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xl/ctrlProps/ctrlProp2.xml" ContentType="application/vnd.ms-excel.control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theme/themeOverride1.xml" ContentType="application/vnd.openxmlformats-officedocument.themeOverride+xml"/>
  <Default Extension="emf" ContentType="image/x-emf"/>
  <Override PartName="/xl/charts/chart59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150" windowWidth="11520" windowHeight="5475" tabRatio="664" firstSheet="3" activeTab="5"/>
  </bookViews>
  <sheets>
    <sheet name="Baseline" sheetId="16" r:id="rId1"/>
    <sheet name="MRI-CGCM2.3.2 (Likely)" sheetId="13" r:id="rId2"/>
    <sheet name="CSIRO Mk3.5 (Drier)" sheetId="14" r:id="rId3"/>
    <sheet name="MIROC(hires) (Wetter)" sheetId="15" r:id="rId4"/>
    <sheet name="Coefficients" sheetId="10" r:id="rId5"/>
    <sheet name="InputData" sheetId="18" r:id="rId6"/>
    <sheet name="Mastersheet" sheetId="11" r:id="rId7"/>
    <sheet name="Chloride Model" sheetId="4" r:id="rId8"/>
    <sheet name="Design service life" sheetId="7" r:id="rId9"/>
    <sheet name="Port Kembla Cement" sheetId="8" r:id="rId10"/>
  </sheets>
  <functionGroups/>
  <definedNames>
    <definedName name="_Ref312382258" localSheetId="6">Mastersheet!$BP$46</definedName>
    <definedName name="CaO">Coefficients!$B$2</definedName>
    <definedName name="kc">Coefficients!$B$10</definedName>
    <definedName name="kt">Coefficients!$B$11</definedName>
    <definedName name="kurban">Coefficients!$B$5</definedName>
    <definedName name="MCaO">Coefficients!$B$3</definedName>
    <definedName name="MCO2_">Coefficients!$B$4</definedName>
    <definedName name="nm">Coefficients!$B$6</definedName>
    <definedName name="RR">Coefficients!$B$1</definedName>
    <definedName name="to">Coefficients!$B$12</definedName>
  </definedNames>
  <calcPr calcId="124519"/>
</workbook>
</file>

<file path=xl/calcChain.xml><?xml version="1.0" encoding="utf-8"?>
<calcChain xmlns="http://schemas.openxmlformats.org/spreadsheetml/2006/main">
  <c r="CM26" i="11"/>
  <c r="CD489"/>
  <c r="CD448"/>
  <c r="CD294"/>
  <c r="CD282"/>
  <c r="CD229"/>
  <c r="CD128"/>
  <c r="CD120"/>
  <c r="CD39"/>
  <c r="CD41"/>
  <c r="CD55"/>
  <c r="CD57"/>
  <c r="CD71"/>
  <c r="CD79"/>
  <c r="CD81"/>
  <c r="CD95"/>
  <c r="CD26"/>
  <c r="CC523"/>
  <c r="CC518"/>
  <c r="CC514"/>
  <c r="CC513"/>
  <c r="CC512"/>
  <c r="CC511"/>
  <c r="CC510"/>
  <c r="CC502"/>
  <c r="CC498"/>
  <c r="CC497"/>
  <c r="CC494"/>
  <c r="CC490"/>
  <c r="CC489"/>
  <c r="CC488"/>
  <c r="CC487"/>
  <c r="CC486"/>
  <c r="CC478"/>
  <c r="CC474"/>
  <c r="CC473"/>
  <c r="CC472"/>
  <c r="CC470"/>
  <c r="CC465"/>
  <c r="CC464"/>
  <c r="CC463"/>
  <c r="CC462"/>
  <c r="CC458"/>
  <c r="CC453"/>
  <c r="CC449"/>
  <c r="CC448"/>
  <c r="CC447"/>
  <c r="CC446"/>
  <c r="CC445"/>
  <c r="CC437"/>
  <c r="CC433"/>
  <c r="CC432"/>
  <c r="CC429"/>
  <c r="CC425"/>
  <c r="CC424"/>
  <c r="CC423"/>
  <c r="CC422"/>
  <c r="CC421"/>
  <c r="CC413"/>
  <c r="CC409"/>
  <c r="CC408"/>
  <c r="CC407"/>
  <c r="CC405"/>
  <c r="CC400"/>
  <c r="CC399"/>
  <c r="CC398"/>
  <c r="CC397"/>
  <c r="CC393"/>
  <c r="CC389"/>
  <c r="CC384"/>
  <c r="CC383"/>
  <c r="CC382"/>
  <c r="CC381"/>
  <c r="CC380"/>
  <c r="CC372"/>
  <c r="CC368"/>
  <c r="CC367"/>
  <c r="CC364"/>
  <c r="CC360"/>
  <c r="CC359"/>
  <c r="CC358"/>
  <c r="CC357"/>
  <c r="CC356"/>
  <c r="CC348"/>
  <c r="CC344"/>
  <c r="CC343"/>
  <c r="CC342"/>
  <c r="CC340"/>
  <c r="CC335"/>
  <c r="CC334"/>
  <c r="CC333"/>
  <c r="CC332"/>
  <c r="CC328"/>
  <c r="CC324"/>
  <c r="CC320"/>
  <c r="CC319"/>
  <c r="CC318"/>
  <c r="CC317"/>
  <c r="CC316"/>
  <c r="CC307"/>
  <c r="CC303"/>
  <c r="CC302"/>
  <c r="CC299"/>
  <c r="CC295"/>
  <c r="CC294"/>
  <c r="CC293"/>
  <c r="CC292"/>
  <c r="CC291"/>
  <c r="CC283"/>
  <c r="CC279"/>
  <c r="CC278"/>
  <c r="CC277"/>
  <c r="CC275"/>
  <c r="CC270"/>
  <c r="CC269"/>
  <c r="CC268"/>
  <c r="CC267"/>
  <c r="CC263"/>
  <c r="CC259"/>
  <c r="CC255"/>
  <c r="CC254"/>
  <c r="CC253"/>
  <c r="CC252"/>
  <c r="CC251"/>
  <c r="CC243"/>
  <c r="CC238"/>
  <c r="CC237"/>
  <c r="CC234"/>
  <c r="CC230"/>
  <c r="CC229"/>
  <c r="CC228"/>
  <c r="CC227"/>
  <c r="CC226"/>
  <c r="CC218"/>
  <c r="CC214"/>
  <c r="CC213"/>
  <c r="CC212"/>
  <c r="CC210"/>
  <c r="CC205"/>
  <c r="CC204"/>
  <c r="CC203"/>
  <c r="CC202"/>
  <c r="CC198"/>
  <c r="CC194"/>
  <c r="CC190"/>
  <c r="CC189"/>
  <c r="CC188"/>
  <c r="CC187"/>
  <c r="CC186"/>
  <c r="CC178"/>
  <c r="CC174"/>
  <c r="CC173"/>
  <c r="CC170"/>
  <c r="CC165"/>
  <c r="CC164"/>
  <c r="CC163"/>
  <c r="CC162"/>
  <c r="CC161"/>
  <c r="CC156"/>
  <c r="CC155"/>
  <c r="CC154"/>
  <c r="CC149"/>
  <c r="CC148"/>
  <c r="CC147"/>
  <c r="CC146"/>
  <c r="CC140"/>
  <c r="CC139"/>
  <c r="CC138"/>
  <c r="CC137"/>
  <c r="CC133"/>
  <c r="CC132"/>
  <c r="CC131"/>
  <c r="CC130"/>
  <c r="CC125"/>
  <c r="CC124"/>
  <c r="CC123"/>
  <c r="CC122"/>
  <c r="CC116"/>
  <c r="CC115"/>
  <c r="CC114"/>
  <c r="CC113"/>
  <c r="CC109"/>
  <c r="CC108"/>
  <c r="CC107"/>
  <c r="CC106"/>
  <c r="CC101"/>
  <c r="CC100"/>
  <c r="CC99"/>
  <c r="CC98"/>
  <c r="CC27"/>
  <c r="CC39"/>
  <c r="CC40"/>
  <c r="CC41"/>
  <c r="CC48"/>
  <c r="CC49"/>
  <c r="CC50"/>
  <c r="CC51"/>
  <c r="CC55"/>
  <c r="CC63"/>
  <c r="CC64"/>
  <c r="CC65"/>
  <c r="CC66"/>
  <c r="CC73"/>
  <c r="CC74"/>
  <c r="CC75"/>
  <c r="CC79"/>
  <c r="CC80"/>
  <c r="CC87"/>
  <c r="CC88"/>
  <c r="CC89"/>
  <c r="CC90"/>
  <c r="CC91"/>
  <c r="CC26"/>
  <c r="K528"/>
  <c r="CC528" s="1"/>
  <c r="K527"/>
  <c r="CC527" s="1"/>
  <c r="K526"/>
  <c r="CC526" s="1"/>
  <c r="K525"/>
  <c r="CC525" s="1"/>
  <c r="K524"/>
  <c r="CC524" s="1"/>
  <c r="K523"/>
  <c r="K522"/>
  <c r="CC522" s="1"/>
  <c r="K521"/>
  <c r="CC521" s="1"/>
  <c r="K520"/>
  <c r="CC520" s="1"/>
  <c r="K519"/>
  <c r="CC519" s="1"/>
  <c r="K518"/>
  <c r="K517"/>
  <c r="CC517" s="1"/>
  <c r="K516"/>
  <c r="CC516" s="1"/>
  <c r="K515"/>
  <c r="CC515" s="1"/>
  <c r="K514"/>
  <c r="K513"/>
  <c r="K512"/>
  <c r="K511"/>
  <c r="K510"/>
  <c r="K509"/>
  <c r="CC509" s="1"/>
  <c r="K508"/>
  <c r="CC508" s="1"/>
  <c r="K507"/>
  <c r="CC507" s="1"/>
  <c r="K506"/>
  <c r="CC506" s="1"/>
  <c r="K505"/>
  <c r="CC505" s="1"/>
  <c r="K504"/>
  <c r="CC504" s="1"/>
  <c r="K503"/>
  <c r="CC503" s="1"/>
  <c r="K502"/>
  <c r="K501"/>
  <c r="CC501" s="1"/>
  <c r="K500"/>
  <c r="CC500" s="1"/>
  <c r="K499"/>
  <c r="CC499" s="1"/>
  <c r="K498"/>
  <c r="K497"/>
  <c r="K496"/>
  <c r="CC496" s="1"/>
  <c r="K495"/>
  <c r="CC495" s="1"/>
  <c r="K494"/>
  <c r="K493"/>
  <c r="CC493" s="1"/>
  <c r="K492"/>
  <c r="CC492" s="1"/>
  <c r="K491"/>
  <c r="CC491" s="1"/>
  <c r="K490"/>
  <c r="K489"/>
  <c r="K488"/>
  <c r="K487"/>
  <c r="K486"/>
  <c r="K485"/>
  <c r="CC485" s="1"/>
  <c r="K484"/>
  <c r="CC484" s="1"/>
  <c r="K483"/>
  <c r="CC483" s="1"/>
  <c r="K482"/>
  <c r="CC482" s="1"/>
  <c r="K481"/>
  <c r="CC481" s="1"/>
  <c r="K480"/>
  <c r="CC480" s="1"/>
  <c r="K479"/>
  <c r="CC479" s="1"/>
  <c r="K478"/>
  <c r="K477"/>
  <c r="CC477" s="1"/>
  <c r="K476"/>
  <c r="CC476" s="1"/>
  <c r="K475"/>
  <c r="CC475" s="1"/>
  <c r="K474"/>
  <c r="K473"/>
  <c r="K472"/>
  <c r="K471"/>
  <c r="CC471" s="1"/>
  <c r="K470"/>
  <c r="K469"/>
  <c r="CC469" s="1"/>
  <c r="K468"/>
  <c r="CC468" s="1"/>
  <c r="K467"/>
  <c r="CC467" s="1"/>
  <c r="K466"/>
  <c r="CC466" s="1"/>
  <c r="K465"/>
  <c r="K464"/>
  <c r="K463"/>
  <c r="K462"/>
  <c r="K461"/>
  <c r="CC461" s="1"/>
  <c r="K460"/>
  <c r="CC460" s="1"/>
  <c r="K459"/>
  <c r="CC459" s="1"/>
  <c r="K458"/>
  <c r="K456"/>
  <c r="CC456" s="1"/>
  <c r="K455"/>
  <c r="CC455" s="1"/>
  <c r="K454"/>
  <c r="CC454" s="1"/>
  <c r="K453"/>
  <c r="K452"/>
  <c r="CC452" s="1"/>
  <c r="K451"/>
  <c r="CC451" s="1"/>
  <c r="K450"/>
  <c r="CC450" s="1"/>
  <c r="K449"/>
  <c r="K448"/>
  <c r="K447"/>
  <c r="K446"/>
  <c r="K445"/>
  <c r="K444"/>
  <c r="CC444" s="1"/>
  <c r="K443"/>
  <c r="CC443" s="1"/>
  <c r="K442"/>
  <c r="CC442" s="1"/>
  <c r="K441"/>
  <c r="CC441" s="1"/>
  <c r="K440"/>
  <c r="CC440" s="1"/>
  <c r="K439"/>
  <c r="CC439" s="1"/>
  <c r="K438"/>
  <c r="CC438" s="1"/>
  <c r="K437"/>
  <c r="K436"/>
  <c r="CC436" s="1"/>
  <c r="K435"/>
  <c r="CC435" s="1"/>
  <c r="K434"/>
  <c r="CC434" s="1"/>
  <c r="K433"/>
  <c r="K432"/>
  <c r="K431"/>
  <c r="CC431" s="1"/>
  <c r="K430"/>
  <c r="CC430" s="1"/>
  <c r="K429"/>
  <c r="K428"/>
  <c r="CC428" s="1"/>
  <c r="K427"/>
  <c r="CC427" s="1"/>
  <c r="K426"/>
  <c r="CC426" s="1"/>
  <c r="K425"/>
  <c r="K424"/>
  <c r="K423"/>
  <c r="K422"/>
  <c r="K421"/>
  <c r="K420"/>
  <c r="CC420" s="1"/>
  <c r="K419"/>
  <c r="CC419" s="1"/>
  <c r="K418"/>
  <c r="CC418" s="1"/>
  <c r="K417"/>
  <c r="CC417" s="1"/>
  <c r="K416"/>
  <c r="CC416" s="1"/>
  <c r="K415"/>
  <c r="CC415" s="1"/>
  <c r="K414"/>
  <c r="CC414" s="1"/>
  <c r="K413"/>
  <c r="K412"/>
  <c r="CC412" s="1"/>
  <c r="K411"/>
  <c r="CC411" s="1"/>
  <c r="K410"/>
  <c r="CC410" s="1"/>
  <c r="K409"/>
  <c r="K408"/>
  <c r="K407"/>
  <c r="K406"/>
  <c r="CC406" s="1"/>
  <c r="K405"/>
  <c r="K404"/>
  <c r="CC404" s="1"/>
  <c r="K403"/>
  <c r="CC403" s="1"/>
  <c r="K402"/>
  <c r="CC402" s="1"/>
  <c r="K401"/>
  <c r="CC401" s="1"/>
  <c r="K400"/>
  <c r="K399"/>
  <c r="K398"/>
  <c r="K397"/>
  <c r="K396"/>
  <c r="CC396" s="1"/>
  <c r="K395"/>
  <c r="CC395" s="1"/>
  <c r="K394"/>
  <c r="CC394" s="1"/>
  <c r="K393"/>
  <c r="K392"/>
  <c r="CC392" s="1"/>
  <c r="K391"/>
  <c r="CC391" s="1"/>
  <c r="K390"/>
  <c r="CC390" s="1"/>
  <c r="K389"/>
  <c r="K388"/>
  <c r="CC388" s="1"/>
  <c r="K387"/>
  <c r="CC387" s="1"/>
  <c r="K386"/>
  <c r="CC386" s="1"/>
  <c r="K384"/>
  <c r="K383"/>
  <c r="K382"/>
  <c r="K381"/>
  <c r="K380"/>
  <c r="K379"/>
  <c r="CC379" s="1"/>
  <c r="K378"/>
  <c r="CC378" s="1"/>
  <c r="K377"/>
  <c r="CC377" s="1"/>
  <c r="K376"/>
  <c r="CC376" s="1"/>
  <c r="K375"/>
  <c r="CC375" s="1"/>
  <c r="K374"/>
  <c r="CC374" s="1"/>
  <c r="K373"/>
  <c r="CC373" s="1"/>
  <c r="K372"/>
  <c r="K371"/>
  <c r="CC371" s="1"/>
  <c r="K370"/>
  <c r="CC370" s="1"/>
  <c r="K369"/>
  <c r="CC369" s="1"/>
  <c r="K368"/>
  <c r="K367"/>
  <c r="K366"/>
  <c r="CC366" s="1"/>
  <c r="K365"/>
  <c r="CC365" s="1"/>
  <c r="K364"/>
  <c r="K363"/>
  <c r="CC363" s="1"/>
  <c r="K362"/>
  <c r="CC362" s="1"/>
  <c r="K361"/>
  <c r="CC361" s="1"/>
  <c r="K360"/>
  <c r="K359"/>
  <c r="K358"/>
  <c r="K357"/>
  <c r="K356"/>
  <c r="K355"/>
  <c r="CC355" s="1"/>
  <c r="K354"/>
  <c r="CC354" s="1"/>
  <c r="K353"/>
  <c r="CC353" s="1"/>
  <c r="K352"/>
  <c r="CC352" s="1"/>
  <c r="K351"/>
  <c r="CC351" s="1"/>
  <c r="K350"/>
  <c r="CC350" s="1"/>
  <c r="K349"/>
  <c r="CC349" s="1"/>
  <c r="K348"/>
  <c r="K347"/>
  <c r="CC347" s="1"/>
  <c r="K346"/>
  <c r="CC346" s="1"/>
  <c r="K345"/>
  <c r="CC345" s="1"/>
  <c r="K344"/>
  <c r="K343"/>
  <c r="K342"/>
  <c r="K341"/>
  <c r="CC341" s="1"/>
  <c r="K340"/>
  <c r="K339"/>
  <c r="CC339" s="1"/>
  <c r="K338"/>
  <c r="CC338" s="1"/>
  <c r="K337"/>
  <c r="CC337" s="1"/>
  <c r="K336"/>
  <c r="CC336" s="1"/>
  <c r="K335"/>
  <c r="K334"/>
  <c r="K333"/>
  <c r="K332"/>
  <c r="K331"/>
  <c r="CC331" s="1"/>
  <c r="K330"/>
  <c r="CC330" s="1"/>
  <c r="K329"/>
  <c r="CC329" s="1"/>
  <c r="K328"/>
  <c r="K327"/>
  <c r="CC327" s="1"/>
  <c r="K326"/>
  <c r="CC326" s="1"/>
  <c r="K325"/>
  <c r="CC325" s="1"/>
  <c r="K324"/>
  <c r="K323"/>
  <c r="CC323" s="1"/>
  <c r="K322"/>
  <c r="CC322" s="1"/>
  <c r="K321"/>
  <c r="CC321" s="1"/>
  <c r="K320"/>
  <c r="K319"/>
  <c r="K318"/>
  <c r="K317"/>
  <c r="K316"/>
  <c r="K315"/>
  <c r="CC315" s="1"/>
  <c r="K314"/>
  <c r="CC314" s="1"/>
  <c r="K312"/>
  <c r="CC312" s="1"/>
  <c r="K311"/>
  <c r="CC311" s="1"/>
  <c r="K310"/>
  <c r="CC310" s="1"/>
  <c r="K309"/>
  <c r="CC309" s="1"/>
  <c r="K308"/>
  <c r="CC308" s="1"/>
  <c r="K307"/>
  <c r="K306"/>
  <c r="CC306" s="1"/>
  <c r="K305"/>
  <c r="CC305" s="1"/>
  <c r="K304"/>
  <c r="CC304" s="1"/>
  <c r="K303"/>
  <c r="K302"/>
  <c r="K301"/>
  <c r="CC301" s="1"/>
  <c r="K300"/>
  <c r="CC300" s="1"/>
  <c r="K299"/>
  <c r="K298"/>
  <c r="CC298" s="1"/>
  <c r="K297"/>
  <c r="CC297" s="1"/>
  <c r="K296"/>
  <c r="CC296" s="1"/>
  <c r="K295"/>
  <c r="K294"/>
  <c r="K293"/>
  <c r="K292"/>
  <c r="K291"/>
  <c r="K290"/>
  <c r="CC290" s="1"/>
  <c r="K289"/>
  <c r="CC289" s="1"/>
  <c r="K288"/>
  <c r="CC288" s="1"/>
  <c r="K287"/>
  <c r="CC287" s="1"/>
  <c r="K286"/>
  <c r="CC286" s="1"/>
  <c r="K285"/>
  <c r="CC285" s="1"/>
  <c r="K284"/>
  <c r="CC284" s="1"/>
  <c r="K283"/>
  <c r="K282"/>
  <c r="CC282" s="1"/>
  <c r="K281"/>
  <c r="CC281" s="1"/>
  <c r="K280"/>
  <c r="CC280" s="1"/>
  <c r="K279"/>
  <c r="K278"/>
  <c r="K277"/>
  <c r="K276"/>
  <c r="CC276" s="1"/>
  <c r="K275"/>
  <c r="K274"/>
  <c r="CC274" s="1"/>
  <c r="K273"/>
  <c r="CC273" s="1"/>
  <c r="K272"/>
  <c r="CC272" s="1"/>
  <c r="K271"/>
  <c r="CC271" s="1"/>
  <c r="K270"/>
  <c r="K269"/>
  <c r="K268"/>
  <c r="K267"/>
  <c r="K266"/>
  <c r="CC266" s="1"/>
  <c r="K265"/>
  <c r="CC265" s="1"/>
  <c r="K264"/>
  <c r="CC264" s="1"/>
  <c r="K263"/>
  <c r="K262"/>
  <c r="CC262" s="1"/>
  <c r="K261"/>
  <c r="CC261" s="1"/>
  <c r="K260"/>
  <c r="CC260" s="1"/>
  <c r="K259"/>
  <c r="K258"/>
  <c r="CC258" s="1"/>
  <c r="K257"/>
  <c r="CC257" s="1"/>
  <c r="K256"/>
  <c r="CC256" s="1"/>
  <c r="K255"/>
  <c r="K254"/>
  <c r="K253"/>
  <c r="K252"/>
  <c r="K251"/>
  <c r="K250"/>
  <c r="CC250" s="1"/>
  <c r="K249"/>
  <c r="CC249" s="1"/>
  <c r="K248"/>
  <c r="CC248" s="1"/>
  <c r="K247"/>
  <c r="CC247" s="1"/>
  <c r="K246"/>
  <c r="CC246" s="1"/>
  <c r="K245"/>
  <c r="CC245" s="1"/>
  <c r="K244"/>
  <c r="CC244" s="1"/>
  <c r="K243"/>
  <c r="K242"/>
  <c r="CC242" s="1"/>
  <c r="K240"/>
  <c r="CC240" s="1"/>
  <c r="K239"/>
  <c r="CC239" s="1"/>
  <c r="K238"/>
  <c r="K237"/>
  <c r="K236"/>
  <c r="CC236" s="1"/>
  <c r="K235"/>
  <c r="CC235" s="1"/>
  <c r="K234"/>
  <c r="K233"/>
  <c r="CC233" s="1"/>
  <c r="K232"/>
  <c r="CC232" s="1"/>
  <c r="K231"/>
  <c r="CC231" s="1"/>
  <c r="K230"/>
  <c r="K229"/>
  <c r="K228"/>
  <c r="K227"/>
  <c r="K226"/>
  <c r="K225"/>
  <c r="CC225" s="1"/>
  <c r="K224"/>
  <c r="CC224" s="1"/>
  <c r="K223"/>
  <c r="CC223" s="1"/>
  <c r="K222"/>
  <c r="CC222" s="1"/>
  <c r="K221"/>
  <c r="CC221" s="1"/>
  <c r="K220"/>
  <c r="CC220" s="1"/>
  <c r="K219"/>
  <c r="CC219" s="1"/>
  <c r="K218"/>
  <c r="K217"/>
  <c r="CC217" s="1"/>
  <c r="K216"/>
  <c r="CC216" s="1"/>
  <c r="K215"/>
  <c r="CC215" s="1"/>
  <c r="K214"/>
  <c r="K213"/>
  <c r="K212"/>
  <c r="K211"/>
  <c r="CC211" s="1"/>
  <c r="K210"/>
  <c r="K209"/>
  <c r="CC209" s="1"/>
  <c r="K208"/>
  <c r="CC208" s="1"/>
  <c r="K207"/>
  <c r="CC207" s="1"/>
  <c r="K206"/>
  <c r="CC206" s="1"/>
  <c r="K205"/>
  <c r="K204"/>
  <c r="K203"/>
  <c r="K202"/>
  <c r="K201"/>
  <c r="CC201" s="1"/>
  <c r="K200"/>
  <c r="CC200" s="1"/>
  <c r="K199"/>
  <c r="CC199" s="1"/>
  <c r="K198"/>
  <c r="K197"/>
  <c r="CC197" s="1"/>
  <c r="K196"/>
  <c r="CC196" s="1"/>
  <c r="K195"/>
  <c r="CC195" s="1"/>
  <c r="K194"/>
  <c r="K193"/>
  <c r="CC193" s="1"/>
  <c r="K192"/>
  <c r="CC192" s="1"/>
  <c r="K191"/>
  <c r="CC191" s="1"/>
  <c r="K190"/>
  <c r="K189"/>
  <c r="K188"/>
  <c r="K187"/>
  <c r="K186"/>
  <c r="K185"/>
  <c r="CC185" s="1"/>
  <c r="K184"/>
  <c r="CC184" s="1"/>
  <c r="K183"/>
  <c r="CC183" s="1"/>
  <c r="K182"/>
  <c r="CC182" s="1"/>
  <c r="K181"/>
  <c r="CC181" s="1"/>
  <c r="K180"/>
  <c r="CC180" s="1"/>
  <c r="K179"/>
  <c r="CC179" s="1"/>
  <c r="K178"/>
  <c r="K177"/>
  <c r="CC177" s="1"/>
  <c r="K176"/>
  <c r="CC176" s="1"/>
  <c r="K175"/>
  <c r="CC175" s="1"/>
  <c r="K174"/>
  <c r="K173"/>
  <c r="K172"/>
  <c r="CC172" s="1"/>
  <c r="K171"/>
  <c r="CC171" s="1"/>
  <c r="K170"/>
  <c r="K99"/>
  <c r="K100"/>
  <c r="K101"/>
  <c r="K102"/>
  <c r="CC102" s="1"/>
  <c r="K103"/>
  <c r="CC103" s="1"/>
  <c r="K104"/>
  <c r="CC104" s="1"/>
  <c r="K105"/>
  <c r="CC105" s="1"/>
  <c r="K106"/>
  <c r="K107"/>
  <c r="K108"/>
  <c r="K109"/>
  <c r="K110"/>
  <c r="CC110" s="1"/>
  <c r="K111"/>
  <c r="CC111" s="1"/>
  <c r="K112"/>
  <c r="CC112" s="1"/>
  <c r="K113"/>
  <c r="K114"/>
  <c r="K115"/>
  <c r="K116"/>
  <c r="K117"/>
  <c r="CC117" s="1"/>
  <c r="K118"/>
  <c r="CC118" s="1"/>
  <c r="K119"/>
  <c r="CC119" s="1"/>
  <c r="K120"/>
  <c r="CC120" s="1"/>
  <c r="K121"/>
  <c r="CC121" s="1"/>
  <c r="K122"/>
  <c r="K123"/>
  <c r="K124"/>
  <c r="K125"/>
  <c r="K126"/>
  <c r="CC126" s="1"/>
  <c r="K127"/>
  <c r="CC127" s="1"/>
  <c r="K128"/>
  <c r="CC128" s="1"/>
  <c r="K129"/>
  <c r="CC129" s="1"/>
  <c r="K130"/>
  <c r="K131"/>
  <c r="K132"/>
  <c r="K133"/>
  <c r="K134"/>
  <c r="CC134" s="1"/>
  <c r="K135"/>
  <c r="CC135" s="1"/>
  <c r="K136"/>
  <c r="CC136" s="1"/>
  <c r="K137"/>
  <c r="K138"/>
  <c r="K139"/>
  <c r="K140"/>
  <c r="K141"/>
  <c r="CC141" s="1"/>
  <c r="K142"/>
  <c r="CC142" s="1"/>
  <c r="K143"/>
  <c r="CC143" s="1"/>
  <c r="K144"/>
  <c r="CC144" s="1"/>
  <c r="K145"/>
  <c r="CC145" s="1"/>
  <c r="K146"/>
  <c r="K147"/>
  <c r="K148"/>
  <c r="K149"/>
  <c r="K150"/>
  <c r="CC150" s="1"/>
  <c r="K151"/>
  <c r="CC151" s="1"/>
  <c r="K152"/>
  <c r="CC152" s="1"/>
  <c r="K153"/>
  <c r="CC153" s="1"/>
  <c r="K154"/>
  <c r="K155"/>
  <c r="K156"/>
  <c r="K157"/>
  <c r="CC157" s="1"/>
  <c r="K158"/>
  <c r="CC158" s="1"/>
  <c r="K159"/>
  <c r="CC159" s="1"/>
  <c r="K160"/>
  <c r="CC160" s="1"/>
  <c r="K161"/>
  <c r="K162"/>
  <c r="K163"/>
  <c r="K164"/>
  <c r="K165"/>
  <c r="K166"/>
  <c r="CC166" s="1"/>
  <c r="K167"/>
  <c r="CC167" s="1"/>
  <c r="K168"/>
  <c r="CC168" s="1"/>
  <c r="K98"/>
  <c r="K28"/>
  <c r="CC28" s="1"/>
  <c r="K29"/>
  <c r="CC29" s="1"/>
  <c r="K30"/>
  <c r="CC30" s="1"/>
  <c r="K31"/>
  <c r="CC31" s="1"/>
  <c r="K32"/>
  <c r="CC32" s="1"/>
  <c r="K33"/>
  <c r="CC33" s="1"/>
  <c r="K34"/>
  <c r="CC34" s="1"/>
  <c r="K35"/>
  <c r="CC35" s="1"/>
  <c r="K36"/>
  <c r="CC36" s="1"/>
  <c r="K37"/>
  <c r="CC37" s="1"/>
  <c r="K38"/>
  <c r="CC38" s="1"/>
  <c r="K39"/>
  <c r="K40"/>
  <c r="K41"/>
  <c r="K42"/>
  <c r="CC42" s="1"/>
  <c r="K43"/>
  <c r="CC43" s="1"/>
  <c r="K44"/>
  <c r="CC44" s="1"/>
  <c r="K45"/>
  <c r="CC45" s="1"/>
  <c r="K46"/>
  <c r="CC46" s="1"/>
  <c r="K47"/>
  <c r="CC47" s="1"/>
  <c r="K48"/>
  <c r="K49"/>
  <c r="K50"/>
  <c r="K51"/>
  <c r="K52"/>
  <c r="CC52" s="1"/>
  <c r="K53"/>
  <c r="CC53" s="1"/>
  <c r="K54"/>
  <c r="CC54" s="1"/>
  <c r="K55"/>
  <c r="K56"/>
  <c r="CC56" s="1"/>
  <c r="K57"/>
  <c r="CC57" s="1"/>
  <c r="K58"/>
  <c r="CC58" s="1"/>
  <c r="K59"/>
  <c r="CC59" s="1"/>
  <c r="K60"/>
  <c r="CC60" s="1"/>
  <c r="K61"/>
  <c r="CC61" s="1"/>
  <c r="K62"/>
  <c r="CC62" s="1"/>
  <c r="K63"/>
  <c r="K64"/>
  <c r="K65"/>
  <c r="K66"/>
  <c r="K67"/>
  <c r="CC67" s="1"/>
  <c r="K68"/>
  <c r="CC68" s="1"/>
  <c r="K69"/>
  <c r="CC69" s="1"/>
  <c r="K70"/>
  <c r="CC70" s="1"/>
  <c r="K71"/>
  <c r="CC71" s="1"/>
  <c r="K72"/>
  <c r="CC72" s="1"/>
  <c r="K73"/>
  <c r="K74"/>
  <c r="K75"/>
  <c r="K76"/>
  <c r="CC76" s="1"/>
  <c r="K77"/>
  <c r="CC77" s="1"/>
  <c r="K78"/>
  <c r="CC78" s="1"/>
  <c r="K79"/>
  <c r="K80"/>
  <c r="K81"/>
  <c r="CC81" s="1"/>
  <c r="K82"/>
  <c r="CC82" s="1"/>
  <c r="K83"/>
  <c r="CC83" s="1"/>
  <c r="K84"/>
  <c r="CC84" s="1"/>
  <c r="K85"/>
  <c r="CC85" s="1"/>
  <c r="K86"/>
  <c r="CC86" s="1"/>
  <c r="K87"/>
  <c r="K88"/>
  <c r="K89"/>
  <c r="K90"/>
  <c r="K91"/>
  <c r="K92"/>
  <c r="CC92" s="1"/>
  <c r="K93"/>
  <c r="CC93" s="1"/>
  <c r="K94"/>
  <c r="CC94" s="1"/>
  <c r="K95"/>
  <c r="CC95" s="1"/>
  <c r="K96"/>
  <c r="CC96" s="1"/>
  <c r="K27"/>
  <c r="CB523"/>
  <c r="CD523" s="1"/>
  <c r="CB522"/>
  <c r="CD522" s="1"/>
  <c r="CB521"/>
  <c r="CD521" s="1"/>
  <c r="CB514"/>
  <c r="CD514" s="1"/>
  <c r="CB513"/>
  <c r="CD513" s="1"/>
  <c r="CB512"/>
  <c r="CD512" s="1"/>
  <c r="CB511"/>
  <c r="CD511" s="1"/>
  <c r="CB507"/>
  <c r="CD507" s="1"/>
  <c r="CB499"/>
  <c r="CD499" s="1"/>
  <c r="CB498"/>
  <c r="CD498" s="1"/>
  <c r="CB497"/>
  <c r="CD497" s="1"/>
  <c r="CB496"/>
  <c r="CD496" s="1"/>
  <c r="CB489"/>
  <c r="CB488"/>
  <c r="CD488" s="1"/>
  <c r="CB487"/>
  <c r="CD487" s="1"/>
  <c r="CB483"/>
  <c r="CD483" s="1"/>
  <c r="CB482"/>
  <c r="CD482" s="1"/>
  <c r="CB475"/>
  <c r="CD475" s="1"/>
  <c r="CB474"/>
  <c r="CD474" s="1"/>
  <c r="CB473"/>
  <c r="CD473" s="1"/>
  <c r="CB472"/>
  <c r="CD472" s="1"/>
  <c r="CB471"/>
  <c r="CD471" s="1"/>
  <c r="CB459"/>
  <c r="CD459" s="1"/>
  <c r="CB458"/>
  <c r="CD458" s="1"/>
  <c r="CB456"/>
  <c r="CD456" s="1"/>
  <c r="CB449"/>
  <c r="CD449" s="1"/>
  <c r="CB448"/>
  <c r="CB447"/>
  <c r="CD447" s="1"/>
  <c r="CB446"/>
  <c r="CD446" s="1"/>
  <c r="CB442"/>
  <c r="CD442" s="1"/>
  <c r="CB434"/>
  <c r="CD434" s="1"/>
  <c r="CB433"/>
  <c r="CD433" s="1"/>
  <c r="CB432"/>
  <c r="CD432" s="1"/>
  <c r="CB431"/>
  <c r="CD431" s="1"/>
  <c r="CB424"/>
  <c r="CD424" s="1"/>
  <c r="CB423"/>
  <c r="CD423" s="1"/>
  <c r="CB422"/>
  <c r="CD422" s="1"/>
  <c r="CB418"/>
  <c r="CD418" s="1"/>
  <c r="CB417"/>
  <c r="CD417" s="1"/>
  <c r="CB410"/>
  <c r="CD410" s="1"/>
  <c r="CB409"/>
  <c r="CD409" s="1"/>
  <c r="CB408"/>
  <c r="CD408" s="1"/>
  <c r="CB407"/>
  <c r="CD407" s="1"/>
  <c r="CB406"/>
  <c r="CD406" s="1"/>
  <c r="CB394"/>
  <c r="CD394" s="1"/>
  <c r="CB393"/>
  <c r="CD393" s="1"/>
  <c r="CB392"/>
  <c r="CD392" s="1"/>
  <c r="CB384"/>
  <c r="CD384" s="1"/>
  <c r="CB383"/>
  <c r="CD383" s="1"/>
  <c r="CB382"/>
  <c r="CD382" s="1"/>
  <c r="CB381"/>
  <c r="CD381" s="1"/>
  <c r="CB377"/>
  <c r="CD377" s="1"/>
  <c r="CB369"/>
  <c r="CD369" s="1"/>
  <c r="CB368"/>
  <c r="CD368" s="1"/>
  <c r="CB367"/>
  <c r="CD367" s="1"/>
  <c r="CB366"/>
  <c r="CD366" s="1"/>
  <c r="CB359"/>
  <c r="CD359" s="1"/>
  <c r="CB358"/>
  <c r="CD358" s="1"/>
  <c r="CB357"/>
  <c r="CD357" s="1"/>
  <c r="CB353"/>
  <c r="CD353" s="1"/>
  <c r="CB352"/>
  <c r="CD352" s="1"/>
  <c r="CB345"/>
  <c r="CD345" s="1"/>
  <c r="CB344"/>
  <c r="CD344" s="1"/>
  <c r="CB343"/>
  <c r="CD343" s="1"/>
  <c r="CB342"/>
  <c r="CD342" s="1"/>
  <c r="CB341"/>
  <c r="CD341" s="1"/>
  <c r="CB329"/>
  <c r="CD329" s="1"/>
  <c r="CB328"/>
  <c r="CD328" s="1"/>
  <c r="CB327"/>
  <c r="CD327" s="1"/>
  <c r="CB320"/>
  <c r="CD320" s="1"/>
  <c r="CB319"/>
  <c r="CD319" s="1"/>
  <c r="CB318"/>
  <c r="CD318" s="1"/>
  <c r="CB317"/>
  <c r="CD317" s="1"/>
  <c r="CB312"/>
  <c r="CD312" s="1"/>
  <c r="CB304"/>
  <c r="CD304" s="1"/>
  <c r="CB303"/>
  <c r="CD303" s="1"/>
  <c r="CB302"/>
  <c r="CD302" s="1"/>
  <c r="CB301"/>
  <c r="CD301" s="1"/>
  <c r="CB294"/>
  <c r="CB293"/>
  <c r="CD293" s="1"/>
  <c r="CB292"/>
  <c r="CD292" s="1"/>
  <c r="CB288"/>
  <c r="CD288" s="1"/>
  <c r="CB287"/>
  <c r="CD287" s="1"/>
  <c r="CB280"/>
  <c r="CD280" s="1"/>
  <c r="CB279"/>
  <c r="CD279" s="1"/>
  <c r="CB278"/>
  <c r="CD278" s="1"/>
  <c r="CB277"/>
  <c r="CD277" s="1"/>
  <c r="CB276"/>
  <c r="CD276" s="1"/>
  <c r="CB264"/>
  <c r="CD264" s="1"/>
  <c r="CB263"/>
  <c r="CD263" s="1"/>
  <c r="CB262"/>
  <c r="CD262" s="1"/>
  <c r="CB255"/>
  <c r="CD255" s="1"/>
  <c r="CB254"/>
  <c r="CD254" s="1"/>
  <c r="CB253"/>
  <c r="CD253" s="1"/>
  <c r="CB252"/>
  <c r="CD252" s="1"/>
  <c r="CB248"/>
  <c r="CD248" s="1"/>
  <c r="CB239"/>
  <c r="CD239" s="1"/>
  <c r="CB238"/>
  <c r="CD238" s="1"/>
  <c r="CB237"/>
  <c r="CD237" s="1"/>
  <c r="CB236"/>
  <c r="CD236" s="1"/>
  <c r="CB229"/>
  <c r="CB228"/>
  <c r="CD228" s="1"/>
  <c r="CB227"/>
  <c r="CD227" s="1"/>
  <c r="CB223"/>
  <c r="CD223" s="1"/>
  <c r="CB222"/>
  <c r="CD222" s="1"/>
  <c r="CB215"/>
  <c r="CD215" s="1"/>
  <c r="CB214"/>
  <c r="CD214" s="1"/>
  <c r="CB213"/>
  <c r="CD213" s="1"/>
  <c r="CB212"/>
  <c r="CD212" s="1"/>
  <c r="CB211"/>
  <c r="CD211" s="1"/>
  <c r="CB199"/>
  <c r="CD199" s="1"/>
  <c r="CB198"/>
  <c r="CD198" s="1"/>
  <c r="CB197"/>
  <c r="CD197" s="1"/>
  <c r="CB190"/>
  <c r="CD190" s="1"/>
  <c r="CB189"/>
  <c r="CD189" s="1"/>
  <c r="CB188"/>
  <c r="CD188" s="1"/>
  <c r="CB187"/>
  <c r="CD187" s="1"/>
  <c r="CB183"/>
  <c r="CD183" s="1"/>
  <c r="CB175"/>
  <c r="CD175" s="1"/>
  <c r="CB174"/>
  <c r="CD174" s="1"/>
  <c r="CB173"/>
  <c r="CD173" s="1"/>
  <c r="CB172"/>
  <c r="CD172" s="1"/>
  <c r="CB158"/>
  <c r="CD158" s="1"/>
  <c r="CB157"/>
  <c r="CD157" s="1"/>
  <c r="CB150"/>
  <c r="CD150" s="1"/>
  <c r="CB149"/>
  <c r="CD149" s="1"/>
  <c r="CB147"/>
  <c r="CD147" s="1"/>
  <c r="CB146"/>
  <c r="CD146" s="1"/>
  <c r="CB134"/>
  <c r="CD134" s="1"/>
  <c r="CB133"/>
  <c r="CD133" s="1"/>
  <c r="CB125"/>
  <c r="CD125" s="1"/>
  <c r="CB122"/>
  <c r="CD122" s="1"/>
  <c r="CB118"/>
  <c r="CD118" s="1"/>
  <c r="CB110"/>
  <c r="CD110" s="1"/>
  <c r="CB109"/>
  <c r="CD109" s="1"/>
  <c r="CB107"/>
  <c r="CD107" s="1"/>
  <c r="CB98"/>
  <c r="CD98" s="1"/>
  <c r="CB31"/>
  <c r="CD31" s="1"/>
  <c r="CB39"/>
  <c r="CB40"/>
  <c r="CD40" s="1"/>
  <c r="CB41"/>
  <c r="CB42"/>
  <c r="CD42" s="1"/>
  <c r="CB47"/>
  <c r="CD47" s="1"/>
  <c r="CB48"/>
  <c r="CD48" s="1"/>
  <c r="CB49"/>
  <c r="CD49" s="1"/>
  <c r="CB50"/>
  <c r="CD50" s="1"/>
  <c r="CB51"/>
  <c r="CD51" s="1"/>
  <c r="CB55"/>
  <c r="CB56"/>
  <c r="CD56" s="1"/>
  <c r="CB57"/>
  <c r="CB58"/>
  <c r="CD58" s="1"/>
  <c r="CB59"/>
  <c r="CD59" s="1"/>
  <c r="CB63"/>
  <c r="CD63" s="1"/>
  <c r="CB64"/>
  <c r="CD64" s="1"/>
  <c r="CB65"/>
  <c r="CD65" s="1"/>
  <c r="CB66"/>
  <c r="CD66" s="1"/>
  <c r="CB67"/>
  <c r="CD67" s="1"/>
  <c r="CB71"/>
  <c r="CB72"/>
  <c r="CD72" s="1"/>
  <c r="CB73"/>
  <c r="CD73" s="1"/>
  <c r="CB74"/>
  <c r="CD74" s="1"/>
  <c r="CB75"/>
  <c r="CD75" s="1"/>
  <c r="CB79"/>
  <c r="CB80"/>
  <c r="CD80" s="1"/>
  <c r="CB81"/>
  <c r="CB82"/>
  <c r="CD82" s="1"/>
  <c r="CB83"/>
  <c r="CD83" s="1"/>
  <c r="CB87"/>
  <c r="CD87" s="1"/>
  <c r="CB88"/>
  <c r="CD88" s="1"/>
  <c r="CB89"/>
  <c r="CD89" s="1"/>
  <c r="CB90"/>
  <c r="CD90" s="1"/>
  <c r="CB91"/>
  <c r="CD91" s="1"/>
  <c r="CB95"/>
  <c r="CB96"/>
  <c r="CD96" s="1"/>
  <c r="CB97"/>
  <c r="CB169"/>
  <c r="CB241"/>
  <c r="CB313"/>
  <c r="CB385"/>
  <c r="CB457"/>
  <c r="J528"/>
  <c r="CB528" s="1"/>
  <c r="CD528" s="1"/>
  <c r="J527"/>
  <c r="CB527" s="1"/>
  <c r="CD527" s="1"/>
  <c r="J526"/>
  <c r="CB526" s="1"/>
  <c r="CD526" s="1"/>
  <c r="J525"/>
  <c r="CB525" s="1"/>
  <c r="CD525" s="1"/>
  <c r="J524"/>
  <c r="CB524" s="1"/>
  <c r="CD524" s="1"/>
  <c r="J523"/>
  <c r="J522"/>
  <c r="J521"/>
  <c r="J520"/>
  <c r="CB520" s="1"/>
  <c r="CD520" s="1"/>
  <c r="J519"/>
  <c r="CB519" s="1"/>
  <c r="CD519" s="1"/>
  <c r="J518"/>
  <c r="CB518" s="1"/>
  <c r="CD518" s="1"/>
  <c r="J517"/>
  <c r="CB517" s="1"/>
  <c r="CD517" s="1"/>
  <c r="J516"/>
  <c r="CB516" s="1"/>
  <c r="CD516" s="1"/>
  <c r="J515"/>
  <c r="CB515" s="1"/>
  <c r="CD515" s="1"/>
  <c r="J514"/>
  <c r="J513"/>
  <c r="J512"/>
  <c r="J511"/>
  <c r="J510"/>
  <c r="CB510" s="1"/>
  <c r="CD510" s="1"/>
  <c r="J509"/>
  <c r="CB509" s="1"/>
  <c r="CD509" s="1"/>
  <c r="J508"/>
  <c r="CB508" s="1"/>
  <c r="CD508" s="1"/>
  <c r="J507"/>
  <c r="J506"/>
  <c r="CB506" s="1"/>
  <c r="CD506" s="1"/>
  <c r="J505"/>
  <c r="CB505" s="1"/>
  <c r="CD505" s="1"/>
  <c r="J504"/>
  <c r="CB504" s="1"/>
  <c r="CD504" s="1"/>
  <c r="J503"/>
  <c r="CB503" s="1"/>
  <c r="CD503" s="1"/>
  <c r="J502"/>
  <c r="CB502" s="1"/>
  <c r="CD502" s="1"/>
  <c r="J501"/>
  <c r="CB501" s="1"/>
  <c r="CD501" s="1"/>
  <c r="J500"/>
  <c r="CB500" s="1"/>
  <c r="CD500" s="1"/>
  <c r="J499"/>
  <c r="J498"/>
  <c r="J497"/>
  <c r="J496"/>
  <c r="J495"/>
  <c r="CB495" s="1"/>
  <c r="CD495" s="1"/>
  <c r="J494"/>
  <c r="CB494" s="1"/>
  <c r="CD494" s="1"/>
  <c r="J493"/>
  <c r="CB493" s="1"/>
  <c r="CD493" s="1"/>
  <c r="J492"/>
  <c r="CB492" s="1"/>
  <c r="CD492" s="1"/>
  <c r="J491"/>
  <c r="CB491" s="1"/>
  <c r="CD491" s="1"/>
  <c r="J490"/>
  <c r="CB490" s="1"/>
  <c r="CD490" s="1"/>
  <c r="J489"/>
  <c r="J488"/>
  <c r="J487"/>
  <c r="J486"/>
  <c r="CB486" s="1"/>
  <c r="CD486" s="1"/>
  <c r="J485"/>
  <c r="CB485" s="1"/>
  <c r="CD485" s="1"/>
  <c r="J484"/>
  <c r="CB484" s="1"/>
  <c r="CD484" s="1"/>
  <c r="J483"/>
  <c r="J482"/>
  <c r="J481"/>
  <c r="CB481" s="1"/>
  <c r="CD481" s="1"/>
  <c r="J480"/>
  <c r="CB480" s="1"/>
  <c r="CD480" s="1"/>
  <c r="J479"/>
  <c r="CB479" s="1"/>
  <c r="CD479" s="1"/>
  <c r="J478"/>
  <c r="CB478" s="1"/>
  <c r="CD478" s="1"/>
  <c r="J477"/>
  <c r="CB477" s="1"/>
  <c r="CD477" s="1"/>
  <c r="J476"/>
  <c r="CB476" s="1"/>
  <c r="CD476" s="1"/>
  <c r="J475"/>
  <c r="J474"/>
  <c r="J473"/>
  <c r="J472"/>
  <c r="J471"/>
  <c r="J470"/>
  <c r="CB470" s="1"/>
  <c r="CD470" s="1"/>
  <c r="J469"/>
  <c r="CB469" s="1"/>
  <c r="CD469" s="1"/>
  <c r="J468"/>
  <c r="CB468" s="1"/>
  <c r="CD468" s="1"/>
  <c r="J467"/>
  <c r="CB467" s="1"/>
  <c r="CD467" s="1"/>
  <c r="J466"/>
  <c r="CB466" s="1"/>
  <c r="CD466" s="1"/>
  <c r="J465"/>
  <c r="CB465" s="1"/>
  <c r="CD465" s="1"/>
  <c r="J464"/>
  <c r="CB464" s="1"/>
  <c r="CD464" s="1"/>
  <c r="J463"/>
  <c r="CB463" s="1"/>
  <c r="CD463" s="1"/>
  <c r="J462"/>
  <c r="CB462" s="1"/>
  <c r="CD462" s="1"/>
  <c r="J461"/>
  <c r="CB461" s="1"/>
  <c r="CD461" s="1"/>
  <c r="J460"/>
  <c r="CB460" s="1"/>
  <c r="CD460" s="1"/>
  <c r="J459"/>
  <c r="J458"/>
  <c r="J456"/>
  <c r="J455"/>
  <c r="CB455" s="1"/>
  <c r="CD455" s="1"/>
  <c r="J454"/>
  <c r="CB454" s="1"/>
  <c r="CD454" s="1"/>
  <c r="J453"/>
  <c r="CB453" s="1"/>
  <c r="CD453" s="1"/>
  <c r="J452"/>
  <c r="CB452" s="1"/>
  <c r="CD452" s="1"/>
  <c r="J451"/>
  <c r="CB451" s="1"/>
  <c r="CD451" s="1"/>
  <c r="J450"/>
  <c r="CB450" s="1"/>
  <c r="CD450" s="1"/>
  <c r="J449"/>
  <c r="J448"/>
  <c r="J447"/>
  <c r="J446"/>
  <c r="J445"/>
  <c r="CB445" s="1"/>
  <c r="CD445" s="1"/>
  <c r="J444"/>
  <c r="CB444" s="1"/>
  <c r="CD444" s="1"/>
  <c r="J443"/>
  <c r="CB443" s="1"/>
  <c r="CD443" s="1"/>
  <c r="J442"/>
  <c r="J441"/>
  <c r="CB441" s="1"/>
  <c r="CD441" s="1"/>
  <c r="J440"/>
  <c r="CB440" s="1"/>
  <c r="CD440" s="1"/>
  <c r="J439"/>
  <c r="CB439" s="1"/>
  <c r="CD439" s="1"/>
  <c r="J438"/>
  <c r="CB438" s="1"/>
  <c r="CD438" s="1"/>
  <c r="J437"/>
  <c r="CB437" s="1"/>
  <c r="CD437" s="1"/>
  <c r="J436"/>
  <c r="CB436" s="1"/>
  <c r="CD436" s="1"/>
  <c r="J435"/>
  <c r="CB435" s="1"/>
  <c r="CD435" s="1"/>
  <c r="J434"/>
  <c r="J433"/>
  <c r="J432"/>
  <c r="J431"/>
  <c r="J430"/>
  <c r="CB430" s="1"/>
  <c r="CD430" s="1"/>
  <c r="J429"/>
  <c r="CB429" s="1"/>
  <c r="CD429" s="1"/>
  <c r="J428"/>
  <c r="CB428" s="1"/>
  <c r="CD428" s="1"/>
  <c r="J427"/>
  <c r="CB427" s="1"/>
  <c r="CD427" s="1"/>
  <c r="J426"/>
  <c r="CB426" s="1"/>
  <c r="CD426" s="1"/>
  <c r="J425"/>
  <c r="CB425" s="1"/>
  <c r="CD425" s="1"/>
  <c r="J424"/>
  <c r="J423"/>
  <c r="J422"/>
  <c r="J421"/>
  <c r="CB421" s="1"/>
  <c r="CD421" s="1"/>
  <c r="J420"/>
  <c r="CB420" s="1"/>
  <c r="CD420" s="1"/>
  <c r="J419"/>
  <c r="CB419" s="1"/>
  <c r="CD419" s="1"/>
  <c r="J418"/>
  <c r="J417"/>
  <c r="J416"/>
  <c r="CB416" s="1"/>
  <c r="CD416" s="1"/>
  <c r="J415"/>
  <c r="CB415" s="1"/>
  <c r="CD415" s="1"/>
  <c r="J414"/>
  <c r="CB414" s="1"/>
  <c r="CD414" s="1"/>
  <c r="J413"/>
  <c r="CB413" s="1"/>
  <c r="CD413" s="1"/>
  <c r="J412"/>
  <c r="CB412" s="1"/>
  <c r="CD412" s="1"/>
  <c r="J411"/>
  <c r="CB411" s="1"/>
  <c r="CD411" s="1"/>
  <c r="J410"/>
  <c r="J409"/>
  <c r="J408"/>
  <c r="J407"/>
  <c r="J406"/>
  <c r="J405"/>
  <c r="CB405" s="1"/>
  <c r="CD405" s="1"/>
  <c r="J404"/>
  <c r="CB404" s="1"/>
  <c r="CD404" s="1"/>
  <c r="J403"/>
  <c r="CB403" s="1"/>
  <c r="CD403" s="1"/>
  <c r="J402"/>
  <c r="CB402" s="1"/>
  <c r="CD402" s="1"/>
  <c r="J401"/>
  <c r="CB401" s="1"/>
  <c r="CD401" s="1"/>
  <c r="J400"/>
  <c r="CB400" s="1"/>
  <c r="CD400" s="1"/>
  <c r="J399"/>
  <c r="CB399" s="1"/>
  <c r="CD399" s="1"/>
  <c r="J398"/>
  <c r="CB398" s="1"/>
  <c r="CD398" s="1"/>
  <c r="J397"/>
  <c r="CB397" s="1"/>
  <c r="CD397" s="1"/>
  <c r="J396"/>
  <c r="CB396" s="1"/>
  <c r="CD396" s="1"/>
  <c r="J395"/>
  <c r="CB395" s="1"/>
  <c r="CD395" s="1"/>
  <c r="J394"/>
  <c r="J393"/>
  <c r="J392"/>
  <c r="J391"/>
  <c r="CB391" s="1"/>
  <c r="CD391" s="1"/>
  <c r="J390"/>
  <c r="CB390" s="1"/>
  <c r="CD390" s="1"/>
  <c r="J389"/>
  <c r="CB389" s="1"/>
  <c r="CD389" s="1"/>
  <c r="J388"/>
  <c r="CB388" s="1"/>
  <c r="CD388" s="1"/>
  <c r="J387"/>
  <c r="CB387" s="1"/>
  <c r="CD387" s="1"/>
  <c r="J386"/>
  <c r="CB386" s="1"/>
  <c r="CD386" s="1"/>
  <c r="J384"/>
  <c r="J383"/>
  <c r="J382"/>
  <c r="J381"/>
  <c r="J380"/>
  <c r="CB380" s="1"/>
  <c r="CD380" s="1"/>
  <c r="J379"/>
  <c r="CB379" s="1"/>
  <c r="CD379" s="1"/>
  <c r="J378"/>
  <c r="CB378" s="1"/>
  <c r="CD378" s="1"/>
  <c r="J377"/>
  <c r="J376"/>
  <c r="CB376" s="1"/>
  <c r="CD376" s="1"/>
  <c r="J375"/>
  <c r="CB375" s="1"/>
  <c r="CD375" s="1"/>
  <c r="J374"/>
  <c r="CB374" s="1"/>
  <c r="CD374" s="1"/>
  <c r="J373"/>
  <c r="CB373" s="1"/>
  <c r="CD373" s="1"/>
  <c r="J372"/>
  <c r="CB372" s="1"/>
  <c r="CD372" s="1"/>
  <c r="J371"/>
  <c r="CB371" s="1"/>
  <c r="CD371" s="1"/>
  <c r="J370"/>
  <c r="CB370" s="1"/>
  <c r="CD370" s="1"/>
  <c r="J369"/>
  <c r="J368"/>
  <c r="J367"/>
  <c r="J366"/>
  <c r="J365"/>
  <c r="CB365" s="1"/>
  <c r="CD365" s="1"/>
  <c r="J364"/>
  <c r="CB364" s="1"/>
  <c r="CD364" s="1"/>
  <c r="J363"/>
  <c r="CB363" s="1"/>
  <c r="CD363" s="1"/>
  <c r="J362"/>
  <c r="CB362" s="1"/>
  <c r="CD362" s="1"/>
  <c r="J361"/>
  <c r="CB361" s="1"/>
  <c r="CD361" s="1"/>
  <c r="J360"/>
  <c r="CB360" s="1"/>
  <c r="CD360" s="1"/>
  <c r="J359"/>
  <c r="J358"/>
  <c r="J357"/>
  <c r="J356"/>
  <c r="CB356" s="1"/>
  <c r="CD356" s="1"/>
  <c r="J355"/>
  <c r="CB355" s="1"/>
  <c r="CD355" s="1"/>
  <c r="J354"/>
  <c r="CB354" s="1"/>
  <c r="CD354" s="1"/>
  <c r="J353"/>
  <c r="J352"/>
  <c r="J351"/>
  <c r="CB351" s="1"/>
  <c r="CD351" s="1"/>
  <c r="J350"/>
  <c r="CB350" s="1"/>
  <c r="CD350" s="1"/>
  <c r="J349"/>
  <c r="CB349" s="1"/>
  <c r="CD349" s="1"/>
  <c r="J348"/>
  <c r="CB348" s="1"/>
  <c r="CD348" s="1"/>
  <c r="J347"/>
  <c r="CB347" s="1"/>
  <c r="CD347" s="1"/>
  <c r="J346"/>
  <c r="CB346" s="1"/>
  <c r="CD346" s="1"/>
  <c r="J345"/>
  <c r="J344"/>
  <c r="J343"/>
  <c r="J342"/>
  <c r="J341"/>
  <c r="J340"/>
  <c r="CB340" s="1"/>
  <c r="CD340" s="1"/>
  <c r="J339"/>
  <c r="CB339" s="1"/>
  <c r="CD339" s="1"/>
  <c r="J338"/>
  <c r="CB338" s="1"/>
  <c r="CD338" s="1"/>
  <c r="J337"/>
  <c r="CB337" s="1"/>
  <c r="CD337" s="1"/>
  <c r="J336"/>
  <c r="CB336" s="1"/>
  <c r="CD336" s="1"/>
  <c r="J335"/>
  <c r="CB335" s="1"/>
  <c r="CD335" s="1"/>
  <c r="J334"/>
  <c r="CB334" s="1"/>
  <c r="CD334" s="1"/>
  <c r="J333"/>
  <c r="CB333" s="1"/>
  <c r="CD333" s="1"/>
  <c r="J332"/>
  <c r="CB332" s="1"/>
  <c r="CD332" s="1"/>
  <c r="J331"/>
  <c r="CB331" s="1"/>
  <c r="CD331" s="1"/>
  <c r="J330"/>
  <c r="CB330" s="1"/>
  <c r="CD330" s="1"/>
  <c r="J329"/>
  <c r="J328"/>
  <c r="J327"/>
  <c r="J326"/>
  <c r="CB326" s="1"/>
  <c r="CD326" s="1"/>
  <c r="J325"/>
  <c r="CB325" s="1"/>
  <c r="CD325" s="1"/>
  <c r="J324"/>
  <c r="CB324" s="1"/>
  <c r="CD324" s="1"/>
  <c r="J323"/>
  <c r="CB323" s="1"/>
  <c r="CD323" s="1"/>
  <c r="J322"/>
  <c r="CB322" s="1"/>
  <c r="CD322" s="1"/>
  <c r="J321"/>
  <c r="CB321" s="1"/>
  <c r="CD321" s="1"/>
  <c r="J320"/>
  <c r="J319"/>
  <c r="J318"/>
  <c r="J317"/>
  <c r="J316"/>
  <c r="CB316" s="1"/>
  <c r="CD316" s="1"/>
  <c r="J315"/>
  <c r="CB315" s="1"/>
  <c r="CD315" s="1"/>
  <c r="J314"/>
  <c r="CB314" s="1"/>
  <c r="CD314" s="1"/>
  <c r="J312"/>
  <c r="J311"/>
  <c r="CB311" s="1"/>
  <c r="CD311" s="1"/>
  <c r="J310"/>
  <c r="CB310" s="1"/>
  <c r="CD310" s="1"/>
  <c r="J309"/>
  <c r="CB309" s="1"/>
  <c r="CD309" s="1"/>
  <c r="J308"/>
  <c r="CB308" s="1"/>
  <c r="CD308" s="1"/>
  <c r="J307"/>
  <c r="CB307" s="1"/>
  <c r="CD307" s="1"/>
  <c r="J306"/>
  <c r="CB306" s="1"/>
  <c r="CD306" s="1"/>
  <c r="J305"/>
  <c r="CB305" s="1"/>
  <c r="CD305" s="1"/>
  <c r="J304"/>
  <c r="J303"/>
  <c r="J302"/>
  <c r="J301"/>
  <c r="J300"/>
  <c r="CB300" s="1"/>
  <c r="CD300" s="1"/>
  <c r="J299"/>
  <c r="CB299" s="1"/>
  <c r="CD299" s="1"/>
  <c r="J298"/>
  <c r="CB298" s="1"/>
  <c r="CD298" s="1"/>
  <c r="J297"/>
  <c r="CB297" s="1"/>
  <c r="CD297" s="1"/>
  <c r="J296"/>
  <c r="CB296" s="1"/>
  <c r="CD296" s="1"/>
  <c r="J295"/>
  <c r="CB295" s="1"/>
  <c r="CD295" s="1"/>
  <c r="J294"/>
  <c r="J293"/>
  <c r="J292"/>
  <c r="J291"/>
  <c r="CB291" s="1"/>
  <c r="CD291" s="1"/>
  <c r="J290"/>
  <c r="CB290" s="1"/>
  <c r="CD290" s="1"/>
  <c r="J289"/>
  <c r="CB289" s="1"/>
  <c r="CD289" s="1"/>
  <c r="J288"/>
  <c r="J287"/>
  <c r="J286"/>
  <c r="CB286" s="1"/>
  <c r="CD286" s="1"/>
  <c r="J285"/>
  <c r="CB285" s="1"/>
  <c r="CD285" s="1"/>
  <c r="J284"/>
  <c r="CB284" s="1"/>
  <c r="CD284" s="1"/>
  <c r="J283"/>
  <c r="CB283" s="1"/>
  <c r="CD283" s="1"/>
  <c r="J282"/>
  <c r="CB282" s="1"/>
  <c r="J281"/>
  <c r="CB281" s="1"/>
  <c r="CD281" s="1"/>
  <c r="J280"/>
  <c r="J279"/>
  <c r="J278"/>
  <c r="J277"/>
  <c r="J276"/>
  <c r="J275"/>
  <c r="CB275" s="1"/>
  <c r="CD275" s="1"/>
  <c r="J274"/>
  <c r="CB274" s="1"/>
  <c r="CD274" s="1"/>
  <c r="J273"/>
  <c r="CB273" s="1"/>
  <c r="CD273" s="1"/>
  <c r="J272"/>
  <c r="CB272" s="1"/>
  <c r="CD272" s="1"/>
  <c r="J271"/>
  <c r="CB271" s="1"/>
  <c r="CD271" s="1"/>
  <c r="J270"/>
  <c r="CB270" s="1"/>
  <c r="CD270" s="1"/>
  <c r="J269"/>
  <c r="CB269" s="1"/>
  <c r="CD269" s="1"/>
  <c r="J268"/>
  <c r="CB268" s="1"/>
  <c r="CD268" s="1"/>
  <c r="J267"/>
  <c r="CB267" s="1"/>
  <c r="CD267" s="1"/>
  <c r="J266"/>
  <c r="CB266" s="1"/>
  <c r="CD266" s="1"/>
  <c r="J265"/>
  <c r="CB265" s="1"/>
  <c r="CD265" s="1"/>
  <c r="J264"/>
  <c r="J263"/>
  <c r="J262"/>
  <c r="J261"/>
  <c r="CB261" s="1"/>
  <c r="CD261" s="1"/>
  <c r="J260"/>
  <c r="CB260" s="1"/>
  <c r="CD260" s="1"/>
  <c r="J259"/>
  <c r="CB259" s="1"/>
  <c r="CD259" s="1"/>
  <c r="J258"/>
  <c r="CB258" s="1"/>
  <c r="CD258" s="1"/>
  <c r="J257"/>
  <c r="CB257" s="1"/>
  <c r="CD257" s="1"/>
  <c r="J256"/>
  <c r="CB256" s="1"/>
  <c r="CD256" s="1"/>
  <c r="J255"/>
  <c r="J254"/>
  <c r="J253"/>
  <c r="J252"/>
  <c r="J251"/>
  <c r="CB251" s="1"/>
  <c r="CD251" s="1"/>
  <c r="J250"/>
  <c r="CB250" s="1"/>
  <c r="CD250" s="1"/>
  <c r="J249"/>
  <c r="CB249" s="1"/>
  <c r="CD249" s="1"/>
  <c r="J248"/>
  <c r="J247"/>
  <c r="CB247" s="1"/>
  <c r="CD247" s="1"/>
  <c r="J246"/>
  <c r="CB246" s="1"/>
  <c r="CD246" s="1"/>
  <c r="J245"/>
  <c r="CB245" s="1"/>
  <c r="CD245" s="1"/>
  <c r="J244"/>
  <c r="CB244" s="1"/>
  <c r="CD244" s="1"/>
  <c r="J243"/>
  <c r="CB243" s="1"/>
  <c r="CD243" s="1"/>
  <c r="J242"/>
  <c r="CB242" s="1"/>
  <c r="CD242" s="1"/>
  <c r="J240"/>
  <c r="CB240" s="1"/>
  <c r="CD240" s="1"/>
  <c r="J239"/>
  <c r="J238"/>
  <c r="J237"/>
  <c r="J236"/>
  <c r="J235"/>
  <c r="CB235" s="1"/>
  <c r="CD235" s="1"/>
  <c r="J234"/>
  <c r="CB234" s="1"/>
  <c r="CD234" s="1"/>
  <c r="J233"/>
  <c r="CB233" s="1"/>
  <c r="CD233" s="1"/>
  <c r="J232"/>
  <c r="CB232" s="1"/>
  <c r="CD232" s="1"/>
  <c r="J231"/>
  <c r="CB231" s="1"/>
  <c r="CD231" s="1"/>
  <c r="J230"/>
  <c r="CB230" s="1"/>
  <c r="CD230" s="1"/>
  <c r="J229"/>
  <c r="J228"/>
  <c r="J227"/>
  <c r="J226"/>
  <c r="CB226" s="1"/>
  <c r="CD226" s="1"/>
  <c r="J225"/>
  <c r="CB225" s="1"/>
  <c r="CD225" s="1"/>
  <c r="J224"/>
  <c r="CB224" s="1"/>
  <c r="CD224" s="1"/>
  <c r="J223"/>
  <c r="J222"/>
  <c r="J221"/>
  <c r="CB221" s="1"/>
  <c r="CD221" s="1"/>
  <c r="J220"/>
  <c r="CB220" s="1"/>
  <c r="CD220" s="1"/>
  <c r="J219"/>
  <c r="CB219" s="1"/>
  <c r="CD219" s="1"/>
  <c r="J218"/>
  <c r="CB218" s="1"/>
  <c r="CD218" s="1"/>
  <c r="J217"/>
  <c r="CB217" s="1"/>
  <c r="CD217" s="1"/>
  <c r="J216"/>
  <c r="CB216" s="1"/>
  <c r="CD216" s="1"/>
  <c r="J215"/>
  <c r="J214"/>
  <c r="J213"/>
  <c r="J212"/>
  <c r="J211"/>
  <c r="J210"/>
  <c r="CB210" s="1"/>
  <c r="CD210" s="1"/>
  <c r="J209"/>
  <c r="CB209" s="1"/>
  <c r="CD209" s="1"/>
  <c r="J208"/>
  <c r="CB208" s="1"/>
  <c r="CD208" s="1"/>
  <c r="J207"/>
  <c r="CB207" s="1"/>
  <c r="CD207" s="1"/>
  <c r="J206"/>
  <c r="CB206" s="1"/>
  <c r="CD206" s="1"/>
  <c r="J205"/>
  <c r="CB205" s="1"/>
  <c r="CD205" s="1"/>
  <c r="J204"/>
  <c r="CB204" s="1"/>
  <c r="CD204" s="1"/>
  <c r="J203"/>
  <c r="CB203" s="1"/>
  <c r="CD203" s="1"/>
  <c r="J202"/>
  <c r="CB202" s="1"/>
  <c r="CD202" s="1"/>
  <c r="J201"/>
  <c r="CB201" s="1"/>
  <c r="CD201" s="1"/>
  <c r="J200"/>
  <c r="CB200" s="1"/>
  <c r="CD200" s="1"/>
  <c r="J199"/>
  <c r="J198"/>
  <c r="J197"/>
  <c r="J196"/>
  <c r="CB196" s="1"/>
  <c r="CD196" s="1"/>
  <c r="J195"/>
  <c r="CB195" s="1"/>
  <c r="CD195" s="1"/>
  <c r="J194"/>
  <c r="CB194" s="1"/>
  <c r="CD194" s="1"/>
  <c r="J193"/>
  <c r="CB193" s="1"/>
  <c r="CD193" s="1"/>
  <c r="J192"/>
  <c r="CB192" s="1"/>
  <c r="CD192" s="1"/>
  <c r="J191"/>
  <c r="CB191" s="1"/>
  <c r="CD191" s="1"/>
  <c r="J190"/>
  <c r="J189"/>
  <c r="J188"/>
  <c r="J187"/>
  <c r="J186"/>
  <c r="CB186" s="1"/>
  <c r="CD186" s="1"/>
  <c r="J185"/>
  <c r="CB185" s="1"/>
  <c r="CD185" s="1"/>
  <c r="J184"/>
  <c r="CB184" s="1"/>
  <c r="CD184" s="1"/>
  <c r="J183"/>
  <c r="J182"/>
  <c r="CB182" s="1"/>
  <c r="CD182" s="1"/>
  <c r="J181"/>
  <c r="CB181" s="1"/>
  <c r="CD181" s="1"/>
  <c r="J180"/>
  <c r="CB180" s="1"/>
  <c r="CD180" s="1"/>
  <c r="J179"/>
  <c r="CB179" s="1"/>
  <c r="CD179" s="1"/>
  <c r="J178"/>
  <c r="CB178" s="1"/>
  <c r="CD178" s="1"/>
  <c r="J177"/>
  <c r="CB177" s="1"/>
  <c r="CD177" s="1"/>
  <c r="J176"/>
  <c r="CB176" s="1"/>
  <c r="CD176" s="1"/>
  <c r="J175"/>
  <c r="J174"/>
  <c r="J173"/>
  <c r="J172"/>
  <c r="J171"/>
  <c r="CB171" s="1"/>
  <c r="CD171" s="1"/>
  <c r="J170"/>
  <c r="CB170" s="1"/>
  <c r="CD170" s="1"/>
  <c r="J99"/>
  <c r="CB99" s="1"/>
  <c r="CD99" s="1"/>
  <c r="J100"/>
  <c r="CB100" s="1"/>
  <c r="CD100" s="1"/>
  <c r="J101"/>
  <c r="CB101" s="1"/>
  <c r="CD101" s="1"/>
  <c r="J102"/>
  <c r="CB102" s="1"/>
  <c r="CD102" s="1"/>
  <c r="J103"/>
  <c r="CB103" s="1"/>
  <c r="CD103" s="1"/>
  <c r="J104"/>
  <c r="CB104" s="1"/>
  <c r="CD104" s="1"/>
  <c r="J105"/>
  <c r="CB105" s="1"/>
  <c r="CD105" s="1"/>
  <c r="J106"/>
  <c r="CB106" s="1"/>
  <c r="CD106" s="1"/>
  <c r="J107"/>
  <c r="J108"/>
  <c r="CB108" s="1"/>
  <c r="CD108" s="1"/>
  <c r="J109"/>
  <c r="J110"/>
  <c r="J111"/>
  <c r="CB111" s="1"/>
  <c r="CD111" s="1"/>
  <c r="J112"/>
  <c r="CB112" s="1"/>
  <c r="CD112" s="1"/>
  <c r="J113"/>
  <c r="CB113" s="1"/>
  <c r="CD113" s="1"/>
  <c r="J114"/>
  <c r="CB114" s="1"/>
  <c r="CD114" s="1"/>
  <c r="J115"/>
  <c r="CB115" s="1"/>
  <c r="CD115" s="1"/>
  <c r="J116"/>
  <c r="CB116" s="1"/>
  <c r="CD116" s="1"/>
  <c r="J117"/>
  <c r="CB117" s="1"/>
  <c r="CD117" s="1"/>
  <c r="J118"/>
  <c r="J119"/>
  <c r="CB119" s="1"/>
  <c r="CD119" s="1"/>
  <c r="J120"/>
  <c r="CB120" s="1"/>
  <c r="J121"/>
  <c r="CB121" s="1"/>
  <c r="CD121" s="1"/>
  <c r="J122"/>
  <c r="J123"/>
  <c r="CB123" s="1"/>
  <c r="CD123" s="1"/>
  <c r="J124"/>
  <c r="CB124" s="1"/>
  <c r="CD124" s="1"/>
  <c r="J125"/>
  <c r="J126"/>
  <c r="CB126" s="1"/>
  <c r="CD126" s="1"/>
  <c r="J127"/>
  <c r="CB127" s="1"/>
  <c r="CD127" s="1"/>
  <c r="J128"/>
  <c r="CB128" s="1"/>
  <c r="J129"/>
  <c r="CB129" s="1"/>
  <c r="CD129" s="1"/>
  <c r="J130"/>
  <c r="CB130" s="1"/>
  <c r="CD130" s="1"/>
  <c r="J131"/>
  <c r="CB131" s="1"/>
  <c r="CD131" s="1"/>
  <c r="J132"/>
  <c r="CB132" s="1"/>
  <c r="CD132" s="1"/>
  <c r="J133"/>
  <c r="J134"/>
  <c r="J135"/>
  <c r="CB135" s="1"/>
  <c r="CD135" s="1"/>
  <c r="J136"/>
  <c r="CB136" s="1"/>
  <c r="CD136" s="1"/>
  <c r="J137"/>
  <c r="CB137" s="1"/>
  <c r="CD137" s="1"/>
  <c r="J138"/>
  <c r="CB138" s="1"/>
  <c r="CD138" s="1"/>
  <c r="J139"/>
  <c r="CB139" s="1"/>
  <c r="CD139" s="1"/>
  <c r="J140"/>
  <c r="CB140" s="1"/>
  <c r="CD140" s="1"/>
  <c r="J141"/>
  <c r="CB141" s="1"/>
  <c r="CD141" s="1"/>
  <c r="J142"/>
  <c r="CB142" s="1"/>
  <c r="CD142" s="1"/>
  <c r="J143"/>
  <c r="CB143" s="1"/>
  <c r="CD143" s="1"/>
  <c r="J144"/>
  <c r="CB144" s="1"/>
  <c r="CD144" s="1"/>
  <c r="J145"/>
  <c r="CB145" s="1"/>
  <c r="CD145" s="1"/>
  <c r="J146"/>
  <c r="J147"/>
  <c r="J148"/>
  <c r="CB148" s="1"/>
  <c r="CD148" s="1"/>
  <c r="J149"/>
  <c r="J150"/>
  <c r="J151"/>
  <c r="CB151" s="1"/>
  <c r="CD151" s="1"/>
  <c r="J152"/>
  <c r="CB152" s="1"/>
  <c r="CD152" s="1"/>
  <c r="J153"/>
  <c r="CB153" s="1"/>
  <c r="CD153" s="1"/>
  <c r="J154"/>
  <c r="CB154" s="1"/>
  <c r="CD154" s="1"/>
  <c r="J155"/>
  <c r="CB155" s="1"/>
  <c r="CD155" s="1"/>
  <c r="J156"/>
  <c r="CB156" s="1"/>
  <c r="CD156" s="1"/>
  <c r="J157"/>
  <c r="J158"/>
  <c r="J159"/>
  <c r="CB159" s="1"/>
  <c r="CD159" s="1"/>
  <c r="J160"/>
  <c r="CB160" s="1"/>
  <c r="CD160" s="1"/>
  <c r="J161"/>
  <c r="CB161" s="1"/>
  <c r="CD161" s="1"/>
  <c r="J162"/>
  <c r="CB162" s="1"/>
  <c r="CD162" s="1"/>
  <c r="J163"/>
  <c r="CB163" s="1"/>
  <c r="CD163" s="1"/>
  <c r="J164"/>
  <c r="CB164" s="1"/>
  <c r="CD164" s="1"/>
  <c r="J165"/>
  <c r="CB165" s="1"/>
  <c r="CD165" s="1"/>
  <c r="J166"/>
  <c r="CB166" s="1"/>
  <c r="CD166" s="1"/>
  <c r="J167"/>
  <c r="CB167" s="1"/>
  <c r="CD167" s="1"/>
  <c r="J168"/>
  <c r="CB168" s="1"/>
  <c r="CD168" s="1"/>
  <c r="J98"/>
  <c r="J28"/>
  <c r="CB28" s="1"/>
  <c r="CD28" s="1"/>
  <c r="J29"/>
  <c r="CB29" s="1"/>
  <c r="CD29" s="1"/>
  <c r="J30"/>
  <c r="CB30" s="1"/>
  <c r="CD30" s="1"/>
  <c r="J31"/>
  <c r="J32"/>
  <c r="CB32" s="1"/>
  <c r="CD32" s="1"/>
  <c r="J33"/>
  <c r="CB33" s="1"/>
  <c r="CD33" s="1"/>
  <c r="J34"/>
  <c r="CB34" s="1"/>
  <c r="CD34" s="1"/>
  <c r="J35"/>
  <c r="CB35" s="1"/>
  <c r="CD35" s="1"/>
  <c r="J36"/>
  <c r="CB36" s="1"/>
  <c r="CD36" s="1"/>
  <c r="J37"/>
  <c r="CB37" s="1"/>
  <c r="CD37" s="1"/>
  <c r="J38"/>
  <c r="CB38" s="1"/>
  <c r="CD38" s="1"/>
  <c r="J39"/>
  <c r="J40"/>
  <c r="J41"/>
  <c r="J42"/>
  <c r="J43"/>
  <c r="CB43" s="1"/>
  <c r="CD43" s="1"/>
  <c r="J44"/>
  <c r="CB44" s="1"/>
  <c r="CD44" s="1"/>
  <c r="J45"/>
  <c r="CB45" s="1"/>
  <c r="CD45" s="1"/>
  <c r="J46"/>
  <c r="CB46" s="1"/>
  <c r="CD46" s="1"/>
  <c r="J47"/>
  <c r="J48"/>
  <c r="J49"/>
  <c r="J50"/>
  <c r="J51"/>
  <c r="J52"/>
  <c r="CB52" s="1"/>
  <c r="CD52" s="1"/>
  <c r="J53"/>
  <c r="CB53" s="1"/>
  <c r="CD53" s="1"/>
  <c r="J54"/>
  <c r="CB54" s="1"/>
  <c r="CD54" s="1"/>
  <c r="J55"/>
  <c r="J56"/>
  <c r="J57"/>
  <c r="J58"/>
  <c r="J59"/>
  <c r="J60"/>
  <c r="CB60" s="1"/>
  <c r="CD60" s="1"/>
  <c r="J61"/>
  <c r="CB61" s="1"/>
  <c r="CD61" s="1"/>
  <c r="J62"/>
  <c r="CB62" s="1"/>
  <c r="CD62" s="1"/>
  <c r="J63"/>
  <c r="J64"/>
  <c r="J65"/>
  <c r="J66"/>
  <c r="J67"/>
  <c r="J68"/>
  <c r="CB68" s="1"/>
  <c r="CD68" s="1"/>
  <c r="J69"/>
  <c r="CB69" s="1"/>
  <c r="CD69" s="1"/>
  <c r="J70"/>
  <c r="CB70" s="1"/>
  <c r="CD70" s="1"/>
  <c r="J71"/>
  <c r="J72"/>
  <c r="J73"/>
  <c r="J74"/>
  <c r="J75"/>
  <c r="J76"/>
  <c r="CB76" s="1"/>
  <c r="CD76" s="1"/>
  <c r="J77"/>
  <c r="CB77" s="1"/>
  <c r="CD77" s="1"/>
  <c r="J78"/>
  <c r="CB78" s="1"/>
  <c r="CD78" s="1"/>
  <c r="J79"/>
  <c r="J80"/>
  <c r="J81"/>
  <c r="J82"/>
  <c r="J83"/>
  <c r="J84"/>
  <c r="CB84" s="1"/>
  <c r="CD84" s="1"/>
  <c r="J85"/>
  <c r="CB85" s="1"/>
  <c r="CD85" s="1"/>
  <c r="J86"/>
  <c r="CB86" s="1"/>
  <c r="CD86" s="1"/>
  <c r="J87"/>
  <c r="J88"/>
  <c r="J89"/>
  <c r="J90"/>
  <c r="J91"/>
  <c r="J92"/>
  <c r="CB92" s="1"/>
  <c r="CD92" s="1"/>
  <c r="J93"/>
  <c r="CB93" s="1"/>
  <c r="CD93" s="1"/>
  <c r="J94"/>
  <c r="CB94" s="1"/>
  <c r="CD94" s="1"/>
  <c r="J95"/>
  <c r="J96"/>
  <c r="J27"/>
  <c r="CB27" s="1"/>
  <c r="CD27" s="1"/>
  <c r="CB26"/>
  <c r="BH26"/>
  <c r="AO26"/>
  <c r="AN26"/>
  <c r="AE26"/>
  <c r="AD26"/>
  <c r="AC26"/>
  <c r="AB26"/>
  <c r="L10" i="10"/>
  <c r="AQ26" i="11" s="1"/>
  <c r="M10" i="10"/>
  <c r="AS26" i="11" s="1"/>
  <c r="M3" i="10"/>
  <c r="M4"/>
  <c r="M5"/>
  <c r="M9"/>
  <c r="AR26" i="11" s="1"/>
  <c r="L9" i="10"/>
  <c r="AP26" i="11" s="1"/>
  <c r="L3" i="10"/>
  <c r="L4"/>
  <c r="L5"/>
  <c r="G459" i="11" l="1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458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386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14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242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170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9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458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387"/>
  <c r="F388"/>
  <c r="F389"/>
  <c r="F390"/>
  <c r="F386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14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242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170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9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458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386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14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242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170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98"/>
  <c r="G26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F26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E26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T528"/>
  <c r="S528"/>
  <c r="R528"/>
  <c r="Q528"/>
  <c r="P528"/>
  <c r="O528"/>
  <c r="N528"/>
  <c r="CM528" s="1"/>
  <c r="M528"/>
  <c r="BH528" s="1"/>
  <c r="L528"/>
  <c r="I528"/>
  <c r="H528"/>
  <c r="T527"/>
  <c r="S527"/>
  <c r="R527"/>
  <c r="Q527"/>
  <c r="P527"/>
  <c r="O527"/>
  <c r="N527"/>
  <c r="CM527" s="1"/>
  <c r="M527"/>
  <c r="BH527" s="1"/>
  <c r="L527"/>
  <c r="I527"/>
  <c r="H527"/>
  <c r="T526"/>
  <c r="S526"/>
  <c r="R526"/>
  <c r="Q526"/>
  <c r="P526"/>
  <c r="O526"/>
  <c r="N526"/>
  <c r="CM526" s="1"/>
  <c r="M526"/>
  <c r="BH526" s="1"/>
  <c r="L526"/>
  <c r="I526"/>
  <c r="H526"/>
  <c r="T525"/>
  <c r="S525"/>
  <c r="R525"/>
  <c r="Q525"/>
  <c r="P525"/>
  <c r="O525"/>
  <c r="N525"/>
  <c r="CM525" s="1"/>
  <c r="M525"/>
  <c r="BH525" s="1"/>
  <c r="L525"/>
  <c r="I525"/>
  <c r="H525"/>
  <c r="T524"/>
  <c r="S524"/>
  <c r="R524"/>
  <c r="Q524"/>
  <c r="P524"/>
  <c r="O524"/>
  <c r="N524"/>
  <c r="CM524" s="1"/>
  <c r="M524"/>
  <c r="BH524" s="1"/>
  <c r="L524"/>
  <c r="I524"/>
  <c r="H524"/>
  <c r="T523"/>
  <c r="S523"/>
  <c r="R523"/>
  <c r="Q523"/>
  <c r="P523"/>
  <c r="O523"/>
  <c r="N523"/>
  <c r="CM523" s="1"/>
  <c r="M523"/>
  <c r="BH523" s="1"/>
  <c r="L523"/>
  <c r="I523"/>
  <c r="H523"/>
  <c r="T522"/>
  <c r="S522"/>
  <c r="R522"/>
  <c r="Q522"/>
  <c r="P522"/>
  <c r="O522"/>
  <c r="N522"/>
  <c r="CM522" s="1"/>
  <c r="M522"/>
  <c r="BH522" s="1"/>
  <c r="L522"/>
  <c r="I522"/>
  <c r="H522"/>
  <c r="T521"/>
  <c r="S521"/>
  <c r="R521"/>
  <c r="Q521"/>
  <c r="P521"/>
  <c r="O521"/>
  <c r="N521"/>
  <c r="CM521" s="1"/>
  <c r="M521"/>
  <c r="BH521" s="1"/>
  <c r="L521"/>
  <c r="I521"/>
  <c r="H521"/>
  <c r="T520"/>
  <c r="S520"/>
  <c r="R520"/>
  <c r="Q520"/>
  <c r="P520"/>
  <c r="O520"/>
  <c r="N520"/>
  <c r="CM520" s="1"/>
  <c r="M520"/>
  <c r="BH520" s="1"/>
  <c r="L520"/>
  <c r="I520"/>
  <c r="H520"/>
  <c r="T519"/>
  <c r="S519"/>
  <c r="R519"/>
  <c r="Q519"/>
  <c r="P519"/>
  <c r="O519"/>
  <c r="N519"/>
  <c r="CM519" s="1"/>
  <c r="M519"/>
  <c r="BH519" s="1"/>
  <c r="L519"/>
  <c r="I519"/>
  <c r="H519"/>
  <c r="T518"/>
  <c r="S518"/>
  <c r="R518"/>
  <c r="Q518"/>
  <c r="P518"/>
  <c r="O518"/>
  <c r="N518"/>
  <c r="CM518" s="1"/>
  <c r="M518"/>
  <c r="BH518" s="1"/>
  <c r="L518"/>
  <c r="I518"/>
  <c r="H518"/>
  <c r="T517"/>
  <c r="S517"/>
  <c r="R517"/>
  <c r="Q517"/>
  <c r="P517"/>
  <c r="O517"/>
  <c r="N517"/>
  <c r="CM517" s="1"/>
  <c r="M517"/>
  <c r="BH517" s="1"/>
  <c r="L517"/>
  <c r="I517"/>
  <c r="H517"/>
  <c r="T516"/>
  <c r="S516"/>
  <c r="R516"/>
  <c r="Q516"/>
  <c r="P516"/>
  <c r="O516"/>
  <c r="N516"/>
  <c r="CM516" s="1"/>
  <c r="M516"/>
  <c r="BH516" s="1"/>
  <c r="L516"/>
  <c r="I516"/>
  <c r="H516"/>
  <c r="T515"/>
  <c r="S515"/>
  <c r="R515"/>
  <c r="Q515"/>
  <c r="P515"/>
  <c r="O515"/>
  <c r="N515"/>
  <c r="CM515" s="1"/>
  <c r="M515"/>
  <c r="BH515" s="1"/>
  <c r="L515"/>
  <c r="I515"/>
  <c r="H515"/>
  <c r="T514"/>
  <c r="S514"/>
  <c r="R514"/>
  <c r="Q514"/>
  <c r="P514"/>
  <c r="O514"/>
  <c r="N514"/>
  <c r="CM514" s="1"/>
  <c r="M514"/>
  <c r="BH514" s="1"/>
  <c r="L514"/>
  <c r="I514"/>
  <c r="H514"/>
  <c r="T513"/>
  <c r="S513"/>
  <c r="R513"/>
  <c r="Q513"/>
  <c r="P513"/>
  <c r="O513"/>
  <c r="N513"/>
  <c r="CM513" s="1"/>
  <c r="M513"/>
  <c r="BH513" s="1"/>
  <c r="L513"/>
  <c r="I513"/>
  <c r="H513"/>
  <c r="T512"/>
  <c r="S512"/>
  <c r="R512"/>
  <c r="Q512"/>
  <c r="P512"/>
  <c r="O512"/>
  <c r="N512"/>
  <c r="CM512" s="1"/>
  <c r="M512"/>
  <c r="BH512" s="1"/>
  <c r="L512"/>
  <c r="I512"/>
  <c r="H512"/>
  <c r="T511"/>
  <c r="S511"/>
  <c r="R511"/>
  <c r="Q511"/>
  <c r="P511"/>
  <c r="O511"/>
  <c r="N511"/>
  <c r="CM511" s="1"/>
  <c r="M511"/>
  <c r="BH511" s="1"/>
  <c r="L511"/>
  <c r="I511"/>
  <c r="H511"/>
  <c r="T510"/>
  <c r="S510"/>
  <c r="R510"/>
  <c r="Q510"/>
  <c r="P510"/>
  <c r="O510"/>
  <c r="N510"/>
  <c r="CM510" s="1"/>
  <c r="M510"/>
  <c r="BH510" s="1"/>
  <c r="L510"/>
  <c r="I510"/>
  <c r="H510"/>
  <c r="T509"/>
  <c r="S509"/>
  <c r="R509"/>
  <c r="Q509"/>
  <c r="P509"/>
  <c r="O509"/>
  <c r="N509"/>
  <c r="CM509" s="1"/>
  <c r="M509"/>
  <c r="BH509" s="1"/>
  <c r="L509"/>
  <c r="I509"/>
  <c r="H509"/>
  <c r="T508"/>
  <c r="S508"/>
  <c r="R508"/>
  <c r="Q508"/>
  <c r="P508"/>
  <c r="O508"/>
  <c r="N508"/>
  <c r="CM508" s="1"/>
  <c r="M508"/>
  <c r="BH508" s="1"/>
  <c r="L508"/>
  <c r="I508"/>
  <c r="H508"/>
  <c r="T507"/>
  <c r="S507"/>
  <c r="R507"/>
  <c r="Q507"/>
  <c r="P507"/>
  <c r="O507"/>
  <c r="N507"/>
  <c r="CM507" s="1"/>
  <c r="M507"/>
  <c r="BH507" s="1"/>
  <c r="L507"/>
  <c r="I507"/>
  <c r="H507"/>
  <c r="T506"/>
  <c r="S506"/>
  <c r="R506"/>
  <c r="Q506"/>
  <c r="P506"/>
  <c r="O506"/>
  <c r="N506"/>
  <c r="CM506" s="1"/>
  <c r="M506"/>
  <c r="BH506" s="1"/>
  <c r="L506"/>
  <c r="I506"/>
  <c r="H506"/>
  <c r="T505"/>
  <c r="S505"/>
  <c r="R505"/>
  <c r="Q505"/>
  <c r="P505"/>
  <c r="O505"/>
  <c r="N505"/>
  <c r="CM505" s="1"/>
  <c r="M505"/>
  <c r="BH505" s="1"/>
  <c r="L505"/>
  <c r="I505"/>
  <c r="H505"/>
  <c r="T504"/>
  <c r="S504"/>
  <c r="R504"/>
  <c r="Q504"/>
  <c r="P504"/>
  <c r="O504"/>
  <c r="N504"/>
  <c r="CM504" s="1"/>
  <c r="M504"/>
  <c r="BH504" s="1"/>
  <c r="L504"/>
  <c r="I504"/>
  <c r="H504"/>
  <c r="T503"/>
  <c r="S503"/>
  <c r="R503"/>
  <c r="Q503"/>
  <c r="P503"/>
  <c r="O503"/>
  <c r="N503"/>
  <c r="CM503" s="1"/>
  <c r="M503"/>
  <c r="BH503" s="1"/>
  <c r="L503"/>
  <c r="I503"/>
  <c r="H503"/>
  <c r="T502"/>
  <c r="S502"/>
  <c r="R502"/>
  <c r="Q502"/>
  <c r="P502"/>
  <c r="O502"/>
  <c r="N502"/>
  <c r="CM502" s="1"/>
  <c r="M502"/>
  <c r="BH502" s="1"/>
  <c r="L502"/>
  <c r="I502"/>
  <c r="H502"/>
  <c r="T501"/>
  <c r="S501"/>
  <c r="R501"/>
  <c r="Q501"/>
  <c r="P501"/>
  <c r="O501"/>
  <c r="N501"/>
  <c r="CM501" s="1"/>
  <c r="M501"/>
  <c r="BH501" s="1"/>
  <c r="L501"/>
  <c r="I501"/>
  <c r="H501"/>
  <c r="T500"/>
  <c r="S500"/>
  <c r="R500"/>
  <c r="Q500"/>
  <c r="P500"/>
  <c r="O500"/>
  <c r="N500"/>
  <c r="CM500" s="1"/>
  <c r="M500"/>
  <c r="BH500" s="1"/>
  <c r="L500"/>
  <c r="I500"/>
  <c r="H500"/>
  <c r="T499"/>
  <c r="S499"/>
  <c r="R499"/>
  <c r="Q499"/>
  <c r="P499"/>
  <c r="O499"/>
  <c r="N499"/>
  <c r="CM499" s="1"/>
  <c r="M499"/>
  <c r="BH499" s="1"/>
  <c r="L499"/>
  <c r="I499"/>
  <c r="H499"/>
  <c r="T498"/>
  <c r="S498"/>
  <c r="R498"/>
  <c r="Q498"/>
  <c r="P498"/>
  <c r="O498"/>
  <c r="N498"/>
  <c r="CM498" s="1"/>
  <c r="M498"/>
  <c r="BH498" s="1"/>
  <c r="L498"/>
  <c r="I498"/>
  <c r="H498"/>
  <c r="T497"/>
  <c r="S497"/>
  <c r="R497"/>
  <c r="Q497"/>
  <c r="P497"/>
  <c r="O497"/>
  <c r="N497"/>
  <c r="CM497" s="1"/>
  <c r="M497"/>
  <c r="BH497" s="1"/>
  <c r="L497"/>
  <c r="I497"/>
  <c r="H497"/>
  <c r="T496"/>
  <c r="S496"/>
  <c r="R496"/>
  <c r="Q496"/>
  <c r="P496"/>
  <c r="O496"/>
  <c r="N496"/>
  <c r="CM496" s="1"/>
  <c r="M496"/>
  <c r="BH496" s="1"/>
  <c r="L496"/>
  <c r="I496"/>
  <c r="H496"/>
  <c r="T495"/>
  <c r="S495"/>
  <c r="R495"/>
  <c r="Q495"/>
  <c r="P495"/>
  <c r="O495"/>
  <c r="N495"/>
  <c r="CM495" s="1"/>
  <c r="M495"/>
  <c r="BH495" s="1"/>
  <c r="L495"/>
  <c r="I495"/>
  <c r="H495"/>
  <c r="T494"/>
  <c r="S494"/>
  <c r="R494"/>
  <c r="Q494"/>
  <c r="P494"/>
  <c r="O494"/>
  <c r="N494"/>
  <c r="CM494" s="1"/>
  <c r="M494"/>
  <c r="BH494" s="1"/>
  <c r="L494"/>
  <c r="I494"/>
  <c r="H494"/>
  <c r="T493"/>
  <c r="S493"/>
  <c r="R493"/>
  <c r="Q493"/>
  <c r="P493"/>
  <c r="O493"/>
  <c r="N493"/>
  <c r="CM493" s="1"/>
  <c r="M493"/>
  <c r="BH493" s="1"/>
  <c r="L493"/>
  <c r="I493"/>
  <c r="H493"/>
  <c r="T492"/>
  <c r="S492"/>
  <c r="R492"/>
  <c r="Q492"/>
  <c r="P492"/>
  <c r="O492"/>
  <c r="N492"/>
  <c r="CM492" s="1"/>
  <c r="M492"/>
  <c r="BH492" s="1"/>
  <c r="L492"/>
  <c r="I492"/>
  <c r="H492"/>
  <c r="T491"/>
  <c r="S491"/>
  <c r="R491"/>
  <c r="Q491"/>
  <c r="P491"/>
  <c r="O491"/>
  <c r="N491"/>
  <c r="CM491" s="1"/>
  <c r="M491"/>
  <c r="BH491" s="1"/>
  <c r="L491"/>
  <c r="I491"/>
  <c r="H491"/>
  <c r="T490"/>
  <c r="S490"/>
  <c r="R490"/>
  <c r="Q490"/>
  <c r="P490"/>
  <c r="O490"/>
  <c r="N490"/>
  <c r="CM490" s="1"/>
  <c r="M490"/>
  <c r="BH490" s="1"/>
  <c r="L490"/>
  <c r="I490"/>
  <c r="H490"/>
  <c r="T489"/>
  <c r="S489"/>
  <c r="R489"/>
  <c r="Q489"/>
  <c r="P489"/>
  <c r="O489"/>
  <c r="N489"/>
  <c r="CM489" s="1"/>
  <c r="M489"/>
  <c r="BH489" s="1"/>
  <c r="L489"/>
  <c r="I489"/>
  <c r="H489"/>
  <c r="T488"/>
  <c r="S488"/>
  <c r="R488"/>
  <c r="Q488"/>
  <c r="P488"/>
  <c r="O488"/>
  <c r="N488"/>
  <c r="CM488" s="1"/>
  <c r="M488"/>
  <c r="BH488" s="1"/>
  <c r="L488"/>
  <c r="I488"/>
  <c r="H488"/>
  <c r="T487"/>
  <c r="S487"/>
  <c r="R487"/>
  <c r="Q487"/>
  <c r="P487"/>
  <c r="O487"/>
  <c r="N487"/>
  <c r="CM487" s="1"/>
  <c r="M487"/>
  <c r="BH487" s="1"/>
  <c r="L487"/>
  <c r="I487"/>
  <c r="H487"/>
  <c r="T486"/>
  <c r="S486"/>
  <c r="R486"/>
  <c r="Q486"/>
  <c r="P486"/>
  <c r="O486"/>
  <c r="N486"/>
  <c r="CM486" s="1"/>
  <c r="M486"/>
  <c r="BH486" s="1"/>
  <c r="L486"/>
  <c r="I486"/>
  <c r="H486"/>
  <c r="T485"/>
  <c r="S485"/>
  <c r="R485"/>
  <c r="Q485"/>
  <c r="P485"/>
  <c r="O485"/>
  <c r="N485"/>
  <c r="CM485" s="1"/>
  <c r="M485"/>
  <c r="BH485" s="1"/>
  <c r="L485"/>
  <c r="I485"/>
  <c r="H485"/>
  <c r="T484"/>
  <c r="S484"/>
  <c r="R484"/>
  <c r="Q484"/>
  <c r="P484"/>
  <c r="O484"/>
  <c r="N484"/>
  <c r="CM484" s="1"/>
  <c r="M484"/>
  <c r="BH484" s="1"/>
  <c r="L484"/>
  <c r="I484"/>
  <c r="H484"/>
  <c r="T483"/>
  <c r="S483"/>
  <c r="R483"/>
  <c r="Q483"/>
  <c r="P483"/>
  <c r="O483"/>
  <c r="N483"/>
  <c r="CM483" s="1"/>
  <c r="M483"/>
  <c r="BH483" s="1"/>
  <c r="L483"/>
  <c r="I483"/>
  <c r="H483"/>
  <c r="T482"/>
  <c r="S482"/>
  <c r="R482"/>
  <c r="Q482"/>
  <c r="P482"/>
  <c r="O482"/>
  <c r="N482"/>
  <c r="CM482" s="1"/>
  <c r="M482"/>
  <c r="BH482" s="1"/>
  <c r="L482"/>
  <c r="I482"/>
  <c r="H482"/>
  <c r="T481"/>
  <c r="S481"/>
  <c r="R481"/>
  <c r="Q481"/>
  <c r="P481"/>
  <c r="O481"/>
  <c r="N481"/>
  <c r="CM481" s="1"/>
  <c r="M481"/>
  <c r="BH481" s="1"/>
  <c r="L481"/>
  <c r="I481"/>
  <c r="H481"/>
  <c r="T480"/>
  <c r="S480"/>
  <c r="R480"/>
  <c r="Q480"/>
  <c r="P480"/>
  <c r="O480"/>
  <c r="N480"/>
  <c r="CM480" s="1"/>
  <c r="M480"/>
  <c r="BH480" s="1"/>
  <c r="L480"/>
  <c r="I480"/>
  <c r="H480"/>
  <c r="T479"/>
  <c r="S479"/>
  <c r="R479"/>
  <c r="Q479"/>
  <c r="P479"/>
  <c r="O479"/>
  <c r="N479"/>
  <c r="CM479" s="1"/>
  <c r="M479"/>
  <c r="BH479" s="1"/>
  <c r="L479"/>
  <c r="I479"/>
  <c r="H479"/>
  <c r="T478"/>
  <c r="S478"/>
  <c r="R478"/>
  <c r="Q478"/>
  <c r="P478"/>
  <c r="O478"/>
  <c r="N478"/>
  <c r="CM478" s="1"/>
  <c r="M478"/>
  <c r="BH478" s="1"/>
  <c r="L478"/>
  <c r="I478"/>
  <c r="H478"/>
  <c r="T477"/>
  <c r="S477"/>
  <c r="R477"/>
  <c r="Q477"/>
  <c r="P477"/>
  <c r="O477"/>
  <c r="N477"/>
  <c r="CM477" s="1"/>
  <c r="M477"/>
  <c r="BH477" s="1"/>
  <c r="L477"/>
  <c r="I477"/>
  <c r="H477"/>
  <c r="T476"/>
  <c r="S476"/>
  <c r="R476"/>
  <c r="Q476"/>
  <c r="P476"/>
  <c r="O476"/>
  <c r="N476"/>
  <c r="CM476" s="1"/>
  <c r="M476"/>
  <c r="BH476" s="1"/>
  <c r="L476"/>
  <c r="I476"/>
  <c r="H476"/>
  <c r="T475"/>
  <c r="S475"/>
  <c r="R475"/>
  <c r="Q475"/>
  <c r="P475"/>
  <c r="O475"/>
  <c r="N475"/>
  <c r="CM475" s="1"/>
  <c r="M475"/>
  <c r="BH475" s="1"/>
  <c r="L475"/>
  <c r="I475"/>
  <c r="H475"/>
  <c r="T474"/>
  <c r="S474"/>
  <c r="R474"/>
  <c r="Q474"/>
  <c r="P474"/>
  <c r="O474"/>
  <c r="N474"/>
  <c r="CM474" s="1"/>
  <c r="M474"/>
  <c r="BH474" s="1"/>
  <c r="L474"/>
  <c r="I474"/>
  <c r="H474"/>
  <c r="T473"/>
  <c r="S473"/>
  <c r="R473"/>
  <c r="Q473"/>
  <c r="P473"/>
  <c r="O473"/>
  <c r="N473"/>
  <c r="CM473" s="1"/>
  <c r="M473"/>
  <c r="BH473" s="1"/>
  <c r="L473"/>
  <c r="I473"/>
  <c r="H473"/>
  <c r="T472"/>
  <c r="S472"/>
  <c r="R472"/>
  <c r="Q472"/>
  <c r="P472"/>
  <c r="O472"/>
  <c r="N472"/>
  <c r="CM472" s="1"/>
  <c r="M472"/>
  <c r="BH472" s="1"/>
  <c r="L472"/>
  <c r="I472"/>
  <c r="H472"/>
  <c r="T471"/>
  <c r="S471"/>
  <c r="R471"/>
  <c r="Q471"/>
  <c r="P471"/>
  <c r="O471"/>
  <c r="N471"/>
  <c r="CM471" s="1"/>
  <c r="M471"/>
  <c r="BH471" s="1"/>
  <c r="L471"/>
  <c r="I471"/>
  <c r="H471"/>
  <c r="T470"/>
  <c r="S470"/>
  <c r="R470"/>
  <c r="Q470"/>
  <c r="P470"/>
  <c r="O470"/>
  <c r="N470"/>
  <c r="CM470" s="1"/>
  <c r="M470"/>
  <c r="BH470" s="1"/>
  <c r="L470"/>
  <c r="I470"/>
  <c r="H470"/>
  <c r="T469"/>
  <c r="S469"/>
  <c r="R469"/>
  <c r="Q469"/>
  <c r="P469"/>
  <c r="O469"/>
  <c r="N469"/>
  <c r="CM469" s="1"/>
  <c r="M469"/>
  <c r="BH469" s="1"/>
  <c r="L469"/>
  <c r="I469"/>
  <c r="H469"/>
  <c r="T468"/>
  <c r="S468"/>
  <c r="R468"/>
  <c r="Q468"/>
  <c r="P468"/>
  <c r="O468"/>
  <c r="N468"/>
  <c r="CM468" s="1"/>
  <c r="M468"/>
  <c r="BH468" s="1"/>
  <c r="L468"/>
  <c r="I468"/>
  <c r="H468"/>
  <c r="T467"/>
  <c r="S467"/>
  <c r="R467"/>
  <c r="Q467"/>
  <c r="P467"/>
  <c r="O467"/>
  <c r="N467"/>
  <c r="CM467" s="1"/>
  <c r="M467"/>
  <c r="BH467" s="1"/>
  <c r="L467"/>
  <c r="I467"/>
  <c r="H467"/>
  <c r="T466"/>
  <c r="S466"/>
  <c r="R466"/>
  <c r="Q466"/>
  <c r="P466"/>
  <c r="O466"/>
  <c r="N466"/>
  <c r="CM466" s="1"/>
  <c r="M466"/>
  <c r="BH466" s="1"/>
  <c r="L466"/>
  <c r="I466"/>
  <c r="H466"/>
  <c r="T465"/>
  <c r="S465"/>
  <c r="R465"/>
  <c r="Q465"/>
  <c r="P465"/>
  <c r="O465"/>
  <c r="N465"/>
  <c r="CM465" s="1"/>
  <c r="M465"/>
  <c r="BH465" s="1"/>
  <c r="L465"/>
  <c r="I465"/>
  <c r="H465"/>
  <c r="T464"/>
  <c r="S464"/>
  <c r="R464"/>
  <c r="Q464"/>
  <c r="P464"/>
  <c r="O464"/>
  <c r="N464"/>
  <c r="CM464" s="1"/>
  <c r="M464"/>
  <c r="BH464" s="1"/>
  <c r="L464"/>
  <c r="I464"/>
  <c r="H464"/>
  <c r="T463"/>
  <c r="S463"/>
  <c r="R463"/>
  <c r="Q463"/>
  <c r="P463"/>
  <c r="O463"/>
  <c r="N463"/>
  <c r="CM463" s="1"/>
  <c r="M463"/>
  <c r="BH463" s="1"/>
  <c r="L463"/>
  <c r="I463"/>
  <c r="H463"/>
  <c r="T462"/>
  <c r="S462"/>
  <c r="R462"/>
  <c r="Q462"/>
  <c r="P462"/>
  <c r="O462"/>
  <c r="N462"/>
  <c r="CM462" s="1"/>
  <c r="M462"/>
  <c r="BH462" s="1"/>
  <c r="L462"/>
  <c r="I462"/>
  <c r="H462"/>
  <c r="T461"/>
  <c r="S461"/>
  <c r="R461"/>
  <c r="Q461"/>
  <c r="P461"/>
  <c r="O461"/>
  <c r="N461"/>
  <c r="CM461" s="1"/>
  <c r="M461"/>
  <c r="BH461" s="1"/>
  <c r="L461"/>
  <c r="I461"/>
  <c r="H461"/>
  <c r="T460"/>
  <c r="S460"/>
  <c r="R460"/>
  <c r="Q460"/>
  <c r="P460"/>
  <c r="O460"/>
  <c r="N460"/>
  <c r="CM460" s="1"/>
  <c r="M460"/>
  <c r="BH460" s="1"/>
  <c r="L460"/>
  <c r="I460"/>
  <c r="H460"/>
  <c r="T459"/>
  <c r="S459"/>
  <c r="R459"/>
  <c r="Q459"/>
  <c r="P459"/>
  <c r="O459"/>
  <c r="N459"/>
  <c r="CM459" s="1"/>
  <c r="M459"/>
  <c r="BH459" s="1"/>
  <c r="L459"/>
  <c r="I459"/>
  <c r="H459"/>
  <c r="T458"/>
  <c r="S458"/>
  <c r="R458"/>
  <c r="Q458"/>
  <c r="P458"/>
  <c r="O458"/>
  <c r="N458"/>
  <c r="CM458" s="1"/>
  <c r="M458"/>
  <c r="BH458" s="1"/>
  <c r="L458"/>
  <c r="I458"/>
  <c r="H458"/>
  <c r="T456"/>
  <c r="S456"/>
  <c r="R456"/>
  <c r="Q456"/>
  <c r="P456"/>
  <c r="O456"/>
  <c r="N456"/>
  <c r="CM456" s="1"/>
  <c r="M456"/>
  <c r="BH456" s="1"/>
  <c r="L456"/>
  <c r="I456"/>
  <c r="H456"/>
  <c r="T455"/>
  <c r="S455"/>
  <c r="R455"/>
  <c r="Q455"/>
  <c r="P455"/>
  <c r="O455"/>
  <c r="N455"/>
  <c r="CM455" s="1"/>
  <c r="M455"/>
  <c r="BH455" s="1"/>
  <c r="L455"/>
  <c r="I455"/>
  <c r="H455"/>
  <c r="T454"/>
  <c r="S454"/>
  <c r="R454"/>
  <c r="Q454"/>
  <c r="P454"/>
  <c r="O454"/>
  <c r="N454"/>
  <c r="CM454" s="1"/>
  <c r="M454"/>
  <c r="BH454" s="1"/>
  <c r="L454"/>
  <c r="I454"/>
  <c r="H454"/>
  <c r="T453"/>
  <c r="S453"/>
  <c r="R453"/>
  <c r="Q453"/>
  <c r="P453"/>
  <c r="O453"/>
  <c r="N453"/>
  <c r="CM453" s="1"/>
  <c r="M453"/>
  <c r="BH453" s="1"/>
  <c r="L453"/>
  <c r="I453"/>
  <c r="H453"/>
  <c r="T452"/>
  <c r="S452"/>
  <c r="R452"/>
  <c r="Q452"/>
  <c r="P452"/>
  <c r="O452"/>
  <c r="N452"/>
  <c r="CM452" s="1"/>
  <c r="M452"/>
  <c r="BH452" s="1"/>
  <c r="L452"/>
  <c r="I452"/>
  <c r="H452"/>
  <c r="T451"/>
  <c r="S451"/>
  <c r="R451"/>
  <c r="Q451"/>
  <c r="P451"/>
  <c r="O451"/>
  <c r="N451"/>
  <c r="CM451" s="1"/>
  <c r="M451"/>
  <c r="BH451" s="1"/>
  <c r="L451"/>
  <c r="I451"/>
  <c r="H451"/>
  <c r="T450"/>
  <c r="S450"/>
  <c r="R450"/>
  <c r="Q450"/>
  <c r="P450"/>
  <c r="O450"/>
  <c r="N450"/>
  <c r="CM450" s="1"/>
  <c r="M450"/>
  <c r="BH450" s="1"/>
  <c r="L450"/>
  <c r="I450"/>
  <c r="H450"/>
  <c r="T449"/>
  <c r="S449"/>
  <c r="R449"/>
  <c r="Q449"/>
  <c r="P449"/>
  <c r="O449"/>
  <c r="N449"/>
  <c r="CM449" s="1"/>
  <c r="M449"/>
  <c r="BH449" s="1"/>
  <c r="L449"/>
  <c r="I449"/>
  <c r="H449"/>
  <c r="T448"/>
  <c r="S448"/>
  <c r="R448"/>
  <c r="Q448"/>
  <c r="P448"/>
  <c r="O448"/>
  <c r="N448"/>
  <c r="CM448" s="1"/>
  <c r="M448"/>
  <c r="BH448" s="1"/>
  <c r="L448"/>
  <c r="I448"/>
  <c r="H448"/>
  <c r="T447"/>
  <c r="S447"/>
  <c r="R447"/>
  <c r="Q447"/>
  <c r="P447"/>
  <c r="O447"/>
  <c r="N447"/>
  <c r="CM447" s="1"/>
  <c r="M447"/>
  <c r="BH447" s="1"/>
  <c r="L447"/>
  <c r="I447"/>
  <c r="H447"/>
  <c r="T446"/>
  <c r="S446"/>
  <c r="R446"/>
  <c r="Q446"/>
  <c r="P446"/>
  <c r="O446"/>
  <c r="N446"/>
  <c r="CM446" s="1"/>
  <c r="M446"/>
  <c r="BH446" s="1"/>
  <c r="L446"/>
  <c r="I446"/>
  <c r="H446"/>
  <c r="T445"/>
  <c r="S445"/>
  <c r="R445"/>
  <c r="Q445"/>
  <c r="P445"/>
  <c r="O445"/>
  <c r="N445"/>
  <c r="CM445" s="1"/>
  <c r="M445"/>
  <c r="BH445" s="1"/>
  <c r="L445"/>
  <c r="I445"/>
  <c r="H445"/>
  <c r="T444"/>
  <c r="S444"/>
  <c r="R444"/>
  <c r="Q444"/>
  <c r="P444"/>
  <c r="O444"/>
  <c r="N444"/>
  <c r="CM444" s="1"/>
  <c r="M444"/>
  <c r="BH444" s="1"/>
  <c r="L444"/>
  <c r="I444"/>
  <c r="H444"/>
  <c r="T443"/>
  <c r="S443"/>
  <c r="R443"/>
  <c r="Q443"/>
  <c r="P443"/>
  <c r="O443"/>
  <c r="N443"/>
  <c r="CM443" s="1"/>
  <c r="M443"/>
  <c r="BH443" s="1"/>
  <c r="L443"/>
  <c r="I443"/>
  <c r="H443"/>
  <c r="T442"/>
  <c r="S442"/>
  <c r="R442"/>
  <c r="Q442"/>
  <c r="P442"/>
  <c r="O442"/>
  <c r="N442"/>
  <c r="CM442" s="1"/>
  <c r="M442"/>
  <c r="BH442" s="1"/>
  <c r="L442"/>
  <c r="I442"/>
  <c r="H442"/>
  <c r="T441"/>
  <c r="S441"/>
  <c r="R441"/>
  <c r="Q441"/>
  <c r="P441"/>
  <c r="O441"/>
  <c r="N441"/>
  <c r="CM441" s="1"/>
  <c r="M441"/>
  <c r="BH441" s="1"/>
  <c r="L441"/>
  <c r="I441"/>
  <c r="H441"/>
  <c r="T440"/>
  <c r="S440"/>
  <c r="R440"/>
  <c r="Q440"/>
  <c r="P440"/>
  <c r="O440"/>
  <c r="N440"/>
  <c r="CM440" s="1"/>
  <c r="M440"/>
  <c r="BH440" s="1"/>
  <c r="L440"/>
  <c r="I440"/>
  <c r="H440"/>
  <c r="T439"/>
  <c r="S439"/>
  <c r="R439"/>
  <c r="Q439"/>
  <c r="P439"/>
  <c r="O439"/>
  <c r="N439"/>
  <c r="CM439" s="1"/>
  <c r="M439"/>
  <c r="BH439" s="1"/>
  <c r="L439"/>
  <c r="I439"/>
  <c r="H439"/>
  <c r="T438"/>
  <c r="S438"/>
  <c r="R438"/>
  <c r="Q438"/>
  <c r="P438"/>
  <c r="O438"/>
  <c r="N438"/>
  <c r="CM438" s="1"/>
  <c r="M438"/>
  <c r="BH438" s="1"/>
  <c r="L438"/>
  <c r="I438"/>
  <c r="H438"/>
  <c r="T437"/>
  <c r="S437"/>
  <c r="R437"/>
  <c r="Q437"/>
  <c r="P437"/>
  <c r="O437"/>
  <c r="N437"/>
  <c r="CM437" s="1"/>
  <c r="M437"/>
  <c r="BH437" s="1"/>
  <c r="L437"/>
  <c r="I437"/>
  <c r="H437"/>
  <c r="T436"/>
  <c r="S436"/>
  <c r="R436"/>
  <c r="Q436"/>
  <c r="P436"/>
  <c r="O436"/>
  <c r="N436"/>
  <c r="CM436" s="1"/>
  <c r="M436"/>
  <c r="BH436" s="1"/>
  <c r="L436"/>
  <c r="I436"/>
  <c r="H436"/>
  <c r="T435"/>
  <c r="S435"/>
  <c r="R435"/>
  <c r="Q435"/>
  <c r="P435"/>
  <c r="O435"/>
  <c r="N435"/>
  <c r="CM435" s="1"/>
  <c r="M435"/>
  <c r="BH435" s="1"/>
  <c r="L435"/>
  <c r="I435"/>
  <c r="H435"/>
  <c r="T434"/>
  <c r="S434"/>
  <c r="R434"/>
  <c r="Q434"/>
  <c r="P434"/>
  <c r="O434"/>
  <c r="N434"/>
  <c r="CM434" s="1"/>
  <c r="M434"/>
  <c r="BH434" s="1"/>
  <c r="L434"/>
  <c r="I434"/>
  <c r="H434"/>
  <c r="T433"/>
  <c r="S433"/>
  <c r="R433"/>
  <c r="Q433"/>
  <c r="P433"/>
  <c r="O433"/>
  <c r="N433"/>
  <c r="CM433" s="1"/>
  <c r="M433"/>
  <c r="BH433" s="1"/>
  <c r="L433"/>
  <c r="I433"/>
  <c r="H433"/>
  <c r="T432"/>
  <c r="S432"/>
  <c r="R432"/>
  <c r="Q432"/>
  <c r="P432"/>
  <c r="O432"/>
  <c r="N432"/>
  <c r="CM432" s="1"/>
  <c r="M432"/>
  <c r="BH432" s="1"/>
  <c r="L432"/>
  <c r="I432"/>
  <c r="H432"/>
  <c r="T431"/>
  <c r="S431"/>
  <c r="R431"/>
  <c r="Q431"/>
  <c r="P431"/>
  <c r="O431"/>
  <c r="N431"/>
  <c r="CM431" s="1"/>
  <c r="M431"/>
  <c r="BH431" s="1"/>
  <c r="L431"/>
  <c r="I431"/>
  <c r="H431"/>
  <c r="T430"/>
  <c r="S430"/>
  <c r="R430"/>
  <c r="Q430"/>
  <c r="P430"/>
  <c r="O430"/>
  <c r="N430"/>
  <c r="CM430" s="1"/>
  <c r="M430"/>
  <c r="BH430" s="1"/>
  <c r="L430"/>
  <c r="I430"/>
  <c r="H430"/>
  <c r="T429"/>
  <c r="S429"/>
  <c r="R429"/>
  <c r="Q429"/>
  <c r="P429"/>
  <c r="O429"/>
  <c r="N429"/>
  <c r="CM429" s="1"/>
  <c r="M429"/>
  <c r="BH429" s="1"/>
  <c r="L429"/>
  <c r="I429"/>
  <c r="H429"/>
  <c r="T428"/>
  <c r="S428"/>
  <c r="R428"/>
  <c r="Q428"/>
  <c r="P428"/>
  <c r="O428"/>
  <c r="N428"/>
  <c r="CM428" s="1"/>
  <c r="M428"/>
  <c r="BH428" s="1"/>
  <c r="L428"/>
  <c r="I428"/>
  <c r="H428"/>
  <c r="T427"/>
  <c r="S427"/>
  <c r="R427"/>
  <c r="Q427"/>
  <c r="P427"/>
  <c r="O427"/>
  <c r="N427"/>
  <c r="CM427" s="1"/>
  <c r="M427"/>
  <c r="BH427" s="1"/>
  <c r="L427"/>
  <c r="I427"/>
  <c r="H427"/>
  <c r="T426"/>
  <c r="S426"/>
  <c r="R426"/>
  <c r="Q426"/>
  <c r="P426"/>
  <c r="O426"/>
  <c r="N426"/>
  <c r="CM426" s="1"/>
  <c r="M426"/>
  <c r="BH426" s="1"/>
  <c r="L426"/>
  <c r="I426"/>
  <c r="H426"/>
  <c r="T425"/>
  <c r="S425"/>
  <c r="R425"/>
  <c r="Q425"/>
  <c r="P425"/>
  <c r="O425"/>
  <c r="N425"/>
  <c r="CM425" s="1"/>
  <c r="M425"/>
  <c r="BH425" s="1"/>
  <c r="L425"/>
  <c r="I425"/>
  <c r="H425"/>
  <c r="T424"/>
  <c r="S424"/>
  <c r="R424"/>
  <c r="Q424"/>
  <c r="P424"/>
  <c r="O424"/>
  <c r="N424"/>
  <c r="CM424" s="1"/>
  <c r="M424"/>
  <c r="BH424" s="1"/>
  <c r="L424"/>
  <c r="I424"/>
  <c r="H424"/>
  <c r="T423"/>
  <c r="S423"/>
  <c r="R423"/>
  <c r="Q423"/>
  <c r="P423"/>
  <c r="O423"/>
  <c r="N423"/>
  <c r="CM423" s="1"/>
  <c r="M423"/>
  <c r="BH423" s="1"/>
  <c r="L423"/>
  <c r="I423"/>
  <c r="H423"/>
  <c r="T422"/>
  <c r="S422"/>
  <c r="R422"/>
  <c r="Q422"/>
  <c r="P422"/>
  <c r="O422"/>
  <c r="N422"/>
  <c r="CM422" s="1"/>
  <c r="M422"/>
  <c r="BH422" s="1"/>
  <c r="L422"/>
  <c r="I422"/>
  <c r="H422"/>
  <c r="T421"/>
  <c r="S421"/>
  <c r="R421"/>
  <c r="Q421"/>
  <c r="P421"/>
  <c r="O421"/>
  <c r="N421"/>
  <c r="CM421" s="1"/>
  <c r="M421"/>
  <c r="BH421" s="1"/>
  <c r="L421"/>
  <c r="I421"/>
  <c r="H421"/>
  <c r="T420"/>
  <c r="S420"/>
  <c r="R420"/>
  <c r="Q420"/>
  <c r="P420"/>
  <c r="O420"/>
  <c r="N420"/>
  <c r="CM420" s="1"/>
  <c r="M420"/>
  <c r="BH420" s="1"/>
  <c r="L420"/>
  <c r="I420"/>
  <c r="H420"/>
  <c r="T419"/>
  <c r="S419"/>
  <c r="R419"/>
  <c r="Q419"/>
  <c r="P419"/>
  <c r="O419"/>
  <c r="N419"/>
  <c r="CM419" s="1"/>
  <c r="M419"/>
  <c r="BH419" s="1"/>
  <c r="L419"/>
  <c r="I419"/>
  <c r="H419"/>
  <c r="T418"/>
  <c r="S418"/>
  <c r="R418"/>
  <c r="Q418"/>
  <c r="P418"/>
  <c r="O418"/>
  <c r="N418"/>
  <c r="CM418" s="1"/>
  <c r="M418"/>
  <c r="BH418" s="1"/>
  <c r="L418"/>
  <c r="I418"/>
  <c r="H418"/>
  <c r="T417"/>
  <c r="S417"/>
  <c r="R417"/>
  <c r="Q417"/>
  <c r="P417"/>
  <c r="O417"/>
  <c r="N417"/>
  <c r="CM417" s="1"/>
  <c r="M417"/>
  <c r="BH417" s="1"/>
  <c r="L417"/>
  <c r="I417"/>
  <c r="H417"/>
  <c r="T416"/>
  <c r="S416"/>
  <c r="R416"/>
  <c r="Q416"/>
  <c r="P416"/>
  <c r="O416"/>
  <c r="N416"/>
  <c r="CM416" s="1"/>
  <c r="M416"/>
  <c r="BH416" s="1"/>
  <c r="L416"/>
  <c r="I416"/>
  <c r="H416"/>
  <c r="T415"/>
  <c r="S415"/>
  <c r="R415"/>
  <c r="Q415"/>
  <c r="P415"/>
  <c r="O415"/>
  <c r="N415"/>
  <c r="CM415" s="1"/>
  <c r="M415"/>
  <c r="BH415" s="1"/>
  <c r="L415"/>
  <c r="I415"/>
  <c r="H415"/>
  <c r="T414"/>
  <c r="S414"/>
  <c r="R414"/>
  <c r="Q414"/>
  <c r="P414"/>
  <c r="O414"/>
  <c r="N414"/>
  <c r="CM414" s="1"/>
  <c r="M414"/>
  <c r="BH414" s="1"/>
  <c r="L414"/>
  <c r="I414"/>
  <c r="H414"/>
  <c r="T413"/>
  <c r="S413"/>
  <c r="R413"/>
  <c r="Q413"/>
  <c r="P413"/>
  <c r="O413"/>
  <c r="N413"/>
  <c r="CM413" s="1"/>
  <c r="M413"/>
  <c r="BH413" s="1"/>
  <c r="L413"/>
  <c r="I413"/>
  <c r="H413"/>
  <c r="T412"/>
  <c r="S412"/>
  <c r="R412"/>
  <c r="Q412"/>
  <c r="P412"/>
  <c r="O412"/>
  <c r="N412"/>
  <c r="CM412" s="1"/>
  <c r="M412"/>
  <c r="BH412" s="1"/>
  <c r="L412"/>
  <c r="I412"/>
  <c r="H412"/>
  <c r="T411"/>
  <c r="S411"/>
  <c r="R411"/>
  <c r="Q411"/>
  <c r="P411"/>
  <c r="O411"/>
  <c r="N411"/>
  <c r="CM411" s="1"/>
  <c r="M411"/>
  <c r="BH411" s="1"/>
  <c r="L411"/>
  <c r="I411"/>
  <c r="H411"/>
  <c r="T410"/>
  <c r="S410"/>
  <c r="R410"/>
  <c r="Q410"/>
  <c r="P410"/>
  <c r="O410"/>
  <c r="N410"/>
  <c r="CM410" s="1"/>
  <c r="M410"/>
  <c r="BH410" s="1"/>
  <c r="L410"/>
  <c r="I410"/>
  <c r="H410"/>
  <c r="T409"/>
  <c r="S409"/>
  <c r="R409"/>
  <c r="Q409"/>
  <c r="P409"/>
  <c r="O409"/>
  <c r="N409"/>
  <c r="CM409" s="1"/>
  <c r="M409"/>
  <c r="BH409" s="1"/>
  <c r="L409"/>
  <c r="I409"/>
  <c r="H409"/>
  <c r="T408"/>
  <c r="S408"/>
  <c r="R408"/>
  <c r="Q408"/>
  <c r="P408"/>
  <c r="O408"/>
  <c r="N408"/>
  <c r="CM408" s="1"/>
  <c r="M408"/>
  <c r="BH408" s="1"/>
  <c r="L408"/>
  <c r="I408"/>
  <c r="H408"/>
  <c r="T407"/>
  <c r="S407"/>
  <c r="R407"/>
  <c r="Q407"/>
  <c r="P407"/>
  <c r="O407"/>
  <c r="N407"/>
  <c r="CM407" s="1"/>
  <c r="M407"/>
  <c r="BH407" s="1"/>
  <c r="L407"/>
  <c r="I407"/>
  <c r="H407"/>
  <c r="T406"/>
  <c r="S406"/>
  <c r="R406"/>
  <c r="Q406"/>
  <c r="P406"/>
  <c r="O406"/>
  <c r="N406"/>
  <c r="CM406" s="1"/>
  <c r="M406"/>
  <c r="BH406" s="1"/>
  <c r="L406"/>
  <c r="I406"/>
  <c r="H406"/>
  <c r="T405"/>
  <c r="S405"/>
  <c r="R405"/>
  <c r="Q405"/>
  <c r="P405"/>
  <c r="O405"/>
  <c r="N405"/>
  <c r="CM405" s="1"/>
  <c r="M405"/>
  <c r="BH405" s="1"/>
  <c r="L405"/>
  <c r="I405"/>
  <c r="H405"/>
  <c r="T404"/>
  <c r="S404"/>
  <c r="R404"/>
  <c r="Q404"/>
  <c r="P404"/>
  <c r="O404"/>
  <c r="N404"/>
  <c r="CM404" s="1"/>
  <c r="M404"/>
  <c r="BH404" s="1"/>
  <c r="L404"/>
  <c r="I404"/>
  <c r="H404"/>
  <c r="T403"/>
  <c r="S403"/>
  <c r="R403"/>
  <c r="Q403"/>
  <c r="P403"/>
  <c r="O403"/>
  <c r="N403"/>
  <c r="CM403" s="1"/>
  <c r="M403"/>
  <c r="BH403" s="1"/>
  <c r="L403"/>
  <c r="I403"/>
  <c r="H403"/>
  <c r="T402"/>
  <c r="S402"/>
  <c r="R402"/>
  <c r="Q402"/>
  <c r="P402"/>
  <c r="O402"/>
  <c r="N402"/>
  <c r="CM402" s="1"/>
  <c r="M402"/>
  <c r="BH402" s="1"/>
  <c r="L402"/>
  <c r="I402"/>
  <c r="H402"/>
  <c r="T401"/>
  <c r="S401"/>
  <c r="R401"/>
  <c r="Q401"/>
  <c r="P401"/>
  <c r="O401"/>
  <c r="N401"/>
  <c r="CM401" s="1"/>
  <c r="M401"/>
  <c r="BH401" s="1"/>
  <c r="L401"/>
  <c r="I401"/>
  <c r="H401"/>
  <c r="T400"/>
  <c r="S400"/>
  <c r="R400"/>
  <c r="Q400"/>
  <c r="P400"/>
  <c r="O400"/>
  <c r="N400"/>
  <c r="CM400" s="1"/>
  <c r="M400"/>
  <c r="BH400" s="1"/>
  <c r="L400"/>
  <c r="I400"/>
  <c r="H400"/>
  <c r="T399"/>
  <c r="S399"/>
  <c r="R399"/>
  <c r="Q399"/>
  <c r="P399"/>
  <c r="O399"/>
  <c r="N399"/>
  <c r="CM399" s="1"/>
  <c r="M399"/>
  <c r="BH399" s="1"/>
  <c r="L399"/>
  <c r="I399"/>
  <c r="H399"/>
  <c r="T398"/>
  <c r="S398"/>
  <c r="R398"/>
  <c r="Q398"/>
  <c r="P398"/>
  <c r="O398"/>
  <c r="N398"/>
  <c r="CM398" s="1"/>
  <c r="M398"/>
  <c r="BH398" s="1"/>
  <c r="L398"/>
  <c r="I398"/>
  <c r="H398"/>
  <c r="T397"/>
  <c r="S397"/>
  <c r="R397"/>
  <c r="Q397"/>
  <c r="P397"/>
  <c r="O397"/>
  <c r="N397"/>
  <c r="CM397" s="1"/>
  <c r="M397"/>
  <c r="BH397" s="1"/>
  <c r="L397"/>
  <c r="I397"/>
  <c r="H397"/>
  <c r="T396"/>
  <c r="S396"/>
  <c r="R396"/>
  <c r="Q396"/>
  <c r="P396"/>
  <c r="O396"/>
  <c r="N396"/>
  <c r="CM396" s="1"/>
  <c r="M396"/>
  <c r="BH396" s="1"/>
  <c r="L396"/>
  <c r="I396"/>
  <c r="H396"/>
  <c r="T395"/>
  <c r="S395"/>
  <c r="R395"/>
  <c r="Q395"/>
  <c r="P395"/>
  <c r="O395"/>
  <c r="N395"/>
  <c r="CM395" s="1"/>
  <c r="M395"/>
  <c r="BH395" s="1"/>
  <c r="L395"/>
  <c r="I395"/>
  <c r="H395"/>
  <c r="T394"/>
  <c r="S394"/>
  <c r="R394"/>
  <c r="Q394"/>
  <c r="P394"/>
  <c r="O394"/>
  <c r="N394"/>
  <c r="CM394" s="1"/>
  <c r="M394"/>
  <c r="BH394" s="1"/>
  <c r="L394"/>
  <c r="I394"/>
  <c r="H394"/>
  <c r="T393"/>
  <c r="S393"/>
  <c r="R393"/>
  <c r="Q393"/>
  <c r="P393"/>
  <c r="O393"/>
  <c r="N393"/>
  <c r="CM393" s="1"/>
  <c r="M393"/>
  <c r="BH393" s="1"/>
  <c r="L393"/>
  <c r="I393"/>
  <c r="H393"/>
  <c r="T392"/>
  <c r="S392"/>
  <c r="R392"/>
  <c r="Q392"/>
  <c r="P392"/>
  <c r="O392"/>
  <c r="N392"/>
  <c r="CM392" s="1"/>
  <c r="M392"/>
  <c r="BH392" s="1"/>
  <c r="L392"/>
  <c r="I392"/>
  <c r="H392"/>
  <c r="T391"/>
  <c r="S391"/>
  <c r="R391"/>
  <c r="Q391"/>
  <c r="P391"/>
  <c r="O391"/>
  <c r="N391"/>
  <c r="CM391" s="1"/>
  <c r="M391"/>
  <c r="BH391" s="1"/>
  <c r="L391"/>
  <c r="I391"/>
  <c r="H391"/>
  <c r="T390"/>
  <c r="S390"/>
  <c r="R390"/>
  <c r="Q390"/>
  <c r="P390"/>
  <c r="O390"/>
  <c r="N390"/>
  <c r="CM390" s="1"/>
  <c r="M390"/>
  <c r="BH390" s="1"/>
  <c r="L390"/>
  <c r="I390"/>
  <c r="H390"/>
  <c r="T389"/>
  <c r="S389"/>
  <c r="R389"/>
  <c r="Q389"/>
  <c r="P389"/>
  <c r="O389"/>
  <c r="N389"/>
  <c r="CM389" s="1"/>
  <c r="M389"/>
  <c r="BH389" s="1"/>
  <c r="L389"/>
  <c r="I389"/>
  <c r="H389"/>
  <c r="T388"/>
  <c r="S388"/>
  <c r="R388"/>
  <c r="Q388"/>
  <c r="P388"/>
  <c r="O388"/>
  <c r="N388"/>
  <c r="CM388" s="1"/>
  <c r="M388"/>
  <c r="BH388" s="1"/>
  <c r="L388"/>
  <c r="I388"/>
  <c r="H388"/>
  <c r="T387"/>
  <c r="S387"/>
  <c r="R387"/>
  <c r="Q387"/>
  <c r="P387"/>
  <c r="O387"/>
  <c r="N387"/>
  <c r="CM387" s="1"/>
  <c r="M387"/>
  <c r="BH387" s="1"/>
  <c r="L387"/>
  <c r="I387"/>
  <c r="H387"/>
  <c r="T386"/>
  <c r="S386"/>
  <c r="R386"/>
  <c r="Q386"/>
  <c r="P386"/>
  <c r="O386"/>
  <c r="N386"/>
  <c r="CM386" s="1"/>
  <c r="M386"/>
  <c r="BH386" s="1"/>
  <c r="L386"/>
  <c r="I386"/>
  <c r="H386"/>
  <c r="T384"/>
  <c r="S384"/>
  <c r="R384"/>
  <c r="Q384"/>
  <c r="P384"/>
  <c r="O384"/>
  <c r="N384"/>
  <c r="CM384" s="1"/>
  <c r="M384"/>
  <c r="BH384" s="1"/>
  <c r="L384"/>
  <c r="I384"/>
  <c r="H384"/>
  <c r="T383"/>
  <c r="S383"/>
  <c r="R383"/>
  <c r="Q383"/>
  <c r="P383"/>
  <c r="O383"/>
  <c r="N383"/>
  <c r="CM383" s="1"/>
  <c r="M383"/>
  <c r="BH383" s="1"/>
  <c r="L383"/>
  <c r="I383"/>
  <c r="H383"/>
  <c r="T382"/>
  <c r="S382"/>
  <c r="R382"/>
  <c r="Q382"/>
  <c r="P382"/>
  <c r="O382"/>
  <c r="N382"/>
  <c r="CM382" s="1"/>
  <c r="M382"/>
  <c r="BH382" s="1"/>
  <c r="L382"/>
  <c r="I382"/>
  <c r="H382"/>
  <c r="T381"/>
  <c r="S381"/>
  <c r="R381"/>
  <c r="Q381"/>
  <c r="P381"/>
  <c r="O381"/>
  <c r="N381"/>
  <c r="CM381" s="1"/>
  <c r="M381"/>
  <c r="BH381" s="1"/>
  <c r="L381"/>
  <c r="I381"/>
  <c r="H381"/>
  <c r="T380"/>
  <c r="S380"/>
  <c r="R380"/>
  <c r="Q380"/>
  <c r="P380"/>
  <c r="O380"/>
  <c r="N380"/>
  <c r="CM380" s="1"/>
  <c r="M380"/>
  <c r="BH380" s="1"/>
  <c r="L380"/>
  <c r="I380"/>
  <c r="H380"/>
  <c r="T379"/>
  <c r="S379"/>
  <c r="R379"/>
  <c r="Q379"/>
  <c r="P379"/>
  <c r="O379"/>
  <c r="N379"/>
  <c r="CM379" s="1"/>
  <c r="M379"/>
  <c r="BH379" s="1"/>
  <c r="L379"/>
  <c r="I379"/>
  <c r="H379"/>
  <c r="T378"/>
  <c r="S378"/>
  <c r="R378"/>
  <c r="Q378"/>
  <c r="P378"/>
  <c r="O378"/>
  <c r="N378"/>
  <c r="CM378" s="1"/>
  <c r="M378"/>
  <c r="BH378" s="1"/>
  <c r="L378"/>
  <c r="I378"/>
  <c r="H378"/>
  <c r="T377"/>
  <c r="S377"/>
  <c r="R377"/>
  <c r="Q377"/>
  <c r="P377"/>
  <c r="O377"/>
  <c r="N377"/>
  <c r="CM377" s="1"/>
  <c r="M377"/>
  <c r="BH377" s="1"/>
  <c r="L377"/>
  <c r="I377"/>
  <c r="H377"/>
  <c r="T376"/>
  <c r="S376"/>
  <c r="R376"/>
  <c r="Q376"/>
  <c r="P376"/>
  <c r="O376"/>
  <c r="N376"/>
  <c r="CM376" s="1"/>
  <c r="M376"/>
  <c r="BH376" s="1"/>
  <c r="L376"/>
  <c r="I376"/>
  <c r="H376"/>
  <c r="T375"/>
  <c r="S375"/>
  <c r="R375"/>
  <c r="Q375"/>
  <c r="P375"/>
  <c r="O375"/>
  <c r="N375"/>
  <c r="CM375" s="1"/>
  <c r="M375"/>
  <c r="BH375" s="1"/>
  <c r="L375"/>
  <c r="I375"/>
  <c r="H375"/>
  <c r="T374"/>
  <c r="S374"/>
  <c r="R374"/>
  <c r="Q374"/>
  <c r="P374"/>
  <c r="O374"/>
  <c r="N374"/>
  <c r="CM374" s="1"/>
  <c r="M374"/>
  <c r="BH374" s="1"/>
  <c r="L374"/>
  <c r="I374"/>
  <c r="H374"/>
  <c r="T373"/>
  <c r="S373"/>
  <c r="R373"/>
  <c r="Q373"/>
  <c r="P373"/>
  <c r="O373"/>
  <c r="N373"/>
  <c r="CM373" s="1"/>
  <c r="M373"/>
  <c r="BH373" s="1"/>
  <c r="L373"/>
  <c r="I373"/>
  <c r="H373"/>
  <c r="T372"/>
  <c r="S372"/>
  <c r="R372"/>
  <c r="Q372"/>
  <c r="P372"/>
  <c r="O372"/>
  <c r="N372"/>
  <c r="CM372" s="1"/>
  <c r="M372"/>
  <c r="BH372" s="1"/>
  <c r="L372"/>
  <c r="I372"/>
  <c r="H372"/>
  <c r="T371"/>
  <c r="S371"/>
  <c r="R371"/>
  <c r="Q371"/>
  <c r="P371"/>
  <c r="O371"/>
  <c r="N371"/>
  <c r="CM371" s="1"/>
  <c r="M371"/>
  <c r="BH371" s="1"/>
  <c r="L371"/>
  <c r="I371"/>
  <c r="H371"/>
  <c r="T370"/>
  <c r="S370"/>
  <c r="R370"/>
  <c r="Q370"/>
  <c r="P370"/>
  <c r="O370"/>
  <c r="N370"/>
  <c r="CM370" s="1"/>
  <c r="M370"/>
  <c r="BH370" s="1"/>
  <c r="L370"/>
  <c r="I370"/>
  <c r="H370"/>
  <c r="T369"/>
  <c r="S369"/>
  <c r="R369"/>
  <c r="Q369"/>
  <c r="P369"/>
  <c r="O369"/>
  <c r="N369"/>
  <c r="CM369" s="1"/>
  <c r="M369"/>
  <c r="BH369" s="1"/>
  <c r="L369"/>
  <c r="I369"/>
  <c r="H369"/>
  <c r="T368"/>
  <c r="S368"/>
  <c r="R368"/>
  <c r="Q368"/>
  <c r="P368"/>
  <c r="O368"/>
  <c r="N368"/>
  <c r="CM368" s="1"/>
  <c r="M368"/>
  <c r="BH368" s="1"/>
  <c r="L368"/>
  <c r="I368"/>
  <c r="H368"/>
  <c r="T367"/>
  <c r="S367"/>
  <c r="R367"/>
  <c r="Q367"/>
  <c r="P367"/>
  <c r="O367"/>
  <c r="N367"/>
  <c r="CM367" s="1"/>
  <c r="M367"/>
  <c r="BH367" s="1"/>
  <c r="L367"/>
  <c r="I367"/>
  <c r="H367"/>
  <c r="T366"/>
  <c r="S366"/>
  <c r="R366"/>
  <c r="Q366"/>
  <c r="P366"/>
  <c r="O366"/>
  <c r="N366"/>
  <c r="CM366" s="1"/>
  <c r="M366"/>
  <c r="BH366" s="1"/>
  <c r="L366"/>
  <c r="I366"/>
  <c r="H366"/>
  <c r="T365"/>
  <c r="S365"/>
  <c r="R365"/>
  <c r="Q365"/>
  <c r="P365"/>
  <c r="O365"/>
  <c r="N365"/>
  <c r="CM365" s="1"/>
  <c r="M365"/>
  <c r="BH365" s="1"/>
  <c r="L365"/>
  <c r="I365"/>
  <c r="H365"/>
  <c r="T364"/>
  <c r="S364"/>
  <c r="R364"/>
  <c r="Q364"/>
  <c r="P364"/>
  <c r="O364"/>
  <c r="N364"/>
  <c r="CM364" s="1"/>
  <c r="M364"/>
  <c r="BH364" s="1"/>
  <c r="L364"/>
  <c r="I364"/>
  <c r="H364"/>
  <c r="T363"/>
  <c r="S363"/>
  <c r="R363"/>
  <c r="Q363"/>
  <c r="P363"/>
  <c r="O363"/>
  <c r="N363"/>
  <c r="CM363" s="1"/>
  <c r="M363"/>
  <c r="BH363" s="1"/>
  <c r="L363"/>
  <c r="I363"/>
  <c r="H363"/>
  <c r="T362"/>
  <c r="S362"/>
  <c r="R362"/>
  <c r="Q362"/>
  <c r="P362"/>
  <c r="O362"/>
  <c r="N362"/>
  <c r="CM362" s="1"/>
  <c r="M362"/>
  <c r="BH362" s="1"/>
  <c r="L362"/>
  <c r="I362"/>
  <c r="H362"/>
  <c r="T361"/>
  <c r="S361"/>
  <c r="R361"/>
  <c r="Q361"/>
  <c r="P361"/>
  <c r="O361"/>
  <c r="N361"/>
  <c r="CM361" s="1"/>
  <c r="M361"/>
  <c r="BH361" s="1"/>
  <c r="L361"/>
  <c r="I361"/>
  <c r="H361"/>
  <c r="T360"/>
  <c r="S360"/>
  <c r="R360"/>
  <c r="Q360"/>
  <c r="P360"/>
  <c r="O360"/>
  <c r="N360"/>
  <c r="CM360" s="1"/>
  <c r="M360"/>
  <c r="BH360" s="1"/>
  <c r="L360"/>
  <c r="I360"/>
  <c r="H360"/>
  <c r="T359"/>
  <c r="S359"/>
  <c r="R359"/>
  <c r="Q359"/>
  <c r="P359"/>
  <c r="O359"/>
  <c r="N359"/>
  <c r="CM359" s="1"/>
  <c r="M359"/>
  <c r="BH359" s="1"/>
  <c r="L359"/>
  <c r="I359"/>
  <c r="H359"/>
  <c r="T358"/>
  <c r="S358"/>
  <c r="R358"/>
  <c r="Q358"/>
  <c r="P358"/>
  <c r="O358"/>
  <c r="N358"/>
  <c r="CM358" s="1"/>
  <c r="M358"/>
  <c r="BH358" s="1"/>
  <c r="L358"/>
  <c r="I358"/>
  <c r="H358"/>
  <c r="T357"/>
  <c r="S357"/>
  <c r="R357"/>
  <c r="Q357"/>
  <c r="P357"/>
  <c r="O357"/>
  <c r="N357"/>
  <c r="CM357" s="1"/>
  <c r="M357"/>
  <c r="BH357" s="1"/>
  <c r="L357"/>
  <c r="I357"/>
  <c r="H357"/>
  <c r="T356"/>
  <c r="S356"/>
  <c r="R356"/>
  <c r="Q356"/>
  <c r="P356"/>
  <c r="O356"/>
  <c r="N356"/>
  <c r="CM356" s="1"/>
  <c r="M356"/>
  <c r="BH356" s="1"/>
  <c r="L356"/>
  <c r="I356"/>
  <c r="H356"/>
  <c r="T355"/>
  <c r="S355"/>
  <c r="R355"/>
  <c r="Q355"/>
  <c r="P355"/>
  <c r="O355"/>
  <c r="N355"/>
  <c r="CM355" s="1"/>
  <c r="M355"/>
  <c r="BH355" s="1"/>
  <c r="L355"/>
  <c r="I355"/>
  <c r="H355"/>
  <c r="T354"/>
  <c r="S354"/>
  <c r="R354"/>
  <c r="Q354"/>
  <c r="P354"/>
  <c r="O354"/>
  <c r="N354"/>
  <c r="CM354" s="1"/>
  <c r="M354"/>
  <c r="BH354" s="1"/>
  <c r="L354"/>
  <c r="I354"/>
  <c r="H354"/>
  <c r="T353"/>
  <c r="S353"/>
  <c r="R353"/>
  <c r="Q353"/>
  <c r="P353"/>
  <c r="O353"/>
  <c r="N353"/>
  <c r="CM353" s="1"/>
  <c r="M353"/>
  <c r="BH353" s="1"/>
  <c r="L353"/>
  <c r="I353"/>
  <c r="H353"/>
  <c r="T352"/>
  <c r="S352"/>
  <c r="R352"/>
  <c r="Q352"/>
  <c r="P352"/>
  <c r="O352"/>
  <c r="N352"/>
  <c r="CM352" s="1"/>
  <c r="M352"/>
  <c r="BH352" s="1"/>
  <c r="L352"/>
  <c r="I352"/>
  <c r="H352"/>
  <c r="T351"/>
  <c r="S351"/>
  <c r="R351"/>
  <c r="Q351"/>
  <c r="P351"/>
  <c r="O351"/>
  <c r="N351"/>
  <c r="CM351" s="1"/>
  <c r="M351"/>
  <c r="BH351" s="1"/>
  <c r="L351"/>
  <c r="I351"/>
  <c r="H351"/>
  <c r="T350"/>
  <c r="S350"/>
  <c r="R350"/>
  <c r="Q350"/>
  <c r="P350"/>
  <c r="O350"/>
  <c r="N350"/>
  <c r="CM350" s="1"/>
  <c r="M350"/>
  <c r="BH350" s="1"/>
  <c r="L350"/>
  <c r="I350"/>
  <c r="H350"/>
  <c r="T349"/>
  <c r="S349"/>
  <c r="R349"/>
  <c r="Q349"/>
  <c r="P349"/>
  <c r="O349"/>
  <c r="N349"/>
  <c r="CM349" s="1"/>
  <c r="M349"/>
  <c r="BH349" s="1"/>
  <c r="L349"/>
  <c r="I349"/>
  <c r="H349"/>
  <c r="T348"/>
  <c r="S348"/>
  <c r="R348"/>
  <c r="Q348"/>
  <c r="P348"/>
  <c r="O348"/>
  <c r="N348"/>
  <c r="CM348" s="1"/>
  <c r="M348"/>
  <c r="BH348" s="1"/>
  <c r="L348"/>
  <c r="I348"/>
  <c r="H348"/>
  <c r="T347"/>
  <c r="S347"/>
  <c r="R347"/>
  <c r="Q347"/>
  <c r="P347"/>
  <c r="O347"/>
  <c r="N347"/>
  <c r="CM347" s="1"/>
  <c r="M347"/>
  <c r="BH347" s="1"/>
  <c r="L347"/>
  <c r="I347"/>
  <c r="H347"/>
  <c r="T346"/>
  <c r="S346"/>
  <c r="R346"/>
  <c r="Q346"/>
  <c r="P346"/>
  <c r="O346"/>
  <c r="N346"/>
  <c r="CM346" s="1"/>
  <c r="M346"/>
  <c r="BH346" s="1"/>
  <c r="L346"/>
  <c r="I346"/>
  <c r="H346"/>
  <c r="T345"/>
  <c r="S345"/>
  <c r="R345"/>
  <c r="Q345"/>
  <c r="P345"/>
  <c r="O345"/>
  <c r="N345"/>
  <c r="CM345" s="1"/>
  <c r="M345"/>
  <c r="BH345" s="1"/>
  <c r="L345"/>
  <c r="I345"/>
  <c r="H345"/>
  <c r="T344"/>
  <c r="S344"/>
  <c r="R344"/>
  <c r="Q344"/>
  <c r="P344"/>
  <c r="O344"/>
  <c r="N344"/>
  <c r="CM344" s="1"/>
  <c r="M344"/>
  <c r="BH344" s="1"/>
  <c r="L344"/>
  <c r="I344"/>
  <c r="H344"/>
  <c r="T343"/>
  <c r="S343"/>
  <c r="R343"/>
  <c r="Q343"/>
  <c r="P343"/>
  <c r="O343"/>
  <c r="N343"/>
  <c r="CM343" s="1"/>
  <c r="M343"/>
  <c r="BH343" s="1"/>
  <c r="L343"/>
  <c r="I343"/>
  <c r="H343"/>
  <c r="T342"/>
  <c r="S342"/>
  <c r="R342"/>
  <c r="Q342"/>
  <c r="P342"/>
  <c r="O342"/>
  <c r="N342"/>
  <c r="CM342" s="1"/>
  <c r="M342"/>
  <c r="BH342" s="1"/>
  <c r="L342"/>
  <c r="I342"/>
  <c r="H342"/>
  <c r="T341"/>
  <c r="S341"/>
  <c r="R341"/>
  <c r="Q341"/>
  <c r="P341"/>
  <c r="O341"/>
  <c r="N341"/>
  <c r="CM341" s="1"/>
  <c r="M341"/>
  <c r="BH341" s="1"/>
  <c r="L341"/>
  <c r="I341"/>
  <c r="H341"/>
  <c r="T340"/>
  <c r="S340"/>
  <c r="R340"/>
  <c r="Q340"/>
  <c r="P340"/>
  <c r="O340"/>
  <c r="N340"/>
  <c r="CM340" s="1"/>
  <c r="M340"/>
  <c r="BH340" s="1"/>
  <c r="L340"/>
  <c r="I340"/>
  <c r="H340"/>
  <c r="T339"/>
  <c r="S339"/>
  <c r="R339"/>
  <c r="Q339"/>
  <c r="P339"/>
  <c r="O339"/>
  <c r="N339"/>
  <c r="CM339" s="1"/>
  <c r="M339"/>
  <c r="BH339" s="1"/>
  <c r="L339"/>
  <c r="I339"/>
  <c r="H339"/>
  <c r="T338"/>
  <c r="S338"/>
  <c r="R338"/>
  <c r="Q338"/>
  <c r="P338"/>
  <c r="O338"/>
  <c r="N338"/>
  <c r="CM338" s="1"/>
  <c r="M338"/>
  <c r="BH338" s="1"/>
  <c r="L338"/>
  <c r="I338"/>
  <c r="H338"/>
  <c r="T337"/>
  <c r="S337"/>
  <c r="R337"/>
  <c r="Q337"/>
  <c r="P337"/>
  <c r="O337"/>
  <c r="N337"/>
  <c r="CM337" s="1"/>
  <c r="M337"/>
  <c r="BH337" s="1"/>
  <c r="L337"/>
  <c r="I337"/>
  <c r="H337"/>
  <c r="T336"/>
  <c r="S336"/>
  <c r="R336"/>
  <c r="Q336"/>
  <c r="P336"/>
  <c r="O336"/>
  <c r="N336"/>
  <c r="CM336" s="1"/>
  <c r="M336"/>
  <c r="BH336" s="1"/>
  <c r="L336"/>
  <c r="I336"/>
  <c r="H336"/>
  <c r="T335"/>
  <c r="S335"/>
  <c r="R335"/>
  <c r="Q335"/>
  <c r="P335"/>
  <c r="O335"/>
  <c r="N335"/>
  <c r="CM335" s="1"/>
  <c r="M335"/>
  <c r="BH335" s="1"/>
  <c r="L335"/>
  <c r="I335"/>
  <c r="H335"/>
  <c r="T334"/>
  <c r="S334"/>
  <c r="R334"/>
  <c r="Q334"/>
  <c r="P334"/>
  <c r="O334"/>
  <c r="N334"/>
  <c r="CM334" s="1"/>
  <c r="M334"/>
  <c r="BH334" s="1"/>
  <c r="L334"/>
  <c r="I334"/>
  <c r="H334"/>
  <c r="T333"/>
  <c r="S333"/>
  <c r="R333"/>
  <c r="Q333"/>
  <c r="P333"/>
  <c r="O333"/>
  <c r="N333"/>
  <c r="CM333" s="1"/>
  <c r="M333"/>
  <c r="BH333" s="1"/>
  <c r="L333"/>
  <c r="I333"/>
  <c r="H333"/>
  <c r="T332"/>
  <c r="S332"/>
  <c r="R332"/>
  <c r="Q332"/>
  <c r="P332"/>
  <c r="O332"/>
  <c r="N332"/>
  <c r="CM332" s="1"/>
  <c r="M332"/>
  <c r="BH332" s="1"/>
  <c r="L332"/>
  <c r="I332"/>
  <c r="H332"/>
  <c r="T331"/>
  <c r="S331"/>
  <c r="R331"/>
  <c r="Q331"/>
  <c r="P331"/>
  <c r="O331"/>
  <c r="N331"/>
  <c r="CM331" s="1"/>
  <c r="M331"/>
  <c r="BH331" s="1"/>
  <c r="L331"/>
  <c r="I331"/>
  <c r="H331"/>
  <c r="T330"/>
  <c r="S330"/>
  <c r="R330"/>
  <c r="Q330"/>
  <c r="P330"/>
  <c r="O330"/>
  <c r="N330"/>
  <c r="CM330" s="1"/>
  <c r="M330"/>
  <c r="BH330" s="1"/>
  <c r="L330"/>
  <c r="I330"/>
  <c r="H330"/>
  <c r="T329"/>
  <c r="S329"/>
  <c r="R329"/>
  <c r="Q329"/>
  <c r="P329"/>
  <c r="O329"/>
  <c r="N329"/>
  <c r="CM329" s="1"/>
  <c r="M329"/>
  <c r="BH329" s="1"/>
  <c r="L329"/>
  <c r="I329"/>
  <c r="H329"/>
  <c r="T328"/>
  <c r="S328"/>
  <c r="R328"/>
  <c r="Q328"/>
  <c r="P328"/>
  <c r="O328"/>
  <c r="N328"/>
  <c r="CM328" s="1"/>
  <c r="M328"/>
  <c r="BH328" s="1"/>
  <c r="L328"/>
  <c r="I328"/>
  <c r="H328"/>
  <c r="T327"/>
  <c r="S327"/>
  <c r="R327"/>
  <c r="Q327"/>
  <c r="P327"/>
  <c r="O327"/>
  <c r="N327"/>
  <c r="CM327" s="1"/>
  <c r="M327"/>
  <c r="BH327" s="1"/>
  <c r="L327"/>
  <c r="I327"/>
  <c r="H327"/>
  <c r="T326"/>
  <c r="S326"/>
  <c r="R326"/>
  <c r="Q326"/>
  <c r="P326"/>
  <c r="O326"/>
  <c r="N326"/>
  <c r="CM326" s="1"/>
  <c r="M326"/>
  <c r="BH326" s="1"/>
  <c r="L326"/>
  <c r="I326"/>
  <c r="H326"/>
  <c r="T325"/>
  <c r="S325"/>
  <c r="R325"/>
  <c r="Q325"/>
  <c r="P325"/>
  <c r="O325"/>
  <c r="N325"/>
  <c r="CM325" s="1"/>
  <c r="M325"/>
  <c r="BH325" s="1"/>
  <c r="L325"/>
  <c r="I325"/>
  <c r="H325"/>
  <c r="T324"/>
  <c r="S324"/>
  <c r="R324"/>
  <c r="Q324"/>
  <c r="P324"/>
  <c r="O324"/>
  <c r="N324"/>
  <c r="CM324" s="1"/>
  <c r="M324"/>
  <c r="BH324" s="1"/>
  <c r="L324"/>
  <c r="I324"/>
  <c r="H324"/>
  <c r="T323"/>
  <c r="S323"/>
  <c r="R323"/>
  <c r="Q323"/>
  <c r="P323"/>
  <c r="O323"/>
  <c r="N323"/>
  <c r="CM323" s="1"/>
  <c r="M323"/>
  <c r="BH323" s="1"/>
  <c r="L323"/>
  <c r="I323"/>
  <c r="H323"/>
  <c r="T322"/>
  <c r="S322"/>
  <c r="R322"/>
  <c r="Q322"/>
  <c r="P322"/>
  <c r="O322"/>
  <c r="N322"/>
  <c r="CM322" s="1"/>
  <c r="M322"/>
  <c r="BH322" s="1"/>
  <c r="L322"/>
  <c r="I322"/>
  <c r="H322"/>
  <c r="T321"/>
  <c r="S321"/>
  <c r="R321"/>
  <c r="Q321"/>
  <c r="P321"/>
  <c r="O321"/>
  <c r="N321"/>
  <c r="CM321" s="1"/>
  <c r="M321"/>
  <c r="BH321" s="1"/>
  <c r="L321"/>
  <c r="I321"/>
  <c r="H321"/>
  <c r="T320"/>
  <c r="S320"/>
  <c r="R320"/>
  <c r="Q320"/>
  <c r="P320"/>
  <c r="O320"/>
  <c r="N320"/>
  <c r="CM320" s="1"/>
  <c r="M320"/>
  <c r="BH320" s="1"/>
  <c r="L320"/>
  <c r="I320"/>
  <c r="H320"/>
  <c r="T319"/>
  <c r="S319"/>
  <c r="R319"/>
  <c r="Q319"/>
  <c r="P319"/>
  <c r="O319"/>
  <c r="N319"/>
  <c r="CM319" s="1"/>
  <c r="M319"/>
  <c r="BH319" s="1"/>
  <c r="L319"/>
  <c r="I319"/>
  <c r="H319"/>
  <c r="T318"/>
  <c r="S318"/>
  <c r="R318"/>
  <c r="Q318"/>
  <c r="P318"/>
  <c r="O318"/>
  <c r="N318"/>
  <c r="CM318" s="1"/>
  <c r="M318"/>
  <c r="BH318" s="1"/>
  <c r="L318"/>
  <c r="I318"/>
  <c r="H318"/>
  <c r="T317"/>
  <c r="S317"/>
  <c r="R317"/>
  <c r="Q317"/>
  <c r="P317"/>
  <c r="O317"/>
  <c r="N317"/>
  <c r="CM317" s="1"/>
  <c r="M317"/>
  <c r="BH317" s="1"/>
  <c r="L317"/>
  <c r="I317"/>
  <c r="H317"/>
  <c r="T316"/>
  <c r="S316"/>
  <c r="R316"/>
  <c r="Q316"/>
  <c r="P316"/>
  <c r="O316"/>
  <c r="N316"/>
  <c r="CM316" s="1"/>
  <c r="M316"/>
  <c r="BH316" s="1"/>
  <c r="L316"/>
  <c r="I316"/>
  <c r="H316"/>
  <c r="T315"/>
  <c r="S315"/>
  <c r="R315"/>
  <c r="Q315"/>
  <c r="P315"/>
  <c r="O315"/>
  <c r="N315"/>
  <c r="CM315" s="1"/>
  <c r="M315"/>
  <c r="BH315" s="1"/>
  <c r="L315"/>
  <c r="I315"/>
  <c r="H315"/>
  <c r="T314"/>
  <c r="S314"/>
  <c r="R314"/>
  <c r="Q314"/>
  <c r="P314"/>
  <c r="O314"/>
  <c r="N314"/>
  <c r="CM314" s="1"/>
  <c r="M314"/>
  <c r="BH314" s="1"/>
  <c r="L314"/>
  <c r="I314"/>
  <c r="H314"/>
  <c r="T312"/>
  <c r="S312"/>
  <c r="R312"/>
  <c r="Q312"/>
  <c r="P312"/>
  <c r="O312"/>
  <c r="N312"/>
  <c r="CM312" s="1"/>
  <c r="M312"/>
  <c r="BH312" s="1"/>
  <c r="L312"/>
  <c r="I312"/>
  <c r="H312"/>
  <c r="T311"/>
  <c r="S311"/>
  <c r="R311"/>
  <c r="Q311"/>
  <c r="P311"/>
  <c r="O311"/>
  <c r="N311"/>
  <c r="CM311" s="1"/>
  <c r="M311"/>
  <c r="BH311" s="1"/>
  <c r="L311"/>
  <c r="I311"/>
  <c r="H311"/>
  <c r="T310"/>
  <c r="S310"/>
  <c r="R310"/>
  <c r="Q310"/>
  <c r="P310"/>
  <c r="O310"/>
  <c r="N310"/>
  <c r="CM310" s="1"/>
  <c r="M310"/>
  <c r="BH310" s="1"/>
  <c r="L310"/>
  <c r="I310"/>
  <c r="H310"/>
  <c r="T309"/>
  <c r="S309"/>
  <c r="R309"/>
  <c r="Q309"/>
  <c r="P309"/>
  <c r="O309"/>
  <c r="N309"/>
  <c r="CM309" s="1"/>
  <c r="M309"/>
  <c r="BH309" s="1"/>
  <c r="L309"/>
  <c r="I309"/>
  <c r="H309"/>
  <c r="T308"/>
  <c r="S308"/>
  <c r="R308"/>
  <c r="Q308"/>
  <c r="P308"/>
  <c r="O308"/>
  <c r="N308"/>
  <c r="CM308" s="1"/>
  <c r="M308"/>
  <c r="BH308" s="1"/>
  <c r="L308"/>
  <c r="I308"/>
  <c r="H308"/>
  <c r="T307"/>
  <c r="S307"/>
  <c r="R307"/>
  <c r="Q307"/>
  <c r="P307"/>
  <c r="O307"/>
  <c r="N307"/>
  <c r="CM307" s="1"/>
  <c r="M307"/>
  <c r="BH307" s="1"/>
  <c r="L307"/>
  <c r="I307"/>
  <c r="H307"/>
  <c r="T306"/>
  <c r="S306"/>
  <c r="R306"/>
  <c r="Q306"/>
  <c r="P306"/>
  <c r="O306"/>
  <c r="N306"/>
  <c r="CM306" s="1"/>
  <c r="M306"/>
  <c r="BH306" s="1"/>
  <c r="L306"/>
  <c r="I306"/>
  <c r="H306"/>
  <c r="T305"/>
  <c r="S305"/>
  <c r="R305"/>
  <c r="Q305"/>
  <c r="P305"/>
  <c r="O305"/>
  <c r="N305"/>
  <c r="CM305" s="1"/>
  <c r="M305"/>
  <c r="BH305" s="1"/>
  <c r="L305"/>
  <c r="I305"/>
  <c r="H305"/>
  <c r="T304"/>
  <c r="S304"/>
  <c r="R304"/>
  <c r="Q304"/>
  <c r="P304"/>
  <c r="O304"/>
  <c r="N304"/>
  <c r="CM304" s="1"/>
  <c r="M304"/>
  <c r="BH304" s="1"/>
  <c r="L304"/>
  <c r="I304"/>
  <c r="H304"/>
  <c r="T303"/>
  <c r="S303"/>
  <c r="R303"/>
  <c r="Q303"/>
  <c r="P303"/>
  <c r="O303"/>
  <c r="N303"/>
  <c r="CM303" s="1"/>
  <c r="M303"/>
  <c r="BH303" s="1"/>
  <c r="L303"/>
  <c r="I303"/>
  <c r="H303"/>
  <c r="T302"/>
  <c r="S302"/>
  <c r="R302"/>
  <c r="Q302"/>
  <c r="P302"/>
  <c r="O302"/>
  <c r="N302"/>
  <c r="CM302" s="1"/>
  <c r="M302"/>
  <c r="BH302" s="1"/>
  <c r="L302"/>
  <c r="I302"/>
  <c r="H302"/>
  <c r="T301"/>
  <c r="S301"/>
  <c r="R301"/>
  <c r="Q301"/>
  <c r="P301"/>
  <c r="O301"/>
  <c r="N301"/>
  <c r="CM301" s="1"/>
  <c r="M301"/>
  <c r="BH301" s="1"/>
  <c r="L301"/>
  <c r="I301"/>
  <c r="H301"/>
  <c r="T300"/>
  <c r="S300"/>
  <c r="R300"/>
  <c r="Q300"/>
  <c r="P300"/>
  <c r="O300"/>
  <c r="N300"/>
  <c r="CM300" s="1"/>
  <c r="M300"/>
  <c r="BH300" s="1"/>
  <c r="L300"/>
  <c r="I300"/>
  <c r="H300"/>
  <c r="T299"/>
  <c r="S299"/>
  <c r="R299"/>
  <c r="Q299"/>
  <c r="P299"/>
  <c r="O299"/>
  <c r="N299"/>
  <c r="CM299" s="1"/>
  <c r="M299"/>
  <c r="BH299" s="1"/>
  <c r="L299"/>
  <c r="I299"/>
  <c r="H299"/>
  <c r="T298"/>
  <c r="S298"/>
  <c r="R298"/>
  <c r="Q298"/>
  <c r="P298"/>
  <c r="O298"/>
  <c r="N298"/>
  <c r="CM298" s="1"/>
  <c r="M298"/>
  <c r="BH298" s="1"/>
  <c r="L298"/>
  <c r="I298"/>
  <c r="H298"/>
  <c r="T297"/>
  <c r="S297"/>
  <c r="R297"/>
  <c r="Q297"/>
  <c r="P297"/>
  <c r="O297"/>
  <c r="N297"/>
  <c r="CM297" s="1"/>
  <c r="M297"/>
  <c r="BH297" s="1"/>
  <c r="L297"/>
  <c r="I297"/>
  <c r="H297"/>
  <c r="T296"/>
  <c r="S296"/>
  <c r="R296"/>
  <c r="Q296"/>
  <c r="P296"/>
  <c r="O296"/>
  <c r="N296"/>
  <c r="CM296" s="1"/>
  <c r="M296"/>
  <c r="BH296" s="1"/>
  <c r="L296"/>
  <c r="I296"/>
  <c r="H296"/>
  <c r="T295"/>
  <c r="S295"/>
  <c r="R295"/>
  <c r="Q295"/>
  <c r="P295"/>
  <c r="O295"/>
  <c r="N295"/>
  <c r="CM295" s="1"/>
  <c r="M295"/>
  <c r="BH295" s="1"/>
  <c r="L295"/>
  <c r="I295"/>
  <c r="H295"/>
  <c r="T294"/>
  <c r="S294"/>
  <c r="R294"/>
  <c r="Q294"/>
  <c r="P294"/>
  <c r="O294"/>
  <c r="N294"/>
  <c r="CM294" s="1"/>
  <c r="M294"/>
  <c r="BH294" s="1"/>
  <c r="L294"/>
  <c r="I294"/>
  <c r="H294"/>
  <c r="T293"/>
  <c r="S293"/>
  <c r="R293"/>
  <c r="Q293"/>
  <c r="P293"/>
  <c r="O293"/>
  <c r="N293"/>
  <c r="CM293" s="1"/>
  <c r="M293"/>
  <c r="BH293" s="1"/>
  <c r="L293"/>
  <c r="I293"/>
  <c r="H293"/>
  <c r="T292"/>
  <c r="S292"/>
  <c r="R292"/>
  <c r="Q292"/>
  <c r="P292"/>
  <c r="O292"/>
  <c r="N292"/>
  <c r="CM292" s="1"/>
  <c r="M292"/>
  <c r="BH292" s="1"/>
  <c r="L292"/>
  <c r="I292"/>
  <c r="H292"/>
  <c r="T291"/>
  <c r="S291"/>
  <c r="R291"/>
  <c r="Q291"/>
  <c r="P291"/>
  <c r="O291"/>
  <c r="N291"/>
  <c r="CM291" s="1"/>
  <c r="M291"/>
  <c r="BH291" s="1"/>
  <c r="L291"/>
  <c r="I291"/>
  <c r="H291"/>
  <c r="T290"/>
  <c r="S290"/>
  <c r="R290"/>
  <c r="Q290"/>
  <c r="P290"/>
  <c r="O290"/>
  <c r="N290"/>
  <c r="CM290" s="1"/>
  <c r="M290"/>
  <c r="BH290" s="1"/>
  <c r="L290"/>
  <c r="I290"/>
  <c r="H290"/>
  <c r="T289"/>
  <c r="S289"/>
  <c r="R289"/>
  <c r="Q289"/>
  <c r="P289"/>
  <c r="O289"/>
  <c r="N289"/>
  <c r="CM289" s="1"/>
  <c r="M289"/>
  <c r="BH289" s="1"/>
  <c r="L289"/>
  <c r="I289"/>
  <c r="H289"/>
  <c r="T288"/>
  <c r="S288"/>
  <c r="R288"/>
  <c r="Q288"/>
  <c r="P288"/>
  <c r="O288"/>
  <c r="N288"/>
  <c r="CM288" s="1"/>
  <c r="M288"/>
  <c r="BH288" s="1"/>
  <c r="L288"/>
  <c r="I288"/>
  <c r="H288"/>
  <c r="T287"/>
  <c r="S287"/>
  <c r="R287"/>
  <c r="Q287"/>
  <c r="P287"/>
  <c r="O287"/>
  <c r="N287"/>
  <c r="CM287" s="1"/>
  <c r="M287"/>
  <c r="BH287" s="1"/>
  <c r="L287"/>
  <c r="I287"/>
  <c r="H287"/>
  <c r="T286"/>
  <c r="S286"/>
  <c r="R286"/>
  <c r="Q286"/>
  <c r="P286"/>
  <c r="O286"/>
  <c r="N286"/>
  <c r="CM286" s="1"/>
  <c r="M286"/>
  <c r="BH286" s="1"/>
  <c r="L286"/>
  <c r="I286"/>
  <c r="H286"/>
  <c r="T285"/>
  <c r="S285"/>
  <c r="R285"/>
  <c r="Q285"/>
  <c r="P285"/>
  <c r="O285"/>
  <c r="N285"/>
  <c r="CM285" s="1"/>
  <c r="M285"/>
  <c r="BH285" s="1"/>
  <c r="L285"/>
  <c r="I285"/>
  <c r="H285"/>
  <c r="T284"/>
  <c r="S284"/>
  <c r="R284"/>
  <c r="Q284"/>
  <c r="P284"/>
  <c r="O284"/>
  <c r="N284"/>
  <c r="CM284" s="1"/>
  <c r="M284"/>
  <c r="BH284" s="1"/>
  <c r="L284"/>
  <c r="I284"/>
  <c r="H284"/>
  <c r="T283"/>
  <c r="S283"/>
  <c r="R283"/>
  <c r="Q283"/>
  <c r="P283"/>
  <c r="O283"/>
  <c r="N283"/>
  <c r="CM283" s="1"/>
  <c r="M283"/>
  <c r="BH283" s="1"/>
  <c r="L283"/>
  <c r="I283"/>
  <c r="H283"/>
  <c r="T282"/>
  <c r="S282"/>
  <c r="R282"/>
  <c r="Q282"/>
  <c r="P282"/>
  <c r="O282"/>
  <c r="N282"/>
  <c r="CM282" s="1"/>
  <c r="M282"/>
  <c r="BH282" s="1"/>
  <c r="L282"/>
  <c r="I282"/>
  <c r="H282"/>
  <c r="T281"/>
  <c r="S281"/>
  <c r="R281"/>
  <c r="Q281"/>
  <c r="P281"/>
  <c r="O281"/>
  <c r="N281"/>
  <c r="CM281" s="1"/>
  <c r="M281"/>
  <c r="BH281" s="1"/>
  <c r="L281"/>
  <c r="I281"/>
  <c r="H281"/>
  <c r="T280"/>
  <c r="S280"/>
  <c r="R280"/>
  <c r="Q280"/>
  <c r="P280"/>
  <c r="O280"/>
  <c r="N280"/>
  <c r="CM280" s="1"/>
  <c r="M280"/>
  <c r="BH280" s="1"/>
  <c r="L280"/>
  <c r="I280"/>
  <c r="H280"/>
  <c r="T279"/>
  <c r="S279"/>
  <c r="R279"/>
  <c r="Q279"/>
  <c r="P279"/>
  <c r="O279"/>
  <c r="N279"/>
  <c r="CM279" s="1"/>
  <c r="M279"/>
  <c r="BH279" s="1"/>
  <c r="L279"/>
  <c r="I279"/>
  <c r="H279"/>
  <c r="T278"/>
  <c r="S278"/>
  <c r="R278"/>
  <c r="Q278"/>
  <c r="P278"/>
  <c r="O278"/>
  <c r="N278"/>
  <c r="CM278" s="1"/>
  <c r="M278"/>
  <c r="BH278" s="1"/>
  <c r="L278"/>
  <c r="I278"/>
  <c r="H278"/>
  <c r="T277"/>
  <c r="S277"/>
  <c r="R277"/>
  <c r="Q277"/>
  <c r="P277"/>
  <c r="O277"/>
  <c r="N277"/>
  <c r="CM277" s="1"/>
  <c r="M277"/>
  <c r="BH277" s="1"/>
  <c r="L277"/>
  <c r="I277"/>
  <c r="H277"/>
  <c r="T276"/>
  <c r="S276"/>
  <c r="R276"/>
  <c r="Q276"/>
  <c r="P276"/>
  <c r="O276"/>
  <c r="N276"/>
  <c r="CM276" s="1"/>
  <c r="M276"/>
  <c r="BH276" s="1"/>
  <c r="L276"/>
  <c r="I276"/>
  <c r="H276"/>
  <c r="T275"/>
  <c r="S275"/>
  <c r="R275"/>
  <c r="Q275"/>
  <c r="P275"/>
  <c r="O275"/>
  <c r="N275"/>
  <c r="CM275" s="1"/>
  <c r="M275"/>
  <c r="BH275" s="1"/>
  <c r="L275"/>
  <c r="I275"/>
  <c r="H275"/>
  <c r="T274"/>
  <c r="S274"/>
  <c r="R274"/>
  <c r="Q274"/>
  <c r="P274"/>
  <c r="O274"/>
  <c r="N274"/>
  <c r="CM274" s="1"/>
  <c r="M274"/>
  <c r="BH274" s="1"/>
  <c r="L274"/>
  <c r="I274"/>
  <c r="H274"/>
  <c r="T273"/>
  <c r="S273"/>
  <c r="R273"/>
  <c r="Q273"/>
  <c r="P273"/>
  <c r="O273"/>
  <c r="N273"/>
  <c r="CM273" s="1"/>
  <c r="M273"/>
  <c r="BH273" s="1"/>
  <c r="L273"/>
  <c r="I273"/>
  <c r="H273"/>
  <c r="T272"/>
  <c r="S272"/>
  <c r="R272"/>
  <c r="Q272"/>
  <c r="P272"/>
  <c r="O272"/>
  <c r="N272"/>
  <c r="CM272" s="1"/>
  <c r="M272"/>
  <c r="BH272" s="1"/>
  <c r="L272"/>
  <c r="I272"/>
  <c r="H272"/>
  <c r="T271"/>
  <c r="S271"/>
  <c r="R271"/>
  <c r="Q271"/>
  <c r="P271"/>
  <c r="O271"/>
  <c r="N271"/>
  <c r="CM271" s="1"/>
  <c r="M271"/>
  <c r="BH271" s="1"/>
  <c r="L271"/>
  <c r="I271"/>
  <c r="H271"/>
  <c r="T270"/>
  <c r="S270"/>
  <c r="R270"/>
  <c r="Q270"/>
  <c r="P270"/>
  <c r="O270"/>
  <c r="N270"/>
  <c r="CM270" s="1"/>
  <c r="M270"/>
  <c r="BH270" s="1"/>
  <c r="L270"/>
  <c r="I270"/>
  <c r="H270"/>
  <c r="T269"/>
  <c r="S269"/>
  <c r="R269"/>
  <c r="Q269"/>
  <c r="P269"/>
  <c r="O269"/>
  <c r="N269"/>
  <c r="CM269" s="1"/>
  <c r="M269"/>
  <c r="BH269" s="1"/>
  <c r="L269"/>
  <c r="I269"/>
  <c r="H269"/>
  <c r="T268"/>
  <c r="S268"/>
  <c r="R268"/>
  <c r="Q268"/>
  <c r="P268"/>
  <c r="O268"/>
  <c r="N268"/>
  <c r="CM268" s="1"/>
  <c r="M268"/>
  <c r="BH268" s="1"/>
  <c r="L268"/>
  <c r="I268"/>
  <c r="H268"/>
  <c r="T267"/>
  <c r="S267"/>
  <c r="R267"/>
  <c r="Q267"/>
  <c r="P267"/>
  <c r="O267"/>
  <c r="N267"/>
  <c r="CM267" s="1"/>
  <c r="M267"/>
  <c r="BH267" s="1"/>
  <c r="L267"/>
  <c r="I267"/>
  <c r="H267"/>
  <c r="T266"/>
  <c r="S266"/>
  <c r="R266"/>
  <c r="Q266"/>
  <c r="P266"/>
  <c r="O266"/>
  <c r="N266"/>
  <c r="CM266" s="1"/>
  <c r="M266"/>
  <c r="BH266" s="1"/>
  <c r="L266"/>
  <c r="I266"/>
  <c r="H266"/>
  <c r="T265"/>
  <c r="S265"/>
  <c r="R265"/>
  <c r="Q265"/>
  <c r="P265"/>
  <c r="O265"/>
  <c r="N265"/>
  <c r="CM265" s="1"/>
  <c r="M265"/>
  <c r="BH265" s="1"/>
  <c r="L265"/>
  <c r="I265"/>
  <c r="H265"/>
  <c r="T264"/>
  <c r="S264"/>
  <c r="R264"/>
  <c r="Q264"/>
  <c r="P264"/>
  <c r="O264"/>
  <c r="N264"/>
  <c r="CM264" s="1"/>
  <c r="M264"/>
  <c r="BH264" s="1"/>
  <c r="L264"/>
  <c r="I264"/>
  <c r="H264"/>
  <c r="T263"/>
  <c r="S263"/>
  <c r="R263"/>
  <c r="Q263"/>
  <c r="P263"/>
  <c r="O263"/>
  <c r="N263"/>
  <c r="CM263" s="1"/>
  <c r="M263"/>
  <c r="BH263" s="1"/>
  <c r="L263"/>
  <c r="I263"/>
  <c r="H263"/>
  <c r="T262"/>
  <c r="S262"/>
  <c r="R262"/>
  <c r="Q262"/>
  <c r="P262"/>
  <c r="O262"/>
  <c r="N262"/>
  <c r="CM262" s="1"/>
  <c r="M262"/>
  <c r="BH262" s="1"/>
  <c r="L262"/>
  <c r="I262"/>
  <c r="H262"/>
  <c r="T261"/>
  <c r="S261"/>
  <c r="R261"/>
  <c r="Q261"/>
  <c r="P261"/>
  <c r="O261"/>
  <c r="N261"/>
  <c r="CM261" s="1"/>
  <c r="M261"/>
  <c r="BH261" s="1"/>
  <c r="L261"/>
  <c r="I261"/>
  <c r="H261"/>
  <c r="T260"/>
  <c r="S260"/>
  <c r="R260"/>
  <c r="Q260"/>
  <c r="P260"/>
  <c r="O260"/>
  <c r="N260"/>
  <c r="CM260" s="1"/>
  <c r="M260"/>
  <c r="BH260" s="1"/>
  <c r="L260"/>
  <c r="I260"/>
  <c r="H260"/>
  <c r="T259"/>
  <c r="S259"/>
  <c r="R259"/>
  <c r="Q259"/>
  <c r="P259"/>
  <c r="O259"/>
  <c r="N259"/>
  <c r="CM259" s="1"/>
  <c r="M259"/>
  <c r="BH259" s="1"/>
  <c r="L259"/>
  <c r="I259"/>
  <c r="H259"/>
  <c r="T258"/>
  <c r="S258"/>
  <c r="R258"/>
  <c r="Q258"/>
  <c r="P258"/>
  <c r="O258"/>
  <c r="N258"/>
  <c r="CM258" s="1"/>
  <c r="M258"/>
  <c r="BH258" s="1"/>
  <c r="L258"/>
  <c r="I258"/>
  <c r="H258"/>
  <c r="T257"/>
  <c r="S257"/>
  <c r="R257"/>
  <c r="Q257"/>
  <c r="P257"/>
  <c r="O257"/>
  <c r="N257"/>
  <c r="CM257" s="1"/>
  <c r="M257"/>
  <c r="BH257" s="1"/>
  <c r="L257"/>
  <c r="I257"/>
  <c r="H257"/>
  <c r="T256"/>
  <c r="S256"/>
  <c r="R256"/>
  <c r="Q256"/>
  <c r="P256"/>
  <c r="O256"/>
  <c r="N256"/>
  <c r="CM256" s="1"/>
  <c r="M256"/>
  <c r="BH256" s="1"/>
  <c r="L256"/>
  <c r="I256"/>
  <c r="H256"/>
  <c r="T255"/>
  <c r="S255"/>
  <c r="R255"/>
  <c r="Q255"/>
  <c r="P255"/>
  <c r="O255"/>
  <c r="N255"/>
  <c r="CM255" s="1"/>
  <c r="M255"/>
  <c r="BH255" s="1"/>
  <c r="L255"/>
  <c r="I255"/>
  <c r="H255"/>
  <c r="T254"/>
  <c r="S254"/>
  <c r="R254"/>
  <c r="Q254"/>
  <c r="P254"/>
  <c r="O254"/>
  <c r="N254"/>
  <c r="CM254" s="1"/>
  <c r="M254"/>
  <c r="BH254" s="1"/>
  <c r="L254"/>
  <c r="I254"/>
  <c r="H254"/>
  <c r="T253"/>
  <c r="S253"/>
  <c r="R253"/>
  <c r="Q253"/>
  <c r="P253"/>
  <c r="O253"/>
  <c r="N253"/>
  <c r="CM253" s="1"/>
  <c r="M253"/>
  <c r="BH253" s="1"/>
  <c r="L253"/>
  <c r="I253"/>
  <c r="H253"/>
  <c r="T252"/>
  <c r="S252"/>
  <c r="R252"/>
  <c r="Q252"/>
  <c r="P252"/>
  <c r="O252"/>
  <c r="N252"/>
  <c r="CM252" s="1"/>
  <c r="M252"/>
  <c r="BH252" s="1"/>
  <c r="L252"/>
  <c r="I252"/>
  <c r="H252"/>
  <c r="T251"/>
  <c r="S251"/>
  <c r="R251"/>
  <c r="Q251"/>
  <c r="P251"/>
  <c r="O251"/>
  <c r="N251"/>
  <c r="CM251" s="1"/>
  <c r="M251"/>
  <c r="BH251" s="1"/>
  <c r="L251"/>
  <c r="I251"/>
  <c r="H251"/>
  <c r="T250"/>
  <c r="S250"/>
  <c r="R250"/>
  <c r="Q250"/>
  <c r="P250"/>
  <c r="O250"/>
  <c r="N250"/>
  <c r="CM250" s="1"/>
  <c r="M250"/>
  <c r="BH250" s="1"/>
  <c r="L250"/>
  <c r="I250"/>
  <c r="H250"/>
  <c r="T249"/>
  <c r="S249"/>
  <c r="R249"/>
  <c r="Q249"/>
  <c r="P249"/>
  <c r="O249"/>
  <c r="N249"/>
  <c r="CM249" s="1"/>
  <c r="M249"/>
  <c r="BH249" s="1"/>
  <c r="L249"/>
  <c r="I249"/>
  <c r="H249"/>
  <c r="T248"/>
  <c r="S248"/>
  <c r="R248"/>
  <c r="Q248"/>
  <c r="P248"/>
  <c r="O248"/>
  <c r="N248"/>
  <c r="CM248" s="1"/>
  <c r="M248"/>
  <c r="BH248" s="1"/>
  <c r="L248"/>
  <c r="I248"/>
  <c r="H248"/>
  <c r="T247"/>
  <c r="S247"/>
  <c r="R247"/>
  <c r="Q247"/>
  <c r="P247"/>
  <c r="O247"/>
  <c r="N247"/>
  <c r="CM247" s="1"/>
  <c r="M247"/>
  <c r="BH247" s="1"/>
  <c r="L247"/>
  <c r="I247"/>
  <c r="H247"/>
  <c r="T246"/>
  <c r="S246"/>
  <c r="R246"/>
  <c r="Q246"/>
  <c r="P246"/>
  <c r="O246"/>
  <c r="N246"/>
  <c r="CM246" s="1"/>
  <c r="M246"/>
  <c r="BH246" s="1"/>
  <c r="L246"/>
  <c r="I246"/>
  <c r="H246"/>
  <c r="T245"/>
  <c r="S245"/>
  <c r="R245"/>
  <c r="Q245"/>
  <c r="P245"/>
  <c r="O245"/>
  <c r="N245"/>
  <c r="CM245" s="1"/>
  <c r="M245"/>
  <c r="BH245" s="1"/>
  <c r="L245"/>
  <c r="I245"/>
  <c r="H245"/>
  <c r="T244"/>
  <c r="S244"/>
  <c r="R244"/>
  <c r="Q244"/>
  <c r="P244"/>
  <c r="O244"/>
  <c r="N244"/>
  <c r="CM244" s="1"/>
  <c r="M244"/>
  <c r="BH244" s="1"/>
  <c r="L244"/>
  <c r="I244"/>
  <c r="H244"/>
  <c r="T243"/>
  <c r="S243"/>
  <c r="R243"/>
  <c r="Q243"/>
  <c r="P243"/>
  <c r="O243"/>
  <c r="N243"/>
  <c r="CM243" s="1"/>
  <c r="M243"/>
  <c r="BH243" s="1"/>
  <c r="L243"/>
  <c r="I243"/>
  <c r="H243"/>
  <c r="T242"/>
  <c r="S242"/>
  <c r="R242"/>
  <c r="Q242"/>
  <c r="P242"/>
  <c r="O242"/>
  <c r="N242"/>
  <c r="CM242" s="1"/>
  <c r="M242"/>
  <c r="BH242" s="1"/>
  <c r="L242"/>
  <c r="I242"/>
  <c r="H242"/>
  <c r="T240"/>
  <c r="S240"/>
  <c r="R240"/>
  <c r="Q240"/>
  <c r="P240"/>
  <c r="O240"/>
  <c r="N240"/>
  <c r="CM240" s="1"/>
  <c r="M240"/>
  <c r="BH240" s="1"/>
  <c r="L240"/>
  <c r="I240"/>
  <c r="H240"/>
  <c r="T239"/>
  <c r="S239"/>
  <c r="R239"/>
  <c r="Q239"/>
  <c r="P239"/>
  <c r="O239"/>
  <c r="N239"/>
  <c r="CM239" s="1"/>
  <c r="M239"/>
  <c r="BH239" s="1"/>
  <c r="L239"/>
  <c r="I239"/>
  <c r="H239"/>
  <c r="T238"/>
  <c r="S238"/>
  <c r="R238"/>
  <c r="Q238"/>
  <c r="P238"/>
  <c r="O238"/>
  <c r="N238"/>
  <c r="CM238" s="1"/>
  <c r="M238"/>
  <c r="BH238" s="1"/>
  <c r="L238"/>
  <c r="I238"/>
  <c r="H238"/>
  <c r="T237"/>
  <c r="S237"/>
  <c r="R237"/>
  <c r="Q237"/>
  <c r="P237"/>
  <c r="O237"/>
  <c r="N237"/>
  <c r="CM237" s="1"/>
  <c r="M237"/>
  <c r="BH237" s="1"/>
  <c r="L237"/>
  <c r="I237"/>
  <c r="H237"/>
  <c r="T236"/>
  <c r="S236"/>
  <c r="R236"/>
  <c r="Q236"/>
  <c r="P236"/>
  <c r="O236"/>
  <c r="N236"/>
  <c r="CM236" s="1"/>
  <c r="M236"/>
  <c r="BH236" s="1"/>
  <c r="L236"/>
  <c r="I236"/>
  <c r="H236"/>
  <c r="T235"/>
  <c r="S235"/>
  <c r="R235"/>
  <c r="Q235"/>
  <c r="P235"/>
  <c r="O235"/>
  <c r="N235"/>
  <c r="CM235" s="1"/>
  <c r="M235"/>
  <c r="BH235" s="1"/>
  <c r="L235"/>
  <c r="I235"/>
  <c r="H235"/>
  <c r="T234"/>
  <c r="S234"/>
  <c r="R234"/>
  <c r="Q234"/>
  <c r="P234"/>
  <c r="O234"/>
  <c r="N234"/>
  <c r="CM234" s="1"/>
  <c r="M234"/>
  <c r="BH234" s="1"/>
  <c r="L234"/>
  <c r="I234"/>
  <c r="H234"/>
  <c r="T233"/>
  <c r="S233"/>
  <c r="R233"/>
  <c r="Q233"/>
  <c r="P233"/>
  <c r="O233"/>
  <c r="N233"/>
  <c r="CM233" s="1"/>
  <c r="M233"/>
  <c r="BH233" s="1"/>
  <c r="L233"/>
  <c r="I233"/>
  <c r="H233"/>
  <c r="T232"/>
  <c r="S232"/>
  <c r="R232"/>
  <c r="Q232"/>
  <c r="P232"/>
  <c r="O232"/>
  <c r="N232"/>
  <c r="CM232" s="1"/>
  <c r="M232"/>
  <c r="BH232" s="1"/>
  <c r="L232"/>
  <c r="I232"/>
  <c r="H232"/>
  <c r="T231"/>
  <c r="S231"/>
  <c r="R231"/>
  <c r="Q231"/>
  <c r="P231"/>
  <c r="O231"/>
  <c r="N231"/>
  <c r="CM231" s="1"/>
  <c r="M231"/>
  <c r="BH231" s="1"/>
  <c r="L231"/>
  <c r="I231"/>
  <c r="H231"/>
  <c r="T230"/>
  <c r="S230"/>
  <c r="R230"/>
  <c r="Q230"/>
  <c r="P230"/>
  <c r="O230"/>
  <c r="N230"/>
  <c r="CM230" s="1"/>
  <c r="M230"/>
  <c r="BH230" s="1"/>
  <c r="L230"/>
  <c r="I230"/>
  <c r="H230"/>
  <c r="T229"/>
  <c r="S229"/>
  <c r="R229"/>
  <c r="Q229"/>
  <c r="P229"/>
  <c r="O229"/>
  <c r="N229"/>
  <c r="CM229" s="1"/>
  <c r="M229"/>
  <c r="BH229" s="1"/>
  <c r="L229"/>
  <c r="I229"/>
  <c r="H229"/>
  <c r="T228"/>
  <c r="S228"/>
  <c r="R228"/>
  <c r="Q228"/>
  <c r="P228"/>
  <c r="O228"/>
  <c r="N228"/>
  <c r="CM228" s="1"/>
  <c r="M228"/>
  <c r="BH228" s="1"/>
  <c r="L228"/>
  <c r="I228"/>
  <c r="H228"/>
  <c r="T227"/>
  <c r="S227"/>
  <c r="R227"/>
  <c r="Q227"/>
  <c r="P227"/>
  <c r="O227"/>
  <c r="N227"/>
  <c r="CM227" s="1"/>
  <c r="M227"/>
  <c r="BH227" s="1"/>
  <c r="L227"/>
  <c r="I227"/>
  <c r="H227"/>
  <c r="T226"/>
  <c r="S226"/>
  <c r="R226"/>
  <c r="Q226"/>
  <c r="P226"/>
  <c r="O226"/>
  <c r="N226"/>
  <c r="CM226" s="1"/>
  <c r="M226"/>
  <c r="BH226" s="1"/>
  <c r="L226"/>
  <c r="I226"/>
  <c r="H226"/>
  <c r="T225"/>
  <c r="S225"/>
  <c r="R225"/>
  <c r="Q225"/>
  <c r="P225"/>
  <c r="O225"/>
  <c r="N225"/>
  <c r="CM225" s="1"/>
  <c r="M225"/>
  <c r="BH225" s="1"/>
  <c r="L225"/>
  <c r="I225"/>
  <c r="H225"/>
  <c r="T224"/>
  <c r="S224"/>
  <c r="R224"/>
  <c r="Q224"/>
  <c r="P224"/>
  <c r="O224"/>
  <c r="N224"/>
  <c r="CM224" s="1"/>
  <c r="M224"/>
  <c r="BH224" s="1"/>
  <c r="L224"/>
  <c r="I224"/>
  <c r="H224"/>
  <c r="T223"/>
  <c r="S223"/>
  <c r="R223"/>
  <c r="Q223"/>
  <c r="P223"/>
  <c r="O223"/>
  <c r="N223"/>
  <c r="CM223" s="1"/>
  <c r="M223"/>
  <c r="BH223" s="1"/>
  <c r="L223"/>
  <c r="I223"/>
  <c r="H223"/>
  <c r="T222"/>
  <c r="S222"/>
  <c r="R222"/>
  <c r="Q222"/>
  <c r="P222"/>
  <c r="O222"/>
  <c r="N222"/>
  <c r="CM222" s="1"/>
  <c r="M222"/>
  <c r="BH222" s="1"/>
  <c r="L222"/>
  <c r="I222"/>
  <c r="H222"/>
  <c r="T221"/>
  <c r="S221"/>
  <c r="R221"/>
  <c r="Q221"/>
  <c r="P221"/>
  <c r="O221"/>
  <c r="N221"/>
  <c r="CM221" s="1"/>
  <c r="M221"/>
  <c r="BH221" s="1"/>
  <c r="L221"/>
  <c r="I221"/>
  <c r="H221"/>
  <c r="T220"/>
  <c r="S220"/>
  <c r="R220"/>
  <c r="Q220"/>
  <c r="P220"/>
  <c r="O220"/>
  <c r="N220"/>
  <c r="CM220" s="1"/>
  <c r="M220"/>
  <c r="BH220" s="1"/>
  <c r="L220"/>
  <c r="I220"/>
  <c r="H220"/>
  <c r="T219"/>
  <c r="S219"/>
  <c r="R219"/>
  <c r="Q219"/>
  <c r="P219"/>
  <c r="O219"/>
  <c r="N219"/>
  <c r="CM219" s="1"/>
  <c r="M219"/>
  <c r="BH219" s="1"/>
  <c r="L219"/>
  <c r="I219"/>
  <c r="H219"/>
  <c r="T218"/>
  <c r="S218"/>
  <c r="R218"/>
  <c r="Q218"/>
  <c r="P218"/>
  <c r="O218"/>
  <c r="N218"/>
  <c r="CM218" s="1"/>
  <c r="M218"/>
  <c r="BH218" s="1"/>
  <c r="L218"/>
  <c r="I218"/>
  <c r="H218"/>
  <c r="T217"/>
  <c r="S217"/>
  <c r="R217"/>
  <c r="Q217"/>
  <c r="P217"/>
  <c r="O217"/>
  <c r="N217"/>
  <c r="CM217" s="1"/>
  <c r="M217"/>
  <c r="BH217" s="1"/>
  <c r="L217"/>
  <c r="I217"/>
  <c r="H217"/>
  <c r="T216"/>
  <c r="S216"/>
  <c r="R216"/>
  <c r="Q216"/>
  <c r="P216"/>
  <c r="O216"/>
  <c r="N216"/>
  <c r="CM216" s="1"/>
  <c r="M216"/>
  <c r="BH216" s="1"/>
  <c r="L216"/>
  <c r="I216"/>
  <c r="H216"/>
  <c r="T215"/>
  <c r="S215"/>
  <c r="R215"/>
  <c r="Q215"/>
  <c r="P215"/>
  <c r="O215"/>
  <c r="N215"/>
  <c r="CM215" s="1"/>
  <c r="M215"/>
  <c r="BH215" s="1"/>
  <c r="L215"/>
  <c r="I215"/>
  <c r="H215"/>
  <c r="T214"/>
  <c r="S214"/>
  <c r="R214"/>
  <c r="Q214"/>
  <c r="P214"/>
  <c r="O214"/>
  <c r="N214"/>
  <c r="CM214" s="1"/>
  <c r="M214"/>
  <c r="BH214" s="1"/>
  <c r="L214"/>
  <c r="I214"/>
  <c r="H214"/>
  <c r="T213"/>
  <c r="S213"/>
  <c r="R213"/>
  <c r="Q213"/>
  <c r="P213"/>
  <c r="O213"/>
  <c r="N213"/>
  <c r="CM213" s="1"/>
  <c r="M213"/>
  <c r="BH213" s="1"/>
  <c r="L213"/>
  <c r="I213"/>
  <c r="H213"/>
  <c r="T212"/>
  <c r="S212"/>
  <c r="R212"/>
  <c r="Q212"/>
  <c r="P212"/>
  <c r="O212"/>
  <c r="N212"/>
  <c r="CM212" s="1"/>
  <c r="M212"/>
  <c r="BH212" s="1"/>
  <c r="L212"/>
  <c r="I212"/>
  <c r="H212"/>
  <c r="T211"/>
  <c r="S211"/>
  <c r="R211"/>
  <c r="Q211"/>
  <c r="P211"/>
  <c r="O211"/>
  <c r="N211"/>
  <c r="CM211" s="1"/>
  <c r="M211"/>
  <c r="BH211" s="1"/>
  <c r="L211"/>
  <c r="I211"/>
  <c r="H211"/>
  <c r="T210"/>
  <c r="S210"/>
  <c r="R210"/>
  <c r="Q210"/>
  <c r="P210"/>
  <c r="O210"/>
  <c r="N210"/>
  <c r="CM210" s="1"/>
  <c r="M210"/>
  <c r="BH210" s="1"/>
  <c r="L210"/>
  <c r="I210"/>
  <c r="H210"/>
  <c r="T209"/>
  <c r="S209"/>
  <c r="R209"/>
  <c r="Q209"/>
  <c r="P209"/>
  <c r="O209"/>
  <c r="N209"/>
  <c r="CM209" s="1"/>
  <c r="M209"/>
  <c r="BH209" s="1"/>
  <c r="L209"/>
  <c r="I209"/>
  <c r="H209"/>
  <c r="T208"/>
  <c r="S208"/>
  <c r="R208"/>
  <c r="Q208"/>
  <c r="P208"/>
  <c r="O208"/>
  <c r="N208"/>
  <c r="CM208" s="1"/>
  <c r="M208"/>
  <c r="BH208" s="1"/>
  <c r="L208"/>
  <c r="I208"/>
  <c r="H208"/>
  <c r="T207"/>
  <c r="S207"/>
  <c r="R207"/>
  <c r="Q207"/>
  <c r="P207"/>
  <c r="O207"/>
  <c r="N207"/>
  <c r="CM207" s="1"/>
  <c r="M207"/>
  <c r="BH207" s="1"/>
  <c r="L207"/>
  <c r="I207"/>
  <c r="H207"/>
  <c r="T206"/>
  <c r="S206"/>
  <c r="R206"/>
  <c r="Q206"/>
  <c r="P206"/>
  <c r="O206"/>
  <c r="N206"/>
  <c r="CM206" s="1"/>
  <c r="M206"/>
  <c r="BH206" s="1"/>
  <c r="L206"/>
  <c r="I206"/>
  <c r="H206"/>
  <c r="T205"/>
  <c r="S205"/>
  <c r="R205"/>
  <c r="Q205"/>
  <c r="P205"/>
  <c r="O205"/>
  <c r="N205"/>
  <c r="CM205" s="1"/>
  <c r="M205"/>
  <c r="BH205" s="1"/>
  <c r="L205"/>
  <c r="I205"/>
  <c r="H205"/>
  <c r="T204"/>
  <c r="S204"/>
  <c r="R204"/>
  <c r="Q204"/>
  <c r="P204"/>
  <c r="O204"/>
  <c r="N204"/>
  <c r="CM204" s="1"/>
  <c r="M204"/>
  <c r="BH204" s="1"/>
  <c r="L204"/>
  <c r="I204"/>
  <c r="H204"/>
  <c r="T203"/>
  <c r="S203"/>
  <c r="R203"/>
  <c r="Q203"/>
  <c r="P203"/>
  <c r="O203"/>
  <c r="N203"/>
  <c r="CM203" s="1"/>
  <c r="M203"/>
  <c r="BH203" s="1"/>
  <c r="L203"/>
  <c r="I203"/>
  <c r="H203"/>
  <c r="T202"/>
  <c r="S202"/>
  <c r="R202"/>
  <c r="Q202"/>
  <c r="P202"/>
  <c r="O202"/>
  <c r="N202"/>
  <c r="CM202" s="1"/>
  <c r="M202"/>
  <c r="BH202" s="1"/>
  <c r="L202"/>
  <c r="I202"/>
  <c r="H202"/>
  <c r="T201"/>
  <c r="S201"/>
  <c r="R201"/>
  <c r="Q201"/>
  <c r="P201"/>
  <c r="O201"/>
  <c r="N201"/>
  <c r="CM201" s="1"/>
  <c r="M201"/>
  <c r="BH201" s="1"/>
  <c r="L201"/>
  <c r="I201"/>
  <c r="H201"/>
  <c r="T200"/>
  <c r="S200"/>
  <c r="R200"/>
  <c r="Q200"/>
  <c r="P200"/>
  <c r="O200"/>
  <c r="N200"/>
  <c r="CM200" s="1"/>
  <c r="M200"/>
  <c r="BH200" s="1"/>
  <c r="L200"/>
  <c r="I200"/>
  <c r="H200"/>
  <c r="T199"/>
  <c r="S199"/>
  <c r="R199"/>
  <c r="Q199"/>
  <c r="P199"/>
  <c r="O199"/>
  <c r="N199"/>
  <c r="CM199" s="1"/>
  <c r="M199"/>
  <c r="BH199" s="1"/>
  <c r="L199"/>
  <c r="I199"/>
  <c r="H199"/>
  <c r="T198"/>
  <c r="S198"/>
  <c r="R198"/>
  <c r="Q198"/>
  <c r="P198"/>
  <c r="O198"/>
  <c r="N198"/>
  <c r="CM198" s="1"/>
  <c r="M198"/>
  <c r="BH198" s="1"/>
  <c r="L198"/>
  <c r="I198"/>
  <c r="H198"/>
  <c r="T197"/>
  <c r="S197"/>
  <c r="R197"/>
  <c r="Q197"/>
  <c r="P197"/>
  <c r="O197"/>
  <c r="N197"/>
  <c r="CM197" s="1"/>
  <c r="M197"/>
  <c r="BH197" s="1"/>
  <c r="L197"/>
  <c r="I197"/>
  <c r="H197"/>
  <c r="T196"/>
  <c r="S196"/>
  <c r="R196"/>
  <c r="Q196"/>
  <c r="P196"/>
  <c r="O196"/>
  <c r="N196"/>
  <c r="CM196" s="1"/>
  <c r="M196"/>
  <c r="BH196" s="1"/>
  <c r="L196"/>
  <c r="I196"/>
  <c r="H196"/>
  <c r="T195"/>
  <c r="S195"/>
  <c r="R195"/>
  <c r="Q195"/>
  <c r="P195"/>
  <c r="O195"/>
  <c r="N195"/>
  <c r="CM195" s="1"/>
  <c r="M195"/>
  <c r="BH195" s="1"/>
  <c r="L195"/>
  <c r="I195"/>
  <c r="H195"/>
  <c r="T194"/>
  <c r="S194"/>
  <c r="R194"/>
  <c r="Q194"/>
  <c r="P194"/>
  <c r="O194"/>
  <c r="N194"/>
  <c r="CM194" s="1"/>
  <c r="M194"/>
  <c r="BH194" s="1"/>
  <c r="L194"/>
  <c r="I194"/>
  <c r="H194"/>
  <c r="T193"/>
  <c r="S193"/>
  <c r="R193"/>
  <c r="Q193"/>
  <c r="P193"/>
  <c r="O193"/>
  <c r="N193"/>
  <c r="CM193" s="1"/>
  <c r="M193"/>
  <c r="BH193" s="1"/>
  <c r="L193"/>
  <c r="I193"/>
  <c r="H193"/>
  <c r="T192"/>
  <c r="S192"/>
  <c r="R192"/>
  <c r="Q192"/>
  <c r="P192"/>
  <c r="O192"/>
  <c r="N192"/>
  <c r="CM192" s="1"/>
  <c r="M192"/>
  <c r="BH192" s="1"/>
  <c r="L192"/>
  <c r="I192"/>
  <c r="H192"/>
  <c r="T191"/>
  <c r="S191"/>
  <c r="R191"/>
  <c r="Q191"/>
  <c r="P191"/>
  <c r="O191"/>
  <c r="N191"/>
  <c r="CM191" s="1"/>
  <c r="M191"/>
  <c r="BH191" s="1"/>
  <c r="L191"/>
  <c r="I191"/>
  <c r="H191"/>
  <c r="T190"/>
  <c r="S190"/>
  <c r="R190"/>
  <c r="Q190"/>
  <c r="P190"/>
  <c r="O190"/>
  <c r="N190"/>
  <c r="CM190" s="1"/>
  <c r="M190"/>
  <c r="BH190" s="1"/>
  <c r="L190"/>
  <c r="I190"/>
  <c r="H190"/>
  <c r="T189"/>
  <c r="S189"/>
  <c r="R189"/>
  <c r="Q189"/>
  <c r="P189"/>
  <c r="O189"/>
  <c r="N189"/>
  <c r="CM189" s="1"/>
  <c r="M189"/>
  <c r="BH189" s="1"/>
  <c r="L189"/>
  <c r="I189"/>
  <c r="H189"/>
  <c r="T188"/>
  <c r="S188"/>
  <c r="R188"/>
  <c r="Q188"/>
  <c r="P188"/>
  <c r="O188"/>
  <c r="N188"/>
  <c r="CM188" s="1"/>
  <c r="M188"/>
  <c r="BH188" s="1"/>
  <c r="L188"/>
  <c r="I188"/>
  <c r="H188"/>
  <c r="T187"/>
  <c r="S187"/>
  <c r="R187"/>
  <c r="Q187"/>
  <c r="P187"/>
  <c r="O187"/>
  <c r="N187"/>
  <c r="CM187" s="1"/>
  <c r="M187"/>
  <c r="BH187" s="1"/>
  <c r="L187"/>
  <c r="I187"/>
  <c r="H187"/>
  <c r="T186"/>
  <c r="S186"/>
  <c r="R186"/>
  <c r="Q186"/>
  <c r="P186"/>
  <c r="O186"/>
  <c r="N186"/>
  <c r="CM186" s="1"/>
  <c r="M186"/>
  <c r="BH186" s="1"/>
  <c r="L186"/>
  <c r="I186"/>
  <c r="H186"/>
  <c r="T185"/>
  <c r="S185"/>
  <c r="R185"/>
  <c r="Q185"/>
  <c r="P185"/>
  <c r="O185"/>
  <c r="N185"/>
  <c r="CM185" s="1"/>
  <c r="M185"/>
  <c r="BH185" s="1"/>
  <c r="L185"/>
  <c r="I185"/>
  <c r="H185"/>
  <c r="T184"/>
  <c r="S184"/>
  <c r="R184"/>
  <c r="Q184"/>
  <c r="P184"/>
  <c r="O184"/>
  <c r="N184"/>
  <c r="CM184" s="1"/>
  <c r="M184"/>
  <c r="BH184" s="1"/>
  <c r="L184"/>
  <c r="I184"/>
  <c r="H184"/>
  <c r="T183"/>
  <c r="S183"/>
  <c r="R183"/>
  <c r="Q183"/>
  <c r="P183"/>
  <c r="O183"/>
  <c r="N183"/>
  <c r="CM183" s="1"/>
  <c r="M183"/>
  <c r="BH183" s="1"/>
  <c r="L183"/>
  <c r="I183"/>
  <c r="H183"/>
  <c r="T182"/>
  <c r="S182"/>
  <c r="R182"/>
  <c r="Q182"/>
  <c r="P182"/>
  <c r="O182"/>
  <c r="N182"/>
  <c r="CM182" s="1"/>
  <c r="M182"/>
  <c r="BH182" s="1"/>
  <c r="L182"/>
  <c r="I182"/>
  <c r="H182"/>
  <c r="T181"/>
  <c r="S181"/>
  <c r="R181"/>
  <c r="Q181"/>
  <c r="P181"/>
  <c r="O181"/>
  <c r="N181"/>
  <c r="CM181" s="1"/>
  <c r="M181"/>
  <c r="BH181" s="1"/>
  <c r="L181"/>
  <c r="I181"/>
  <c r="H181"/>
  <c r="T180"/>
  <c r="S180"/>
  <c r="R180"/>
  <c r="Q180"/>
  <c r="P180"/>
  <c r="O180"/>
  <c r="N180"/>
  <c r="CM180" s="1"/>
  <c r="M180"/>
  <c r="BH180" s="1"/>
  <c r="L180"/>
  <c r="I180"/>
  <c r="H180"/>
  <c r="T179"/>
  <c r="S179"/>
  <c r="R179"/>
  <c r="Q179"/>
  <c r="P179"/>
  <c r="O179"/>
  <c r="N179"/>
  <c r="CM179" s="1"/>
  <c r="M179"/>
  <c r="BH179" s="1"/>
  <c r="L179"/>
  <c r="I179"/>
  <c r="H179"/>
  <c r="T178"/>
  <c r="S178"/>
  <c r="R178"/>
  <c r="Q178"/>
  <c r="P178"/>
  <c r="O178"/>
  <c r="N178"/>
  <c r="CM178" s="1"/>
  <c r="M178"/>
  <c r="BH178" s="1"/>
  <c r="L178"/>
  <c r="I178"/>
  <c r="H178"/>
  <c r="T177"/>
  <c r="S177"/>
  <c r="R177"/>
  <c r="Q177"/>
  <c r="P177"/>
  <c r="O177"/>
  <c r="N177"/>
  <c r="CM177" s="1"/>
  <c r="M177"/>
  <c r="BH177" s="1"/>
  <c r="L177"/>
  <c r="I177"/>
  <c r="H177"/>
  <c r="T176"/>
  <c r="S176"/>
  <c r="R176"/>
  <c r="Q176"/>
  <c r="P176"/>
  <c r="O176"/>
  <c r="N176"/>
  <c r="CM176" s="1"/>
  <c r="M176"/>
  <c r="BH176" s="1"/>
  <c r="L176"/>
  <c r="I176"/>
  <c r="H176"/>
  <c r="T175"/>
  <c r="S175"/>
  <c r="R175"/>
  <c r="Q175"/>
  <c r="P175"/>
  <c r="O175"/>
  <c r="N175"/>
  <c r="CM175" s="1"/>
  <c r="M175"/>
  <c r="BH175" s="1"/>
  <c r="L175"/>
  <c r="I175"/>
  <c r="H175"/>
  <c r="T174"/>
  <c r="S174"/>
  <c r="R174"/>
  <c r="Q174"/>
  <c r="P174"/>
  <c r="O174"/>
  <c r="N174"/>
  <c r="CM174" s="1"/>
  <c r="M174"/>
  <c r="BH174" s="1"/>
  <c r="L174"/>
  <c r="I174"/>
  <c r="H174"/>
  <c r="T173"/>
  <c r="S173"/>
  <c r="R173"/>
  <c r="Q173"/>
  <c r="P173"/>
  <c r="O173"/>
  <c r="N173"/>
  <c r="CM173" s="1"/>
  <c r="M173"/>
  <c r="BH173" s="1"/>
  <c r="L173"/>
  <c r="I173"/>
  <c r="H173"/>
  <c r="T172"/>
  <c r="S172"/>
  <c r="R172"/>
  <c r="Q172"/>
  <c r="P172"/>
  <c r="O172"/>
  <c r="N172"/>
  <c r="CM172" s="1"/>
  <c r="M172"/>
  <c r="BH172" s="1"/>
  <c r="L172"/>
  <c r="I172"/>
  <c r="H172"/>
  <c r="T171"/>
  <c r="S171"/>
  <c r="R171"/>
  <c r="Q171"/>
  <c r="P171"/>
  <c r="O171"/>
  <c r="N171"/>
  <c r="CM171" s="1"/>
  <c r="M171"/>
  <c r="BH171" s="1"/>
  <c r="L171"/>
  <c r="I171"/>
  <c r="H171"/>
  <c r="T170"/>
  <c r="S170"/>
  <c r="R170"/>
  <c r="Q170"/>
  <c r="P170"/>
  <c r="O170"/>
  <c r="N170"/>
  <c r="CM170" s="1"/>
  <c r="M170"/>
  <c r="BH170" s="1"/>
  <c r="L170"/>
  <c r="I170"/>
  <c r="H170"/>
  <c r="H99"/>
  <c r="I99"/>
  <c r="L99"/>
  <c r="M99"/>
  <c r="BH99" s="1"/>
  <c r="N99"/>
  <c r="O99"/>
  <c r="P99"/>
  <c r="Q99"/>
  <c r="R99"/>
  <c r="S99"/>
  <c r="T99"/>
  <c r="H100"/>
  <c r="I100"/>
  <c r="L100"/>
  <c r="M100"/>
  <c r="BH100" s="1"/>
  <c r="N100"/>
  <c r="O100"/>
  <c r="P100"/>
  <c r="Q100"/>
  <c r="R100"/>
  <c r="S100"/>
  <c r="T100"/>
  <c r="H101"/>
  <c r="I101"/>
  <c r="L101"/>
  <c r="M101"/>
  <c r="BH101" s="1"/>
  <c r="N101"/>
  <c r="O101"/>
  <c r="P101"/>
  <c r="Q101"/>
  <c r="R101"/>
  <c r="S101"/>
  <c r="T101"/>
  <c r="H102"/>
  <c r="I102"/>
  <c r="L102"/>
  <c r="M102"/>
  <c r="BH102" s="1"/>
  <c r="N102"/>
  <c r="O102"/>
  <c r="P102"/>
  <c r="Q102"/>
  <c r="R102"/>
  <c r="S102"/>
  <c r="T102"/>
  <c r="H103"/>
  <c r="I103"/>
  <c r="L103"/>
  <c r="M103"/>
  <c r="BH103" s="1"/>
  <c r="N103"/>
  <c r="O103"/>
  <c r="P103"/>
  <c r="Q103"/>
  <c r="R103"/>
  <c r="S103"/>
  <c r="T103"/>
  <c r="H104"/>
  <c r="I104"/>
  <c r="L104"/>
  <c r="M104"/>
  <c r="BH104" s="1"/>
  <c r="N104"/>
  <c r="O104"/>
  <c r="P104"/>
  <c r="Q104"/>
  <c r="R104"/>
  <c r="S104"/>
  <c r="T104"/>
  <c r="H105"/>
  <c r="I105"/>
  <c r="L105"/>
  <c r="M105"/>
  <c r="BH105" s="1"/>
  <c r="N105"/>
  <c r="O105"/>
  <c r="P105"/>
  <c r="Q105"/>
  <c r="R105"/>
  <c r="S105"/>
  <c r="T105"/>
  <c r="H106"/>
  <c r="I106"/>
  <c r="L106"/>
  <c r="M106"/>
  <c r="BH106" s="1"/>
  <c r="N106"/>
  <c r="O106"/>
  <c r="P106"/>
  <c r="Q106"/>
  <c r="R106"/>
  <c r="S106"/>
  <c r="T106"/>
  <c r="H107"/>
  <c r="I107"/>
  <c r="L107"/>
  <c r="M107"/>
  <c r="BH107" s="1"/>
  <c r="N107"/>
  <c r="O107"/>
  <c r="P107"/>
  <c r="Q107"/>
  <c r="R107"/>
  <c r="S107"/>
  <c r="T107"/>
  <c r="H108"/>
  <c r="I108"/>
  <c r="L108"/>
  <c r="M108"/>
  <c r="BH108" s="1"/>
  <c r="N108"/>
  <c r="O108"/>
  <c r="P108"/>
  <c r="Q108"/>
  <c r="R108"/>
  <c r="S108"/>
  <c r="T108"/>
  <c r="H109"/>
  <c r="I109"/>
  <c r="L109"/>
  <c r="M109"/>
  <c r="BH109" s="1"/>
  <c r="N109"/>
  <c r="O109"/>
  <c r="P109"/>
  <c r="Q109"/>
  <c r="R109"/>
  <c r="S109"/>
  <c r="T109"/>
  <c r="H110"/>
  <c r="I110"/>
  <c r="L110"/>
  <c r="M110"/>
  <c r="BH110" s="1"/>
  <c r="N110"/>
  <c r="O110"/>
  <c r="P110"/>
  <c r="Q110"/>
  <c r="R110"/>
  <c r="S110"/>
  <c r="T110"/>
  <c r="H111"/>
  <c r="I111"/>
  <c r="L111"/>
  <c r="M111"/>
  <c r="BH111" s="1"/>
  <c r="N111"/>
  <c r="O111"/>
  <c r="P111"/>
  <c r="Q111"/>
  <c r="R111"/>
  <c r="S111"/>
  <c r="T111"/>
  <c r="H112"/>
  <c r="I112"/>
  <c r="L112"/>
  <c r="M112"/>
  <c r="BH112" s="1"/>
  <c r="N112"/>
  <c r="O112"/>
  <c r="P112"/>
  <c r="Q112"/>
  <c r="R112"/>
  <c r="S112"/>
  <c r="T112"/>
  <c r="H113"/>
  <c r="I113"/>
  <c r="L113"/>
  <c r="M113"/>
  <c r="BH113" s="1"/>
  <c r="N113"/>
  <c r="O113"/>
  <c r="P113"/>
  <c r="Q113"/>
  <c r="R113"/>
  <c r="S113"/>
  <c r="T113"/>
  <c r="H114"/>
  <c r="I114"/>
  <c r="L114"/>
  <c r="M114"/>
  <c r="BH114" s="1"/>
  <c r="N114"/>
  <c r="O114"/>
  <c r="P114"/>
  <c r="Q114"/>
  <c r="R114"/>
  <c r="S114"/>
  <c r="T114"/>
  <c r="H115"/>
  <c r="I115"/>
  <c r="L115"/>
  <c r="M115"/>
  <c r="BH115" s="1"/>
  <c r="N115"/>
  <c r="O115"/>
  <c r="P115"/>
  <c r="Q115"/>
  <c r="R115"/>
  <c r="S115"/>
  <c r="T115"/>
  <c r="H116"/>
  <c r="I116"/>
  <c r="L116"/>
  <c r="M116"/>
  <c r="BH116" s="1"/>
  <c r="N116"/>
  <c r="O116"/>
  <c r="P116"/>
  <c r="Q116"/>
  <c r="R116"/>
  <c r="S116"/>
  <c r="T116"/>
  <c r="H117"/>
  <c r="I117"/>
  <c r="L117"/>
  <c r="M117"/>
  <c r="BH117" s="1"/>
  <c r="N117"/>
  <c r="O117"/>
  <c r="P117"/>
  <c r="Q117"/>
  <c r="R117"/>
  <c r="S117"/>
  <c r="T117"/>
  <c r="H118"/>
  <c r="I118"/>
  <c r="L118"/>
  <c r="M118"/>
  <c r="BH118" s="1"/>
  <c r="N118"/>
  <c r="O118"/>
  <c r="P118"/>
  <c r="Q118"/>
  <c r="R118"/>
  <c r="S118"/>
  <c r="T118"/>
  <c r="H119"/>
  <c r="I119"/>
  <c r="L119"/>
  <c r="M119"/>
  <c r="BH119" s="1"/>
  <c r="N119"/>
  <c r="O119"/>
  <c r="P119"/>
  <c r="Q119"/>
  <c r="R119"/>
  <c r="S119"/>
  <c r="T119"/>
  <c r="H120"/>
  <c r="I120"/>
  <c r="L120"/>
  <c r="M120"/>
  <c r="BH120" s="1"/>
  <c r="N120"/>
  <c r="O120"/>
  <c r="P120"/>
  <c r="Q120"/>
  <c r="R120"/>
  <c r="S120"/>
  <c r="T120"/>
  <c r="H121"/>
  <c r="I121"/>
  <c r="L121"/>
  <c r="M121"/>
  <c r="BH121" s="1"/>
  <c r="N121"/>
  <c r="O121"/>
  <c r="P121"/>
  <c r="Q121"/>
  <c r="R121"/>
  <c r="S121"/>
  <c r="T121"/>
  <c r="H122"/>
  <c r="I122"/>
  <c r="L122"/>
  <c r="M122"/>
  <c r="BH122" s="1"/>
  <c r="N122"/>
  <c r="O122"/>
  <c r="P122"/>
  <c r="Q122"/>
  <c r="R122"/>
  <c r="S122"/>
  <c r="T122"/>
  <c r="H123"/>
  <c r="I123"/>
  <c r="L123"/>
  <c r="M123"/>
  <c r="BH123" s="1"/>
  <c r="N123"/>
  <c r="O123"/>
  <c r="P123"/>
  <c r="Q123"/>
  <c r="R123"/>
  <c r="S123"/>
  <c r="T123"/>
  <c r="H124"/>
  <c r="I124"/>
  <c r="L124"/>
  <c r="M124"/>
  <c r="BH124" s="1"/>
  <c r="N124"/>
  <c r="O124"/>
  <c r="P124"/>
  <c r="Q124"/>
  <c r="R124"/>
  <c r="S124"/>
  <c r="T124"/>
  <c r="H125"/>
  <c r="I125"/>
  <c r="L125"/>
  <c r="M125"/>
  <c r="BH125" s="1"/>
  <c r="N125"/>
  <c r="O125"/>
  <c r="P125"/>
  <c r="Q125"/>
  <c r="R125"/>
  <c r="S125"/>
  <c r="T125"/>
  <c r="H126"/>
  <c r="I126"/>
  <c r="L126"/>
  <c r="M126"/>
  <c r="BH126" s="1"/>
  <c r="N126"/>
  <c r="O126"/>
  <c r="P126"/>
  <c r="Q126"/>
  <c r="R126"/>
  <c r="S126"/>
  <c r="T126"/>
  <c r="H127"/>
  <c r="I127"/>
  <c r="L127"/>
  <c r="M127"/>
  <c r="BH127" s="1"/>
  <c r="N127"/>
  <c r="O127"/>
  <c r="P127"/>
  <c r="Q127"/>
  <c r="R127"/>
  <c r="S127"/>
  <c r="T127"/>
  <c r="H128"/>
  <c r="I128"/>
  <c r="L128"/>
  <c r="M128"/>
  <c r="BH128" s="1"/>
  <c r="N128"/>
  <c r="O128"/>
  <c r="P128"/>
  <c r="Q128"/>
  <c r="R128"/>
  <c r="S128"/>
  <c r="T128"/>
  <c r="H129"/>
  <c r="I129"/>
  <c r="L129"/>
  <c r="M129"/>
  <c r="BH129" s="1"/>
  <c r="N129"/>
  <c r="O129"/>
  <c r="P129"/>
  <c r="Q129"/>
  <c r="R129"/>
  <c r="S129"/>
  <c r="T129"/>
  <c r="H130"/>
  <c r="I130"/>
  <c r="L130"/>
  <c r="M130"/>
  <c r="BH130" s="1"/>
  <c r="N130"/>
  <c r="O130"/>
  <c r="P130"/>
  <c r="Q130"/>
  <c r="R130"/>
  <c r="S130"/>
  <c r="T130"/>
  <c r="H131"/>
  <c r="I131"/>
  <c r="L131"/>
  <c r="M131"/>
  <c r="BH131" s="1"/>
  <c r="N131"/>
  <c r="O131"/>
  <c r="P131"/>
  <c r="Q131"/>
  <c r="R131"/>
  <c r="S131"/>
  <c r="T131"/>
  <c r="H132"/>
  <c r="I132"/>
  <c r="L132"/>
  <c r="M132"/>
  <c r="BH132" s="1"/>
  <c r="N132"/>
  <c r="O132"/>
  <c r="P132"/>
  <c r="Q132"/>
  <c r="R132"/>
  <c r="S132"/>
  <c r="T132"/>
  <c r="H133"/>
  <c r="I133"/>
  <c r="L133"/>
  <c r="M133"/>
  <c r="BH133" s="1"/>
  <c r="N133"/>
  <c r="O133"/>
  <c r="P133"/>
  <c r="Q133"/>
  <c r="R133"/>
  <c r="S133"/>
  <c r="T133"/>
  <c r="H134"/>
  <c r="I134"/>
  <c r="L134"/>
  <c r="M134"/>
  <c r="BH134" s="1"/>
  <c r="N134"/>
  <c r="O134"/>
  <c r="P134"/>
  <c r="Q134"/>
  <c r="R134"/>
  <c r="S134"/>
  <c r="T134"/>
  <c r="H135"/>
  <c r="I135"/>
  <c r="L135"/>
  <c r="M135"/>
  <c r="BH135" s="1"/>
  <c r="N135"/>
  <c r="O135"/>
  <c r="P135"/>
  <c r="Q135"/>
  <c r="R135"/>
  <c r="S135"/>
  <c r="T135"/>
  <c r="H136"/>
  <c r="I136"/>
  <c r="L136"/>
  <c r="M136"/>
  <c r="BH136" s="1"/>
  <c r="N136"/>
  <c r="O136"/>
  <c r="P136"/>
  <c r="Q136"/>
  <c r="R136"/>
  <c r="S136"/>
  <c r="T136"/>
  <c r="H137"/>
  <c r="I137"/>
  <c r="L137"/>
  <c r="M137"/>
  <c r="BH137" s="1"/>
  <c r="N137"/>
  <c r="O137"/>
  <c r="P137"/>
  <c r="Q137"/>
  <c r="R137"/>
  <c r="S137"/>
  <c r="T137"/>
  <c r="H138"/>
  <c r="I138"/>
  <c r="L138"/>
  <c r="M138"/>
  <c r="BH138" s="1"/>
  <c r="N138"/>
  <c r="O138"/>
  <c r="P138"/>
  <c r="Q138"/>
  <c r="R138"/>
  <c r="S138"/>
  <c r="T138"/>
  <c r="H139"/>
  <c r="I139"/>
  <c r="L139"/>
  <c r="M139"/>
  <c r="BH139" s="1"/>
  <c r="N139"/>
  <c r="O139"/>
  <c r="P139"/>
  <c r="Q139"/>
  <c r="R139"/>
  <c r="S139"/>
  <c r="T139"/>
  <c r="H140"/>
  <c r="I140"/>
  <c r="L140"/>
  <c r="M140"/>
  <c r="BH140" s="1"/>
  <c r="N140"/>
  <c r="O140"/>
  <c r="P140"/>
  <c r="Q140"/>
  <c r="R140"/>
  <c r="S140"/>
  <c r="T140"/>
  <c r="H141"/>
  <c r="I141"/>
  <c r="L141"/>
  <c r="M141"/>
  <c r="BH141" s="1"/>
  <c r="N141"/>
  <c r="O141"/>
  <c r="P141"/>
  <c r="Q141"/>
  <c r="R141"/>
  <c r="S141"/>
  <c r="T141"/>
  <c r="H142"/>
  <c r="I142"/>
  <c r="L142"/>
  <c r="M142"/>
  <c r="BH142" s="1"/>
  <c r="N142"/>
  <c r="O142"/>
  <c r="P142"/>
  <c r="Q142"/>
  <c r="R142"/>
  <c r="S142"/>
  <c r="T142"/>
  <c r="H143"/>
  <c r="I143"/>
  <c r="L143"/>
  <c r="M143"/>
  <c r="BH143" s="1"/>
  <c r="N143"/>
  <c r="O143"/>
  <c r="P143"/>
  <c r="Q143"/>
  <c r="R143"/>
  <c r="S143"/>
  <c r="T143"/>
  <c r="H144"/>
  <c r="I144"/>
  <c r="L144"/>
  <c r="M144"/>
  <c r="BH144" s="1"/>
  <c r="N144"/>
  <c r="O144"/>
  <c r="P144"/>
  <c r="Q144"/>
  <c r="R144"/>
  <c r="S144"/>
  <c r="T144"/>
  <c r="H145"/>
  <c r="I145"/>
  <c r="L145"/>
  <c r="M145"/>
  <c r="BH145" s="1"/>
  <c r="N145"/>
  <c r="O145"/>
  <c r="P145"/>
  <c r="Q145"/>
  <c r="R145"/>
  <c r="S145"/>
  <c r="T145"/>
  <c r="H146"/>
  <c r="I146"/>
  <c r="L146"/>
  <c r="M146"/>
  <c r="BH146" s="1"/>
  <c r="N146"/>
  <c r="O146"/>
  <c r="P146"/>
  <c r="Q146"/>
  <c r="R146"/>
  <c r="S146"/>
  <c r="T146"/>
  <c r="H147"/>
  <c r="I147"/>
  <c r="L147"/>
  <c r="M147"/>
  <c r="BH147" s="1"/>
  <c r="N147"/>
  <c r="O147"/>
  <c r="P147"/>
  <c r="Q147"/>
  <c r="R147"/>
  <c r="S147"/>
  <c r="T147"/>
  <c r="H148"/>
  <c r="I148"/>
  <c r="L148"/>
  <c r="M148"/>
  <c r="BH148" s="1"/>
  <c r="N148"/>
  <c r="O148"/>
  <c r="P148"/>
  <c r="Q148"/>
  <c r="R148"/>
  <c r="S148"/>
  <c r="T148"/>
  <c r="H149"/>
  <c r="I149"/>
  <c r="L149"/>
  <c r="M149"/>
  <c r="BH149" s="1"/>
  <c r="N149"/>
  <c r="O149"/>
  <c r="P149"/>
  <c r="Q149"/>
  <c r="R149"/>
  <c r="S149"/>
  <c r="T149"/>
  <c r="H150"/>
  <c r="I150"/>
  <c r="L150"/>
  <c r="M150"/>
  <c r="BH150" s="1"/>
  <c r="N150"/>
  <c r="O150"/>
  <c r="P150"/>
  <c r="Q150"/>
  <c r="R150"/>
  <c r="S150"/>
  <c r="T150"/>
  <c r="H151"/>
  <c r="I151"/>
  <c r="L151"/>
  <c r="M151"/>
  <c r="BH151" s="1"/>
  <c r="N151"/>
  <c r="O151"/>
  <c r="P151"/>
  <c r="Q151"/>
  <c r="R151"/>
  <c r="S151"/>
  <c r="T151"/>
  <c r="H152"/>
  <c r="I152"/>
  <c r="L152"/>
  <c r="M152"/>
  <c r="BH152" s="1"/>
  <c r="N152"/>
  <c r="O152"/>
  <c r="P152"/>
  <c r="Q152"/>
  <c r="R152"/>
  <c r="S152"/>
  <c r="T152"/>
  <c r="H153"/>
  <c r="I153"/>
  <c r="L153"/>
  <c r="M153"/>
  <c r="BH153" s="1"/>
  <c r="N153"/>
  <c r="O153"/>
  <c r="P153"/>
  <c r="Q153"/>
  <c r="R153"/>
  <c r="S153"/>
  <c r="T153"/>
  <c r="H154"/>
  <c r="I154"/>
  <c r="L154"/>
  <c r="M154"/>
  <c r="BH154" s="1"/>
  <c r="N154"/>
  <c r="O154"/>
  <c r="P154"/>
  <c r="Q154"/>
  <c r="R154"/>
  <c r="S154"/>
  <c r="T154"/>
  <c r="H155"/>
  <c r="I155"/>
  <c r="L155"/>
  <c r="M155"/>
  <c r="BH155" s="1"/>
  <c r="N155"/>
  <c r="O155"/>
  <c r="P155"/>
  <c r="Q155"/>
  <c r="R155"/>
  <c r="S155"/>
  <c r="T155"/>
  <c r="H156"/>
  <c r="I156"/>
  <c r="L156"/>
  <c r="M156"/>
  <c r="BH156" s="1"/>
  <c r="N156"/>
  <c r="O156"/>
  <c r="P156"/>
  <c r="Q156"/>
  <c r="R156"/>
  <c r="S156"/>
  <c r="T156"/>
  <c r="H157"/>
  <c r="I157"/>
  <c r="L157"/>
  <c r="M157"/>
  <c r="BH157" s="1"/>
  <c r="N157"/>
  <c r="O157"/>
  <c r="P157"/>
  <c r="Q157"/>
  <c r="R157"/>
  <c r="S157"/>
  <c r="T157"/>
  <c r="H158"/>
  <c r="I158"/>
  <c r="L158"/>
  <c r="M158"/>
  <c r="BH158" s="1"/>
  <c r="N158"/>
  <c r="O158"/>
  <c r="P158"/>
  <c r="Q158"/>
  <c r="R158"/>
  <c r="S158"/>
  <c r="T158"/>
  <c r="H159"/>
  <c r="I159"/>
  <c r="L159"/>
  <c r="M159"/>
  <c r="BH159" s="1"/>
  <c r="N159"/>
  <c r="O159"/>
  <c r="P159"/>
  <c r="Q159"/>
  <c r="R159"/>
  <c r="S159"/>
  <c r="T159"/>
  <c r="H160"/>
  <c r="I160"/>
  <c r="L160"/>
  <c r="M160"/>
  <c r="BH160" s="1"/>
  <c r="N160"/>
  <c r="O160"/>
  <c r="P160"/>
  <c r="Q160"/>
  <c r="R160"/>
  <c r="S160"/>
  <c r="T160"/>
  <c r="H161"/>
  <c r="I161"/>
  <c r="L161"/>
  <c r="M161"/>
  <c r="BH161" s="1"/>
  <c r="N161"/>
  <c r="O161"/>
  <c r="P161"/>
  <c r="Q161"/>
  <c r="R161"/>
  <c r="S161"/>
  <c r="T161"/>
  <c r="H162"/>
  <c r="I162"/>
  <c r="L162"/>
  <c r="M162"/>
  <c r="BH162" s="1"/>
  <c r="N162"/>
  <c r="O162"/>
  <c r="P162"/>
  <c r="Q162"/>
  <c r="R162"/>
  <c r="S162"/>
  <c r="T162"/>
  <c r="H163"/>
  <c r="I163"/>
  <c r="L163"/>
  <c r="M163"/>
  <c r="BH163" s="1"/>
  <c r="N163"/>
  <c r="O163"/>
  <c r="P163"/>
  <c r="Q163"/>
  <c r="R163"/>
  <c r="S163"/>
  <c r="T163"/>
  <c r="H164"/>
  <c r="I164"/>
  <c r="L164"/>
  <c r="M164"/>
  <c r="BH164" s="1"/>
  <c r="N164"/>
  <c r="O164"/>
  <c r="P164"/>
  <c r="Q164"/>
  <c r="R164"/>
  <c r="S164"/>
  <c r="T164"/>
  <c r="H165"/>
  <c r="I165"/>
  <c r="L165"/>
  <c r="M165"/>
  <c r="BH165" s="1"/>
  <c r="N165"/>
  <c r="O165"/>
  <c r="P165"/>
  <c r="Q165"/>
  <c r="R165"/>
  <c r="S165"/>
  <c r="T165"/>
  <c r="H166"/>
  <c r="I166"/>
  <c r="L166"/>
  <c r="M166"/>
  <c r="BH166" s="1"/>
  <c r="N166"/>
  <c r="O166"/>
  <c r="P166"/>
  <c r="Q166"/>
  <c r="R166"/>
  <c r="S166"/>
  <c r="T166"/>
  <c r="H167"/>
  <c r="I167"/>
  <c r="L167"/>
  <c r="M167"/>
  <c r="BH167" s="1"/>
  <c r="N167"/>
  <c r="O167"/>
  <c r="P167"/>
  <c r="Q167"/>
  <c r="R167"/>
  <c r="S167"/>
  <c r="T167"/>
  <c r="H168"/>
  <c r="I168"/>
  <c r="L168"/>
  <c r="M168"/>
  <c r="BH168" s="1"/>
  <c r="N168"/>
  <c r="O168"/>
  <c r="P168"/>
  <c r="Q168"/>
  <c r="R168"/>
  <c r="S168"/>
  <c r="T168"/>
  <c r="T98"/>
  <c r="S98"/>
  <c r="R98"/>
  <c r="Q98"/>
  <c r="P98"/>
  <c r="O98"/>
  <c r="N98"/>
  <c r="M98"/>
  <c r="BH98" s="1"/>
  <c r="L98"/>
  <c r="I98"/>
  <c r="H98"/>
  <c r="H28"/>
  <c r="I28"/>
  <c r="L28"/>
  <c r="M28"/>
  <c r="BH28" s="1"/>
  <c r="N28"/>
  <c r="CM28" s="1"/>
  <c r="O28"/>
  <c r="P28"/>
  <c r="Q28"/>
  <c r="R28"/>
  <c r="S28"/>
  <c r="T28"/>
  <c r="H29"/>
  <c r="I29"/>
  <c r="L29"/>
  <c r="M29"/>
  <c r="BH29" s="1"/>
  <c r="N29"/>
  <c r="CM29" s="1"/>
  <c r="O29"/>
  <c r="P29"/>
  <c r="Q29"/>
  <c r="R29"/>
  <c r="S29"/>
  <c r="T29"/>
  <c r="H30"/>
  <c r="I30"/>
  <c r="L30"/>
  <c r="M30"/>
  <c r="BH30" s="1"/>
  <c r="N30"/>
  <c r="CM30" s="1"/>
  <c r="O30"/>
  <c r="P30"/>
  <c r="Q30"/>
  <c r="R30"/>
  <c r="S30"/>
  <c r="T30"/>
  <c r="H31"/>
  <c r="I31"/>
  <c r="L31"/>
  <c r="M31"/>
  <c r="BH31" s="1"/>
  <c r="N31"/>
  <c r="CM31" s="1"/>
  <c r="O31"/>
  <c r="P31"/>
  <c r="Q31"/>
  <c r="R31"/>
  <c r="S31"/>
  <c r="T31"/>
  <c r="H32"/>
  <c r="I32"/>
  <c r="L32"/>
  <c r="M32"/>
  <c r="BH32" s="1"/>
  <c r="N32"/>
  <c r="CM32" s="1"/>
  <c r="O32"/>
  <c r="P32"/>
  <c r="Q32"/>
  <c r="R32"/>
  <c r="S32"/>
  <c r="T32"/>
  <c r="H33"/>
  <c r="I33"/>
  <c r="L33"/>
  <c r="M33"/>
  <c r="BH33" s="1"/>
  <c r="N33"/>
  <c r="CM33" s="1"/>
  <c r="O33"/>
  <c r="P33"/>
  <c r="Q33"/>
  <c r="R33"/>
  <c r="S33"/>
  <c r="T33"/>
  <c r="H34"/>
  <c r="I34"/>
  <c r="L34"/>
  <c r="M34"/>
  <c r="BH34" s="1"/>
  <c r="N34"/>
  <c r="CM34" s="1"/>
  <c r="O34"/>
  <c r="P34"/>
  <c r="Q34"/>
  <c r="R34"/>
  <c r="S34"/>
  <c r="T34"/>
  <c r="H35"/>
  <c r="I35"/>
  <c r="L35"/>
  <c r="M35"/>
  <c r="BH35" s="1"/>
  <c r="N35"/>
  <c r="CM35" s="1"/>
  <c r="O35"/>
  <c r="P35"/>
  <c r="Q35"/>
  <c r="R35"/>
  <c r="S35"/>
  <c r="T35"/>
  <c r="H36"/>
  <c r="I36"/>
  <c r="L36"/>
  <c r="M36"/>
  <c r="BH36" s="1"/>
  <c r="N36"/>
  <c r="CM36" s="1"/>
  <c r="O36"/>
  <c r="P36"/>
  <c r="Q36"/>
  <c r="R36"/>
  <c r="S36"/>
  <c r="T36"/>
  <c r="H37"/>
  <c r="I37"/>
  <c r="L37"/>
  <c r="M37"/>
  <c r="BH37" s="1"/>
  <c r="N37"/>
  <c r="CM37" s="1"/>
  <c r="O37"/>
  <c r="P37"/>
  <c r="Q37"/>
  <c r="R37"/>
  <c r="S37"/>
  <c r="T37"/>
  <c r="H38"/>
  <c r="I38"/>
  <c r="L38"/>
  <c r="M38"/>
  <c r="BH38" s="1"/>
  <c r="N38"/>
  <c r="CM38" s="1"/>
  <c r="O38"/>
  <c r="P38"/>
  <c r="Q38"/>
  <c r="R38"/>
  <c r="S38"/>
  <c r="T38"/>
  <c r="H39"/>
  <c r="I39"/>
  <c r="L39"/>
  <c r="M39"/>
  <c r="BH39" s="1"/>
  <c r="N39"/>
  <c r="CM39" s="1"/>
  <c r="O39"/>
  <c r="P39"/>
  <c r="Q39"/>
  <c r="R39"/>
  <c r="S39"/>
  <c r="T39"/>
  <c r="H40"/>
  <c r="I40"/>
  <c r="L40"/>
  <c r="M40"/>
  <c r="BH40" s="1"/>
  <c r="N40"/>
  <c r="CM40" s="1"/>
  <c r="O40"/>
  <c r="P40"/>
  <c r="Q40"/>
  <c r="R40"/>
  <c r="S40"/>
  <c r="T40"/>
  <c r="H41"/>
  <c r="I41"/>
  <c r="L41"/>
  <c r="M41"/>
  <c r="BH41" s="1"/>
  <c r="N41"/>
  <c r="CM41" s="1"/>
  <c r="O41"/>
  <c r="P41"/>
  <c r="Q41"/>
  <c r="R41"/>
  <c r="S41"/>
  <c r="T41"/>
  <c r="H42"/>
  <c r="I42"/>
  <c r="L42"/>
  <c r="M42"/>
  <c r="BH42" s="1"/>
  <c r="N42"/>
  <c r="CM42" s="1"/>
  <c r="O42"/>
  <c r="P42"/>
  <c r="Q42"/>
  <c r="R42"/>
  <c r="S42"/>
  <c r="T42"/>
  <c r="H43"/>
  <c r="I43"/>
  <c r="L43"/>
  <c r="M43"/>
  <c r="BH43" s="1"/>
  <c r="N43"/>
  <c r="CM43" s="1"/>
  <c r="O43"/>
  <c r="P43"/>
  <c r="Q43"/>
  <c r="R43"/>
  <c r="S43"/>
  <c r="T43"/>
  <c r="H44"/>
  <c r="I44"/>
  <c r="L44"/>
  <c r="M44"/>
  <c r="BH44" s="1"/>
  <c r="N44"/>
  <c r="CM44" s="1"/>
  <c r="O44"/>
  <c r="P44"/>
  <c r="Q44"/>
  <c r="R44"/>
  <c r="S44"/>
  <c r="T44"/>
  <c r="H45"/>
  <c r="I45"/>
  <c r="L45"/>
  <c r="M45"/>
  <c r="BH45" s="1"/>
  <c r="N45"/>
  <c r="CM45" s="1"/>
  <c r="O45"/>
  <c r="P45"/>
  <c r="Q45"/>
  <c r="R45"/>
  <c r="S45"/>
  <c r="T45"/>
  <c r="H46"/>
  <c r="I46"/>
  <c r="L46"/>
  <c r="M46"/>
  <c r="BH46" s="1"/>
  <c r="N46"/>
  <c r="CM46" s="1"/>
  <c r="O46"/>
  <c r="P46"/>
  <c r="Q46"/>
  <c r="R46"/>
  <c r="S46"/>
  <c r="T46"/>
  <c r="H47"/>
  <c r="I47"/>
  <c r="L47"/>
  <c r="M47"/>
  <c r="BH47" s="1"/>
  <c r="N47"/>
  <c r="CM47" s="1"/>
  <c r="O47"/>
  <c r="P47"/>
  <c r="Q47"/>
  <c r="R47"/>
  <c r="S47"/>
  <c r="T47"/>
  <c r="H48"/>
  <c r="I48"/>
  <c r="L48"/>
  <c r="M48"/>
  <c r="BH48" s="1"/>
  <c r="N48"/>
  <c r="CM48" s="1"/>
  <c r="O48"/>
  <c r="P48"/>
  <c r="Q48"/>
  <c r="R48"/>
  <c r="S48"/>
  <c r="T48"/>
  <c r="H49"/>
  <c r="I49"/>
  <c r="L49"/>
  <c r="M49"/>
  <c r="BH49" s="1"/>
  <c r="N49"/>
  <c r="CM49" s="1"/>
  <c r="O49"/>
  <c r="P49"/>
  <c r="Q49"/>
  <c r="R49"/>
  <c r="S49"/>
  <c r="T49"/>
  <c r="H50"/>
  <c r="I50"/>
  <c r="L50"/>
  <c r="M50"/>
  <c r="BH50" s="1"/>
  <c r="N50"/>
  <c r="CM50" s="1"/>
  <c r="O50"/>
  <c r="P50"/>
  <c r="Q50"/>
  <c r="R50"/>
  <c r="S50"/>
  <c r="T50"/>
  <c r="H51"/>
  <c r="I51"/>
  <c r="L51"/>
  <c r="M51"/>
  <c r="BH51" s="1"/>
  <c r="N51"/>
  <c r="CM51" s="1"/>
  <c r="O51"/>
  <c r="P51"/>
  <c r="Q51"/>
  <c r="R51"/>
  <c r="S51"/>
  <c r="T51"/>
  <c r="H52"/>
  <c r="I52"/>
  <c r="L52"/>
  <c r="M52"/>
  <c r="BH52" s="1"/>
  <c r="N52"/>
  <c r="CM52" s="1"/>
  <c r="O52"/>
  <c r="P52"/>
  <c r="Q52"/>
  <c r="R52"/>
  <c r="S52"/>
  <c r="T52"/>
  <c r="H53"/>
  <c r="I53"/>
  <c r="L53"/>
  <c r="M53"/>
  <c r="BH53" s="1"/>
  <c r="N53"/>
  <c r="CM53" s="1"/>
  <c r="O53"/>
  <c r="P53"/>
  <c r="Q53"/>
  <c r="R53"/>
  <c r="S53"/>
  <c r="T53"/>
  <c r="H54"/>
  <c r="I54"/>
  <c r="L54"/>
  <c r="M54"/>
  <c r="BH54" s="1"/>
  <c r="N54"/>
  <c r="CM54" s="1"/>
  <c r="O54"/>
  <c r="P54"/>
  <c r="Q54"/>
  <c r="R54"/>
  <c r="S54"/>
  <c r="T54"/>
  <c r="H55"/>
  <c r="I55"/>
  <c r="L55"/>
  <c r="M55"/>
  <c r="BH55" s="1"/>
  <c r="N55"/>
  <c r="CM55" s="1"/>
  <c r="O55"/>
  <c r="P55"/>
  <c r="Q55"/>
  <c r="R55"/>
  <c r="S55"/>
  <c r="T55"/>
  <c r="H56"/>
  <c r="I56"/>
  <c r="L56"/>
  <c r="M56"/>
  <c r="BH56" s="1"/>
  <c r="N56"/>
  <c r="CM56" s="1"/>
  <c r="O56"/>
  <c r="P56"/>
  <c r="Q56"/>
  <c r="R56"/>
  <c r="S56"/>
  <c r="T56"/>
  <c r="H57"/>
  <c r="I57"/>
  <c r="L57"/>
  <c r="M57"/>
  <c r="BH57" s="1"/>
  <c r="N57"/>
  <c r="CM57" s="1"/>
  <c r="O57"/>
  <c r="P57"/>
  <c r="Q57"/>
  <c r="R57"/>
  <c r="S57"/>
  <c r="T57"/>
  <c r="H58"/>
  <c r="I58"/>
  <c r="L58"/>
  <c r="M58"/>
  <c r="BH58" s="1"/>
  <c r="N58"/>
  <c r="CM58" s="1"/>
  <c r="O58"/>
  <c r="P58"/>
  <c r="Q58"/>
  <c r="R58"/>
  <c r="S58"/>
  <c r="T58"/>
  <c r="H59"/>
  <c r="I59"/>
  <c r="L59"/>
  <c r="M59"/>
  <c r="BH59" s="1"/>
  <c r="N59"/>
  <c r="CM59" s="1"/>
  <c r="O59"/>
  <c r="P59"/>
  <c r="Q59"/>
  <c r="R59"/>
  <c r="S59"/>
  <c r="T59"/>
  <c r="H60"/>
  <c r="I60"/>
  <c r="L60"/>
  <c r="M60"/>
  <c r="BH60" s="1"/>
  <c r="N60"/>
  <c r="CM60" s="1"/>
  <c r="O60"/>
  <c r="P60"/>
  <c r="Q60"/>
  <c r="R60"/>
  <c r="S60"/>
  <c r="T60"/>
  <c r="H61"/>
  <c r="I61"/>
  <c r="L61"/>
  <c r="M61"/>
  <c r="BH61" s="1"/>
  <c r="N61"/>
  <c r="CM61" s="1"/>
  <c r="O61"/>
  <c r="P61"/>
  <c r="Q61"/>
  <c r="R61"/>
  <c r="S61"/>
  <c r="T61"/>
  <c r="H62"/>
  <c r="I62"/>
  <c r="L62"/>
  <c r="M62"/>
  <c r="BH62" s="1"/>
  <c r="N62"/>
  <c r="CM62" s="1"/>
  <c r="O62"/>
  <c r="P62"/>
  <c r="Q62"/>
  <c r="R62"/>
  <c r="S62"/>
  <c r="T62"/>
  <c r="H63"/>
  <c r="I63"/>
  <c r="L63"/>
  <c r="M63"/>
  <c r="BH63" s="1"/>
  <c r="N63"/>
  <c r="CM63" s="1"/>
  <c r="O63"/>
  <c r="P63"/>
  <c r="Q63"/>
  <c r="R63"/>
  <c r="S63"/>
  <c r="T63"/>
  <c r="H64"/>
  <c r="I64"/>
  <c r="L64"/>
  <c r="M64"/>
  <c r="BH64" s="1"/>
  <c r="N64"/>
  <c r="CM64" s="1"/>
  <c r="O64"/>
  <c r="P64"/>
  <c r="Q64"/>
  <c r="R64"/>
  <c r="S64"/>
  <c r="T64"/>
  <c r="H65"/>
  <c r="I65"/>
  <c r="L65"/>
  <c r="M65"/>
  <c r="BH65" s="1"/>
  <c r="N65"/>
  <c r="CM65" s="1"/>
  <c r="O65"/>
  <c r="P65"/>
  <c r="Q65"/>
  <c r="R65"/>
  <c r="S65"/>
  <c r="T65"/>
  <c r="H66"/>
  <c r="I66"/>
  <c r="L66"/>
  <c r="M66"/>
  <c r="BH66" s="1"/>
  <c r="N66"/>
  <c r="CM66" s="1"/>
  <c r="O66"/>
  <c r="P66"/>
  <c r="Q66"/>
  <c r="R66"/>
  <c r="S66"/>
  <c r="T66"/>
  <c r="H67"/>
  <c r="I67"/>
  <c r="L67"/>
  <c r="M67"/>
  <c r="BH67" s="1"/>
  <c r="N67"/>
  <c r="CM67" s="1"/>
  <c r="O67"/>
  <c r="P67"/>
  <c r="Q67"/>
  <c r="R67"/>
  <c r="S67"/>
  <c r="T67"/>
  <c r="H68"/>
  <c r="I68"/>
  <c r="L68"/>
  <c r="M68"/>
  <c r="BH68" s="1"/>
  <c r="N68"/>
  <c r="CM68" s="1"/>
  <c r="O68"/>
  <c r="P68"/>
  <c r="Q68"/>
  <c r="R68"/>
  <c r="S68"/>
  <c r="T68"/>
  <c r="H69"/>
  <c r="I69"/>
  <c r="L69"/>
  <c r="M69"/>
  <c r="BH69" s="1"/>
  <c r="N69"/>
  <c r="CM69" s="1"/>
  <c r="O69"/>
  <c r="P69"/>
  <c r="Q69"/>
  <c r="R69"/>
  <c r="S69"/>
  <c r="T69"/>
  <c r="H70"/>
  <c r="I70"/>
  <c r="L70"/>
  <c r="M70"/>
  <c r="BH70" s="1"/>
  <c r="N70"/>
  <c r="CM70" s="1"/>
  <c r="O70"/>
  <c r="P70"/>
  <c r="Q70"/>
  <c r="R70"/>
  <c r="S70"/>
  <c r="T70"/>
  <c r="H71"/>
  <c r="I71"/>
  <c r="L71"/>
  <c r="M71"/>
  <c r="BH71" s="1"/>
  <c r="N71"/>
  <c r="CM71" s="1"/>
  <c r="O71"/>
  <c r="P71"/>
  <c r="Q71"/>
  <c r="R71"/>
  <c r="S71"/>
  <c r="T71"/>
  <c r="H72"/>
  <c r="I72"/>
  <c r="L72"/>
  <c r="M72"/>
  <c r="BH72" s="1"/>
  <c r="N72"/>
  <c r="CM72" s="1"/>
  <c r="O72"/>
  <c r="P72"/>
  <c r="Q72"/>
  <c r="R72"/>
  <c r="S72"/>
  <c r="T72"/>
  <c r="H73"/>
  <c r="I73"/>
  <c r="L73"/>
  <c r="M73"/>
  <c r="BH73" s="1"/>
  <c r="N73"/>
  <c r="CM73" s="1"/>
  <c r="O73"/>
  <c r="P73"/>
  <c r="Q73"/>
  <c r="R73"/>
  <c r="S73"/>
  <c r="T73"/>
  <c r="H74"/>
  <c r="I74"/>
  <c r="L74"/>
  <c r="M74"/>
  <c r="BH74" s="1"/>
  <c r="N74"/>
  <c r="CM74" s="1"/>
  <c r="O74"/>
  <c r="P74"/>
  <c r="Q74"/>
  <c r="R74"/>
  <c r="S74"/>
  <c r="T74"/>
  <c r="H75"/>
  <c r="I75"/>
  <c r="L75"/>
  <c r="M75"/>
  <c r="BH75" s="1"/>
  <c r="N75"/>
  <c r="CM75" s="1"/>
  <c r="O75"/>
  <c r="P75"/>
  <c r="Q75"/>
  <c r="R75"/>
  <c r="S75"/>
  <c r="T75"/>
  <c r="H76"/>
  <c r="I76"/>
  <c r="L76"/>
  <c r="M76"/>
  <c r="BH76" s="1"/>
  <c r="N76"/>
  <c r="CM76" s="1"/>
  <c r="O76"/>
  <c r="P76"/>
  <c r="Q76"/>
  <c r="R76"/>
  <c r="S76"/>
  <c r="T76"/>
  <c r="H77"/>
  <c r="I77"/>
  <c r="L77"/>
  <c r="M77"/>
  <c r="BH77" s="1"/>
  <c r="N77"/>
  <c r="CM77" s="1"/>
  <c r="O77"/>
  <c r="P77"/>
  <c r="Q77"/>
  <c r="R77"/>
  <c r="S77"/>
  <c r="T77"/>
  <c r="H78"/>
  <c r="I78"/>
  <c r="L78"/>
  <c r="M78"/>
  <c r="BH78" s="1"/>
  <c r="N78"/>
  <c r="CM78" s="1"/>
  <c r="O78"/>
  <c r="P78"/>
  <c r="Q78"/>
  <c r="R78"/>
  <c r="S78"/>
  <c r="T78"/>
  <c r="H79"/>
  <c r="I79"/>
  <c r="L79"/>
  <c r="M79"/>
  <c r="BH79" s="1"/>
  <c r="N79"/>
  <c r="CM79" s="1"/>
  <c r="O79"/>
  <c r="P79"/>
  <c r="Q79"/>
  <c r="R79"/>
  <c r="S79"/>
  <c r="T79"/>
  <c r="H80"/>
  <c r="I80"/>
  <c r="L80"/>
  <c r="M80"/>
  <c r="BH80" s="1"/>
  <c r="N80"/>
  <c r="CM80" s="1"/>
  <c r="O80"/>
  <c r="P80"/>
  <c r="Q80"/>
  <c r="R80"/>
  <c r="S80"/>
  <c r="T80"/>
  <c r="H81"/>
  <c r="I81"/>
  <c r="L81"/>
  <c r="M81"/>
  <c r="BH81" s="1"/>
  <c r="N81"/>
  <c r="CM81" s="1"/>
  <c r="O81"/>
  <c r="P81"/>
  <c r="Q81"/>
  <c r="R81"/>
  <c r="S81"/>
  <c r="T81"/>
  <c r="H82"/>
  <c r="I82"/>
  <c r="L82"/>
  <c r="M82"/>
  <c r="BH82" s="1"/>
  <c r="N82"/>
  <c r="CM82" s="1"/>
  <c r="O82"/>
  <c r="P82"/>
  <c r="Q82"/>
  <c r="R82"/>
  <c r="S82"/>
  <c r="T82"/>
  <c r="H83"/>
  <c r="I83"/>
  <c r="L83"/>
  <c r="M83"/>
  <c r="BH83" s="1"/>
  <c r="N83"/>
  <c r="CM83" s="1"/>
  <c r="O83"/>
  <c r="P83"/>
  <c r="Q83"/>
  <c r="R83"/>
  <c r="S83"/>
  <c r="T83"/>
  <c r="H84"/>
  <c r="I84"/>
  <c r="L84"/>
  <c r="M84"/>
  <c r="BH84" s="1"/>
  <c r="N84"/>
  <c r="CM84" s="1"/>
  <c r="O84"/>
  <c r="P84"/>
  <c r="Q84"/>
  <c r="R84"/>
  <c r="S84"/>
  <c r="T84"/>
  <c r="H85"/>
  <c r="I85"/>
  <c r="L85"/>
  <c r="M85"/>
  <c r="BH85" s="1"/>
  <c r="N85"/>
  <c r="CM85" s="1"/>
  <c r="O85"/>
  <c r="P85"/>
  <c r="Q85"/>
  <c r="R85"/>
  <c r="S85"/>
  <c r="T85"/>
  <c r="H86"/>
  <c r="I86"/>
  <c r="L86"/>
  <c r="M86"/>
  <c r="BH86" s="1"/>
  <c r="N86"/>
  <c r="CM86" s="1"/>
  <c r="O86"/>
  <c r="P86"/>
  <c r="Q86"/>
  <c r="R86"/>
  <c r="S86"/>
  <c r="T86"/>
  <c r="H87"/>
  <c r="I87"/>
  <c r="L87"/>
  <c r="M87"/>
  <c r="BH87" s="1"/>
  <c r="N87"/>
  <c r="CM87" s="1"/>
  <c r="O87"/>
  <c r="P87"/>
  <c r="Q87"/>
  <c r="R87"/>
  <c r="S87"/>
  <c r="T87"/>
  <c r="H88"/>
  <c r="I88"/>
  <c r="L88"/>
  <c r="M88"/>
  <c r="BH88" s="1"/>
  <c r="N88"/>
  <c r="CM88" s="1"/>
  <c r="O88"/>
  <c r="P88"/>
  <c r="Q88"/>
  <c r="R88"/>
  <c r="S88"/>
  <c r="T88"/>
  <c r="H89"/>
  <c r="I89"/>
  <c r="L89"/>
  <c r="M89"/>
  <c r="BH89" s="1"/>
  <c r="N89"/>
  <c r="CM89" s="1"/>
  <c r="O89"/>
  <c r="P89"/>
  <c r="Q89"/>
  <c r="R89"/>
  <c r="S89"/>
  <c r="T89"/>
  <c r="H90"/>
  <c r="I90"/>
  <c r="L90"/>
  <c r="M90"/>
  <c r="BH90" s="1"/>
  <c r="N90"/>
  <c r="CM90" s="1"/>
  <c r="O90"/>
  <c r="P90"/>
  <c r="Q90"/>
  <c r="R90"/>
  <c r="S90"/>
  <c r="T90"/>
  <c r="H91"/>
  <c r="I91"/>
  <c r="L91"/>
  <c r="M91"/>
  <c r="BH91" s="1"/>
  <c r="N91"/>
  <c r="CM91" s="1"/>
  <c r="O91"/>
  <c r="P91"/>
  <c r="Q91"/>
  <c r="R91"/>
  <c r="S91"/>
  <c r="T91"/>
  <c r="H92"/>
  <c r="I92"/>
  <c r="L92"/>
  <c r="M92"/>
  <c r="BH92" s="1"/>
  <c r="N92"/>
  <c r="CM92" s="1"/>
  <c r="O92"/>
  <c r="P92"/>
  <c r="Q92"/>
  <c r="R92"/>
  <c r="S92"/>
  <c r="T92"/>
  <c r="H93"/>
  <c r="I93"/>
  <c r="L93"/>
  <c r="M93"/>
  <c r="BH93" s="1"/>
  <c r="N93"/>
  <c r="CM93" s="1"/>
  <c r="O93"/>
  <c r="P93"/>
  <c r="Q93"/>
  <c r="R93"/>
  <c r="S93"/>
  <c r="T93"/>
  <c r="H94"/>
  <c r="I94"/>
  <c r="L94"/>
  <c r="M94"/>
  <c r="BH94" s="1"/>
  <c r="N94"/>
  <c r="CM94" s="1"/>
  <c r="O94"/>
  <c r="P94"/>
  <c r="Q94"/>
  <c r="R94"/>
  <c r="S94"/>
  <c r="T94"/>
  <c r="H95"/>
  <c r="I95"/>
  <c r="L95"/>
  <c r="M95"/>
  <c r="BH95" s="1"/>
  <c r="N95"/>
  <c r="CM95" s="1"/>
  <c r="O95"/>
  <c r="P95"/>
  <c r="Q95"/>
  <c r="R95"/>
  <c r="S95"/>
  <c r="T95"/>
  <c r="H96"/>
  <c r="I96"/>
  <c r="L96"/>
  <c r="M96"/>
  <c r="BH96" s="1"/>
  <c r="N96"/>
  <c r="CM96" s="1"/>
  <c r="O96"/>
  <c r="P96"/>
  <c r="Q96"/>
  <c r="R96"/>
  <c r="S96"/>
  <c r="T96"/>
  <c r="H27"/>
  <c r="I27"/>
  <c r="T27"/>
  <c r="S27"/>
  <c r="R27"/>
  <c r="Q27"/>
  <c r="P27"/>
  <c r="O27"/>
  <c r="N27"/>
  <c r="CM27" s="1"/>
  <c r="M27"/>
  <c r="BH27" s="1"/>
  <c r="L27"/>
  <c r="AS360" l="1"/>
  <c r="AO360"/>
  <c r="AN360"/>
  <c r="AR360"/>
  <c r="AP360"/>
  <c r="AE360"/>
  <c r="AD360"/>
  <c r="AC360"/>
  <c r="AB360"/>
  <c r="AQ360"/>
  <c r="AS368"/>
  <c r="AO368"/>
  <c r="AN368"/>
  <c r="AR368"/>
  <c r="AQ368"/>
  <c r="AP368"/>
  <c r="AE368"/>
  <c r="AD368"/>
  <c r="AC368"/>
  <c r="AB368"/>
  <c r="AS376"/>
  <c r="AO376"/>
  <c r="AN376"/>
  <c r="AR376"/>
  <c r="AQ376"/>
  <c r="AP376"/>
  <c r="AE376"/>
  <c r="AD376"/>
  <c r="AC376"/>
  <c r="AB376"/>
  <c r="AS384"/>
  <c r="AO384"/>
  <c r="AN384"/>
  <c r="AR384"/>
  <c r="AP384"/>
  <c r="AE384"/>
  <c r="AD384"/>
  <c r="AQ384"/>
  <c r="AC384"/>
  <c r="AB384"/>
  <c r="AS393"/>
  <c r="AO393"/>
  <c r="AN393"/>
  <c r="AR393"/>
  <c r="AQ393"/>
  <c r="AE393"/>
  <c r="AP393"/>
  <c r="AD393"/>
  <c r="AC393"/>
  <c r="AB393"/>
  <c r="AS401"/>
  <c r="AO401"/>
  <c r="AN401"/>
  <c r="AR401"/>
  <c r="AP401"/>
  <c r="AE401"/>
  <c r="AD401"/>
  <c r="AQ401"/>
  <c r="AC401"/>
  <c r="AB401"/>
  <c r="AS409"/>
  <c r="AO409"/>
  <c r="AN409"/>
  <c r="AR409"/>
  <c r="AP409"/>
  <c r="AQ409"/>
  <c r="AE409"/>
  <c r="AD409"/>
  <c r="AC409"/>
  <c r="AB409"/>
  <c r="AS417"/>
  <c r="AO417"/>
  <c r="AN417"/>
  <c r="AR417"/>
  <c r="AQ417"/>
  <c r="AE417"/>
  <c r="AD417"/>
  <c r="AC417"/>
  <c r="AP417"/>
  <c r="AB417"/>
  <c r="AS425"/>
  <c r="AR425"/>
  <c r="AN425"/>
  <c r="AQ425"/>
  <c r="AP425"/>
  <c r="AO425"/>
  <c r="AE425"/>
  <c r="AD425"/>
  <c r="AC425"/>
  <c r="AB425"/>
  <c r="AS433"/>
  <c r="AR433"/>
  <c r="AN433"/>
  <c r="AQ433"/>
  <c r="AP433"/>
  <c r="AO433"/>
  <c r="AE433"/>
  <c r="AD433"/>
  <c r="AC433"/>
  <c r="AB433"/>
  <c r="AS441"/>
  <c r="AR441"/>
  <c r="AN441"/>
  <c r="AQ441"/>
  <c r="AP441"/>
  <c r="AO441"/>
  <c r="AE441"/>
  <c r="AD441"/>
  <c r="AC441"/>
  <c r="AB441"/>
  <c r="AS449"/>
  <c r="AR449"/>
  <c r="AN449"/>
  <c r="AQ449"/>
  <c r="AP449"/>
  <c r="AO449"/>
  <c r="AE449"/>
  <c r="AD449"/>
  <c r="AC449"/>
  <c r="AB449"/>
  <c r="AS458"/>
  <c r="AR458"/>
  <c r="AN458"/>
  <c r="AQ458"/>
  <c r="AP458"/>
  <c r="AO458"/>
  <c r="AE458"/>
  <c r="AD458"/>
  <c r="AC458"/>
  <c r="AB458"/>
  <c r="AS466"/>
  <c r="AR466"/>
  <c r="AN466"/>
  <c r="AQ466"/>
  <c r="AP466"/>
  <c r="AO466"/>
  <c r="AE466"/>
  <c r="AD466"/>
  <c r="AC466"/>
  <c r="AB466"/>
  <c r="AS474"/>
  <c r="AR474"/>
  <c r="AN474"/>
  <c r="AQ474"/>
  <c r="AP474"/>
  <c r="AO474"/>
  <c r="AE474"/>
  <c r="AD474"/>
  <c r="AC474"/>
  <c r="AB474"/>
  <c r="AR482"/>
  <c r="AS482"/>
  <c r="AN482"/>
  <c r="AQ482"/>
  <c r="AP482"/>
  <c r="AO482"/>
  <c r="AE482"/>
  <c r="AD482"/>
  <c r="AC482"/>
  <c r="AB482"/>
  <c r="AP490"/>
  <c r="AO490"/>
  <c r="AN490"/>
  <c r="AR490"/>
  <c r="AS490"/>
  <c r="AQ490"/>
  <c r="AE490"/>
  <c r="AD490"/>
  <c r="AC490"/>
  <c r="AB490"/>
  <c r="AP498"/>
  <c r="AO498"/>
  <c r="AN498"/>
  <c r="AR498"/>
  <c r="AS498"/>
  <c r="AQ498"/>
  <c r="AB498"/>
  <c r="AE498"/>
  <c r="AD498"/>
  <c r="AC498"/>
  <c r="AP506"/>
  <c r="AO506"/>
  <c r="AN506"/>
  <c r="AR506"/>
  <c r="AS506"/>
  <c r="AQ506"/>
  <c r="AB506"/>
  <c r="AE506"/>
  <c r="AD506"/>
  <c r="AC506"/>
  <c r="AP514"/>
  <c r="AO514"/>
  <c r="AN514"/>
  <c r="AR514"/>
  <c r="AS514"/>
  <c r="AQ514"/>
  <c r="AB514"/>
  <c r="AE514"/>
  <c r="AC514"/>
  <c r="AD514"/>
  <c r="AP522"/>
  <c r="AO522"/>
  <c r="AN522"/>
  <c r="AR522"/>
  <c r="AS522"/>
  <c r="AQ522"/>
  <c r="AB522"/>
  <c r="AE522"/>
  <c r="AD522"/>
  <c r="AC522"/>
  <c r="AX93"/>
  <c r="AP93"/>
  <c r="AQ93"/>
  <c r="AR93"/>
  <c r="AS93"/>
  <c r="AN93"/>
  <c r="AB93"/>
  <c r="AO93"/>
  <c r="AC93"/>
  <c r="AD93"/>
  <c r="AE93"/>
  <c r="AX85"/>
  <c r="AY85" s="1"/>
  <c r="AP85"/>
  <c r="AQ85"/>
  <c r="AR85"/>
  <c r="AB85"/>
  <c r="AN85"/>
  <c r="AC85"/>
  <c r="AO85"/>
  <c r="AD85"/>
  <c r="AE85"/>
  <c r="AS85"/>
  <c r="AX77"/>
  <c r="AP77"/>
  <c r="AQ77"/>
  <c r="AR77"/>
  <c r="AS77"/>
  <c r="AN77"/>
  <c r="AB77"/>
  <c r="AC77"/>
  <c r="AE77"/>
  <c r="AO77"/>
  <c r="AD77"/>
  <c r="AX69"/>
  <c r="AY69" s="1"/>
  <c r="AP69"/>
  <c r="AQ69"/>
  <c r="AR69"/>
  <c r="AB69"/>
  <c r="AC69"/>
  <c r="AS69"/>
  <c r="AN69"/>
  <c r="AD69"/>
  <c r="AO69"/>
  <c r="AE69"/>
  <c r="AX61"/>
  <c r="AY61" s="1"/>
  <c r="AP61"/>
  <c r="AQ61"/>
  <c r="AR61"/>
  <c r="AS61"/>
  <c r="AN61"/>
  <c r="AB61"/>
  <c r="AO61"/>
  <c r="AC61"/>
  <c r="AE61"/>
  <c r="AD61"/>
  <c r="AX53"/>
  <c r="AY53" s="1"/>
  <c r="AP53"/>
  <c r="AQ53"/>
  <c r="AR53"/>
  <c r="AB53"/>
  <c r="AN53"/>
  <c r="AC53"/>
  <c r="AO53"/>
  <c r="AD53"/>
  <c r="AE53"/>
  <c r="AS53"/>
  <c r="AX45"/>
  <c r="AP45"/>
  <c r="AQ45"/>
  <c r="AR45"/>
  <c r="AS45"/>
  <c r="AN45"/>
  <c r="AB45"/>
  <c r="AC45"/>
  <c r="AD45"/>
  <c r="AE45"/>
  <c r="AO45"/>
  <c r="AX37"/>
  <c r="AY37" s="1"/>
  <c r="AP37"/>
  <c r="AQ37"/>
  <c r="AR37"/>
  <c r="AB37"/>
  <c r="AC37"/>
  <c r="AS37"/>
  <c r="AN37"/>
  <c r="AD37"/>
  <c r="AE37"/>
  <c r="AO37"/>
  <c r="AX29"/>
  <c r="AY29" s="1"/>
  <c r="AP29"/>
  <c r="AQ29"/>
  <c r="AR29"/>
  <c r="AS29"/>
  <c r="AN29"/>
  <c r="AB29"/>
  <c r="AC29"/>
  <c r="AE29"/>
  <c r="AD29"/>
  <c r="AO29"/>
  <c r="AO163"/>
  <c r="AN163"/>
  <c r="AQ163"/>
  <c r="AE163"/>
  <c r="AD163"/>
  <c r="AP163"/>
  <c r="AS163"/>
  <c r="AR163"/>
  <c r="AC163"/>
  <c r="AB163"/>
  <c r="AO155"/>
  <c r="AN155"/>
  <c r="AQ155"/>
  <c r="AS155"/>
  <c r="AR155"/>
  <c r="AE155"/>
  <c r="AD155"/>
  <c r="AB155"/>
  <c r="AP155"/>
  <c r="AC155"/>
  <c r="AO147"/>
  <c r="AN147"/>
  <c r="AQ147"/>
  <c r="AR147"/>
  <c r="AP147"/>
  <c r="AE147"/>
  <c r="AS147"/>
  <c r="AD147"/>
  <c r="AC147"/>
  <c r="AB147"/>
  <c r="AO139"/>
  <c r="AN139"/>
  <c r="AQ139"/>
  <c r="AR139"/>
  <c r="AP139"/>
  <c r="AE139"/>
  <c r="AS139"/>
  <c r="AD139"/>
  <c r="AC139"/>
  <c r="AB139"/>
  <c r="AO131"/>
  <c r="AN131"/>
  <c r="AQ131"/>
  <c r="AS131"/>
  <c r="AR131"/>
  <c r="AE131"/>
  <c r="AP131"/>
  <c r="AD131"/>
  <c r="AC131"/>
  <c r="AB131"/>
  <c r="AO123"/>
  <c r="AN123"/>
  <c r="AQ123"/>
  <c r="AS123"/>
  <c r="AR123"/>
  <c r="AP123"/>
  <c r="AE123"/>
  <c r="AD123"/>
  <c r="AC123"/>
  <c r="AB123"/>
  <c r="AO115"/>
  <c r="AN115"/>
  <c r="AQ115"/>
  <c r="AR115"/>
  <c r="AP115"/>
  <c r="AE115"/>
  <c r="AD115"/>
  <c r="AC115"/>
  <c r="AB115"/>
  <c r="AS115"/>
  <c r="AO107"/>
  <c r="AN107"/>
  <c r="AQ107"/>
  <c r="AR107"/>
  <c r="AE107"/>
  <c r="AD107"/>
  <c r="AS107"/>
  <c r="AC107"/>
  <c r="AP107"/>
  <c r="AB107"/>
  <c r="AO99"/>
  <c r="AN99"/>
  <c r="AQ99"/>
  <c r="AE99"/>
  <c r="AD99"/>
  <c r="AP99"/>
  <c r="AS99"/>
  <c r="AR99"/>
  <c r="AC99"/>
  <c r="AB99"/>
  <c r="AQ177"/>
  <c r="AP177"/>
  <c r="AS177"/>
  <c r="AB177"/>
  <c r="AN177"/>
  <c r="AD177"/>
  <c r="AR177"/>
  <c r="AC177"/>
  <c r="AE177"/>
  <c r="AO177"/>
  <c r="AQ185"/>
  <c r="AP185"/>
  <c r="AS185"/>
  <c r="AO185"/>
  <c r="AB185"/>
  <c r="AR185"/>
  <c r="AD185"/>
  <c r="AE185"/>
  <c r="AC185"/>
  <c r="AN185"/>
  <c r="AQ193"/>
  <c r="AP193"/>
  <c r="AS193"/>
  <c r="AO193"/>
  <c r="AN193"/>
  <c r="AB193"/>
  <c r="AD193"/>
  <c r="AR193"/>
  <c r="AE193"/>
  <c r="AC193"/>
  <c r="AQ201"/>
  <c r="AP201"/>
  <c r="AS201"/>
  <c r="AR201"/>
  <c r="AO201"/>
  <c r="AN201"/>
  <c r="AB201"/>
  <c r="AD201"/>
  <c r="AC201"/>
  <c r="AE201"/>
  <c r="AQ209"/>
  <c r="AP209"/>
  <c r="AS209"/>
  <c r="AR209"/>
  <c r="AB209"/>
  <c r="AO209"/>
  <c r="AN209"/>
  <c r="AD209"/>
  <c r="AC209"/>
  <c r="AE209"/>
  <c r="AQ217"/>
  <c r="AP217"/>
  <c r="AS217"/>
  <c r="AO217"/>
  <c r="AB217"/>
  <c r="AR217"/>
  <c r="AN217"/>
  <c r="AD217"/>
  <c r="AC217"/>
  <c r="AE217"/>
  <c r="AQ225"/>
  <c r="AP225"/>
  <c r="AS225"/>
  <c r="AO225"/>
  <c r="AN225"/>
  <c r="AB225"/>
  <c r="AR225"/>
  <c r="AD225"/>
  <c r="AE225"/>
  <c r="AC225"/>
  <c r="AQ233"/>
  <c r="AP233"/>
  <c r="AS233"/>
  <c r="AR233"/>
  <c r="AO233"/>
  <c r="AB233"/>
  <c r="AD233"/>
  <c r="AN233"/>
  <c r="AC233"/>
  <c r="AE233"/>
  <c r="AQ242"/>
  <c r="AP242"/>
  <c r="AS242"/>
  <c r="AB242"/>
  <c r="AN242"/>
  <c r="AD242"/>
  <c r="AO242"/>
  <c r="AC242"/>
  <c r="AE242"/>
  <c r="AR242"/>
  <c r="AQ250"/>
  <c r="AP250"/>
  <c r="AS250"/>
  <c r="AO250"/>
  <c r="AB250"/>
  <c r="AR250"/>
  <c r="AD250"/>
  <c r="AN250"/>
  <c r="AC250"/>
  <c r="AE250"/>
  <c r="AS258"/>
  <c r="AR258"/>
  <c r="AO258"/>
  <c r="AN258"/>
  <c r="AQ258"/>
  <c r="AP258"/>
  <c r="AB258"/>
  <c r="AD258"/>
  <c r="AE258"/>
  <c r="AC258"/>
  <c r="AS266"/>
  <c r="AR266"/>
  <c r="AO266"/>
  <c r="AQ266"/>
  <c r="AB266"/>
  <c r="AD266"/>
  <c r="AN266"/>
  <c r="AE266"/>
  <c r="AC266"/>
  <c r="AP266"/>
  <c r="AS274"/>
  <c r="AR274"/>
  <c r="AN274"/>
  <c r="AQ274"/>
  <c r="AO274"/>
  <c r="AP274"/>
  <c r="AB274"/>
  <c r="AD274"/>
  <c r="AE274"/>
  <c r="AC274"/>
  <c r="AS282"/>
  <c r="AR282"/>
  <c r="AQ282"/>
  <c r="AP282"/>
  <c r="AO282"/>
  <c r="AN282"/>
  <c r="AB282"/>
  <c r="AD282"/>
  <c r="AC282"/>
  <c r="AE282"/>
  <c r="AS290"/>
  <c r="AR290"/>
  <c r="AQ290"/>
  <c r="AP290"/>
  <c r="AO290"/>
  <c r="AB290"/>
  <c r="AN290"/>
  <c r="AD290"/>
  <c r="AC290"/>
  <c r="AE290"/>
  <c r="AS298"/>
  <c r="AR298"/>
  <c r="AQ298"/>
  <c r="AP298"/>
  <c r="AO298"/>
  <c r="AB298"/>
  <c r="AN298"/>
  <c r="AD298"/>
  <c r="AE298"/>
  <c r="AC298"/>
  <c r="AS306"/>
  <c r="AR306"/>
  <c r="AQ306"/>
  <c r="AP306"/>
  <c r="AO306"/>
  <c r="AB306"/>
  <c r="AD306"/>
  <c r="AC306"/>
  <c r="AN306"/>
  <c r="AE306"/>
  <c r="AS315"/>
  <c r="AR315"/>
  <c r="AQ315"/>
  <c r="AP315"/>
  <c r="AO315"/>
  <c r="AN315"/>
  <c r="AB315"/>
  <c r="AD315"/>
  <c r="AC315"/>
  <c r="AE315"/>
  <c r="AS323"/>
  <c r="AR323"/>
  <c r="AQ323"/>
  <c r="AP323"/>
  <c r="AN323"/>
  <c r="AO323"/>
  <c r="AB323"/>
  <c r="AD323"/>
  <c r="AE323"/>
  <c r="AC323"/>
  <c r="AS331"/>
  <c r="AR331"/>
  <c r="AQ331"/>
  <c r="AP331"/>
  <c r="AO331"/>
  <c r="AB331"/>
  <c r="AD331"/>
  <c r="AN331"/>
  <c r="AC331"/>
  <c r="AE331"/>
  <c r="AS339"/>
  <c r="AR339"/>
  <c r="AQ339"/>
  <c r="AP339"/>
  <c r="AN339"/>
  <c r="AB339"/>
  <c r="AO339"/>
  <c r="AD339"/>
  <c r="AC339"/>
  <c r="AE339"/>
  <c r="AS347"/>
  <c r="AR347"/>
  <c r="AQ347"/>
  <c r="AP347"/>
  <c r="AO347"/>
  <c r="AN347"/>
  <c r="AB347"/>
  <c r="AD347"/>
  <c r="AE347"/>
  <c r="AC347"/>
  <c r="AS355"/>
  <c r="AR355"/>
  <c r="AQ355"/>
  <c r="AP355"/>
  <c r="AO355"/>
  <c r="AN355"/>
  <c r="AB355"/>
  <c r="AD355"/>
  <c r="AE355"/>
  <c r="AC355"/>
  <c r="AS363"/>
  <c r="AR363"/>
  <c r="AQ363"/>
  <c r="AP363"/>
  <c r="AO363"/>
  <c r="AN363"/>
  <c r="AB363"/>
  <c r="AD363"/>
  <c r="AE363"/>
  <c r="AC363"/>
  <c r="AS371"/>
  <c r="AR371"/>
  <c r="AQ371"/>
  <c r="AP371"/>
  <c r="AN371"/>
  <c r="AB371"/>
  <c r="AD371"/>
  <c r="AO371"/>
  <c r="AC371"/>
  <c r="AE371"/>
  <c r="AS379"/>
  <c r="AR379"/>
  <c r="AQ379"/>
  <c r="AP379"/>
  <c r="AO379"/>
  <c r="AB379"/>
  <c r="AN379"/>
  <c r="AD379"/>
  <c r="AC379"/>
  <c r="AE379"/>
  <c r="AS388"/>
  <c r="AR388"/>
  <c r="AQ388"/>
  <c r="AP388"/>
  <c r="AN388"/>
  <c r="AB388"/>
  <c r="AO388"/>
  <c r="AD388"/>
  <c r="AE388"/>
  <c r="AC388"/>
  <c r="AS396"/>
  <c r="AR396"/>
  <c r="AQ396"/>
  <c r="AP396"/>
  <c r="AO396"/>
  <c r="AB396"/>
  <c r="AN396"/>
  <c r="AD396"/>
  <c r="AE396"/>
  <c r="AC396"/>
  <c r="AS404"/>
  <c r="AR404"/>
  <c r="AQ404"/>
  <c r="AP404"/>
  <c r="AN404"/>
  <c r="AO404"/>
  <c r="AB404"/>
  <c r="AD404"/>
  <c r="AC404"/>
  <c r="AE404"/>
  <c r="AS412"/>
  <c r="AR412"/>
  <c r="AQ412"/>
  <c r="AP412"/>
  <c r="AO412"/>
  <c r="AN412"/>
  <c r="AB412"/>
  <c r="AD412"/>
  <c r="AC412"/>
  <c r="AE412"/>
  <c r="AS420"/>
  <c r="AR420"/>
  <c r="AQ420"/>
  <c r="AP420"/>
  <c r="AO420"/>
  <c r="AB420"/>
  <c r="AN420"/>
  <c r="AD420"/>
  <c r="AE420"/>
  <c r="AC420"/>
  <c r="AR428"/>
  <c r="AQ428"/>
  <c r="AP428"/>
  <c r="AO428"/>
  <c r="AN428"/>
  <c r="AS428"/>
  <c r="AB428"/>
  <c r="AD428"/>
  <c r="AE428"/>
  <c r="AC428"/>
  <c r="AR436"/>
  <c r="AQ436"/>
  <c r="AP436"/>
  <c r="AO436"/>
  <c r="AN436"/>
  <c r="AS436"/>
  <c r="AB436"/>
  <c r="AD436"/>
  <c r="AC436"/>
  <c r="AE436"/>
  <c r="AR444"/>
  <c r="AQ444"/>
  <c r="AP444"/>
  <c r="AO444"/>
  <c r="AN444"/>
  <c r="AB444"/>
  <c r="AS444"/>
  <c r="AD444"/>
  <c r="AC444"/>
  <c r="AE444"/>
  <c r="AR452"/>
  <c r="AQ452"/>
  <c r="AP452"/>
  <c r="AO452"/>
  <c r="AN452"/>
  <c r="AS452"/>
  <c r="AB452"/>
  <c r="AD452"/>
  <c r="AE452"/>
  <c r="AC452"/>
  <c r="AR461"/>
  <c r="AQ461"/>
  <c r="AP461"/>
  <c r="AO461"/>
  <c r="AN461"/>
  <c r="AS461"/>
  <c r="AB461"/>
  <c r="AD461"/>
  <c r="AC461"/>
  <c r="AE461"/>
  <c r="AR469"/>
  <c r="AQ469"/>
  <c r="AP469"/>
  <c r="AO469"/>
  <c r="AN469"/>
  <c r="AS469"/>
  <c r="AB469"/>
  <c r="AD469"/>
  <c r="AC469"/>
  <c r="AE469"/>
  <c r="AR477"/>
  <c r="AQ477"/>
  <c r="AP477"/>
  <c r="AO477"/>
  <c r="AN477"/>
  <c r="AS477"/>
  <c r="AB477"/>
  <c r="AD477"/>
  <c r="AE477"/>
  <c r="AC477"/>
  <c r="AN485"/>
  <c r="AP485"/>
  <c r="AS485"/>
  <c r="AR485"/>
  <c r="AQ485"/>
  <c r="AB485"/>
  <c r="AD485"/>
  <c r="AO485"/>
  <c r="AC485"/>
  <c r="AE485"/>
  <c r="AN493"/>
  <c r="AP493"/>
  <c r="AS493"/>
  <c r="AR493"/>
  <c r="AQ493"/>
  <c r="AO493"/>
  <c r="AB493"/>
  <c r="AD493"/>
  <c r="AC493"/>
  <c r="AE493"/>
  <c r="AN501"/>
  <c r="AP501"/>
  <c r="AS501"/>
  <c r="AR501"/>
  <c r="AQ501"/>
  <c r="AD501"/>
  <c r="AE501"/>
  <c r="AO501"/>
  <c r="AC501"/>
  <c r="AB501"/>
  <c r="AN509"/>
  <c r="AP509"/>
  <c r="AS509"/>
  <c r="AR509"/>
  <c r="AQ509"/>
  <c r="AO509"/>
  <c r="AD509"/>
  <c r="AC509"/>
  <c r="AB509"/>
  <c r="AE509"/>
  <c r="AN517"/>
  <c r="AP517"/>
  <c r="AS517"/>
  <c r="AR517"/>
  <c r="AQ517"/>
  <c r="AD517"/>
  <c r="AC517"/>
  <c r="AB517"/>
  <c r="AO517"/>
  <c r="AE517"/>
  <c r="AN525"/>
  <c r="AP525"/>
  <c r="AS525"/>
  <c r="AR525"/>
  <c r="AQ525"/>
  <c r="AO525"/>
  <c r="AD525"/>
  <c r="AC525"/>
  <c r="AB525"/>
  <c r="AE525"/>
  <c r="AO345"/>
  <c r="AN345"/>
  <c r="AQ345"/>
  <c r="AP345"/>
  <c r="AB345"/>
  <c r="AR345"/>
  <c r="AD345"/>
  <c r="AS345"/>
  <c r="AE345"/>
  <c r="AC345"/>
  <c r="AO353"/>
  <c r="AN353"/>
  <c r="AQ353"/>
  <c r="AS353"/>
  <c r="AB353"/>
  <c r="AR353"/>
  <c r="AP353"/>
  <c r="AD353"/>
  <c r="AE353"/>
  <c r="AC353"/>
  <c r="AO361"/>
  <c r="AN361"/>
  <c r="AQ361"/>
  <c r="AP361"/>
  <c r="AS361"/>
  <c r="AB361"/>
  <c r="AD361"/>
  <c r="AR361"/>
  <c r="AE361"/>
  <c r="AC361"/>
  <c r="AO369"/>
  <c r="AN369"/>
  <c r="AQ369"/>
  <c r="AR369"/>
  <c r="AS369"/>
  <c r="AP369"/>
  <c r="AB369"/>
  <c r="AD369"/>
  <c r="AE369"/>
  <c r="AC369"/>
  <c r="AO377"/>
  <c r="AN377"/>
  <c r="AQ377"/>
  <c r="AP377"/>
  <c r="AS377"/>
  <c r="AR377"/>
  <c r="AB377"/>
  <c r="AD377"/>
  <c r="AE377"/>
  <c r="AC377"/>
  <c r="AO386"/>
  <c r="AN386"/>
  <c r="AQ386"/>
  <c r="AR386"/>
  <c r="AP386"/>
  <c r="AS386"/>
  <c r="AB386"/>
  <c r="AD386"/>
  <c r="AE386"/>
  <c r="AC386"/>
  <c r="AO394"/>
  <c r="AN394"/>
  <c r="AQ394"/>
  <c r="AS394"/>
  <c r="AR394"/>
  <c r="AB394"/>
  <c r="AP394"/>
  <c r="AD394"/>
  <c r="AE394"/>
  <c r="AC394"/>
  <c r="AO402"/>
  <c r="AN402"/>
  <c r="AQ402"/>
  <c r="AS402"/>
  <c r="AB402"/>
  <c r="AD402"/>
  <c r="AP402"/>
  <c r="AR402"/>
  <c r="AE402"/>
  <c r="AC402"/>
  <c r="AO410"/>
  <c r="AN410"/>
  <c r="AQ410"/>
  <c r="AS410"/>
  <c r="AR410"/>
  <c r="AP410"/>
  <c r="AB410"/>
  <c r="AD410"/>
  <c r="AE410"/>
  <c r="AC410"/>
  <c r="AO418"/>
  <c r="AN418"/>
  <c r="AQ418"/>
  <c r="AS418"/>
  <c r="AR418"/>
  <c r="AP418"/>
  <c r="AB418"/>
  <c r="AD418"/>
  <c r="AE418"/>
  <c r="AC418"/>
  <c r="AN426"/>
  <c r="AP426"/>
  <c r="AQ426"/>
  <c r="AO426"/>
  <c r="AR426"/>
  <c r="AS426"/>
  <c r="AB426"/>
  <c r="AD426"/>
  <c r="AE426"/>
  <c r="AC426"/>
  <c r="AN434"/>
  <c r="AP434"/>
  <c r="AQ434"/>
  <c r="AR434"/>
  <c r="AO434"/>
  <c r="AB434"/>
  <c r="AD434"/>
  <c r="AS434"/>
  <c r="AE434"/>
  <c r="AC434"/>
  <c r="AN442"/>
  <c r="AP442"/>
  <c r="AQ442"/>
  <c r="AO442"/>
  <c r="AS442"/>
  <c r="AR442"/>
  <c r="AB442"/>
  <c r="AD442"/>
  <c r="AE442"/>
  <c r="AC442"/>
  <c r="AN450"/>
  <c r="AP450"/>
  <c r="AQ450"/>
  <c r="AS450"/>
  <c r="AR450"/>
  <c r="AO450"/>
  <c r="AB450"/>
  <c r="AD450"/>
  <c r="AE450"/>
  <c r="AC450"/>
  <c r="AN459"/>
  <c r="AP459"/>
  <c r="AQ459"/>
  <c r="AO459"/>
  <c r="AS459"/>
  <c r="AR459"/>
  <c r="AB459"/>
  <c r="AD459"/>
  <c r="AE459"/>
  <c r="AC459"/>
  <c r="AN467"/>
  <c r="AP467"/>
  <c r="AQ467"/>
  <c r="AS467"/>
  <c r="AR467"/>
  <c r="AO467"/>
  <c r="AB467"/>
  <c r="AD467"/>
  <c r="AE467"/>
  <c r="AC467"/>
  <c r="AN475"/>
  <c r="AP475"/>
  <c r="AQ475"/>
  <c r="AO475"/>
  <c r="AB475"/>
  <c r="AS475"/>
  <c r="AR475"/>
  <c r="AD475"/>
  <c r="AE475"/>
  <c r="AC475"/>
  <c r="AR483"/>
  <c r="AQ483"/>
  <c r="AP483"/>
  <c r="AO483"/>
  <c r="AN483"/>
  <c r="AS483"/>
  <c r="AB483"/>
  <c r="AD483"/>
  <c r="AE483"/>
  <c r="AC483"/>
  <c r="AR491"/>
  <c r="AQ491"/>
  <c r="AP491"/>
  <c r="AO491"/>
  <c r="AN491"/>
  <c r="AS491"/>
  <c r="AB491"/>
  <c r="AD491"/>
  <c r="AE491"/>
  <c r="AC491"/>
  <c r="AR499"/>
  <c r="AQ499"/>
  <c r="AP499"/>
  <c r="AO499"/>
  <c r="AN499"/>
  <c r="AS499"/>
  <c r="AD499"/>
  <c r="AE499"/>
  <c r="AC499"/>
  <c r="AB499"/>
  <c r="AR507"/>
  <c r="AQ507"/>
  <c r="AP507"/>
  <c r="AO507"/>
  <c r="AN507"/>
  <c r="AS507"/>
  <c r="AD507"/>
  <c r="AC507"/>
  <c r="AB507"/>
  <c r="AE507"/>
  <c r="AR515"/>
  <c r="AQ515"/>
  <c r="AP515"/>
  <c r="AO515"/>
  <c r="AN515"/>
  <c r="AS515"/>
  <c r="AD515"/>
  <c r="AC515"/>
  <c r="AB515"/>
  <c r="AE515"/>
  <c r="AR523"/>
  <c r="AQ523"/>
  <c r="AP523"/>
  <c r="AO523"/>
  <c r="AN523"/>
  <c r="AS523"/>
  <c r="AD523"/>
  <c r="AC523"/>
  <c r="AB523"/>
  <c r="AE523"/>
  <c r="AO150"/>
  <c r="AP150"/>
  <c r="AB150"/>
  <c r="AQ150"/>
  <c r="AD150"/>
  <c r="AS150"/>
  <c r="AR150"/>
  <c r="AE150"/>
  <c r="AN150"/>
  <c r="AC150"/>
  <c r="AO102"/>
  <c r="AR102"/>
  <c r="AQ102"/>
  <c r="AP102"/>
  <c r="AN102"/>
  <c r="AB102"/>
  <c r="AD102"/>
  <c r="AS102"/>
  <c r="AE102"/>
  <c r="AC102"/>
  <c r="AS214"/>
  <c r="AR214"/>
  <c r="AQ214"/>
  <c r="AP214"/>
  <c r="AO214"/>
  <c r="AN214"/>
  <c r="AE214"/>
  <c r="AD214"/>
  <c r="AC214"/>
  <c r="AB214"/>
  <c r="AS328"/>
  <c r="AO328"/>
  <c r="AN328"/>
  <c r="AR328"/>
  <c r="AQ328"/>
  <c r="AP328"/>
  <c r="AE328"/>
  <c r="AD328"/>
  <c r="AC328"/>
  <c r="AB328"/>
  <c r="AX82"/>
  <c r="AY82" s="1"/>
  <c r="AS82"/>
  <c r="AO82"/>
  <c r="AQ82"/>
  <c r="AD82"/>
  <c r="AE82"/>
  <c r="AN82"/>
  <c r="AB82"/>
  <c r="AR82"/>
  <c r="AP82"/>
  <c r="AC82"/>
  <c r="AQ152"/>
  <c r="AP152"/>
  <c r="AS152"/>
  <c r="AO152"/>
  <c r="AB152"/>
  <c r="AN152"/>
  <c r="AR152"/>
  <c r="AD152"/>
  <c r="AC152"/>
  <c r="AE152"/>
  <c r="AQ128"/>
  <c r="AP128"/>
  <c r="AS128"/>
  <c r="AO128"/>
  <c r="AN128"/>
  <c r="AB128"/>
  <c r="AD128"/>
  <c r="AC128"/>
  <c r="AE128"/>
  <c r="AR128"/>
  <c r="AO172"/>
  <c r="AN172"/>
  <c r="AQ172"/>
  <c r="AR172"/>
  <c r="AE172"/>
  <c r="AD172"/>
  <c r="AS172"/>
  <c r="AP172"/>
  <c r="AC172"/>
  <c r="AB172"/>
  <c r="AO196"/>
  <c r="AN196"/>
  <c r="AQ196"/>
  <c r="AS196"/>
  <c r="AR196"/>
  <c r="AE196"/>
  <c r="AP196"/>
  <c r="AD196"/>
  <c r="AC196"/>
  <c r="AB196"/>
  <c r="AO220"/>
  <c r="AN220"/>
  <c r="AQ220"/>
  <c r="AS220"/>
  <c r="AR220"/>
  <c r="AE220"/>
  <c r="AD220"/>
  <c r="AC220"/>
  <c r="AP220"/>
  <c r="AB220"/>
  <c r="AO245"/>
  <c r="AN245"/>
  <c r="AQ245"/>
  <c r="AR245"/>
  <c r="AP245"/>
  <c r="AE245"/>
  <c r="AD245"/>
  <c r="AS245"/>
  <c r="AC245"/>
  <c r="AB245"/>
  <c r="AQ253"/>
  <c r="AP253"/>
  <c r="AS253"/>
  <c r="AO253"/>
  <c r="AN253"/>
  <c r="AR253"/>
  <c r="AE253"/>
  <c r="AD253"/>
  <c r="AC253"/>
  <c r="AB253"/>
  <c r="AQ285"/>
  <c r="AP285"/>
  <c r="AO285"/>
  <c r="AS285"/>
  <c r="AN285"/>
  <c r="AR285"/>
  <c r="AE285"/>
  <c r="AD285"/>
  <c r="AB285"/>
  <c r="AC285"/>
  <c r="AQ350"/>
  <c r="AP350"/>
  <c r="AO350"/>
  <c r="AS350"/>
  <c r="AN350"/>
  <c r="AE350"/>
  <c r="AD350"/>
  <c r="AR350"/>
  <c r="AC350"/>
  <c r="AB350"/>
  <c r="AS125"/>
  <c r="AR125"/>
  <c r="AQ125"/>
  <c r="AE125"/>
  <c r="AD125"/>
  <c r="AN125"/>
  <c r="AO125"/>
  <c r="AC125"/>
  <c r="AB125"/>
  <c r="AP125"/>
  <c r="AO191"/>
  <c r="AP191"/>
  <c r="AN191"/>
  <c r="AR191"/>
  <c r="AB191"/>
  <c r="AQ191"/>
  <c r="AS191"/>
  <c r="AD191"/>
  <c r="AE191"/>
  <c r="AC191"/>
  <c r="AO215"/>
  <c r="AP215"/>
  <c r="AB215"/>
  <c r="AQ215"/>
  <c r="AD215"/>
  <c r="AS215"/>
  <c r="AR215"/>
  <c r="AN215"/>
  <c r="AE215"/>
  <c r="AC215"/>
  <c r="AO231"/>
  <c r="AR231"/>
  <c r="AQ231"/>
  <c r="AP231"/>
  <c r="AN231"/>
  <c r="AB231"/>
  <c r="AD231"/>
  <c r="AS231"/>
  <c r="AE231"/>
  <c r="AC231"/>
  <c r="AO256"/>
  <c r="AN256"/>
  <c r="AQ256"/>
  <c r="AS256"/>
  <c r="AB256"/>
  <c r="AP256"/>
  <c r="AD256"/>
  <c r="AR256"/>
  <c r="AE256"/>
  <c r="AC256"/>
  <c r="AO280"/>
  <c r="AN280"/>
  <c r="AQ280"/>
  <c r="AR280"/>
  <c r="AP280"/>
  <c r="AB280"/>
  <c r="AS280"/>
  <c r="AD280"/>
  <c r="AE280"/>
  <c r="AC280"/>
  <c r="AO296"/>
  <c r="AN296"/>
  <c r="AQ296"/>
  <c r="AP296"/>
  <c r="AR296"/>
  <c r="AB296"/>
  <c r="AS296"/>
  <c r="AD296"/>
  <c r="AE296"/>
  <c r="AC296"/>
  <c r="AO304"/>
  <c r="AN304"/>
  <c r="AQ304"/>
  <c r="AR304"/>
  <c r="AB304"/>
  <c r="AP304"/>
  <c r="AD304"/>
  <c r="AS304"/>
  <c r="AE304"/>
  <c r="AC304"/>
  <c r="AS405"/>
  <c r="AO405"/>
  <c r="AR405"/>
  <c r="AN405"/>
  <c r="AQ405"/>
  <c r="AP405"/>
  <c r="AE405"/>
  <c r="AD405"/>
  <c r="AC405"/>
  <c r="AB405"/>
  <c r="AS413"/>
  <c r="AO413"/>
  <c r="AR413"/>
  <c r="AP413"/>
  <c r="AN413"/>
  <c r="AE413"/>
  <c r="AD413"/>
  <c r="AQ413"/>
  <c r="AC413"/>
  <c r="AB413"/>
  <c r="AS421"/>
  <c r="AO421"/>
  <c r="AR421"/>
  <c r="AN421"/>
  <c r="AQ421"/>
  <c r="AP421"/>
  <c r="AE421"/>
  <c r="AD421"/>
  <c r="AC421"/>
  <c r="AB421"/>
  <c r="AS429"/>
  <c r="AR429"/>
  <c r="AN429"/>
  <c r="AO429"/>
  <c r="AP429"/>
  <c r="AE429"/>
  <c r="AD429"/>
  <c r="AQ429"/>
  <c r="AC429"/>
  <c r="AB429"/>
  <c r="AS437"/>
  <c r="AR437"/>
  <c r="AN437"/>
  <c r="AO437"/>
  <c r="AP437"/>
  <c r="AE437"/>
  <c r="AD437"/>
  <c r="AC437"/>
  <c r="AB437"/>
  <c r="AQ437"/>
  <c r="AS445"/>
  <c r="AR445"/>
  <c r="AN445"/>
  <c r="AO445"/>
  <c r="AP445"/>
  <c r="AQ445"/>
  <c r="AE445"/>
  <c r="AD445"/>
  <c r="AC445"/>
  <c r="AB445"/>
  <c r="AS453"/>
  <c r="AR453"/>
  <c r="AN453"/>
  <c r="AO453"/>
  <c r="AQ453"/>
  <c r="AP453"/>
  <c r="AE453"/>
  <c r="AD453"/>
  <c r="AC453"/>
  <c r="AB453"/>
  <c r="AS462"/>
  <c r="AR462"/>
  <c r="AN462"/>
  <c r="AO462"/>
  <c r="AQ462"/>
  <c r="AE462"/>
  <c r="AD462"/>
  <c r="AP462"/>
  <c r="AC462"/>
  <c r="AB462"/>
  <c r="AS470"/>
  <c r="AR470"/>
  <c r="AN470"/>
  <c r="AO470"/>
  <c r="AP470"/>
  <c r="AQ470"/>
  <c r="AE470"/>
  <c r="AD470"/>
  <c r="AC470"/>
  <c r="AB470"/>
  <c r="AS478"/>
  <c r="AR478"/>
  <c r="AN478"/>
  <c r="AO478"/>
  <c r="AP478"/>
  <c r="AQ478"/>
  <c r="AE478"/>
  <c r="AD478"/>
  <c r="AC478"/>
  <c r="AB478"/>
  <c r="AP486"/>
  <c r="AO486"/>
  <c r="AN486"/>
  <c r="AR486"/>
  <c r="AS486"/>
  <c r="AQ486"/>
  <c r="AE486"/>
  <c r="AD486"/>
  <c r="AC486"/>
  <c r="AB486"/>
  <c r="AP494"/>
  <c r="AO494"/>
  <c r="AN494"/>
  <c r="AR494"/>
  <c r="AS494"/>
  <c r="AQ494"/>
  <c r="AE494"/>
  <c r="AD494"/>
  <c r="AC494"/>
  <c r="AB494"/>
  <c r="AP502"/>
  <c r="AO502"/>
  <c r="AN502"/>
  <c r="AR502"/>
  <c r="AS502"/>
  <c r="AQ502"/>
  <c r="AB502"/>
  <c r="AD502"/>
  <c r="AC502"/>
  <c r="AE502"/>
  <c r="AP510"/>
  <c r="AO510"/>
  <c r="AN510"/>
  <c r="AR510"/>
  <c r="AS510"/>
  <c r="AQ510"/>
  <c r="AB510"/>
  <c r="AE510"/>
  <c r="AD510"/>
  <c r="AC510"/>
  <c r="AP518"/>
  <c r="AO518"/>
  <c r="AN518"/>
  <c r="AR518"/>
  <c r="AS518"/>
  <c r="AQ518"/>
  <c r="AB518"/>
  <c r="AE518"/>
  <c r="AD518"/>
  <c r="AC518"/>
  <c r="AP526"/>
  <c r="AO526"/>
  <c r="AN526"/>
  <c r="AR526"/>
  <c r="AS526"/>
  <c r="AQ526"/>
  <c r="AB526"/>
  <c r="AE526"/>
  <c r="AD526"/>
  <c r="AC526"/>
  <c r="AX96"/>
  <c r="AY96" s="1"/>
  <c r="AO96"/>
  <c r="AN96"/>
  <c r="AS96"/>
  <c r="AD96"/>
  <c r="AE96"/>
  <c r="AQ96"/>
  <c r="AR96"/>
  <c r="AB96"/>
  <c r="AP96"/>
  <c r="AC96"/>
  <c r="AX80"/>
  <c r="AY80" s="1"/>
  <c r="AO80"/>
  <c r="AN80"/>
  <c r="AS80"/>
  <c r="AD80"/>
  <c r="AE80"/>
  <c r="AQ80"/>
  <c r="AR80"/>
  <c r="AB80"/>
  <c r="AC80"/>
  <c r="AP80"/>
  <c r="AX64"/>
  <c r="AY64" s="1"/>
  <c r="AO64"/>
  <c r="AN64"/>
  <c r="AS64"/>
  <c r="AD64"/>
  <c r="AE64"/>
  <c r="AQ64"/>
  <c r="AR64"/>
  <c r="AB64"/>
  <c r="AP64"/>
  <c r="AC64"/>
  <c r="AY45"/>
  <c r="AO134"/>
  <c r="AR134"/>
  <c r="AQ134"/>
  <c r="AP134"/>
  <c r="AB134"/>
  <c r="AS134"/>
  <c r="AD134"/>
  <c r="AN134"/>
  <c r="AE134"/>
  <c r="AC134"/>
  <c r="AO110"/>
  <c r="AS110"/>
  <c r="AR110"/>
  <c r="AQ110"/>
  <c r="AB110"/>
  <c r="AP110"/>
  <c r="AN110"/>
  <c r="AD110"/>
  <c r="AE110"/>
  <c r="AC110"/>
  <c r="AS174"/>
  <c r="AR174"/>
  <c r="AO174"/>
  <c r="AN174"/>
  <c r="AQ174"/>
  <c r="AE174"/>
  <c r="AP174"/>
  <c r="AD174"/>
  <c r="AC174"/>
  <c r="AB174"/>
  <c r="AS198"/>
  <c r="AR198"/>
  <c r="AO198"/>
  <c r="AE198"/>
  <c r="AD198"/>
  <c r="AP198"/>
  <c r="AC198"/>
  <c r="AB198"/>
  <c r="AQ198"/>
  <c r="AN198"/>
  <c r="AS206"/>
  <c r="AR206"/>
  <c r="AO206"/>
  <c r="AN206"/>
  <c r="AQ206"/>
  <c r="AE206"/>
  <c r="AD206"/>
  <c r="AP206"/>
  <c r="AC206"/>
  <c r="AB206"/>
  <c r="AS238"/>
  <c r="AR238"/>
  <c r="AO238"/>
  <c r="AN238"/>
  <c r="AQ238"/>
  <c r="AE238"/>
  <c r="AP238"/>
  <c r="AD238"/>
  <c r="AC238"/>
  <c r="AB238"/>
  <c r="AO255"/>
  <c r="AQ255"/>
  <c r="AP255"/>
  <c r="AS255"/>
  <c r="AR255"/>
  <c r="AE255"/>
  <c r="AD255"/>
  <c r="AN255"/>
  <c r="AC255"/>
  <c r="AB255"/>
  <c r="AO271"/>
  <c r="AR271"/>
  <c r="AQ271"/>
  <c r="AP271"/>
  <c r="AS271"/>
  <c r="AE271"/>
  <c r="AN271"/>
  <c r="AD271"/>
  <c r="AC271"/>
  <c r="AB271"/>
  <c r="AS287"/>
  <c r="AO287"/>
  <c r="AN287"/>
  <c r="AR287"/>
  <c r="AQ287"/>
  <c r="AP287"/>
  <c r="AE287"/>
  <c r="AD287"/>
  <c r="AC287"/>
  <c r="AB287"/>
  <c r="AS303"/>
  <c r="AO303"/>
  <c r="AN303"/>
  <c r="AR303"/>
  <c r="AQ303"/>
  <c r="AP303"/>
  <c r="AE303"/>
  <c r="AD303"/>
  <c r="AC303"/>
  <c r="AB303"/>
  <c r="AS311"/>
  <c r="AO311"/>
  <c r="AN311"/>
  <c r="AR311"/>
  <c r="AQ311"/>
  <c r="AP311"/>
  <c r="AE311"/>
  <c r="AD311"/>
  <c r="AC311"/>
  <c r="AB311"/>
  <c r="AS320"/>
  <c r="AO320"/>
  <c r="AN320"/>
  <c r="AR320"/>
  <c r="AQ320"/>
  <c r="AE320"/>
  <c r="AD320"/>
  <c r="AC320"/>
  <c r="AB320"/>
  <c r="AP320"/>
  <c r="AS352"/>
  <c r="AO352"/>
  <c r="AN352"/>
  <c r="AR352"/>
  <c r="AQ352"/>
  <c r="AP352"/>
  <c r="AE352"/>
  <c r="AD352"/>
  <c r="AC352"/>
  <c r="AB352"/>
  <c r="AX90"/>
  <c r="AY90" s="1"/>
  <c r="AS90"/>
  <c r="AO90"/>
  <c r="AQ90"/>
  <c r="AD90"/>
  <c r="AE90"/>
  <c r="AN90"/>
  <c r="AB90"/>
  <c r="AR90"/>
  <c r="AP90"/>
  <c r="AC90"/>
  <c r="AX74"/>
  <c r="AY74" s="1"/>
  <c r="AS74"/>
  <c r="AO74"/>
  <c r="AQ74"/>
  <c r="AD74"/>
  <c r="AE74"/>
  <c r="AN74"/>
  <c r="AB74"/>
  <c r="AP74"/>
  <c r="AR74"/>
  <c r="AC74"/>
  <c r="AX50"/>
  <c r="AY50" s="1"/>
  <c r="AS50"/>
  <c r="AO50"/>
  <c r="AQ50"/>
  <c r="AD50"/>
  <c r="AE50"/>
  <c r="AN50"/>
  <c r="AB50"/>
  <c r="AR50"/>
  <c r="AC50"/>
  <c r="AP50"/>
  <c r="AX34"/>
  <c r="AY34" s="1"/>
  <c r="AS34"/>
  <c r="AO34"/>
  <c r="AQ34"/>
  <c r="AE34"/>
  <c r="AN34"/>
  <c r="AC34"/>
  <c r="AR34"/>
  <c r="AP34"/>
  <c r="AB34"/>
  <c r="AD34"/>
  <c r="AQ144"/>
  <c r="AP144"/>
  <c r="AS144"/>
  <c r="AR144"/>
  <c r="AB144"/>
  <c r="AO144"/>
  <c r="AN144"/>
  <c r="AD144"/>
  <c r="AC144"/>
  <c r="AE144"/>
  <c r="AQ136"/>
  <c r="AP136"/>
  <c r="AS136"/>
  <c r="AR136"/>
  <c r="AO136"/>
  <c r="AN136"/>
  <c r="AB136"/>
  <c r="AD136"/>
  <c r="AE136"/>
  <c r="AC136"/>
  <c r="AQ112"/>
  <c r="AP112"/>
  <c r="AS112"/>
  <c r="AB112"/>
  <c r="AN112"/>
  <c r="AD112"/>
  <c r="AR112"/>
  <c r="AO112"/>
  <c r="AC112"/>
  <c r="AE112"/>
  <c r="AQ104"/>
  <c r="AP104"/>
  <c r="AS104"/>
  <c r="AR104"/>
  <c r="AO104"/>
  <c r="AB104"/>
  <c r="AD104"/>
  <c r="AC104"/>
  <c r="AE104"/>
  <c r="AN104"/>
  <c r="AO188"/>
  <c r="AN188"/>
  <c r="AQ188"/>
  <c r="AS188"/>
  <c r="AR188"/>
  <c r="AP188"/>
  <c r="AE188"/>
  <c r="AD188"/>
  <c r="AC188"/>
  <c r="AB188"/>
  <c r="AO204"/>
  <c r="AN204"/>
  <c r="AQ204"/>
  <c r="AR204"/>
  <c r="AE204"/>
  <c r="AS204"/>
  <c r="AD204"/>
  <c r="AP204"/>
  <c r="AB204"/>
  <c r="AC204"/>
  <c r="AQ293"/>
  <c r="AP293"/>
  <c r="AO293"/>
  <c r="AS293"/>
  <c r="AN293"/>
  <c r="AR293"/>
  <c r="AE293"/>
  <c r="AD293"/>
  <c r="AC293"/>
  <c r="AB293"/>
  <c r="AQ301"/>
  <c r="AP301"/>
  <c r="AO301"/>
  <c r="AS301"/>
  <c r="AN301"/>
  <c r="AR301"/>
  <c r="AE301"/>
  <c r="AD301"/>
  <c r="AC301"/>
  <c r="AB301"/>
  <c r="AQ318"/>
  <c r="AP318"/>
  <c r="AO318"/>
  <c r="AS318"/>
  <c r="AN318"/>
  <c r="AR318"/>
  <c r="AE318"/>
  <c r="AD318"/>
  <c r="AC318"/>
  <c r="AB318"/>
  <c r="AQ326"/>
  <c r="AP326"/>
  <c r="AO326"/>
  <c r="AS326"/>
  <c r="AN326"/>
  <c r="AR326"/>
  <c r="AE326"/>
  <c r="AD326"/>
  <c r="AB326"/>
  <c r="AC326"/>
  <c r="AQ342"/>
  <c r="AP342"/>
  <c r="AO342"/>
  <c r="AS342"/>
  <c r="AN342"/>
  <c r="AR342"/>
  <c r="AE342"/>
  <c r="AD342"/>
  <c r="AC342"/>
  <c r="AB342"/>
  <c r="AQ366"/>
  <c r="AP366"/>
  <c r="AO366"/>
  <c r="AS366"/>
  <c r="AN366"/>
  <c r="AE366"/>
  <c r="AR366"/>
  <c r="AD366"/>
  <c r="AC366"/>
  <c r="AB366"/>
  <c r="AQ399"/>
  <c r="AP399"/>
  <c r="AO399"/>
  <c r="AS399"/>
  <c r="AN399"/>
  <c r="AR399"/>
  <c r="AE399"/>
  <c r="AD399"/>
  <c r="AC399"/>
  <c r="AB399"/>
  <c r="AQ415"/>
  <c r="AP415"/>
  <c r="AO415"/>
  <c r="AS415"/>
  <c r="AN415"/>
  <c r="AE415"/>
  <c r="AD415"/>
  <c r="AB415"/>
  <c r="AC415"/>
  <c r="AR415"/>
  <c r="AP472"/>
  <c r="AO472"/>
  <c r="AN472"/>
  <c r="AR472"/>
  <c r="AS472"/>
  <c r="AQ472"/>
  <c r="AE472"/>
  <c r="AD472"/>
  <c r="AC472"/>
  <c r="AB472"/>
  <c r="AS504"/>
  <c r="AR504"/>
  <c r="AN504"/>
  <c r="AQ504"/>
  <c r="AP504"/>
  <c r="AO504"/>
  <c r="AB504"/>
  <c r="AE504"/>
  <c r="AD504"/>
  <c r="AC504"/>
  <c r="AS520"/>
  <c r="AR520"/>
  <c r="AN520"/>
  <c r="AQ520"/>
  <c r="AP520"/>
  <c r="AO520"/>
  <c r="AB520"/>
  <c r="AD520"/>
  <c r="AC520"/>
  <c r="AE520"/>
  <c r="AS157"/>
  <c r="AR157"/>
  <c r="AQ157"/>
  <c r="AP157"/>
  <c r="AO157"/>
  <c r="AE157"/>
  <c r="AN157"/>
  <c r="AD157"/>
  <c r="AC157"/>
  <c r="AB157"/>
  <c r="AS149"/>
  <c r="AR149"/>
  <c r="AQ149"/>
  <c r="AP149"/>
  <c r="AO149"/>
  <c r="AN149"/>
  <c r="AE149"/>
  <c r="AD149"/>
  <c r="AC149"/>
  <c r="AB149"/>
  <c r="AO175"/>
  <c r="AS175"/>
  <c r="AR175"/>
  <c r="AQ175"/>
  <c r="AB175"/>
  <c r="AP175"/>
  <c r="AN175"/>
  <c r="AD175"/>
  <c r="AE175"/>
  <c r="AC175"/>
  <c r="AO223"/>
  <c r="AP223"/>
  <c r="AN223"/>
  <c r="AR223"/>
  <c r="AB223"/>
  <c r="AS223"/>
  <c r="AD223"/>
  <c r="AQ223"/>
  <c r="AE223"/>
  <c r="AC223"/>
  <c r="AO264"/>
  <c r="AN264"/>
  <c r="AQ264"/>
  <c r="AR264"/>
  <c r="AS264"/>
  <c r="AB264"/>
  <c r="AD264"/>
  <c r="AP264"/>
  <c r="AE264"/>
  <c r="AC264"/>
  <c r="AO288"/>
  <c r="AN288"/>
  <c r="AQ288"/>
  <c r="AP288"/>
  <c r="AS288"/>
  <c r="AB288"/>
  <c r="AD288"/>
  <c r="AR288"/>
  <c r="AE288"/>
  <c r="AC288"/>
  <c r="AO312"/>
  <c r="AN312"/>
  <c r="AQ312"/>
  <c r="AP312"/>
  <c r="AS312"/>
  <c r="AR312"/>
  <c r="AB312"/>
  <c r="AD312"/>
  <c r="AE312"/>
  <c r="AC312"/>
  <c r="AQ213"/>
  <c r="AP213"/>
  <c r="AS213"/>
  <c r="AN213"/>
  <c r="AB213"/>
  <c r="AR213"/>
  <c r="AO213"/>
  <c r="AD213"/>
  <c r="AE213"/>
  <c r="AC213"/>
  <c r="AQ221"/>
  <c r="AP221"/>
  <c r="AS221"/>
  <c r="AN221"/>
  <c r="AR221"/>
  <c r="AB221"/>
  <c r="AO221"/>
  <c r="AD221"/>
  <c r="AC221"/>
  <c r="AE221"/>
  <c r="AQ229"/>
  <c r="AP229"/>
  <c r="AS229"/>
  <c r="AR229"/>
  <c r="AO229"/>
  <c r="AN229"/>
  <c r="AB229"/>
  <c r="AD229"/>
  <c r="AC229"/>
  <c r="AE229"/>
  <c r="AQ237"/>
  <c r="AP237"/>
  <c r="AS237"/>
  <c r="AR237"/>
  <c r="AB237"/>
  <c r="AD237"/>
  <c r="AO237"/>
  <c r="AN237"/>
  <c r="AE237"/>
  <c r="AC237"/>
  <c r="AQ246"/>
  <c r="AP246"/>
  <c r="AS246"/>
  <c r="AN246"/>
  <c r="AB246"/>
  <c r="AO246"/>
  <c r="AD246"/>
  <c r="AE246"/>
  <c r="AC246"/>
  <c r="AR246"/>
  <c r="AS254"/>
  <c r="AR254"/>
  <c r="AN254"/>
  <c r="AQ254"/>
  <c r="AP254"/>
  <c r="AO254"/>
  <c r="AB254"/>
  <c r="AD254"/>
  <c r="AC254"/>
  <c r="AE254"/>
  <c r="AS262"/>
  <c r="AR262"/>
  <c r="AN262"/>
  <c r="AQ262"/>
  <c r="AP262"/>
  <c r="AO262"/>
  <c r="AB262"/>
  <c r="AD262"/>
  <c r="AC262"/>
  <c r="AE262"/>
  <c r="AS270"/>
  <c r="AR270"/>
  <c r="AP270"/>
  <c r="AQ270"/>
  <c r="AO270"/>
  <c r="AN270"/>
  <c r="AB270"/>
  <c r="AD270"/>
  <c r="AC270"/>
  <c r="AE270"/>
  <c r="AS278"/>
  <c r="AR278"/>
  <c r="AQ278"/>
  <c r="AP278"/>
  <c r="AN278"/>
  <c r="AB278"/>
  <c r="AD278"/>
  <c r="AC278"/>
  <c r="AO278"/>
  <c r="AE278"/>
  <c r="AS286"/>
  <c r="AR286"/>
  <c r="AQ286"/>
  <c r="AP286"/>
  <c r="AO286"/>
  <c r="AN286"/>
  <c r="AB286"/>
  <c r="AD286"/>
  <c r="AE286"/>
  <c r="AC286"/>
  <c r="AS294"/>
  <c r="AR294"/>
  <c r="AQ294"/>
  <c r="AP294"/>
  <c r="AO294"/>
  <c r="AN294"/>
  <c r="AB294"/>
  <c r="AD294"/>
  <c r="AC294"/>
  <c r="AE294"/>
  <c r="AS302"/>
  <c r="AR302"/>
  <c r="AQ302"/>
  <c r="AP302"/>
  <c r="AO302"/>
  <c r="AB302"/>
  <c r="AD302"/>
  <c r="AN302"/>
  <c r="AC302"/>
  <c r="AE302"/>
  <c r="AS310"/>
  <c r="AR310"/>
  <c r="AQ310"/>
  <c r="AP310"/>
  <c r="AN310"/>
  <c r="AB310"/>
  <c r="AO310"/>
  <c r="AD310"/>
  <c r="AE310"/>
  <c r="AC310"/>
  <c r="AS319"/>
  <c r="AR319"/>
  <c r="AQ319"/>
  <c r="AP319"/>
  <c r="AB319"/>
  <c r="AN319"/>
  <c r="AD319"/>
  <c r="AO319"/>
  <c r="AC319"/>
  <c r="AE319"/>
  <c r="AS327"/>
  <c r="AR327"/>
  <c r="AQ327"/>
  <c r="AP327"/>
  <c r="AN327"/>
  <c r="AO327"/>
  <c r="AB327"/>
  <c r="AD327"/>
  <c r="AC327"/>
  <c r="AE327"/>
  <c r="AS335"/>
  <c r="AR335"/>
  <c r="AQ335"/>
  <c r="AP335"/>
  <c r="AO335"/>
  <c r="AN335"/>
  <c r="AB335"/>
  <c r="AD335"/>
  <c r="AE335"/>
  <c r="AC335"/>
  <c r="AS343"/>
  <c r="AR343"/>
  <c r="AQ343"/>
  <c r="AP343"/>
  <c r="AN343"/>
  <c r="AO343"/>
  <c r="AB343"/>
  <c r="AD343"/>
  <c r="AC343"/>
  <c r="AE343"/>
  <c r="AS351"/>
  <c r="AR351"/>
  <c r="AQ351"/>
  <c r="AP351"/>
  <c r="AO351"/>
  <c r="AN351"/>
  <c r="AB351"/>
  <c r="AD351"/>
  <c r="AC351"/>
  <c r="AE351"/>
  <c r="AS359"/>
  <c r="AR359"/>
  <c r="AQ359"/>
  <c r="AP359"/>
  <c r="AO359"/>
  <c r="AB359"/>
  <c r="AN359"/>
  <c r="AD359"/>
  <c r="AC359"/>
  <c r="AE359"/>
  <c r="AS367"/>
  <c r="AR367"/>
  <c r="AQ367"/>
  <c r="AP367"/>
  <c r="AO367"/>
  <c r="AB367"/>
  <c r="AN367"/>
  <c r="AD367"/>
  <c r="AC367"/>
  <c r="AE367"/>
  <c r="AS375"/>
  <c r="AR375"/>
  <c r="AQ375"/>
  <c r="AP375"/>
  <c r="AO375"/>
  <c r="AB375"/>
  <c r="AD375"/>
  <c r="AE375"/>
  <c r="AC375"/>
  <c r="AN375"/>
  <c r="AS383"/>
  <c r="AR383"/>
  <c r="AQ383"/>
  <c r="AP383"/>
  <c r="AO383"/>
  <c r="AN383"/>
  <c r="AB383"/>
  <c r="AD383"/>
  <c r="AC383"/>
  <c r="AE383"/>
  <c r="AS392"/>
  <c r="AR392"/>
  <c r="AQ392"/>
  <c r="AP392"/>
  <c r="AN392"/>
  <c r="AO392"/>
  <c r="AB392"/>
  <c r="AD392"/>
  <c r="AC392"/>
  <c r="AE392"/>
  <c r="AS400"/>
  <c r="AR400"/>
  <c r="AQ400"/>
  <c r="AP400"/>
  <c r="AO400"/>
  <c r="AB400"/>
  <c r="AD400"/>
  <c r="AN400"/>
  <c r="AC400"/>
  <c r="AE400"/>
  <c r="AS408"/>
  <c r="AR408"/>
  <c r="AQ408"/>
  <c r="AP408"/>
  <c r="AN408"/>
  <c r="AB408"/>
  <c r="AO408"/>
  <c r="AD408"/>
  <c r="AE408"/>
  <c r="AC408"/>
  <c r="AS416"/>
  <c r="AR416"/>
  <c r="AQ416"/>
  <c r="AP416"/>
  <c r="AO416"/>
  <c r="AN416"/>
  <c r="AB416"/>
  <c r="AD416"/>
  <c r="AC416"/>
  <c r="AE416"/>
  <c r="AR424"/>
  <c r="AQ424"/>
  <c r="AP424"/>
  <c r="AS424"/>
  <c r="AO424"/>
  <c r="AN424"/>
  <c r="AB424"/>
  <c r="AD424"/>
  <c r="AC424"/>
  <c r="AE424"/>
  <c r="AR432"/>
  <c r="AQ432"/>
  <c r="AP432"/>
  <c r="AS432"/>
  <c r="AN432"/>
  <c r="AB432"/>
  <c r="AO432"/>
  <c r="AD432"/>
  <c r="AC432"/>
  <c r="AE432"/>
  <c r="AR440"/>
  <c r="AQ440"/>
  <c r="AP440"/>
  <c r="AS440"/>
  <c r="AO440"/>
  <c r="AN440"/>
  <c r="AB440"/>
  <c r="AD440"/>
  <c r="AE440"/>
  <c r="AC440"/>
  <c r="AR448"/>
  <c r="AQ448"/>
  <c r="AP448"/>
  <c r="AS448"/>
  <c r="AB448"/>
  <c r="AO448"/>
  <c r="AN448"/>
  <c r="AD448"/>
  <c r="AC448"/>
  <c r="AE448"/>
  <c r="AR456"/>
  <c r="AQ456"/>
  <c r="AP456"/>
  <c r="AS456"/>
  <c r="AN456"/>
  <c r="AB456"/>
  <c r="AD456"/>
  <c r="AO456"/>
  <c r="AC456"/>
  <c r="AE456"/>
  <c r="AR465"/>
  <c r="AQ465"/>
  <c r="AP465"/>
  <c r="AS465"/>
  <c r="AB465"/>
  <c r="AD465"/>
  <c r="AE465"/>
  <c r="AC465"/>
  <c r="AN465"/>
  <c r="AO465"/>
  <c r="AR473"/>
  <c r="AQ473"/>
  <c r="AP473"/>
  <c r="AS473"/>
  <c r="AO473"/>
  <c r="AB473"/>
  <c r="AN473"/>
  <c r="AD473"/>
  <c r="AC473"/>
  <c r="AE473"/>
  <c r="AR481"/>
  <c r="AQ481"/>
  <c r="AP481"/>
  <c r="AS481"/>
  <c r="AN481"/>
  <c r="AO481"/>
  <c r="AB481"/>
  <c r="AD481"/>
  <c r="AC481"/>
  <c r="AE481"/>
  <c r="AN489"/>
  <c r="AP489"/>
  <c r="AQ489"/>
  <c r="AR489"/>
  <c r="AO489"/>
  <c r="AS489"/>
  <c r="AB489"/>
  <c r="AD489"/>
  <c r="AE489"/>
  <c r="AC489"/>
  <c r="AN497"/>
  <c r="AP497"/>
  <c r="AQ497"/>
  <c r="AS497"/>
  <c r="AR497"/>
  <c r="AO497"/>
  <c r="AD497"/>
  <c r="AB497"/>
  <c r="AE497"/>
  <c r="AC497"/>
  <c r="AN505"/>
  <c r="AP505"/>
  <c r="AQ505"/>
  <c r="AR505"/>
  <c r="AS505"/>
  <c r="AD505"/>
  <c r="AO505"/>
  <c r="AB505"/>
  <c r="AE505"/>
  <c r="AC505"/>
  <c r="AN513"/>
  <c r="AP513"/>
  <c r="AQ513"/>
  <c r="AS513"/>
  <c r="AR513"/>
  <c r="AO513"/>
  <c r="AD513"/>
  <c r="AC513"/>
  <c r="AB513"/>
  <c r="AE513"/>
  <c r="AN521"/>
  <c r="AP521"/>
  <c r="AQ521"/>
  <c r="AR521"/>
  <c r="AO521"/>
  <c r="AD521"/>
  <c r="AC521"/>
  <c r="AB521"/>
  <c r="AS521"/>
  <c r="AE521"/>
  <c r="AX56"/>
  <c r="AY56" s="1"/>
  <c r="AO56"/>
  <c r="AN56"/>
  <c r="AS56"/>
  <c r="AD56"/>
  <c r="AP56"/>
  <c r="AE56"/>
  <c r="AR56"/>
  <c r="AQ56"/>
  <c r="AB56"/>
  <c r="AC56"/>
  <c r="AX32"/>
  <c r="AY32" s="1"/>
  <c r="AO32"/>
  <c r="AN32"/>
  <c r="AS32"/>
  <c r="AE32"/>
  <c r="AQ32"/>
  <c r="AR32"/>
  <c r="AC32"/>
  <c r="AP32"/>
  <c r="AD32"/>
  <c r="AB32"/>
  <c r="AO166"/>
  <c r="AR166"/>
  <c r="AQ166"/>
  <c r="AP166"/>
  <c r="AN166"/>
  <c r="AB166"/>
  <c r="AD166"/>
  <c r="AS166"/>
  <c r="AE166"/>
  <c r="AC166"/>
  <c r="AS182"/>
  <c r="AR182"/>
  <c r="AQ182"/>
  <c r="AP182"/>
  <c r="AO182"/>
  <c r="AE182"/>
  <c r="AD182"/>
  <c r="AN182"/>
  <c r="AC182"/>
  <c r="AB182"/>
  <c r="AS230"/>
  <c r="AR230"/>
  <c r="AO230"/>
  <c r="AQ230"/>
  <c r="AE230"/>
  <c r="AP230"/>
  <c r="AD230"/>
  <c r="AN230"/>
  <c r="AC230"/>
  <c r="AB230"/>
  <c r="AS247"/>
  <c r="AR247"/>
  <c r="AQ247"/>
  <c r="AP247"/>
  <c r="AO247"/>
  <c r="AE247"/>
  <c r="AD247"/>
  <c r="AC247"/>
  <c r="AN247"/>
  <c r="AB247"/>
  <c r="AO263"/>
  <c r="AP263"/>
  <c r="AS263"/>
  <c r="AR263"/>
  <c r="AQ263"/>
  <c r="AN263"/>
  <c r="AE263"/>
  <c r="AD263"/>
  <c r="AC263"/>
  <c r="AB263"/>
  <c r="AS279"/>
  <c r="AO279"/>
  <c r="AN279"/>
  <c r="AR279"/>
  <c r="AP279"/>
  <c r="AQ279"/>
  <c r="AE279"/>
  <c r="AD279"/>
  <c r="AC279"/>
  <c r="AB279"/>
  <c r="AS344"/>
  <c r="AO344"/>
  <c r="AN344"/>
  <c r="AR344"/>
  <c r="AP344"/>
  <c r="AE344"/>
  <c r="AD344"/>
  <c r="AQ344"/>
  <c r="AC344"/>
  <c r="AB344"/>
  <c r="AX66"/>
  <c r="AY66" s="1"/>
  <c r="AS66"/>
  <c r="AO66"/>
  <c r="AQ66"/>
  <c r="AD66"/>
  <c r="AE66"/>
  <c r="AN66"/>
  <c r="AB66"/>
  <c r="AP66"/>
  <c r="AR66"/>
  <c r="AC66"/>
  <c r="AX42"/>
  <c r="AY42" s="1"/>
  <c r="AS42"/>
  <c r="AO42"/>
  <c r="AQ42"/>
  <c r="AE42"/>
  <c r="AN42"/>
  <c r="AC42"/>
  <c r="AP42"/>
  <c r="AR42"/>
  <c r="AB42"/>
  <c r="AD42"/>
  <c r="AQ168"/>
  <c r="AP168"/>
  <c r="AS168"/>
  <c r="AR168"/>
  <c r="AO168"/>
  <c r="AB168"/>
  <c r="AD168"/>
  <c r="AC168"/>
  <c r="AN168"/>
  <c r="AE168"/>
  <c r="AO180"/>
  <c r="AN180"/>
  <c r="AQ180"/>
  <c r="AR180"/>
  <c r="AP180"/>
  <c r="AE180"/>
  <c r="AD180"/>
  <c r="AS180"/>
  <c r="AC180"/>
  <c r="AB180"/>
  <c r="AQ261"/>
  <c r="AP261"/>
  <c r="AS261"/>
  <c r="AN261"/>
  <c r="AR261"/>
  <c r="AO261"/>
  <c r="AE261"/>
  <c r="AD261"/>
  <c r="AB261"/>
  <c r="AC261"/>
  <c r="AQ269"/>
  <c r="AP269"/>
  <c r="AS269"/>
  <c r="AR269"/>
  <c r="AO269"/>
  <c r="AN269"/>
  <c r="AE269"/>
  <c r="AD269"/>
  <c r="AC269"/>
  <c r="AB269"/>
  <c r="AQ334"/>
  <c r="AP334"/>
  <c r="AO334"/>
  <c r="AS334"/>
  <c r="AN334"/>
  <c r="AR334"/>
  <c r="AE334"/>
  <c r="AD334"/>
  <c r="AC334"/>
  <c r="AB334"/>
  <c r="AQ358"/>
  <c r="AP358"/>
  <c r="AO358"/>
  <c r="AS358"/>
  <c r="AN358"/>
  <c r="AR358"/>
  <c r="AE358"/>
  <c r="AD358"/>
  <c r="AC358"/>
  <c r="AB358"/>
  <c r="AQ391"/>
  <c r="AP391"/>
  <c r="AO391"/>
  <c r="AS391"/>
  <c r="AN391"/>
  <c r="AR391"/>
  <c r="AE391"/>
  <c r="AD391"/>
  <c r="AB391"/>
  <c r="AC391"/>
  <c r="AQ407"/>
  <c r="AP407"/>
  <c r="AO407"/>
  <c r="AS407"/>
  <c r="AN407"/>
  <c r="AR407"/>
  <c r="AE407"/>
  <c r="AD407"/>
  <c r="AC407"/>
  <c r="AB407"/>
  <c r="AP439"/>
  <c r="AO439"/>
  <c r="AN439"/>
  <c r="AR439"/>
  <c r="AS439"/>
  <c r="AQ439"/>
  <c r="AE439"/>
  <c r="AD439"/>
  <c r="AC439"/>
  <c r="AB439"/>
  <c r="AP447"/>
  <c r="AO447"/>
  <c r="AN447"/>
  <c r="AR447"/>
  <c r="AS447"/>
  <c r="AQ447"/>
  <c r="AE447"/>
  <c r="AD447"/>
  <c r="AB447"/>
  <c r="AC447"/>
  <c r="AP455"/>
  <c r="AO455"/>
  <c r="AN455"/>
  <c r="AR455"/>
  <c r="AS455"/>
  <c r="AQ455"/>
  <c r="AE455"/>
  <c r="AD455"/>
  <c r="AC455"/>
  <c r="AB455"/>
  <c r="AP464"/>
  <c r="AO464"/>
  <c r="AN464"/>
  <c r="AR464"/>
  <c r="AS464"/>
  <c r="AQ464"/>
  <c r="AE464"/>
  <c r="AD464"/>
  <c r="AC464"/>
  <c r="AB464"/>
  <c r="AS488"/>
  <c r="AR488"/>
  <c r="AN488"/>
  <c r="AQ488"/>
  <c r="AP488"/>
  <c r="AO488"/>
  <c r="AE488"/>
  <c r="AD488"/>
  <c r="AC488"/>
  <c r="AB488"/>
  <c r="AS496"/>
  <c r="AR496"/>
  <c r="AN496"/>
  <c r="AQ496"/>
  <c r="AP496"/>
  <c r="AO496"/>
  <c r="AE496"/>
  <c r="AD496"/>
  <c r="AB496"/>
  <c r="AC496"/>
  <c r="AS512"/>
  <c r="AR512"/>
  <c r="AN512"/>
  <c r="AQ512"/>
  <c r="AP512"/>
  <c r="AO512"/>
  <c r="AB512"/>
  <c r="AD512"/>
  <c r="AC512"/>
  <c r="AE512"/>
  <c r="AS528"/>
  <c r="AR528"/>
  <c r="AN528"/>
  <c r="AQ528"/>
  <c r="AP528"/>
  <c r="AO528"/>
  <c r="AB528"/>
  <c r="AD528"/>
  <c r="AC528"/>
  <c r="AE528"/>
  <c r="AX27"/>
  <c r="AY27" s="1"/>
  <c r="AS27"/>
  <c r="AR27"/>
  <c r="AP27"/>
  <c r="AQ27"/>
  <c r="AO27"/>
  <c r="AB27"/>
  <c r="AC27"/>
  <c r="AD27"/>
  <c r="AE27"/>
  <c r="AN27"/>
  <c r="AX95"/>
  <c r="AY95" s="1"/>
  <c r="AN95"/>
  <c r="AP95"/>
  <c r="AQ95"/>
  <c r="AS95"/>
  <c r="AB95"/>
  <c r="AC95"/>
  <c r="AD95"/>
  <c r="AR95"/>
  <c r="AE95"/>
  <c r="AO95"/>
  <c r="AX87"/>
  <c r="AY87" s="1"/>
  <c r="AN87"/>
  <c r="AP87"/>
  <c r="AO87"/>
  <c r="AR87"/>
  <c r="AB87"/>
  <c r="AS87"/>
  <c r="AC87"/>
  <c r="AQ87"/>
  <c r="AD87"/>
  <c r="AE87"/>
  <c r="AX79"/>
  <c r="AY79" s="1"/>
  <c r="AN79"/>
  <c r="AP79"/>
  <c r="AQ79"/>
  <c r="AS79"/>
  <c r="AB79"/>
  <c r="AR79"/>
  <c r="AO79"/>
  <c r="AC79"/>
  <c r="AD79"/>
  <c r="AE79"/>
  <c r="AX63"/>
  <c r="AY63" s="1"/>
  <c r="AN63"/>
  <c r="AP63"/>
  <c r="AQ63"/>
  <c r="AS63"/>
  <c r="AB63"/>
  <c r="AC63"/>
  <c r="AR63"/>
  <c r="AD63"/>
  <c r="AO63"/>
  <c r="AE63"/>
  <c r="AX39"/>
  <c r="AY39" s="1"/>
  <c r="AN39"/>
  <c r="AP39"/>
  <c r="AO39"/>
  <c r="AR39"/>
  <c r="AB39"/>
  <c r="AC39"/>
  <c r="AS39"/>
  <c r="AQ39"/>
  <c r="AD39"/>
  <c r="AE39"/>
  <c r="AS141"/>
  <c r="AR141"/>
  <c r="AO141"/>
  <c r="AN141"/>
  <c r="AQ141"/>
  <c r="AE141"/>
  <c r="AD141"/>
  <c r="AC141"/>
  <c r="AB141"/>
  <c r="AP141"/>
  <c r="AS101"/>
  <c r="AR101"/>
  <c r="AO101"/>
  <c r="AN101"/>
  <c r="AQ101"/>
  <c r="AE101"/>
  <c r="AP101"/>
  <c r="AD101"/>
  <c r="AC101"/>
  <c r="AB101"/>
  <c r="AS356"/>
  <c r="AO356"/>
  <c r="AR356"/>
  <c r="AN356"/>
  <c r="AQ356"/>
  <c r="AP356"/>
  <c r="AE356"/>
  <c r="AD356"/>
  <c r="AC356"/>
  <c r="AB356"/>
  <c r="AS364"/>
  <c r="AO364"/>
  <c r="AR364"/>
  <c r="AP364"/>
  <c r="AN364"/>
  <c r="AE364"/>
  <c r="AQ364"/>
  <c r="AD364"/>
  <c r="AC364"/>
  <c r="AB364"/>
  <c r="AS372"/>
  <c r="AO372"/>
  <c r="AR372"/>
  <c r="AQ372"/>
  <c r="AP372"/>
  <c r="AN372"/>
  <c r="AE372"/>
  <c r="AD372"/>
  <c r="AC372"/>
  <c r="AB372"/>
  <c r="AS380"/>
  <c r="AO380"/>
  <c r="AR380"/>
  <c r="AQ380"/>
  <c r="AP380"/>
  <c r="AE380"/>
  <c r="AN380"/>
  <c r="AD380"/>
  <c r="AC380"/>
  <c r="AB380"/>
  <c r="AX73"/>
  <c r="AY73" s="1"/>
  <c r="AO73"/>
  <c r="AR73"/>
  <c r="AP73"/>
  <c r="AB73"/>
  <c r="AN73"/>
  <c r="AD73"/>
  <c r="AQ73"/>
  <c r="AS73"/>
  <c r="AE73"/>
  <c r="AC73"/>
  <c r="AX41"/>
  <c r="AY41" s="1"/>
  <c r="AO41"/>
  <c r="AR41"/>
  <c r="AB41"/>
  <c r="AP41"/>
  <c r="AC41"/>
  <c r="AQ41"/>
  <c r="AD41"/>
  <c r="AN41"/>
  <c r="AS41"/>
  <c r="AE41"/>
  <c r="AO167"/>
  <c r="AN167"/>
  <c r="AQ167"/>
  <c r="AP167"/>
  <c r="AE167"/>
  <c r="AD167"/>
  <c r="AR167"/>
  <c r="AB167"/>
  <c r="AS167"/>
  <c r="AC167"/>
  <c r="AO151"/>
  <c r="AN151"/>
  <c r="AQ151"/>
  <c r="AS151"/>
  <c r="AR151"/>
  <c r="AP151"/>
  <c r="AE151"/>
  <c r="AD151"/>
  <c r="AB151"/>
  <c r="AC151"/>
  <c r="AO143"/>
  <c r="AN143"/>
  <c r="AQ143"/>
  <c r="AP143"/>
  <c r="AS143"/>
  <c r="AE143"/>
  <c r="AD143"/>
  <c r="AR143"/>
  <c r="AC143"/>
  <c r="AB143"/>
  <c r="AO135"/>
  <c r="AN135"/>
  <c r="AQ135"/>
  <c r="AP135"/>
  <c r="AS135"/>
  <c r="AE135"/>
  <c r="AR135"/>
  <c r="AD135"/>
  <c r="AC135"/>
  <c r="AB135"/>
  <c r="AO119"/>
  <c r="AN119"/>
  <c r="AQ119"/>
  <c r="AS119"/>
  <c r="AR119"/>
  <c r="AP119"/>
  <c r="AE119"/>
  <c r="AD119"/>
  <c r="AB119"/>
  <c r="AC119"/>
  <c r="AO111"/>
  <c r="AN111"/>
  <c r="AQ111"/>
  <c r="AP111"/>
  <c r="AS111"/>
  <c r="AE111"/>
  <c r="AD111"/>
  <c r="AB111"/>
  <c r="AR111"/>
  <c r="AC111"/>
  <c r="AO103"/>
  <c r="AN103"/>
  <c r="AQ103"/>
  <c r="AP103"/>
  <c r="AE103"/>
  <c r="AD103"/>
  <c r="AR103"/>
  <c r="AC103"/>
  <c r="AS103"/>
  <c r="AB103"/>
  <c r="AQ181"/>
  <c r="AP181"/>
  <c r="AS181"/>
  <c r="AN181"/>
  <c r="AB181"/>
  <c r="AO181"/>
  <c r="AD181"/>
  <c r="AR181"/>
  <c r="AC181"/>
  <c r="AE181"/>
  <c r="AQ189"/>
  <c r="AP189"/>
  <c r="AS189"/>
  <c r="AN189"/>
  <c r="AR189"/>
  <c r="AB189"/>
  <c r="AD189"/>
  <c r="AC189"/>
  <c r="AO189"/>
  <c r="AE189"/>
  <c r="AQ205"/>
  <c r="AP205"/>
  <c r="AS205"/>
  <c r="AR205"/>
  <c r="AO205"/>
  <c r="AB205"/>
  <c r="AN205"/>
  <c r="AD205"/>
  <c r="AE205"/>
  <c r="AC205"/>
  <c r="AX86"/>
  <c r="AY86" s="1"/>
  <c r="AN86"/>
  <c r="AP86"/>
  <c r="AQ86"/>
  <c r="AO86"/>
  <c r="AR86"/>
  <c r="AD86"/>
  <c r="AE86"/>
  <c r="AB86"/>
  <c r="AS86"/>
  <c r="AC86"/>
  <c r="AX78"/>
  <c r="AY78" s="1"/>
  <c r="AN78"/>
  <c r="AP78"/>
  <c r="AQ78"/>
  <c r="AO78"/>
  <c r="AD78"/>
  <c r="AS78"/>
  <c r="AE78"/>
  <c r="AB78"/>
  <c r="AR78"/>
  <c r="AC78"/>
  <c r="AX70"/>
  <c r="AY70" s="1"/>
  <c r="AN70"/>
  <c r="AP70"/>
  <c r="AQ70"/>
  <c r="AO70"/>
  <c r="AR70"/>
  <c r="AD70"/>
  <c r="AE70"/>
  <c r="AB70"/>
  <c r="AS70"/>
  <c r="AC70"/>
  <c r="AX38"/>
  <c r="AY38" s="1"/>
  <c r="AN38"/>
  <c r="AP38"/>
  <c r="AQ38"/>
  <c r="AO38"/>
  <c r="AR38"/>
  <c r="AE38"/>
  <c r="AC38"/>
  <c r="AS38"/>
  <c r="AB38"/>
  <c r="AD38"/>
  <c r="AQ164"/>
  <c r="AP164"/>
  <c r="AS164"/>
  <c r="AR164"/>
  <c r="AO164"/>
  <c r="AN164"/>
  <c r="AB164"/>
  <c r="AD164"/>
  <c r="AC164"/>
  <c r="AE164"/>
  <c r="AQ148"/>
  <c r="AP148"/>
  <c r="AS148"/>
  <c r="AN148"/>
  <c r="AB148"/>
  <c r="AR148"/>
  <c r="AO148"/>
  <c r="AD148"/>
  <c r="AE148"/>
  <c r="AC148"/>
  <c r="AQ116"/>
  <c r="AP116"/>
  <c r="AS116"/>
  <c r="AN116"/>
  <c r="AB116"/>
  <c r="AO116"/>
  <c r="AD116"/>
  <c r="AC116"/>
  <c r="AE116"/>
  <c r="AR116"/>
  <c r="AQ100"/>
  <c r="AP100"/>
  <c r="AS100"/>
  <c r="AR100"/>
  <c r="AO100"/>
  <c r="AN100"/>
  <c r="AB100"/>
  <c r="AD100"/>
  <c r="AC100"/>
  <c r="AE100"/>
  <c r="AO192"/>
  <c r="AN192"/>
  <c r="AQ192"/>
  <c r="AS192"/>
  <c r="AR192"/>
  <c r="AP192"/>
  <c r="AE192"/>
  <c r="AD192"/>
  <c r="AC192"/>
  <c r="AB192"/>
  <c r="AO216"/>
  <c r="AN216"/>
  <c r="AQ216"/>
  <c r="AS216"/>
  <c r="AR216"/>
  <c r="AP216"/>
  <c r="AE216"/>
  <c r="AD216"/>
  <c r="AB216"/>
  <c r="AC216"/>
  <c r="AO224"/>
  <c r="AN224"/>
  <c r="AQ224"/>
  <c r="AS224"/>
  <c r="AE224"/>
  <c r="AD224"/>
  <c r="AP224"/>
  <c r="AC224"/>
  <c r="AR224"/>
  <c r="AB224"/>
  <c r="AO240"/>
  <c r="AN240"/>
  <c r="AQ240"/>
  <c r="AP240"/>
  <c r="AS240"/>
  <c r="AE240"/>
  <c r="AD240"/>
  <c r="AR240"/>
  <c r="AC240"/>
  <c r="AB240"/>
  <c r="AQ257"/>
  <c r="AP257"/>
  <c r="AS257"/>
  <c r="AR257"/>
  <c r="AO257"/>
  <c r="AE257"/>
  <c r="AD257"/>
  <c r="AC257"/>
  <c r="AN257"/>
  <c r="AB257"/>
  <c r="AQ265"/>
  <c r="AP265"/>
  <c r="AS265"/>
  <c r="AO265"/>
  <c r="AN265"/>
  <c r="AE265"/>
  <c r="AD265"/>
  <c r="AR265"/>
  <c r="AC265"/>
  <c r="AB265"/>
  <c r="AQ273"/>
  <c r="AP273"/>
  <c r="AS273"/>
  <c r="AR273"/>
  <c r="AO273"/>
  <c r="AN273"/>
  <c r="AE273"/>
  <c r="AD273"/>
  <c r="AC273"/>
  <c r="AB273"/>
  <c r="AQ281"/>
  <c r="AP281"/>
  <c r="AO281"/>
  <c r="AS281"/>
  <c r="AR281"/>
  <c r="AN281"/>
  <c r="AE281"/>
  <c r="AD281"/>
  <c r="AC281"/>
  <c r="AB281"/>
  <c r="AQ289"/>
  <c r="AP289"/>
  <c r="AO289"/>
  <c r="AS289"/>
  <c r="AR289"/>
  <c r="AN289"/>
  <c r="AE289"/>
  <c r="AD289"/>
  <c r="AC289"/>
  <c r="AB289"/>
  <c r="AQ297"/>
  <c r="AP297"/>
  <c r="AO297"/>
  <c r="AS297"/>
  <c r="AR297"/>
  <c r="AN297"/>
  <c r="AE297"/>
  <c r="AD297"/>
  <c r="AC297"/>
  <c r="AB297"/>
  <c r="AQ305"/>
  <c r="AP305"/>
  <c r="AO305"/>
  <c r="AS305"/>
  <c r="AR305"/>
  <c r="AN305"/>
  <c r="AE305"/>
  <c r="AD305"/>
  <c r="AC305"/>
  <c r="AB305"/>
  <c r="AQ314"/>
  <c r="AP314"/>
  <c r="AO314"/>
  <c r="AS314"/>
  <c r="AR314"/>
  <c r="AN314"/>
  <c r="AE314"/>
  <c r="AD314"/>
  <c r="AC314"/>
  <c r="AB314"/>
  <c r="AQ322"/>
  <c r="AP322"/>
  <c r="AO322"/>
  <c r="AS322"/>
  <c r="AR322"/>
  <c r="AN322"/>
  <c r="AE322"/>
  <c r="AD322"/>
  <c r="AC322"/>
  <c r="AB322"/>
  <c r="AQ330"/>
  <c r="AP330"/>
  <c r="AO330"/>
  <c r="AS330"/>
  <c r="AR330"/>
  <c r="AN330"/>
  <c r="AE330"/>
  <c r="AD330"/>
  <c r="AC330"/>
  <c r="AB330"/>
  <c r="AQ338"/>
  <c r="AP338"/>
  <c r="AO338"/>
  <c r="AS338"/>
  <c r="AR338"/>
  <c r="AN338"/>
  <c r="AE338"/>
  <c r="AD338"/>
  <c r="AC338"/>
  <c r="AB338"/>
  <c r="AQ346"/>
  <c r="AP346"/>
  <c r="AO346"/>
  <c r="AS346"/>
  <c r="AR346"/>
  <c r="AN346"/>
  <c r="AE346"/>
  <c r="AD346"/>
  <c r="AC346"/>
  <c r="AB346"/>
  <c r="AQ354"/>
  <c r="AP354"/>
  <c r="AO354"/>
  <c r="AS354"/>
  <c r="AR354"/>
  <c r="AN354"/>
  <c r="AE354"/>
  <c r="AD354"/>
  <c r="AC354"/>
  <c r="AB354"/>
  <c r="AQ362"/>
  <c r="AP362"/>
  <c r="AO362"/>
  <c r="AS362"/>
  <c r="AR362"/>
  <c r="AN362"/>
  <c r="AE362"/>
  <c r="AD362"/>
  <c r="AB362"/>
  <c r="AC362"/>
  <c r="AQ370"/>
  <c r="AP370"/>
  <c r="AO370"/>
  <c r="AS370"/>
  <c r="AR370"/>
  <c r="AN370"/>
  <c r="AE370"/>
  <c r="AD370"/>
  <c r="AC370"/>
  <c r="AB370"/>
  <c r="AQ378"/>
  <c r="AP378"/>
  <c r="AO378"/>
  <c r="AS378"/>
  <c r="AR378"/>
  <c r="AN378"/>
  <c r="AE378"/>
  <c r="AD378"/>
  <c r="AC378"/>
  <c r="AB378"/>
  <c r="AQ387"/>
  <c r="AP387"/>
  <c r="AO387"/>
  <c r="AS387"/>
  <c r="AR387"/>
  <c r="AN387"/>
  <c r="AE387"/>
  <c r="AD387"/>
  <c r="AC387"/>
  <c r="AB387"/>
  <c r="AQ395"/>
  <c r="AP395"/>
  <c r="AO395"/>
  <c r="AS395"/>
  <c r="AR395"/>
  <c r="AN395"/>
  <c r="AE395"/>
  <c r="AD395"/>
  <c r="AC395"/>
  <c r="AB395"/>
  <c r="AQ403"/>
  <c r="AP403"/>
  <c r="AO403"/>
  <c r="AS403"/>
  <c r="AR403"/>
  <c r="AN403"/>
  <c r="AE403"/>
  <c r="AD403"/>
  <c r="AC403"/>
  <c r="AB403"/>
  <c r="AQ411"/>
  <c r="AP411"/>
  <c r="AO411"/>
  <c r="AS411"/>
  <c r="AR411"/>
  <c r="AN411"/>
  <c r="AE411"/>
  <c r="AD411"/>
  <c r="AC411"/>
  <c r="AB411"/>
  <c r="AQ419"/>
  <c r="AP419"/>
  <c r="AO419"/>
  <c r="AS419"/>
  <c r="AR419"/>
  <c r="AN419"/>
  <c r="AE419"/>
  <c r="AD419"/>
  <c r="AB419"/>
  <c r="AC419"/>
  <c r="AP427"/>
  <c r="AO427"/>
  <c r="AN427"/>
  <c r="AR427"/>
  <c r="AS427"/>
  <c r="AQ427"/>
  <c r="AE427"/>
  <c r="AD427"/>
  <c r="AC427"/>
  <c r="AB427"/>
  <c r="AP435"/>
  <c r="AO435"/>
  <c r="AN435"/>
  <c r="AR435"/>
  <c r="AS435"/>
  <c r="AQ435"/>
  <c r="AE435"/>
  <c r="AD435"/>
  <c r="AC435"/>
  <c r="AB435"/>
  <c r="AP443"/>
  <c r="AO443"/>
  <c r="AN443"/>
  <c r="AR443"/>
  <c r="AS443"/>
  <c r="AQ443"/>
  <c r="AE443"/>
  <c r="AD443"/>
  <c r="AC443"/>
  <c r="AB443"/>
  <c r="AP451"/>
  <c r="AO451"/>
  <c r="AN451"/>
  <c r="AR451"/>
  <c r="AS451"/>
  <c r="AQ451"/>
  <c r="AE451"/>
  <c r="AD451"/>
  <c r="AC451"/>
  <c r="AB451"/>
  <c r="AP460"/>
  <c r="AO460"/>
  <c r="AN460"/>
  <c r="AR460"/>
  <c r="AS460"/>
  <c r="AQ460"/>
  <c r="AE460"/>
  <c r="AD460"/>
  <c r="AC460"/>
  <c r="AB460"/>
  <c r="AP468"/>
  <c r="AO468"/>
  <c r="AN468"/>
  <c r="AR468"/>
  <c r="AS468"/>
  <c r="AQ468"/>
  <c r="AE468"/>
  <c r="AD468"/>
  <c r="AB468"/>
  <c r="AC468"/>
  <c r="AP476"/>
  <c r="AO476"/>
  <c r="AN476"/>
  <c r="AR476"/>
  <c r="AS476"/>
  <c r="AQ476"/>
  <c r="AE476"/>
  <c r="AD476"/>
  <c r="AC476"/>
  <c r="AB476"/>
  <c r="AS484"/>
  <c r="AR484"/>
  <c r="AN484"/>
  <c r="AO484"/>
  <c r="AP484"/>
  <c r="AQ484"/>
  <c r="AE484"/>
  <c r="AD484"/>
  <c r="AC484"/>
  <c r="AB484"/>
  <c r="AS492"/>
  <c r="AR492"/>
  <c r="AN492"/>
  <c r="AO492"/>
  <c r="AQ492"/>
  <c r="AP492"/>
  <c r="AE492"/>
  <c r="AD492"/>
  <c r="AC492"/>
  <c r="AB492"/>
  <c r="AS500"/>
  <c r="AR500"/>
  <c r="AN500"/>
  <c r="AO500"/>
  <c r="AP500"/>
  <c r="AB500"/>
  <c r="AD500"/>
  <c r="AQ500"/>
  <c r="AE500"/>
  <c r="AC500"/>
  <c r="AS508"/>
  <c r="AR508"/>
  <c r="AN508"/>
  <c r="AO508"/>
  <c r="AQ508"/>
  <c r="AP508"/>
  <c r="AB508"/>
  <c r="AD508"/>
  <c r="AC508"/>
  <c r="AE508"/>
  <c r="AS516"/>
  <c r="AR516"/>
  <c r="AN516"/>
  <c r="AO516"/>
  <c r="AP516"/>
  <c r="AB516"/>
  <c r="AD516"/>
  <c r="AQ516"/>
  <c r="AC516"/>
  <c r="AE516"/>
  <c r="AS524"/>
  <c r="AR524"/>
  <c r="AN524"/>
  <c r="AO524"/>
  <c r="AQ524"/>
  <c r="AP524"/>
  <c r="AB524"/>
  <c r="AD524"/>
  <c r="AC524"/>
  <c r="AE524"/>
  <c r="AY93"/>
  <c r="AX88"/>
  <c r="AY88" s="1"/>
  <c r="AO88"/>
  <c r="AN88"/>
  <c r="AS88"/>
  <c r="AD88"/>
  <c r="AP88"/>
  <c r="AE88"/>
  <c r="AR88"/>
  <c r="AQ88"/>
  <c r="AB88"/>
  <c r="AC88"/>
  <c r="AY77"/>
  <c r="AX72"/>
  <c r="AY72" s="1"/>
  <c r="AO72"/>
  <c r="AN72"/>
  <c r="AS72"/>
  <c r="AD72"/>
  <c r="AP72"/>
  <c r="AE72"/>
  <c r="AR72"/>
  <c r="AQ72"/>
  <c r="AB72"/>
  <c r="AC72"/>
  <c r="AX48"/>
  <c r="AY48" s="1"/>
  <c r="AO48"/>
  <c r="AN48"/>
  <c r="AS48"/>
  <c r="AE48"/>
  <c r="AQ48"/>
  <c r="AR48"/>
  <c r="AC48"/>
  <c r="AD48"/>
  <c r="AP48"/>
  <c r="AB48"/>
  <c r="AX40"/>
  <c r="AY40" s="1"/>
  <c r="AO40"/>
  <c r="AN40"/>
  <c r="AS40"/>
  <c r="AE40"/>
  <c r="AP40"/>
  <c r="AR40"/>
  <c r="AQ40"/>
  <c r="AC40"/>
  <c r="AB40"/>
  <c r="AD40"/>
  <c r="AO158"/>
  <c r="AP158"/>
  <c r="AN158"/>
  <c r="AR158"/>
  <c r="AB158"/>
  <c r="AS158"/>
  <c r="AD158"/>
  <c r="AQ158"/>
  <c r="AE158"/>
  <c r="AC158"/>
  <c r="AO142"/>
  <c r="AS142"/>
  <c r="AR142"/>
  <c r="AB142"/>
  <c r="AN142"/>
  <c r="AD142"/>
  <c r="AQ142"/>
  <c r="AP142"/>
  <c r="AE142"/>
  <c r="AC142"/>
  <c r="AO126"/>
  <c r="AP126"/>
  <c r="AN126"/>
  <c r="AR126"/>
  <c r="AB126"/>
  <c r="AQ126"/>
  <c r="AS126"/>
  <c r="AD126"/>
  <c r="AE126"/>
  <c r="AC126"/>
  <c r="AO118"/>
  <c r="AP118"/>
  <c r="AS118"/>
  <c r="AB118"/>
  <c r="AR118"/>
  <c r="AQ118"/>
  <c r="AN118"/>
  <c r="AD118"/>
  <c r="AE118"/>
  <c r="AC118"/>
  <c r="AS190"/>
  <c r="AR190"/>
  <c r="AQ190"/>
  <c r="AE190"/>
  <c r="AD190"/>
  <c r="AN190"/>
  <c r="AC190"/>
  <c r="AB190"/>
  <c r="AO190"/>
  <c r="AP190"/>
  <c r="AS222"/>
  <c r="AR222"/>
  <c r="AQ222"/>
  <c r="AP222"/>
  <c r="AO222"/>
  <c r="AE222"/>
  <c r="AN222"/>
  <c r="AD222"/>
  <c r="AC222"/>
  <c r="AB222"/>
  <c r="AS295"/>
  <c r="AO295"/>
  <c r="AN295"/>
  <c r="AR295"/>
  <c r="AP295"/>
  <c r="AE295"/>
  <c r="AD295"/>
  <c r="AQ295"/>
  <c r="AC295"/>
  <c r="AB295"/>
  <c r="AS336"/>
  <c r="AO336"/>
  <c r="AN336"/>
  <c r="AR336"/>
  <c r="AQ336"/>
  <c r="AP336"/>
  <c r="AE336"/>
  <c r="AD336"/>
  <c r="AC336"/>
  <c r="AB336"/>
  <c r="AX58"/>
  <c r="AY58" s="1"/>
  <c r="AS58"/>
  <c r="AO58"/>
  <c r="AQ58"/>
  <c r="AD58"/>
  <c r="AE58"/>
  <c r="AN58"/>
  <c r="AB58"/>
  <c r="AR58"/>
  <c r="AP58"/>
  <c r="AC58"/>
  <c r="AQ160"/>
  <c r="AP160"/>
  <c r="AS160"/>
  <c r="AO160"/>
  <c r="AN160"/>
  <c r="AB160"/>
  <c r="AR160"/>
  <c r="AD160"/>
  <c r="AE160"/>
  <c r="AC160"/>
  <c r="AQ120"/>
  <c r="AP120"/>
  <c r="AS120"/>
  <c r="AO120"/>
  <c r="AB120"/>
  <c r="AR120"/>
  <c r="AD120"/>
  <c r="AN120"/>
  <c r="AE120"/>
  <c r="AC120"/>
  <c r="AO212"/>
  <c r="AN212"/>
  <c r="AQ212"/>
  <c r="AR212"/>
  <c r="AP212"/>
  <c r="AE212"/>
  <c r="AS212"/>
  <c r="AD212"/>
  <c r="AC212"/>
  <c r="AB212"/>
  <c r="AO228"/>
  <c r="AN228"/>
  <c r="AQ228"/>
  <c r="AE228"/>
  <c r="AD228"/>
  <c r="AP228"/>
  <c r="AR228"/>
  <c r="AC228"/>
  <c r="AS228"/>
  <c r="AB228"/>
  <c r="AO236"/>
  <c r="AN236"/>
  <c r="AQ236"/>
  <c r="AR236"/>
  <c r="AE236"/>
  <c r="AD236"/>
  <c r="AS236"/>
  <c r="AC236"/>
  <c r="AB236"/>
  <c r="AP236"/>
  <c r="AQ277"/>
  <c r="AP277"/>
  <c r="AO277"/>
  <c r="AS277"/>
  <c r="AN277"/>
  <c r="AR277"/>
  <c r="AE277"/>
  <c r="AD277"/>
  <c r="AB277"/>
  <c r="AC277"/>
  <c r="AQ309"/>
  <c r="AP309"/>
  <c r="AO309"/>
  <c r="AS309"/>
  <c r="AN309"/>
  <c r="AR309"/>
  <c r="AE309"/>
  <c r="AD309"/>
  <c r="AB309"/>
  <c r="AC309"/>
  <c r="AQ374"/>
  <c r="AP374"/>
  <c r="AO374"/>
  <c r="AS374"/>
  <c r="AN374"/>
  <c r="AE374"/>
  <c r="AD374"/>
  <c r="AR374"/>
  <c r="AC374"/>
  <c r="AB374"/>
  <c r="AQ382"/>
  <c r="AP382"/>
  <c r="AO382"/>
  <c r="AS382"/>
  <c r="AN382"/>
  <c r="AR382"/>
  <c r="AE382"/>
  <c r="AD382"/>
  <c r="AB382"/>
  <c r="AC382"/>
  <c r="AQ423"/>
  <c r="AP423"/>
  <c r="AO423"/>
  <c r="AS423"/>
  <c r="AN423"/>
  <c r="AR423"/>
  <c r="AE423"/>
  <c r="AD423"/>
  <c r="AC423"/>
  <c r="AB423"/>
  <c r="AP431"/>
  <c r="AO431"/>
  <c r="AN431"/>
  <c r="AR431"/>
  <c r="AS431"/>
  <c r="AQ431"/>
  <c r="AE431"/>
  <c r="AD431"/>
  <c r="AB431"/>
  <c r="AC431"/>
  <c r="AP480"/>
  <c r="AO480"/>
  <c r="AN480"/>
  <c r="AR480"/>
  <c r="AS480"/>
  <c r="AQ480"/>
  <c r="AE480"/>
  <c r="AD480"/>
  <c r="AB480"/>
  <c r="AC480"/>
  <c r="AN71"/>
  <c r="AX71"/>
  <c r="AY71" s="1"/>
  <c r="AP71"/>
  <c r="AO71"/>
  <c r="AR71"/>
  <c r="AB71"/>
  <c r="AS71"/>
  <c r="AQ71"/>
  <c r="AC71"/>
  <c r="AD71"/>
  <c r="AE71"/>
  <c r="AX55"/>
  <c r="AY55" s="1"/>
  <c r="AN55"/>
  <c r="AP55"/>
  <c r="AO55"/>
  <c r="AR55"/>
  <c r="AB55"/>
  <c r="AS55"/>
  <c r="AC55"/>
  <c r="AD55"/>
  <c r="AE55"/>
  <c r="AQ55"/>
  <c r="AX47"/>
  <c r="AY47" s="1"/>
  <c r="AN47"/>
  <c r="AP47"/>
  <c r="AQ47"/>
  <c r="AB47"/>
  <c r="AS47"/>
  <c r="AC47"/>
  <c r="AR47"/>
  <c r="AO47"/>
  <c r="AD47"/>
  <c r="AE47"/>
  <c r="AX31"/>
  <c r="AY31" s="1"/>
  <c r="AN31"/>
  <c r="AP31"/>
  <c r="AQ31"/>
  <c r="AB31"/>
  <c r="AS31"/>
  <c r="AC31"/>
  <c r="AD31"/>
  <c r="AO31"/>
  <c r="AE31"/>
  <c r="AR31"/>
  <c r="AS165"/>
  <c r="AR165"/>
  <c r="AO165"/>
  <c r="AN165"/>
  <c r="AQ165"/>
  <c r="AE165"/>
  <c r="AP165"/>
  <c r="AD165"/>
  <c r="AC165"/>
  <c r="AB165"/>
  <c r="AS133"/>
  <c r="AR133"/>
  <c r="AO133"/>
  <c r="AE133"/>
  <c r="AD133"/>
  <c r="AP133"/>
  <c r="AC133"/>
  <c r="AN133"/>
  <c r="AB133"/>
  <c r="AQ133"/>
  <c r="AS117"/>
  <c r="AR117"/>
  <c r="AQ117"/>
  <c r="AP117"/>
  <c r="AO117"/>
  <c r="AE117"/>
  <c r="AD117"/>
  <c r="AC117"/>
  <c r="AB117"/>
  <c r="AN117"/>
  <c r="AS109"/>
  <c r="AR109"/>
  <c r="AO109"/>
  <c r="AN109"/>
  <c r="AQ109"/>
  <c r="AE109"/>
  <c r="AP109"/>
  <c r="AD109"/>
  <c r="AC109"/>
  <c r="AB109"/>
  <c r="AO183"/>
  <c r="AP183"/>
  <c r="AS183"/>
  <c r="AB183"/>
  <c r="AR183"/>
  <c r="AQ183"/>
  <c r="AN183"/>
  <c r="AD183"/>
  <c r="AE183"/>
  <c r="AC183"/>
  <c r="AO199"/>
  <c r="AR199"/>
  <c r="AQ199"/>
  <c r="AP199"/>
  <c r="AB199"/>
  <c r="AS199"/>
  <c r="AD199"/>
  <c r="AN199"/>
  <c r="AE199"/>
  <c r="AC199"/>
  <c r="AO207"/>
  <c r="AS207"/>
  <c r="AR207"/>
  <c r="AB207"/>
  <c r="AN207"/>
  <c r="AD207"/>
  <c r="AQ207"/>
  <c r="AE207"/>
  <c r="AP207"/>
  <c r="AC207"/>
  <c r="AO239"/>
  <c r="AS239"/>
  <c r="AR239"/>
  <c r="AQ239"/>
  <c r="AB239"/>
  <c r="AP239"/>
  <c r="AN239"/>
  <c r="AD239"/>
  <c r="AE239"/>
  <c r="AC239"/>
  <c r="AO248"/>
  <c r="AP248"/>
  <c r="AS248"/>
  <c r="AB248"/>
  <c r="AN248"/>
  <c r="AR248"/>
  <c r="AQ248"/>
  <c r="AD248"/>
  <c r="AE248"/>
  <c r="AC248"/>
  <c r="AO272"/>
  <c r="AN272"/>
  <c r="AQ272"/>
  <c r="AR272"/>
  <c r="AS272"/>
  <c r="AP272"/>
  <c r="AB272"/>
  <c r="AD272"/>
  <c r="AE272"/>
  <c r="AC272"/>
  <c r="AO321"/>
  <c r="AN321"/>
  <c r="AQ321"/>
  <c r="AR321"/>
  <c r="AP321"/>
  <c r="AS321"/>
  <c r="AB321"/>
  <c r="AD321"/>
  <c r="AE321"/>
  <c r="AC321"/>
  <c r="AO329"/>
  <c r="AN329"/>
  <c r="AQ329"/>
  <c r="AS329"/>
  <c r="AR329"/>
  <c r="AP329"/>
  <c r="AB329"/>
  <c r="AD329"/>
  <c r="AE329"/>
  <c r="AC329"/>
  <c r="AO337"/>
  <c r="AN337"/>
  <c r="AQ337"/>
  <c r="AS337"/>
  <c r="AR337"/>
  <c r="AB337"/>
  <c r="AP337"/>
  <c r="AD337"/>
  <c r="AE337"/>
  <c r="AC337"/>
  <c r="AX92"/>
  <c r="AY92" s="1"/>
  <c r="AQ92"/>
  <c r="AR92"/>
  <c r="AS92"/>
  <c r="AN92"/>
  <c r="AD92"/>
  <c r="AE92"/>
  <c r="AO92"/>
  <c r="AB92"/>
  <c r="AC92"/>
  <c r="AP92"/>
  <c r="AX84"/>
  <c r="AY84" s="1"/>
  <c r="AQ84"/>
  <c r="AR84"/>
  <c r="AS84"/>
  <c r="AN84"/>
  <c r="AP84"/>
  <c r="AD84"/>
  <c r="AE84"/>
  <c r="AO84"/>
  <c r="AB84"/>
  <c r="AC84"/>
  <c r="AX76"/>
  <c r="AY76" s="1"/>
  <c r="AQ76"/>
  <c r="AR76"/>
  <c r="AS76"/>
  <c r="AN76"/>
  <c r="AD76"/>
  <c r="AE76"/>
  <c r="AO76"/>
  <c r="AB76"/>
  <c r="AP76"/>
  <c r="AC76"/>
  <c r="AX68"/>
  <c r="AY68" s="1"/>
  <c r="AQ68"/>
  <c r="AR68"/>
  <c r="AS68"/>
  <c r="AN68"/>
  <c r="AP68"/>
  <c r="AD68"/>
  <c r="AE68"/>
  <c r="AO68"/>
  <c r="AB68"/>
  <c r="AC68"/>
  <c r="AX60"/>
  <c r="AY60" s="1"/>
  <c r="AQ60"/>
  <c r="AR60"/>
  <c r="AS60"/>
  <c r="AN60"/>
  <c r="AD60"/>
  <c r="AE60"/>
  <c r="AO60"/>
  <c r="AB60"/>
  <c r="AC60"/>
  <c r="AP60"/>
  <c r="AX52"/>
  <c r="AY52" s="1"/>
  <c r="AQ52"/>
  <c r="AR52"/>
  <c r="AS52"/>
  <c r="AN52"/>
  <c r="AP52"/>
  <c r="AD52"/>
  <c r="AE52"/>
  <c r="AO52"/>
  <c r="AB52"/>
  <c r="AC52"/>
  <c r="AX44"/>
  <c r="AY44" s="1"/>
  <c r="AQ44"/>
  <c r="AR44"/>
  <c r="AS44"/>
  <c r="AN44"/>
  <c r="AE44"/>
  <c r="AO44"/>
  <c r="AC44"/>
  <c r="AP44"/>
  <c r="AD44"/>
  <c r="AB44"/>
  <c r="AX36"/>
  <c r="AY36" s="1"/>
  <c r="AQ36"/>
  <c r="AR36"/>
  <c r="AS36"/>
  <c r="AN36"/>
  <c r="AP36"/>
  <c r="AE36"/>
  <c r="AO36"/>
  <c r="AC36"/>
  <c r="AD36"/>
  <c r="AB36"/>
  <c r="AX28"/>
  <c r="AY28" s="1"/>
  <c r="AS28"/>
  <c r="AQ28"/>
  <c r="AR28"/>
  <c r="AN28"/>
  <c r="AE28"/>
  <c r="AO28"/>
  <c r="AC28"/>
  <c r="AB28"/>
  <c r="AD28"/>
  <c r="AP28"/>
  <c r="AO162"/>
  <c r="AQ162"/>
  <c r="AP162"/>
  <c r="AN162"/>
  <c r="AS162"/>
  <c r="AB162"/>
  <c r="AD162"/>
  <c r="AR162"/>
  <c r="AE162"/>
  <c r="AC162"/>
  <c r="AO154"/>
  <c r="AN154"/>
  <c r="AQ154"/>
  <c r="AB154"/>
  <c r="AR154"/>
  <c r="AD154"/>
  <c r="AS154"/>
  <c r="AP154"/>
  <c r="AE154"/>
  <c r="AC154"/>
  <c r="AO146"/>
  <c r="AS146"/>
  <c r="AN146"/>
  <c r="AB146"/>
  <c r="AP146"/>
  <c r="AD146"/>
  <c r="AR146"/>
  <c r="AQ146"/>
  <c r="AE146"/>
  <c r="AC146"/>
  <c r="AO138"/>
  <c r="AS138"/>
  <c r="AR138"/>
  <c r="AQ138"/>
  <c r="AB138"/>
  <c r="AD138"/>
  <c r="AP138"/>
  <c r="AE138"/>
  <c r="AN138"/>
  <c r="AC138"/>
  <c r="AO130"/>
  <c r="AQ130"/>
  <c r="AP130"/>
  <c r="AN130"/>
  <c r="AS130"/>
  <c r="AB130"/>
  <c r="AR130"/>
  <c r="AD130"/>
  <c r="AE130"/>
  <c r="AC130"/>
  <c r="AO122"/>
  <c r="AN122"/>
  <c r="AQ122"/>
  <c r="AB122"/>
  <c r="AS122"/>
  <c r="AP122"/>
  <c r="AR122"/>
  <c r="AD122"/>
  <c r="AE122"/>
  <c r="AC122"/>
  <c r="AO114"/>
  <c r="AS114"/>
  <c r="AN114"/>
  <c r="AR114"/>
  <c r="AB114"/>
  <c r="AQ114"/>
  <c r="AP114"/>
  <c r="AD114"/>
  <c r="AE114"/>
  <c r="AC114"/>
  <c r="AO106"/>
  <c r="AS106"/>
  <c r="AR106"/>
  <c r="AQ106"/>
  <c r="AP106"/>
  <c r="AB106"/>
  <c r="AN106"/>
  <c r="AD106"/>
  <c r="AE106"/>
  <c r="AC106"/>
  <c r="AS170"/>
  <c r="AR170"/>
  <c r="AN170"/>
  <c r="AP170"/>
  <c r="AE170"/>
  <c r="AQ170"/>
  <c r="AD170"/>
  <c r="AO170"/>
  <c r="AC170"/>
  <c r="AB170"/>
  <c r="AS178"/>
  <c r="AR178"/>
  <c r="AP178"/>
  <c r="AO178"/>
  <c r="AN178"/>
  <c r="AQ178"/>
  <c r="AE178"/>
  <c r="AD178"/>
  <c r="AC178"/>
  <c r="AB178"/>
  <c r="AS186"/>
  <c r="AR186"/>
  <c r="AQ186"/>
  <c r="AP186"/>
  <c r="AE186"/>
  <c r="AD186"/>
  <c r="AC186"/>
  <c r="AO186"/>
  <c r="AB186"/>
  <c r="AN186"/>
  <c r="AS194"/>
  <c r="AR194"/>
  <c r="AN194"/>
  <c r="AE194"/>
  <c r="AD194"/>
  <c r="AO194"/>
  <c r="AP194"/>
  <c r="AC194"/>
  <c r="AB194"/>
  <c r="AQ194"/>
  <c r="AS202"/>
  <c r="AR202"/>
  <c r="AN202"/>
  <c r="AP202"/>
  <c r="AE202"/>
  <c r="AD202"/>
  <c r="AQ202"/>
  <c r="AC202"/>
  <c r="AB202"/>
  <c r="AO202"/>
  <c r="AS210"/>
  <c r="AR210"/>
  <c r="AP210"/>
  <c r="AO210"/>
  <c r="AN210"/>
  <c r="AE210"/>
  <c r="AD210"/>
  <c r="AC210"/>
  <c r="AQ210"/>
  <c r="AB210"/>
  <c r="AS218"/>
  <c r="AR218"/>
  <c r="AQ218"/>
  <c r="AP218"/>
  <c r="AO218"/>
  <c r="AN218"/>
  <c r="AE218"/>
  <c r="AD218"/>
  <c r="AC218"/>
  <c r="AB218"/>
  <c r="AS226"/>
  <c r="AR226"/>
  <c r="AN226"/>
  <c r="AQ226"/>
  <c r="AP226"/>
  <c r="AE226"/>
  <c r="AO226"/>
  <c r="AD226"/>
  <c r="AC226"/>
  <c r="AB226"/>
  <c r="AS234"/>
  <c r="AR234"/>
  <c r="AN234"/>
  <c r="AP234"/>
  <c r="AO234"/>
  <c r="AE234"/>
  <c r="AQ234"/>
  <c r="AD234"/>
  <c r="AC234"/>
  <c r="AB234"/>
  <c r="AS243"/>
  <c r="AR243"/>
  <c r="AP243"/>
  <c r="AO243"/>
  <c r="AN243"/>
  <c r="AE243"/>
  <c r="AD243"/>
  <c r="AQ243"/>
  <c r="AC243"/>
  <c r="AB243"/>
  <c r="AS251"/>
  <c r="AR251"/>
  <c r="AQ251"/>
  <c r="AP251"/>
  <c r="AE251"/>
  <c r="AD251"/>
  <c r="AC251"/>
  <c r="AO251"/>
  <c r="AB251"/>
  <c r="AN251"/>
  <c r="AO259"/>
  <c r="AN259"/>
  <c r="AR259"/>
  <c r="AP259"/>
  <c r="AS259"/>
  <c r="AE259"/>
  <c r="AD259"/>
  <c r="AQ259"/>
  <c r="AC259"/>
  <c r="AB259"/>
  <c r="AO267"/>
  <c r="AQ267"/>
  <c r="AP267"/>
  <c r="AN267"/>
  <c r="AS267"/>
  <c r="AR267"/>
  <c r="AE267"/>
  <c r="AD267"/>
  <c r="AC267"/>
  <c r="AB267"/>
  <c r="AS275"/>
  <c r="AO275"/>
  <c r="AR275"/>
  <c r="AN275"/>
  <c r="AQ275"/>
  <c r="AE275"/>
  <c r="AD275"/>
  <c r="AP275"/>
  <c r="AC275"/>
  <c r="AB275"/>
  <c r="AS283"/>
  <c r="AO283"/>
  <c r="AR283"/>
  <c r="AP283"/>
  <c r="AN283"/>
  <c r="AE283"/>
  <c r="AQ283"/>
  <c r="AD283"/>
  <c r="AC283"/>
  <c r="AB283"/>
  <c r="AS291"/>
  <c r="AO291"/>
  <c r="AR291"/>
  <c r="AN291"/>
  <c r="AQ291"/>
  <c r="AE291"/>
  <c r="AD291"/>
  <c r="AC291"/>
  <c r="AB291"/>
  <c r="AP291"/>
  <c r="AS299"/>
  <c r="AO299"/>
  <c r="AR299"/>
  <c r="AP299"/>
  <c r="AN299"/>
  <c r="AQ299"/>
  <c r="AE299"/>
  <c r="AD299"/>
  <c r="AC299"/>
  <c r="AB299"/>
  <c r="AS307"/>
  <c r="AO307"/>
  <c r="AR307"/>
  <c r="AQ307"/>
  <c r="AP307"/>
  <c r="AN307"/>
  <c r="AE307"/>
  <c r="AD307"/>
  <c r="AC307"/>
  <c r="AB307"/>
  <c r="AS316"/>
  <c r="AO316"/>
  <c r="AR316"/>
  <c r="AQ316"/>
  <c r="AN316"/>
  <c r="AE316"/>
  <c r="AD316"/>
  <c r="AP316"/>
  <c r="AC316"/>
  <c r="AB316"/>
  <c r="AS324"/>
  <c r="AO324"/>
  <c r="AR324"/>
  <c r="AP324"/>
  <c r="AE324"/>
  <c r="AN324"/>
  <c r="AQ324"/>
  <c r="AD324"/>
  <c r="AC324"/>
  <c r="AB324"/>
  <c r="AS332"/>
  <c r="AO332"/>
  <c r="AR332"/>
  <c r="AN332"/>
  <c r="AE332"/>
  <c r="AD332"/>
  <c r="AP332"/>
  <c r="AC332"/>
  <c r="AB332"/>
  <c r="AQ332"/>
  <c r="AS340"/>
  <c r="AO340"/>
  <c r="AR340"/>
  <c r="AN340"/>
  <c r="AQ340"/>
  <c r="AP340"/>
  <c r="AE340"/>
  <c r="AD340"/>
  <c r="AC340"/>
  <c r="AB340"/>
  <c r="AS348"/>
  <c r="AO348"/>
  <c r="AR348"/>
  <c r="AP348"/>
  <c r="AQ348"/>
  <c r="AE348"/>
  <c r="AD348"/>
  <c r="AC348"/>
  <c r="AB348"/>
  <c r="AN348"/>
  <c r="AS389"/>
  <c r="AO389"/>
  <c r="AR389"/>
  <c r="AQ389"/>
  <c r="AE389"/>
  <c r="AD389"/>
  <c r="AC389"/>
  <c r="AP389"/>
  <c r="AB389"/>
  <c r="AN389"/>
  <c r="AS397"/>
  <c r="AO397"/>
  <c r="AR397"/>
  <c r="AQ397"/>
  <c r="AP397"/>
  <c r="AN397"/>
  <c r="AE397"/>
  <c r="AD397"/>
  <c r="AC397"/>
  <c r="AB397"/>
  <c r="AX89"/>
  <c r="AY89" s="1"/>
  <c r="AO89"/>
  <c r="AR89"/>
  <c r="AP89"/>
  <c r="AB89"/>
  <c r="AQ89"/>
  <c r="AD89"/>
  <c r="AS89"/>
  <c r="AN89"/>
  <c r="AE89"/>
  <c r="AC89"/>
  <c r="AX81"/>
  <c r="AY81" s="1"/>
  <c r="AO81"/>
  <c r="AR81"/>
  <c r="AN81"/>
  <c r="AB81"/>
  <c r="AP81"/>
  <c r="AC81"/>
  <c r="AD81"/>
  <c r="AQ81"/>
  <c r="AS81"/>
  <c r="AE81"/>
  <c r="AX65"/>
  <c r="AY65" s="1"/>
  <c r="AO65"/>
  <c r="AR65"/>
  <c r="AN65"/>
  <c r="AB65"/>
  <c r="AP65"/>
  <c r="AC65"/>
  <c r="AD65"/>
  <c r="AS65"/>
  <c r="AQ65"/>
  <c r="AE65"/>
  <c r="AX57"/>
  <c r="AY57" s="1"/>
  <c r="AO57"/>
  <c r="AR57"/>
  <c r="AP57"/>
  <c r="AB57"/>
  <c r="AC57"/>
  <c r="AD57"/>
  <c r="AS57"/>
  <c r="AN57"/>
  <c r="AQ57"/>
  <c r="AE57"/>
  <c r="AX49"/>
  <c r="AY49" s="1"/>
  <c r="AO49"/>
  <c r="AR49"/>
  <c r="AN49"/>
  <c r="AS49"/>
  <c r="AB49"/>
  <c r="AP49"/>
  <c r="AD49"/>
  <c r="AQ49"/>
  <c r="AC49"/>
  <c r="AE49"/>
  <c r="AX33"/>
  <c r="AY33" s="1"/>
  <c r="AO33"/>
  <c r="AR33"/>
  <c r="AN33"/>
  <c r="AB33"/>
  <c r="AC33"/>
  <c r="AS33"/>
  <c r="AP33"/>
  <c r="AD33"/>
  <c r="AE33"/>
  <c r="AQ33"/>
  <c r="AO159"/>
  <c r="AN159"/>
  <c r="AQ159"/>
  <c r="AS159"/>
  <c r="AE159"/>
  <c r="AD159"/>
  <c r="AP159"/>
  <c r="AC159"/>
  <c r="AR159"/>
  <c r="AB159"/>
  <c r="AO127"/>
  <c r="AN127"/>
  <c r="AQ127"/>
  <c r="AS127"/>
  <c r="AR127"/>
  <c r="AP127"/>
  <c r="AE127"/>
  <c r="AD127"/>
  <c r="AC127"/>
  <c r="AB127"/>
  <c r="AQ173"/>
  <c r="AP173"/>
  <c r="AS173"/>
  <c r="AR173"/>
  <c r="AB173"/>
  <c r="AD173"/>
  <c r="AE173"/>
  <c r="AC173"/>
  <c r="AO173"/>
  <c r="AN173"/>
  <c r="AQ197"/>
  <c r="AP197"/>
  <c r="AS197"/>
  <c r="AR197"/>
  <c r="AO197"/>
  <c r="AN197"/>
  <c r="AB197"/>
  <c r="AD197"/>
  <c r="AC197"/>
  <c r="AE197"/>
  <c r="AX94"/>
  <c r="AY94" s="1"/>
  <c r="AN94"/>
  <c r="AP94"/>
  <c r="AQ94"/>
  <c r="AO94"/>
  <c r="AD94"/>
  <c r="AS94"/>
  <c r="AE94"/>
  <c r="AB94"/>
  <c r="AR94"/>
  <c r="AC94"/>
  <c r="AX62"/>
  <c r="AY62" s="1"/>
  <c r="AN62"/>
  <c r="AP62"/>
  <c r="AQ62"/>
  <c r="AO62"/>
  <c r="AD62"/>
  <c r="AS62"/>
  <c r="AE62"/>
  <c r="AB62"/>
  <c r="AR62"/>
  <c r="AC62"/>
  <c r="AX54"/>
  <c r="AY54" s="1"/>
  <c r="AN54"/>
  <c r="AP54"/>
  <c r="AQ54"/>
  <c r="AO54"/>
  <c r="AR54"/>
  <c r="AD54"/>
  <c r="AE54"/>
  <c r="AB54"/>
  <c r="AS54"/>
  <c r="AC54"/>
  <c r="AX46"/>
  <c r="AY46" s="1"/>
  <c r="AN46"/>
  <c r="AP46"/>
  <c r="AQ46"/>
  <c r="AO46"/>
  <c r="AE46"/>
  <c r="AS46"/>
  <c r="AC46"/>
  <c r="AB46"/>
  <c r="AR46"/>
  <c r="AD46"/>
  <c r="AX30"/>
  <c r="AY30" s="1"/>
  <c r="AN30"/>
  <c r="AP30"/>
  <c r="AQ30"/>
  <c r="AO30"/>
  <c r="AE30"/>
  <c r="AS30"/>
  <c r="AC30"/>
  <c r="AR30"/>
  <c r="AB30"/>
  <c r="AD30"/>
  <c r="AQ156"/>
  <c r="AP156"/>
  <c r="AS156"/>
  <c r="AN156"/>
  <c r="AR156"/>
  <c r="AB156"/>
  <c r="AO156"/>
  <c r="AD156"/>
  <c r="AC156"/>
  <c r="AE156"/>
  <c r="AQ140"/>
  <c r="AP140"/>
  <c r="AS140"/>
  <c r="AR140"/>
  <c r="AO140"/>
  <c r="AB140"/>
  <c r="AN140"/>
  <c r="AD140"/>
  <c r="AC140"/>
  <c r="AE140"/>
  <c r="AQ132"/>
  <c r="AP132"/>
  <c r="AS132"/>
  <c r="AR132"/>
  <c r="AO132"/>
  <c r="AN132"/>
  <c r="AB132"/>
  <c r="AD132"/>
  <c r="AC132"/>
  <c r="AE132"/>
  <c r="AQ124"/>
  <c r="AP124"/>
  <c r="AS124"/>
  <c r="AN124"/>
  <c r="AR124"/>
  <c r="AB124"/>
  <c r="AD124"/>
  <c r="AO124"/>
  <c r="AE124"/>
  <c r="AC124"/>
  <c r="AQ108"/>
  <c r="AP108"/>
  <c r="AS108"/>
  <c r="AR108"/>
  <c r="AB108"/>
  <c r="AD108"/>
  <c r="AE108"/>
  <c r="AO108"/>
  <c r="AC108"/>
  <c r="AN108"/>
  <c r="AO176"/>
  <c r="AN176"/>
  <c r="AQ176"/>
  <c r="AP176"/>
  <c r="AS176"/>
  <c r="AE176"/>
  <c r="AD176"/>
  <c r="AC176"/>
  <c r="AR176"/>
  <c r="AB176"/>
  <c r="AO184"/>
  <c r="AN184"/>
  <c r="AQ184"/>
  <c r="AS184"/>
  <c r="AR184"/>
  <c r="AP184"/>
  <c r="AE184"/>
  <c r="AD184"/>
  <c r="AC184"/>
  <c r="AB184"/>
  <c r="AO200"/>
  <c r="AN200"/>
  <c r="AQ200"/>
  <c r="AP200"/>
  <c r="AS200"/>
  <c r="AE200"/>
  <c r="AR200"/>
  <c r="AD200"/>
  <c r="AB200"/>
  <c r="AC200"/>
  <c r="AO208"/>
  <c r="AN208"/>
  <c r="AQ208"/>
  <c r="AP208"/>
  <c r="AS208"/>
  <c r="AR208"/>
  <c r="AE208"/>
  <c r="AD208"/>
  <c r="AC208"/>
  <c r="AB208"/>
  <c r="AO232"/>
  <c r="AN232"/>
  <c r="AQ232"/>
  <c r="AP232"/>
  <c r="AE232"/>
  <c r="AD232"/>
  <c r="AR232"/>
  <c r="AC232"/>
  <c r="AB232"/>
  <c r="AS232"/>
  <c r="AO249"/>
  <c r="AN249"/>
  <c r="AQ249"/>
  <c r="AS249"/>
  <c r="AR249"/>
  <c r="AP249"/>
  <c r="AE249"/>
  <c r="AD249"/>
  <c r="AC249"/>
  <c r="AB249"/>
  <c r="AX91"/>
  <c r="AY91" s="1"/>
  <c r="AR91"/>
  <c r="AS91"/>
  <c r="AP91"/>
  <c r="AQ91"/>
  <c r="AO91"/>
  <c r="AB91"/>
  <c r="AC91"/>
  <c r="AD91"/>
  <c r="AN91"/>
  <c r="AE91"/>
  <c r="AX83"/>
  <c r="AY83" s="1"/>
  <c r="AR83"/>
  <c r="AS83"/>
  <c r="AP83"/>
  <c r="AB83"/>
  <c r="AC83"/>
  <c r="AO83"/>
  <c r="AD83"/>
  <c r="AQ83"/>
  <c r="AE83"/>
  <c r="AN83"/>
  <c r="AR75"/>
  <c r="AS75"/>
  <c r="AP75"/>
  <c r="AX75"/>
  <c r="AY75" s="1"/>
  <c r="AQ75"/>
  <c r="AO75"/>
  <c r="AB75"/>
  <c r="AC75"/>
  <c r="AD75"/>
  <c r="AE75"/>
  <c r="AN75"/>
  <c r="AX67"/>
  <c r="AY67" s="1"/>
  <c r="AR67"/>
  <c r="AS67"/>
  <c r="AP67"/>
  <c r="AB67"/>
  <c r="AC67"/>
  <c r="AN67"/>
  <c r="AD67"/>
  <c r="AO67"/>
  <c r="AE67"/>
  <c r="AQ67"/>
  <c r="AX59"/>
  <c r="AY59" s="1"/>
  <c r="AR59"/>
  <c r="AS59"/>
  <c r="AP59"/>
  <c r="AQ59"/>
  <c r="AO59"/>
  <c r="AB59"/>
  <c r="AC59"/>
  <c r="AD59"/>
  <c r="AN59"/>
  <c r="AE59"/>
  <c r="AX51"/>
  <c r="AY51" s="1"/>
  <c r="AR51"/>
  <c r="AS51"/>
  <c r="AP51"/>
  <c r="AB51"/>
  <c r="AC51"/>
  <c r="AO51"/>
  <c r="AD51"/>
  <c r="AE51"/>
  <c r="AQ51"/>
  <c r="AN51"/>
  <c r="AX43"/>
  <c r="AY43" s="1"/>
  <c r="AR43"/>
  <c r="AS43"/>
  <c r="AP43"/>
  <c r="AQ43"/>
  <c r="AO43"/>
  <c r="AB43"/>
  <c r="AC43"/>
  <c r="AD43"/>
  <c r="AE43"/>
  <c r="AN43"/>
  <c r="AX35"/>
  <c r="AY35" s="1"/>
  <c r="AR35"/>
  <c r="AS35"/>
  <c r="AP35"/>
  <c r="AB35"/>
  <c r="AC35"/>
  <c r="AD35"/>
  <c r="AE35"/>
  <c r="AN35"/>
  <c r="AQ35"/>
  <c r="AO35"/>
  <c r="AO98"/>
  <c r="AQ98"/>
  <c r="AP98"/>
  <c r="AN98"/>
  <c r="AS98"/>
  <c r="AB98"/>
  <c r="AD98"/>
  <c r="AR98"/>
  <c r="AE98"/>
  <c r="AC98"/>
  <c r="AS161"/>
  <c r="AR161"/>
  <c r="AN161"/>
  <c r="AQ161"/>
  <c r="AP161"/>
  <c r="AE161"/>
  <c r="AO161"/>
  <c r="AD161"/>
  <c r="AC161"/>
  <c r="AB161"/>
  <c r="AS153"/>
  <c r="AR153"/>
  <c r="AQ153"/>
  <c r="AP153"/>
  <c r="AO153"/>
  <c r="AN153"/>
  <c r="AE153"/>
  <c r="AD153"/>
  <c r="AC153"/>
  <c r="AB153"/>
  <c r="AS145"/>
  <c r="AR145"/>
  <c r="AP145"/>
  <c r="AO145"/>
  <c r="AN145"/>
  <c r="AE145"/>
  <c r="AD145"/>
  <c r="AC145"/>
  <c r="AB145"/>
  <c r="AQ145"/>
  <c r="AS137"/>
  <c r="AR137"/>
  <c r="AN137"/>
  <c r="AP137"/>
  <c r="AE137"/>
  <c r="AD137"/>
  <c r="AQ137"/>
  <c r="AO137"/>
  <c r="AC137"/>
  <c r="AB137"/>
  <c r="AS129"/>
  <c r="AR129"/>
  <c r="AN129"/>
  <c r="AE129"/>
  <c r="AD129"/>
  <c r="AO129"/>
  <c r="AC129"/>
  <c r="AQ129"/>
  <c r="AP129"/>
  <c r="AB129"/>
  <c r="AS121"/>
  <c r="AR121"/>
  <c r="AQ121"/>
  <c r="AP121"/>
  <c r="AE121"/>
  <c r="AD121"/>
  <c r="AC121"/>
  <c r="AB121"/>
  <c r="AN121"/>
  <c r="AO121"/>
  <c r="AS113"/>
  <c r="AR113"/>
  <c r="AP113"/>
  <c r="AO113"/>
  <c r="AN113"/>
  <c r="AQ113"/>
  <c r="AE113"/>
  <c r="AD113"/>
  <c r="AC113"/>
  <c r="AB113"/>
  <c r="AS105"/>
  <c r="AR105"/>
  <c r="AN105"/>
  <c r="AP105"/>
  <c r="AE105"/>
  <c r="AQ105"/>
  <c r="AD105"/>
  <c r="AO105"/>
  <c r="AC105"/>
  <c r="AB105"/>
  <c r="AO171"/>
  <c r="AS171"/>
  <c r="AR171"/>
  <c r="AQ171"/>
  <c r="AP171"/>
  <c r="AB171"/>
  <c r="AN171"/>
  <c r="AD171"/>
  <c r="AE171"/>
  <c r="AC171"/>
  <c r="AO179"/>
  <c r="AS179"/>
  <c r="AN179"/>
  <c r="AR179"/>
  <c r="AB179"/>
  <c r="AQ179"/>
  <c r="AP179"/>
  <c r="AD179"/>
  <c r="AE179"/>
  <c r="AC179"/>
  <c r="AO187"/>
  <c r="AN187"/>
  <c r="AQ187"/>
  <c r="AB187"/>
  <c r="AS187"/>
  <c r="AP187"/>
  <c r="AR187"/>
  <c r="AD187"/>
  <c r="AE187"/>
  <c r="AC187"/>
  <c r="AO195"/>
  <c r="AQ195"/>
  <c r="AP195"/>
  <c r="AN195"/>
  <c r="AS195"/>
  <c r="AB195"/>
  <c r="AR195"/>
  <c r="AD195"/>
  <c r="AE195"/>
  <c r="AC195"/>
  <c r="AO203"/>
  <c r="AS203"/>
  <c r="AR203"/>
  <c r="AQ203"/>
  <c r="AB203"/>
  <c r="AD203"/>
  <c r="AP203"/>
  <c r="AN203"/>
  <c r="AE203"/>
  <c r="AC203"/>
  <c r="AO211"/>
  <c r="AS211"/>
  <c r="AN211"/>
  <c r="AB211"/>
  <c r="AP211"/>
  <c r="AD211"/>
  <c r="AR211"/>
  <c r="AQ211"/>
  <c r="AE211"/>
  <c r="AC211"/>
  <c r="AO219"/>
  <c r="AN219"/>
  <c r="AQ219"/>
  <c r="AB219"/>
  <c r="AR219"/>
  <c r="AD219"/>
  <c r="AS219"/>
  <c r="AE219"/>
  <c r="AP219"/>
  <c r="AC219"/>
  <c r="AO227"/>
  <c r="AQ227"/>
  <c r="AP227"/>
  <c r="AN227"/>
  <c r="AS227"/>
  <c r="AB227"/>
  <c r="AD227"/>
  <c r="AR227"/>
  <c r="AE227"/>
  <c r="AC227"/>
  <c r="AO235"/>
  <c r="AS235"/>
  <c r="AR235"/>
  <c r="AQ235"/>
  <c r="AP235"/>
  <c r="AB235"/>
  <c r="AN235"/>
  <c r="AD235"/>
  <c r="AE235"/>
  <c r="AC235"/>
  <c r="AO244"/>
  <c r="AS244"/>
  <c r="AN244"/>
  <c r="AR244"/>
  <c r="AB244"/>
  <c r="AQ244"/>
  <c r="AP244"/>
  <c r="AD244"/>
  <c r="AE244"/>
  <c r="AC244"/>
  <c r="AO252"/>
  <c r="AN252"/>
  <c r="AQ252"/>
  <c r="AB252"/>
  <c r="AS252"/>
  <c r="AP252"/>
  <c r="AR252"/>
  <c r="AD252"/>
  <c r="AE252"/>
  <c r="AC252"/>
  <c r="AO260"/>
  <c r="AN260"/>
  <c r="AQ260"/>
  <c r="AS260"/>
  <c r="AR260"/>
  <c r="AB260"/>
  <c r="AP260"/>
  <c r="AD260"/>
  <c r="AE260"/>
  <c r="AC260"/>
  <c r="AO268"/>
  <c r="AN268"/>
  <c r="AQ268"/>
  <c r="AP268"/>
  <c r="AS268"/>
  <c r="AR268"/>
  <c r="AB268"/>
  <c r="AD268"/>
  <c r="AE268"/>
  <c r="AC268"/>
  <c r="AO276"/>
  <c r="AN276"/>
  <c r="AQ276"/>
  <c r="AP276"/>
  <c r="AB276"/>
  <c r="AR276"/>
  <c r="AD276"/>
  <c r="AS276"/>
  <c r="AE276"/>
  <c r="AC276"/>
  <c r="AO284"/>
  <c r="AN284"/>
  <c r="AQ284"/>
  <c r="AP284"/>
  <c r="AS284"/>
  <c r="AB284"/>
  <c r="AR284"/>
  <c r="AD284"/>
  <c r="AE284"/>
  <c r="AC284"/>
  <c r="AO292"/>
  <c r="AN292"/>
  <c r="AQ292"/>
  <c r="AP292"/>
  <c r="AS292"/>
  <c r="AB292"/>
  <c r="AD292"/>
  <c r="AR292"/>
  <c r="AE292"/>
  <c r="AC292"/>
  <c r="AO300"/>
  <c r="AN300"/>
  <c r="AQ300"/>
  <c r="AP300"/>
  <c r="AR300"/>
  <c r="AS300"/>
  <c r="AB300"/>
  <c r="AD300"/>
  <c r="AE300"/>
  <c r="AC300"/>
  <c r="AO308"/>
  <c r="AN308"/>
  <c r="AQ308"/>
  <c r="AP308"/>
  <c r="AS308"/>
  <c r="AR308"/>
  <c r="AB308"/>
  <c r="AD308"/>
  <c r="AE308"/>
  <c r="AC308"/>
  <c r="AO317"/>
  <c r="AN317"/>
  <c r="AQ317"/>
  <c r="AP317"/>
  <c r="AR317"/>
  <c r="AS317"/>
  <c r="AB317"/>
  <c r="AD317"/>
  <c r="AE317"/>
  <c r="AC317"/>
  <c r="AO325"/>
  <c r="AN325"/>
  <c r="AQ325"/>
  <c r="AP325"/>
  <c r="AS325"/>
  <c r="AR325"/>
  <c r="AB325"/>
  <c r="AD325"/>
  <c r="AE325"/>
  <c r="AC325"/>
  <c r="AO333"/>
  <c r="AN333"/>
  <c r="AQ333"/>
  <c r="AP333"/>
  <c r="AS333"/>
  <c r="AB333"/>
  <c r="AD333"/>
  <c r="AR333"/>
  <c r="AE333"/>
  <c r="AC333"/>
  <c r="AO341"/>
  <c r="AN341"/>
  <c r="AQ341"/>
  <c r="AP341"/>
  <c r="AS341"/>
  <c r="AR341"/>
  <c r="AB341"/>
  <c r="AD341"/>
  <c r="AE341"/>
  <c r="AC341"/>
  <c r="AO349"/>
  <c r="AN349"/>
  <c r="AQ349"/>
  <c r="AP349"/>
  <c r="AS349"/>
  <c r="AR349"/>
  <c r="AB349"/>
  <c r="AD349"/>
  <c r="AE349"/>
  <c r="AC349"/>
  <c r="AO357"/>
  <c r="AN357"/>
  <c r="AQ357"/>
  <c r="AP357"/>
  <c r="AR357"/>
  <c r="AB357"/>
  <c r="AD357"/>
  <c r="AS357"/>
  <c r="AE357"/>
  <c r="AC357"/>
  <c r="AO365"/>
  <c r="AN365"/>
  <c r="AQ365"/>
  <c r="AP365"/>
  <c r="AR365"/>
  <c r="AS365"/>
  <c r="AB365"/>
  <c r="AD365"/>
  <c r="AE365"/>
  <c r="AC365"/>
  <c r="AO373"/>
  <c r="AN373"/>
  <c r="AQ373"/>
  <c r="AP373"/>
  <c r="AS373"/>
  <c r="AB373"/>
  <c r="AR373"/>
  <c r="AD373"/>
  <c r="AE373"/>
  <c r="AC373"/>
  <c r="AO381"/>
  <c r="AN381"/>
  <c r="AQ381"/>
  <c r="AP381"/>
  <c r="AR381"/>
  <c r="AS381"/>
  <c r="AB381"/>
  <c r="AD381"/>
  <c r="AE381"/>
  <c r="AC381"/>
  <c r="AO390"/>
  <c r="AN390"/>
  <c r="AQ390"/>
  <c r="AP390"/>
  <c r="AS390"/>
  <c r="AR390"/>
  <c r="AB390"/>
  <c r="AD390"/>
  <c r="AE390"/>
  <c r="AC390"/>
  <c r="AO398"/>
  <c r="AN398"/>
  <c r="AQ398"/>
  <c r="AP398"/>
  <c r="AS398"/>
  <c r="AR398"/>
  <c r="AB398"/>
  <c r="AD398"/>
  <c r="AE398"/>
  <c r="AC398"/>
  <c r="AO406"/>
  <c r="AN406"/>
  <c r="AQ406"/>
  <c r="AP406"/>
  <c r="AS406"/>
  <c r="AB406"/>
  <c r="AR406"/>
  <c r="AD406"/>
  <c r="AE406"/>
  <c r="AC406"/>
  <c r="AO414"/>
  <c r="AN414"/>
  <c r="AQ414"/>
  <c r="AP414"/>
  <c r="AR414"/>
  <c r="AB414"/>
  <c r="AS414"/>
  <c r="AD414"/>
  <c r="AE414"/>
  <c r="AC414"/>
  <c r="AO422"/>
  <c r="AN422"/>
  <c r="AQ422"/>
  <c r="AP422"/>
  <c r="AB422"/>
  <c r="AS422"/>
  <c r="AR422"/>
  <c r="AD422"/>
  <c r="AE422"/>
  <c r="AC422"/>
  <c r="AN430"/>
  <c r="AP430"/>
  <c r="AS430"/>
  <c r="AR430"/>
  <c r="AQ430"/>
  <c r="AO430"/>
  <c r="AB430"/>
  <c r="AD430"/>
  <c r="AE430"/>
  <c r="AC430"/>
  <c r="AN438"/>
  <c r="AP438"/>
  <c r="AS438"/>
  <c r="AR438"/>
  <c r="AQ438"/>
  <c r="AO438"/>
  <c r="AB438"/>
  <c r="AD438"/>
  <c r="AE438"/>
  <c r="AC438"/>
  <c r="AN446"/>
  <c r="AP446"/>
  <c r="AS446"/>
  <c r="AR446"/>
  <c r="AQ446"/>
  <c r="AO446"/>
  <c r="AB446"/>
  <c r="AD446"/>
  <c r="AE446"/>
  <c r="AC446"/>
  <c r="AN454"/>
  <c r="AP454"/>
  <c r="AS454"/>
  <c r="AR454"/>
  <c r="AQ454"/>
  <c r="AO454"/>
  <c r="AB454"/>
  <c r="AD454"/>
  <c r="AE454"/>
  <c r="AC454"/>
  <c r="AN463"/>
  <c r="AP463"/>
  <c r="AS463"/>
  <c r="AR463"/>
  <c r="AQ463"/>
  <c r="AO463"/>
  <c r="AB463"/>
  <c r="AD463"/>
  <c r="AE463"/>
  <c r="AC463"/>
  <c r="AN471"/>
  <c r="AP471"/>
  <c r="AS471"/>
  <c r="AR471"/>
  <c r="AQ471"/>
  <c r="AO471"/>
  <c r="AB471"/>
  <c r="AD471"/>
  <c r="AE471"/>
  <c r="AC471"/>
  <c r="AN479"/>
  <c r="AP479"/>
  <c r="AS479"/>
  <c r="AR479"/>
  <c r="AQ479"/>
  <c r="AO479"/>
  <c r="AB479"/>
  <c r="AD479"/>
  <c r="AE479"/>
  <c r="AC479"/>
  <c r="AR487"/>
  <c r="AQ487"/>
  <c r="AP487"/>
  <c r="AS487"/>
  <c r="AO487"/>
  <c r="AN487"/>
  <c r="AB487"/>
  <c r="AD487"/>
  <c r="AE487"/>
  <c r="AC487"/>
  <c r="AR495"/>
  <c r="AQ495"/>
  <c r="AP495"/>
  <c r="AN495"/>
  <c r="AO495"/>
  <c r="AB495"/>
  <c r="AS495"/>
  <c r="AD495"/>
  <c r="AE495"/>
  <c r="AC495"/>
  <c r="AR503"/>
  <c r="AQ503"/>
  <c r="AP503"/>
  <c r="AS503"/>
  <c r="AO503"/>
  <c r="AN503"/>
  <c r="AD503"/>
  <c r="AB503"/>
  <c r="AE503"/>
  <c r="AC503"/>
  <c r="AR511"/>
  <c r="AQ511"/>
  <c r="AP511"/>
  <c r="AN511"/>
  <c r="AS511"/>
  <c r="AD511"/>
  <c r="AO511"/>
  <c r="AC511"/>
  <c r="AB511"/>
  <c r="AE511"/>
  <c r="AR519"/>
  <c r="AQ519"/>
  <c r="AP519"/>
  <c r="AS519"/>
  <c r="AO519"/>
  <c r="AN519"/>
  <c r="AD519"/>
  <c r="AC519"/>
  <c r="AB519"/>
  <c r="AE519"/>
  <c r="AR527"/>
  <c r="AQ527"/>
  <c r="AP527"/>
  <c r="AN527"/>
  <c r="AS527"/>
  <c r="AD527"/>
  <c r="AC527"/>
  <c r="AB527"/>
  <c r="AO527"/>
  <c r="AE527"/>
  <c r="AF467" l="1"/>
  <c r="AF461"/>
  <c r="AF396"/>
  <c r="AF201"/>
  <c r="AF131"/>
  <c r="AF402"/>
  <c r="AF280"/>
  <c r="AF80"/>
  <c r="AF172"/>
  <c r="AF332"/>
  <c r="AF202"/>
  <c r="AF232"/>
  <c r="AF101"/>
  <c r="AF58"/>
  <c r="AF60"/>
  <c r="AF344"/>
  <c r="AF75"/>
  <c r="AF108"/>
  <c r="AF78"/>
  <c r="AF35"/>
  <c r="AF91"/>
  <c r="AF197"/>
  <c r="AF159"/>
  <c r="AF291"/>
  <c r="AF259"/>
  <c r="AF71"/>
  <c r="AF277"/>
  <c r="AF40"/>
  <c r="AF500"/>
  <c r="AF135"/>
  <c r="AF407"/>
  <c r="AF415"/>
  <c r="AF134"/>
  <c r="AF413"/>
  <c r="AF360"/>
  <c r="AF310"/>
  <c r="AF328"/>
  <c r="AF495"/>
  <c r="AF463"/>
  <c r="AF365"/>
  <c r="AF300"/>
  <c r="AF161"/>
  <c r="AF36"/>
  <c r="AF141"/>
  <c r="AF79"/>
  <c r="AF512"/>
  <c r="AF455"/>
  <c r="AF391"/>
  <c r="AF263"/>
  <c r="AF504"/>
  <c r="AF361"/>
  <c r="AF485"/>
  <c r="AF506"/>
  <c r="AF276"/>
  <c r="AF218"/>
  <c r="AF138"/>
  <c r="AF120"/>
  <c r="AF492"/>
  <c r="AF148"/>
  <c r="AF182"/>
  <c r="AF251"/>
  <c r="AF186"/>
  <c r="AF122"/>
  <c r="AF207"/>
  <c r="AF484"/>
  <c r="AF419"/>
  <c r="AF354"/>
  <c r="AF289"/>
  <c r="AF86"/>
  <c r="AF437"/>
  <c r="AF450"/>
  <c r="AF386"/>
  <c r="AF315"/>
  <c r="AF92"/>
  <c r="AF236"/>
  <c r="AF516"/>
  <c r="AF257"/>
  <c r="AF70"/>
  <c r="AF447"/>
  <c r="AF400"/>
  <c r="AF125"/>
  <c r="AF515"/>
  <c r="AF509"/>
  <c r="AF427"/>
  <c r="AF362"/>
  <c r="AF440"/>
  <c r="AF235"/>
  <c r="AF124"/>
  <c r="AF519"/>
  <c r="AF292"/>
  <c r="AF227"/>
  <c r="AF140"/>
  <c r="AF397"/>
  <c r="AF299"/>
  <c r="AF267"/>
  <c r="AF76"/>
  <c r="AF183"/>
  <c r="AF48"/>
  <c r="AF72"/>
  <c r="AF476"/>
  <c r="AF411"/>
  <c r="AF346"/>
  <c r="AF281"/>
  <c r="AF392"/>
  <c r="AF262"/>
  <c r="AF303"/>
  <c r="AF453"/>
  <c r="AF231"/>
  <c r="AF285"/>
  <c r="AF466"/>
  <c r="AF381"/>
  <c r="AF252"/>
  <c r="AF439"/>
  <c r="AF334"/>
  <c r="AF510"/>
  <c r="AF306"/>
  <c r="AF155"/>
  <c r="AF522"/>
  <c r="AF317"/>
  <c r="AF89"/>
  <c r="AF239"/>
  <c r="AF511"/>
  <c r="AF283"/>
  <c r="AF446"/>
  <c r="AF98"/>
  <c r="AF146"/>
  <c r="AF109"/>
  <c r="AF224"/>
  <c r="AF171"/>
  <c r="AF130"/>
  <c r="AF357"/>
  <c r="AF268"/>
  <c r="AF187"/>
  <c r="AF59"/>
  <c r="AF243"/>
  <c r="AF114"/>
  <c r="AF199"/>
  <c r="AF180"/>
  <c r="AF219"/>
  <c r="AF105"/>
  <c r="AF43"/>
  <c r="AF156"/>
  <c r="AF234"/>
  <c r="AF297"/>
  <c r="AF56"/>
  <c r="AF471"/>
  <c r="AF430"/>
  <c r="AF406"/>
  <c r="AF341"/>
  <c r="AF137"/>
  <c r="AF184"/>
  <c r="AF65"/>
  <c r="AF389"/>
  <c r="AF307"/>
  <c r="AF178"/>
  <c r="AF321"/>
  <c r="AF382"/>
  <c r="AF295"/>
  <c r="AF451"/>
  <c r="AF387"/>
  <c r="AF322"/>
  <c r="AF100"/>
  <c r="AF372"/>
  <c r="AF39"/>
  <c r="AF528"/>
  <c r="AF488"/>
  <c r="AF247"/>
  <c r="AF481"/>
  <c r="AF465"/>
  <c r="AF416"/>
  <c r="AF375"/>
  <c r="AF351"/>
  <c r="AF286"/>
  <c r="AF246"/>
  <c r="AF399"/>
  <c r="AF293"/>
  <c r="AF144"/>
  <c r="AF34"/>
  <c r="AF90"/>
  <c r="AF352"/>
  <c r="AF255"/>
  <c r="AF198"/>
  <c r="AF174"/>
  <c r="AF494"/>
  <c r="AF220"/>
  <c r="AF442"/>
  <c r="AF377"/>
  <c r="AF525"/>
  <c r="AF436"/>
  <c r="AF331"/>
  <c r="AF107"/>
  <c r="AF441"/>
  <c r="AF401"/>
  <c r="AF376"/>
  <c r="AF505"/>
  <c r="AF327"/>
  <c r="AF223"/>
  <c r="AF157"/>
  <c r="AF326"/>
  <c r="AF238"/>
  <c r="AF470"/>
  <c r="AF429"/>
  <c r="AF405"/>
  <c r="AF128"/>
  <c r="AF214"/>
  <c r="AF507"/>
  <c r="AF483"/>
  <c r="AF418"/>
  <c r="AF353"/>
  <c r="AF477"/>
  <c r="AF412"/>
  <c r="AF371"/>
  <c r="AF347"/>
  <c r="AF282"/>
  <c r="AF266"/>
  <c r="AF217"/>
  <c r="AF482"/>
  <c r="AF487"/>
  <c r="AF422"/>
  <c r="AF211"/>
  <c r="AF121"/>
  <c r="AF145"/>
  <c r="AF208"/>
  <c r="AF30"/>
  <c r="AF62"/>
  <c r="AF49"/>
  <c r="AF348"/>
  <c r="AF324"/>
  <c r="AF154"/>
  <c r="AF337"/>
  <c r="AF117"/>
  <c r="AF47"/>
  <c r="AF431"/>
  <c r="AF212"/>
  <c r="AF160"/>
  <c r="AF142"/>
  <c r="AF468"/>
  <c r="AF403"/>
  <c r="AF338"/>
  <c r="AF273"/>
  <c r="AF216"/>
  <c r="AF164"/>
  <c r="AF103"/>
  <c r="AF167"/>
  <c r="AF73"/>
  <c r="AF269"/>
  <c r="AF279"/>
  <c r="AF456"/>
  <c r="AF432"/>
  <c r="AF367"/>
  <c r="AF221"/>
  <c r="AF175"/>
  <c r="AF104"/>
  <c r="AF50"/>
  <c r="AF287"/>
  <c r="AF445"/>
  <c r="AF253"/>
  <c r="AF150"/>
  <c r="AF459"/>
  <c r="AF394"/>
  <c r="AF501"/>
  <c r="AF452"/>
  <c r="AF388"/>
  <c r="AF323"/>
  <c r="AF258"/>
  <c r="AF242"/>
  <c r="AF177"/>
  <c r="AF115"/>
  <c r="AF139"/>
  <c r="AF37"/>
  <c r="AF53"/>
  <c r="AF69"/>
  <c r="AF85"/>
  <c r="AF498"/>
  <c r="AF458"/>
  <c r="AF417"/>
  <c r="AF393"/>
  <c r="AF272"/>
  <c r="AF228"/>
  <c r="AF336"/>
  <c r="AF190"/>
  <c r="AF118"/>
  <c r="AF508"/>
  <c r="AF443"/>
  <c r="AF378"/>
  <c r="AF314"/>
  <c r="AF116"/>
  <c r="AF38"/>
  <c r="AF189"/>
  <c r="AF41"/>
  <c r="AF364"/>
  <c r="AF95"/>
  <c r="AF358"/>
  <c r="AF230"/>
  <c r="AF521"/>
  <c r="AF497"/>
  <c r="AF473"/>
  <c r="AF408"/>
  <c r="AF343"/>
  <c r="AF302"/>
  <c r="AF288"/>
  <c r="AF318"/>
  <c r="AF320"/>
  <c r="AF110"/>
  <c r="AF526"/>
  <c r="AF486"/>
  <c r="AF421"/>
  <c r="AF256"/>
  <c r="AF215"/>
  <c r="AF191"/>
  <c r="AF196"/>
  <c r="AF523"/>
  <c r="AF369"/>
  <c r="AF493"/>
  <c r="AF428"/>
  <c r="AF363"/>
  <c r="AF298"/>
  <c r="AF193"/>
  <c r="AF514"/>
  <c r="AF433"/>
  <c r="AF368"/>
  <c r="AF448"/>
  <c r="AF383"/>
  <c r="AF278"/>
  <c r="AF254"/>
  <c r="AF237"/>
  <c r="AF472"/>
  <c r="AF366"/>
  <c r="AF311"/>
  <c r="AF271"/>
  <c r="AF206"/>
  <c r="AF304"/>
  <c r="AF152"/>
  <c r="AF499"/>
  <c r="AF475"/>
  <c r="AF434"/>
  <c r="AF410"/>
  <c r="AF517"/>
  <c r="AF469"/>
  <c r="AF404"/>
  <c r="AF339"/>
  <c r="AF274"/>
  <c r="AF233"/>
  <c r="AF209"/>
  <c r="AF123"/>
  <c r="AF61"/>
  <c r="AF77"/>
  <c r="AF474"/>
  <c r="AF409"/>
  <c r="AF438"/>
  <c r="AF398"/>
  <c r="AF373"/>
  <c r="AF333"/>
  <c r="AF308"/>
  <c r="AF244"/>
  <c r="AF179"/>
  <c r="AF153"/>
  <c r="AF176"/>
  <c r="AF173"/>
  <c r="AF81"/>
  <c r="AF340"/>
  <c r="AF170"/>
  <c r="AF162"/>
  <c r="AF52"/>
  <c r="AF68"/>
  <c r="AF84"/>
  <c r="AF31"/>
  <c r="AF374"/>
  <c r="AF158"/>
  <c r="AF111"/>
  <c r="AF143"/>
  <c r="AF527"/>
  <c r="AF503"/>
  <c r="AF479"/>
  <c r="AF414"/>
  <c r="AF349"/>
  <c r="AF284"/>
  <c r="AF203"/>
  <c r="AF113"/>
  <c r="AF249"/>
  <c r="AF200"/>
  <c r="AF132"/>
  <c r="AF54"/>
  <c r="AF94"/>
  <c r="AF127"/>
  <c r="AF33"/>
  <c r="AF275"/>
  <c r="AF210"/>
  <c r="AF194"/>
  <c r="AF28"/>
  <c r="AF44"/>
  <c r="AF329"/>
  <c r="AF423"/>
  <c r="AF222"/>
  <c r="AF126"/>
  <c r="AF88"/>
  <c r="AF524"/>
  <c r="AF460"/>
  <c r="AF395"/>
  <c r="AF330"/>
  <c r="AF240"/>
  <c r="AF192"/>
  <c r="AF181"/>
  <c r="AF151"/>
  <c r="AF380"/>
  <c r="AF63"/>
  <c r="AF87"/>
  <c r="AF27"/>
  <c r="AF464"/>
  <c r="AF261"/>
  <c r="AF42"/>
  <c r="AF166"/>
  <c r="AF513"/>
  <c r="AF489"/>
  <c r="AF424"/>
  <c r="AF359"/>
  <c r="AF319"/>
  <c r="AF294"/>
  <c r="AF312"/>
  <c r="AF301"/>
  <c r="AF204"/>
  <c r="AF112"/>
  <c r="AF74"/>
  <c r="AF96"/>
  <c r="AF502"/>
  <c r="AF462"/>
  <c r="AF296"/>
  <c r="AF350"/>
  <c r="AF82"/>
  <c r="AF345"/>
  <c r="AF444"/>
  <c r="AF379"/>
  <c r="AF147"/>
  <c r="AF29"/>
  <c r="AF93"/>
  <c r="AF449"/>
  <c r="AF454"/>
  <c r="AF390"/>
  <c r="AF325"/>
  <c r="AF260"/>
  <c r="AF195"/>
  <c r="AF129"/>
  <c r="AF51"/>
  <c r="AF67"/>
  <c r="AF83"/>
  <c r="AF46"/>
  <c r="AF57"/>
  <c r="AF316"/>
  <c r="AF226"/>
  <c r="AF106"/>
  <c r="AF248"/>
  <c r="AF133"/>
  <c r="AF165"/>
  <c r="AF55"/>
  <c r="AF480"/>
  <c r="AF309"/>
  <c r="AF435"/>
  <c r="AF370"/>
  <c r="AF305"/>
  <c r="AF265"/>
  <c r="AF205"/>
  <c r="AF119"/>
  <c r="AF356"/>
  <c r="AF496"/>
  <c r="AF168"/>
  <c r="AF66"/>
  <c r="AF32"/>
  <c r="AF335"/>
  <c r="AF270"/>
  <c r="AF229"/>
  <c r="AF213"/>
  <c r="AF264"/>
  <c r="AF149"/>
  <c r="AF520"/>
  <c r="AF342"/>
  <c r="AF188"/>
  <c r="AF136"/>
  <c r="AF64"/>
  <c r="AF518"/>
  <c r="AF478"/>
  <c r="AF245"/>
  <c r="AF102"/>
  <c r="AF491"/>
  <c r="AF426"/>
  <c r="AF420"/>
  <c r="AF355"/>
  <c r="AF290"/>
  <c r="AF250"/>
  <c r="AF225"/>
  <c r="AF185"/>
  <c r="AF99"/>
  <c r="AF163"/>
  <c r="AF45"/>
  <c r="AF490"/>
  <c r="AF425"/>
  <c r="AF384"/>
  <c r="BD98" i="15"/>
  <c r="BA98"/>
  <c r="I98"/>
  <c r="H98"/>
  <c r="G98"/>
  <c r="F98"/>
  <c r="E98"/>
  <c r="D98"/>
  <c r="C98"/>
  <c r="B98"/>
  <c r="BD97"/>
  <c r="BA97"/>
  <c r="BD96"/>
  <c r="BA96"/>
  <c r="BD95"/>
  <c r="BA95"/>
  <c r="BD94"/>
  <c r="BA94"/>
  <c r="BD93"/>
  <c r="BA93"/>
  <c r="BD92"/>
  <c r="BA92"/>
  <c r="BD91"/>
  <c r="BA91"/>
  <c r="BD90"/>
  <c r="BA90"/>
  <c r="BD89"/>
  <c r="BA89"/>
  <c r="BD88"/>
  <c r="BA88"/>
  <c r="BD87"/>
  <c r="BA87"/>
  <c r="BD86"/>
  <c r="BA86"/>
  <c r="BD85"/>
  <c r="BA85"/>
  <c r="BD84"/>
  <c r="BA84"/>
  <c r="BD83"/>
  <c r="BA83"/>
  <c r="BD82"/>
  <c r="BA82"/>
  <c r="BD81"/>
  <c r="BA81"/>
  <c r="BD80"/>
  <c r="BA80"/>
  <c r="BD79"/>
  <c r="BA79"/>
  <c r="BD78"/>
  <c r="BA78"/>
  <c r="I78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H78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D77"/>
  <c r="BA77"/>
  <c r="BD76"/>
  <c r="BA76"/>
  <c r="BD75"/>
  <c r="BA75"/>
  <c r="BD74"/>
  <c r="BA74"/>
  <c r="BD73"/>
  <c r="BA73"/>
  <c r="BD72"/>
  <c r="BA72"/>
  <c r="BD71"/>
  <c r="BA71"/>
  <c r="BD70"/>
  <c r="BA70"/>
  <c r="BD69"/>
  <c r="BA69"/>
  <c r="BD68"/>
  <c r="BA68"/>
  <c r="BD67"/>
  <c r="BA67"/>
  <c r="BD66"/>
  <c r="BA66"/>
  <c r="BD65"/>
  <c r="BA65"/>
  <c r="BD64"/>
  <c r="BA64"/>
  <c r="BD63"/>
  <c r="BA63"/>
  <c r="BD62"/>
  <c r="BA62"/>
  <c r="BD61"/>
  <c r="BA61"/>
  <c r="BD60"/>
  <c r="BA60"/>
  <c r="BD59"/>
  <c r="BA59"/>
  <c r="BD58"/>
  <c r="BA58"/>
  <c r="I58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H58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D57"/>
  <c r="BA57"/>
  <c r="BD56"/>
  <c r="BA56"/>
  <c r="BD55"/>
  <c r="BA55"/>
  <c r="BD54"/>
  <c r="BA54"/>
  <c r="BD53"/>
  <c r="BA53"/>
  <c r="BD52"/>
  <c r="BA52"/>
  <c r="BD51"/>
  <c r="BA51"/>
  <c r="BD50"/>
  <c r="BA50"/>
  <c r="BD49"/>
  <c r="BA49"/>
  <c r="BD48"/>
  <c r="BA48"/>
  <c r="BD47"/>
  <c r="BA47"/>
  <c r="BD46"/>
  <c r="BA46"/>
  <c r="BD45"/>
  <c r="BA45"/>
  <c r="BD44"/>
  <c r="BA44"/>
  <c r="BD43"/>
  <c r="BA43"/>
  <c r="BD42"/>
  <c r="BA42"/>
  <c r="BD41"/>
  <c r="BA41"/>
  <c r="BD40"/>
  <c r="BA40"/>
  <c r="BD39"/>
  <c r="BA39"/>
  <c r="BD38"/>
  <c r="BA38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38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D37"/>
  <c r="BA37"/>
  <c r="BD36"/>
  <c r="BA36"/>
  <c r="BD35"/>
  <c r="BA35"/>
  <c r="BD34"/>
  <c r="BA34"/>
  <c r="BD33"/>
  <c r="BA33"/>
  <c r="BD32"/>
  <c r="BA32"/>
  <c r="BD31"/>
  <c r="BA31"/>
  <c r="BD30"/>
  <c r="BA30"/>
  <c r="BD29"/>
  <c r="BA29"/>
  <c r="BD28"/>
  <c r="BA28"/>
  <c r="I19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H19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G19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F19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19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W35"/>
  <c r="V36"/>
  <c r="U35"/>
  <c r="P39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M27" l="1"/>
  <c r="Q35"/>
  <c r="N27"/>
  <c r="R36"/>
  <c r="T38"/>
  <c r="BC38" s="1"/>
  <c r="X39"/>
  <c r="S35"/>
  <c r="AZ35" s="1"/>
  <c r="O98"/>
  <c r="O97"/>
  <c r="O96"/>
  <c r="O95"/>
  <c r="O94"/>
  <c r="O93"/>
  <c r="O92"/>
  <c r="O91"/>
  <c r="O90"/>
  <c r="O89"/>
  <c r="O88"/>
  <c r="O87"/>
  <c r="O86"/>
  <c r="O85"/>
  <c r="O82"/>
  <c r="O78"/>
  <c r="O83"/>
  <c r="O81"/>
  <c r="O75"/>
  <c r="O71"/>
  <c r="O84"/>
  <c r="O80"/>
  <c r="O74"/>
  <c r="O79"/>
  <c r="O77"/>
  <c r="O73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72"/>
  <c r="O76"/>
  <c r="O50"/>
  <c r="O49"/>
  <c r="O48"/>
  <c r="O47"/>
  <c r="O46"/>
  <c r="O45"/>
  <c r="O44"/>
  <c r="O43"/>
  <c r="O42"/>
  <c r="O41"/>
  <c r="O40"/>
  <c r="M19"/>
  <c r="U19"/>
  <c r="S20"/>
  <c r="M21"/>
  <c r="Q21"/>
  <c r="O22"/>
  <c r="S22"/>
  <c r="W22"/>
  <c r="M23"/>
  <c r="Q23"/>
  <c r="U23"/>
  <c r="O24"/>
  <c r="S24"/>
  <c r="W24"/>
  <c r="M25"/>
  <c r="Q25"/>
  <c r="U25"/>
  <c r="O26"/>
  <c r="S26"/>
  <c r="W26"/>
  <c r="Q27"/>
  <c r="U27"/>
  <c r="O28"/>
  <c r="S28"/>
  <c r="AZ28" s="1"/>
  <c r="W28"/>
  <c r="O29"/>
  <c r="S29"/>
  <c r="AZ29" s="1"/>
  <c r="W29"/>
  <c r="O30"/>
  <c r="S30"/>
  <c r="AZ30" s="1"/>
  <c r="W30"/>
  <c r="O31"/>
  <c r="S31"/>
  <c r="AZ31" s="1"/>
  <c r="W31"/>
  <c r="O32"/>
  <c r="S32"/>
  <c r="AZ32" s="1"/>
  <c r="W32"/>
  <c r="O33"/>
  <c r="S33"/>
  <c r="AZ33" s="1"/>
  <c r="W33"/>
  <c r="O34"/>
  <c r="S34"/>
  <c r="AZ34" s="1"/>
  <c r="W34"/>
  <c r="O35"/>
  <c r="O36"/>
  <c r="T36"/>
  <c r="BC36" s="1"/>
  <c r="P37"/>
  <c r="X37"/>
  <c r="S98"/>
  <c r="AZ98" s="1"/>
  <c r="S97"/>
  <c r="AZ97" s="1"/>
  <c r="S96"/>
  <c r="AZ96" s="1"/>
  <c r="S95"/>
  <c r="AZ95" s="1"/>
  <c r="S94"/>
  <c r="AZ94" s="1"/>
  <c r="S93"/>
  <c r="AZ93" s="1"/>
  <c r="S92"/>
  <c r="AZ92" s="1"/>
  <c r="S91"/>
  <c r="AZ91" s="1"/>
  <c r="S90"/>
  <c r="AZ90" s="1"/>
  <c r="S89"/>
  <c r="AZ89" s="1"/>
  <c r="S88"/>
  <c r="AZ88" s="1"/>
  <c r="S87"/>
  <c r="AZ87" s="1"/>
  <c r="S86"/>
  <c r="AZ86" s="1"/>
  <c r="S85"/>
  <c r="AZ85" s="1"/>
  <c r="S84"/>
  <c r="AZ84" s="1"/>
  <c r="S79"/>
  <c r="AZ79" s="1"/>
  <c r="S78"/>
  <c r="AZ78" s="1"/>
  <c r="S76"/>
  <c r="AZ76" s="1"/>
  <c r="S72"/>
  <c r="AZ72" s="1"/>
  <c r="S82"/>
  <c r="AZ82" s="1"/>
  <c r="S81"/>
  <c r="AZ81" s="1"/>
  <c r="S75"/>
  <c r="AZ75" s="1"/>
  <c r="S71"/>
  <c r="AZ71" s="1"/>
  <c r="S83"/>
  <c r="AZ83" s="1"/>
  <c r="S80"/>
  <c r="AZ80" s="1"/>
  <c r="S74"/>
  <c r="AZ74" s="1"/>
  <c r="S70"/>
  <c r="AZ70" s="1"/>
  <c r="S69"/>
  <c r="AZ69" s="1"/>
  <c r="S68"/>
  <c r="AZ68" s="1"/>
  <c r="S67"/>
  <c r="AZ67" s="1"/>
  <c r="S66"/>
  <c r="AZ66" s="1"/>
  <c r="S65"/>
  <c r="AZ65" s="1"/>
  <c r="S64"/>
  <c r="AZ64" s="1"/>
  <c r="S63"/>
  <c r="AZ63" s="1"/>
  <c r="S62"/>
  <c r="AZ62" s="1"/>
  <c r="S61"/>
  <c r="AZ61" s="1"/>
  <c r="S60"/>
  <c r="AZ60" s="1"/>
  <c r="S59"/>
  <c r="AZ59" s="1"/>
  <c r="S58"/>
  <c r="AZ58" s="1"/>
  <c r="S57"/>
  <c r="AZ57" s="1"/>
  <c r="S55"/>
  <c r="AZ55" s="1"/>
  <c r="S54"/>
  <c r="AZ54" s="1"/>
  <c r="S53"/>
  <c r="AZ53" s="1"/>
  <c r="S52"/>
  <c r="AZ52" s="1"/>
  <c r="S51"/>
  <c r="AZ51" s="1"/>
  <c r="S73"/>
  <c r="AZ73" s="1"/>
  <c r="S77"/>
  <c r="AZ77" s="1"/>
  <c r="S56"/>
  <c r="AZ56" s="1"/>
  <c r="S50"/>
  <c r="AZ50" s="1"/>
  <c r="S49"/>
  <c r="AZ49" s="1"/>
  <c r="S48"/>
  <c r="AZ48" s="1"/>
  <c r="S47"/>
  <c r="AZ47" s="1"/>
  <c r="S46"/>
  <c r="AZ46" s="1"/>
  <c r="S45"/>
  <c r="AZ45" s="1"/>
  <c r="S44"/>
  <c r="AZ44" s="1"/>
  <c r="S43"/>
  <c r="AZ43" s="1"/>
  <c r="S42"/>
  <c r="AZ42" s="1"/>
  <c r="S41"/>
  <c r="AZ41" s="1"/>
  <c r="S40"/>
  <c r="AZ40" s="1"/>
  <c r="W98"/>
  <c r="W97"/>
  <c r="W96"/>
  <c r="W95"/>
  <c r="W94"/>
  <c r="W93"/>
  <c r="W92"/>
  <c r="W91"/>
  <c r="W90"/>
  <c r="W89"/>
  <c r="W88"/>
  <c r="W87"/>
  <c r="W86"/>
  <c r="W85"/>
  <c r="W84"/>
  <c r="W82"/>
  <c r="W80"/>
  <c r="W83"/>
  <c r="W79"/>
  <c r="W77"/>
  <c r="W73"/>
  <c r="W78"/>
  <c r="W76"/>
  <c r="W72"/>
  <c r="W81"/>
  <c r="W75"/>
  <c r="W71"/>
  <c r="W69"/>
  <c r="W68"/>
  <c r="W67"/>
  <c r="W66"/>
  <c r="W65"/>
  <c r="W64"/>
  <c r="W63"/>
  <c r="W62"/>
  <c r="W61"/>
  <c r="W60"/>
  <c r="W59"/>
  <c r="W58"/>
  <c r="W57"/>
  <c r="W55"/>
  <c r="W54"/>
  <c r="W53"/>
  <c r="W52"/>
  <c r="W51"/>
  <c r="W70"/>
  <c r="W56"/>
  <c r="W74"/>
  <c r="W50"/>
  <c r="W49"/>
  <c r="W48"/>
  <c r="W47"/>
  <c r="W46"/>
  <c r="W45"/>
  <c r="W44"/>
  <c r="W43"/>
  <c r="W42"/>
  <c r="W41"/>
  <c r="W40"/>
  <c r="Q19"/>
  <c r="O20"/>
  <c r="W20"/>
  <c r="U21"/>
  <c r="P96"/>
  <c r="P94"/>
  <c r="P92"/>
  <c r="P90"/>
  <c r="P88"/>
  <c r="P86"/>
  <c r="P84"/>
  <c r="P83"/>
  <c r="P82"/>
  <c r="P98"/>
  <c r="P97"/>
  <c r="P95"/>
  <c r="P93"/>
  <c r="P91"/>
  <c r="P89"/>
  <c r="P87"/>
  <c r="P85"/>
  <c r="P81"/>
  <c r="P80"/>
  <c r="P74"/>
  <c r="P79"/>
  <c r="P77"/>
  <c r="P73"/>
  <c r="P70"/>
  <c r="P69"/>
  <c r="P78"/>
  <c r="P76"/>
  <c r="P72"/>
  <c r="P66"/>
  <c r="P62"/>
  <c r="P58"/>
  <c r="P71"/>
  <c r="P67"/>
  <c r="P75"/>
  <c r="P68"/>
  <c r="P64"/>
  <c r="P60"/>
  <c r="P61"/>
  <c r="P54"/>
  <c r="P53"/>
  <c r="P51"/>
  <c r="P59"/>
  <c r="P55"/>
  <c r="P65"/>
  <c r="P56"/>
  <c r="P52"/>
  <c r="P50"/>
  <c r="P49"/>
  <c r="P48"/>
  <c r="P47"/>
  <c r="P46"/>
  <c r="P45"/>
  <c r="P44"/>
  <c r="P43"/>
  <c r="P63"/>
  <c r="P57"/>
  <c r="T98"/>
  <c r="BC98" s="1"/>
  <c r="T97"/>
  <c r="BC97" s="1"/>
  <c r="T95"/>
  <c r="BC95" s="1"/>
  <c r="T93"/>
  <c r="BC93" s="1"/>
  <c r="T91"/>
  <c r="BC91" s="1"/>
  <c r="T89"/>
  <c r="BC89" s="1"/>
  <c r="T83"/>
  <c r="BC83" s="1"/>
  <c r="T82"/>
  <c r="BC82" s="1"/>
  <c r="T96"/>
  <c r="BC96" s="1"/>
  <c r="T94"/>
  <c r="BC94" s="1"/>
  <c r="T92"/>
  <c r="BC92" s="1"/>
  <c r="T90"/>
  <c r="BC90" s="1"/>
  <c r="T88"/>
  <c r="BC88" s="1"/>
  <c r="T87"/>
  <c r="BC87" s="1"/>
  <c r="T86"/>
  <c r="BC86" s="1"/>
  <c r="T85"/>
  <c r="BC85" s="1"/>
  <c r="T84"/>
  <c r="BC84" s="1"/>
  <c r="T78"/>
  <c r="BC78" s="1"/>
  <c r="T81"/>
  <c r="BC81" s="1"/>
  <c r="T75"/>
  <c r="BC75" s="1"/>
  <c r="T71"/>
  <c r="BC71" s="1"/>
  <c r="T80"/>
  <c r="BC80" s="1"/>
  <c r="T74"/>
  <c r="BC74" s="1"/>
  <c r="T70"/>
  <c r="BC70" s="1"/>
  <c r="T69"/>
  <c r="BC69" s="1"/>
  <c r="T79"/>
  <c r="BC79" s="1"/>
  <c r="T77"/>
  <c r="BC77" s="1"/>
  <c r="T73"/>
  <c r="BC73" s="1"/>
  <c r="T68"/>
  <c r="BC68" s="1"/>
  <c r="T64"/>
  <c r="BC64" s="1"/>
  <c r="T60"/>
  <c r="BC60" s="1"/>
  <c r="T56"/>
  <c r="BC56" s="1"/>
  <c r="T72"/>
  <c r="BC72" s="1"/>
  <c r="T65"/>
  <c r="BC65" s="1"/>
  <c r="T76"/>
  <c r="BC76" s="1"/>
  <c r="T66"/>
  <c r="BC66" s="1"/>
  <c r="T62"/>
  <c r="BC62" s="1"/>
  <c r="T58"/>
  <c r="BC58" s="1"/>
  <c r="T59"/>
  <c r="BC59" s="1"/>
  <c r="T53"/>
  <c r="BC53" s="1"/>
  <c r="T51"/>
  <c r="BC51" s="1"/>
  <c r="T63"/>
  <c r="BC63" s="1"/>
  <c r="T57"/>
  <c r="BC57" s="1"/>
  <c r="T54"/>
  <c r="BC54" s="1"/>
  <c r="T50"/>
  <c r="BC50" s="1"/>
  <c r="T49"/>
  <c r="BC49" s="1"/>
  <c r="T48"/>
  <c r="BC48" s="1"/>
  <c r="T47"/>
  <c r="BC47" s="1"/>
  <c r="T46"/>
  <c r="BC46" s="1"/>
  <c r="T45"/>
  <c r="BC45" s="1"/>
  <c r="T44"/>
  <c r="BC44" s="1"/>
  <c r="T43"/>
  <c r="BC43" s="1"/>
  <c r="T67"/>
  <c r="BC67" s="1"/>
  <c r="T61"/>
  <c r="BC61" s="1"/>
  <c r="T55"/>
  <c r="BC55" s="1"/>
  <c r="T52"/>
  <c r="BC52" s="1"/>
  <c r="X98"/>
  <c r="X97"/>
  <c r="X95"/>
  <c r="X93"/>
  <c r="X91"/>
  <c r="X89"/>
  <c r="X87"/>
  <c r="X85"/>
  <c r="X83"/>
  <c r="X82"/>
  <c r="X96"/>
  <c r="X94"/>
  <c r="X92"/>
  <c r="X90"/>
  <c r="X88"/>
  <c r="X86"/>
  <c r="X84"/>
  <c r="X79"/>
  <c r="X78"/>
  <c r="X76"/>
  <c r="X72"/>
  <c r="X81"/>
  <c r="X75"/>
  <c r="X71"/>
  <c r="X69"/>
  <c r="X80"/>
  <c r="X74"/>
  <c r="X70"/>
  <c r="X66"/>
  <c r="X62"/>
  <c r="X58"/>
  <c r="X73"/>
  <c r="X67"/>
  <c r="X77"/>
  <c r="X68"/>
  <c r="X64"/>
  <c r="X60"/>
  <c r="X54"/>
  <c r="X52"/>
  <c r="X65"/>
  <c r="X63"/>
  <c r="X57"/>
  <c r="X55"/>
  <c r="X61"/>
  <c r="X51"/>
  <c r="X50"/>
  <c r="X49"/>
  <c r="X48"/>
  <c r="X47"/>
  <c r="X46"/>
  <c r="X45"/>
  <c r="X44"/>
  <c r="X43"/>
  <c r="X59"/>
  <c r="X56"/>
  <c r="X53"/>
  <c r="N19"/>
  <c r="R19"/>
  <c r="V19"/>
  <c r="P20"/>
  <c r="T20"/>
  <c r="X20"/>
  <c r="N21"/>
  <c r="R21"/>
  <c r="V21"/>
  <c r="P22"/>
  <c r="T22"/>
  <c r="X22"/>
  <c r="N23"/>
  <c r="R23"/>
  <c r="V23"/>
  <c r="P24"/>
  <c r="T24"/>
  <c r="X24"/>
  <c r="N25"/>
  <c r="R25"/>
  <c r="V25"/>
  <c r="P26"/>
  <c r="T26"/>
  <c r="X26"/>
  <c r="R27"/>
  <c r="V27"/>
  <c r="P28"/>
  <c r="T28"/>
  <c r="BC28" s="1"/>
  <c r="X28"/>
  <c r="P29"/>
  <c r="T29"/>
  <c r="BC29" s="1"/>
  <c r="X29"/>
  <c r="P30"/>
  <c r="T30"/>
  <c r="BC30" s="1"/>
  <c r="X30"/>
  <c r="P31"/>
  <c r="T31"/>
  <c r="BC31" s="1"/>
  <c r="X31"/>
  <c r="P32"/>
  <c r="T32"/>
  <c r="BC32" s="1"/>
  <c r="X32"/>
  <c r="P33"/>
  <c r="T33"/>
  <c r="BC33" s="1"/>
  <c r="X33"/>
  <c r="P34"/>
  <c r="T34"/>
  <c r="BC34" s="1"/>
  <c r="X34"/>
  <c r="P35"/>
  <c r="T35"/>
  <c r="BC35" s="1"/>
  <c r="X35"/>
  <c r="P36"/>
  <c r="S37"/>
  <c r="AZ37" s="1"/>
  <c r="O38"/>
  <c r="W38"/>
  <c r="S39"/>
  <c r="AZ39" s="1"/>
  <c r="P40"/>
  <c r="P41"/>
  <c r="P42"/>
  <c r="M98"/>
  <c r="AY98" s="1"/>
  <c r="M97"/>
  <c r="AY97" s="1"/>
  <c r="M95"/>
  <c r="AY95" s="1"/>
  <c r="M93"/>
  <c r="AY93" s="1"/>
  <c r="M91"/>
  <c r="AY91" s="1"/>
  <c r="M89"/>
  <c r="AY89" s="1"/>
  <c r="M87"/>
  <c r="AY87" s="1"/>
  <c r="M85"/>
  <c r="AY85" s="1"/>
  <c r="M96"/>
  <c r="AY96" s="1"/>
  <c r="M94"/>
  <c r="AY94" s="1"/>
  <c r="M92"/>
  <c r="AY92" s="1"/>
  <c r="M90"/>
  <c r="AY90" s="1"/>
  <c r="M88"/>
  <c r="AY88" s="1"/>
  <c r="M86"/>
  <c r="AY86" s="1"/>
  <c r="M79"/>
  <c r="AY79" s="1"/>
  <c r="M82"/>
  <c r="AY82" s="1"/>
  <c r="M78"/>
  <c r="AY78" s="1"/>
  <c r="M76"/>
  <c r="AY76" s="1"/>
  <c r="M72"/>
  <c r="AY72" s="1"/>
  <c r="M70"/>
  <c r="AY70" s="1"/>
  <c r="M69"/>
  <c r="AY69" s="1"/>
  <c r="M68"/>
  <c r="AY68" s="1"/>
  <c r="M67"/>
  <c r="AY67" s="1"/>
  <c r="M66"/>
  <c r="AY66" s="1"/>
  <c r="M65"/>
  <c r="AY65" s="1"/>
  <c r="M64"/>
  <c r="AY64" s="1"/>
  <c r="M63"/>
  <c r="AY63" s="1"/>
  <c r="M62"/>
  <c r="AY62" s="1"/>
  <c r="M61"/>
  <c r="AY61" s="1"/>
  <c r="M60"/>
  <c r="AY60" s="1"/>
  <c r="M59"/>
  <c r="AY59" s="1"/>
  <c r="M58"/>
  <c r="AY58" s="1"/>
  <c r="M57"/>
  <c r="AY57" s="1"/>
  <c r="M83"/>
  <c r="AY83" s="1"/>
  <c r="M81"/>
  <c r="AY81" s="1"/>
  <c r="M75"/>
  <c r="AY75" s="1"/>
  <c r="M71"/>
  <c r="AY71" s="1"/>
  <c r="M84"/>
  <c r="AY84" s="1"/>
  <c r="M80"/>
  <c r="AY80" s="1"/>
  <c r="M74"/>
  <c r="AY74" s="1"/>
  <c r="M77"/>
  <c r="AY77" s="1"/>
  <c r="M56"/>
  <c r="AY56" s="1"/>
  <c r="M55"/>
  <c r="AY55" s="1"/>
  <c r="M54"/>
  <c r="AY54" s="1"/>
  <c r="M73"/>
  <c r="AY73" s="1"/>
  <c r="M52"/>
  <c r="AY52" s="1"/>
  <c r="M50"/>
  <c r="AY50" s="1"/>
  <c r="M49"/>
  <c r="AY49" s="1"/>
  <c r="M48"/>
  <c r="AY48" s="1"/>
  <c r="M47"/>
  <c r="AY47" s="1"/>
  <c r="M46"/>
  <c r="AY46" s="1"/>
  <c r="M45"/>
  <c r="AY45" s="1"/>
  <c r="M44"/>
  <c r="AY44" s="1"/>
  <c r="M43"/>
  <c r="AY43" s="1"/>
  <c r="M42"/>
  <c r="AY42" s="1"/>
  <c r="M41"/>
  <c r="AY41" s="1"/>
  <c r="M40"/>
  <c r="AY40" s="1"/>
  <c r="M39"/>
  <c r="AY39" s="1"/>
  <c r="M38"/>
  <c r="AY38" s="1"/>
  <c r="M37"/>
  <c r="AY37" s="1"/>
  <c r="M36"/>
  <c r="AY36" s="1"/>
  <c r="M53"/>
  <c r="AY53" s="1"/>
  <c r="M51"/>
  <c r="AY51" s="1"/>
  <c r="O23"/>
  <c r="S23"/>
  <c r="W23"/>
  <c r="M24"/>
  <c r="Q24"/>
  <c r="U24"/>
  <c r="O25"/>
  <c r="S25"/>
  <c r="W25"/>
  <c r="M26"/>
  <c r="Q26"/>
  <c r="U26"/>
  <c r="O27"/>
  <c r="S27"/>
  <c r="W27"/>
  <c r="M28"/>
  <c r="AY28" s="1"/>
  <c r="Q28"/>
  <c r="U28"/>
  <c r="M29"/>
  <c r="AY29" s="1"/>
  <c r="Q29"/>
  <c r="U29"/>
  <c r="M30"/>
  <c r="AY30" s="1"/>
  <c r="Q30"/>
  <c r="U30"/>
  <c r="M31"/>
  <c r="AY31" s="1"/>
  <c r="Q31"/>
  <c r="U31"/>
  <c r="M32"/>
  <c r="AY32" s="1"/>
  <c r="Q32"/>
  <c r="U32"/>
  <c r="M33"/>
  <c r="AY33" s="1"/>
  <c r="Q33"/>
  <c r="U33"/>
  <c r="M34"/>
  <c r="AY34" s="1"/>
  <c r="Q34"/>
  <c r="U34"/>
  <c r="M35"/>
  <c r="AY35" s="1"/>
  <c r="W36"/>
  <c r="T37"/>
  <c r="BC37" s="1"/>
  <c r="P38"/>
  <c r="X38"/>
  <c r="T39"/>
  <c r="BC39" s="1"/>
  <c r="T40"/>
  <c r="BC40" s="1"/>
  <c r="T41"/>
  <c r="BC41" s="1"/>
  <c r="T42"/>
  <c r="BC42" s="1"/>
  <c r="Q96"/>
  <c r="Q94"/>
  <c r="Q92"/>
  <c r="Q90"/>
  <c r="Q88"/>
  <c r="Q98"/>
  <c r="Q97"/>
  <c r="Q95"/>
  <c r="Q93"/>
  <c r="Q91"/>
  <c r="Q89"/>
  <c r="Q83"/>
  <c r="Q80"/>
  <c r="Q87"/>
  <c r="Q86"/>
  <c r="Q85"/>
  <c r="Q84"/>
  <c r="Q79"/>
  <c r="Q77"/>
  <c r="Q73"/>
  <c r="Q70"/>
  <c r="Q69"/>
  <c r="Q68"/>
  <c r="Q67"/>
  <c r="Q66"/>
  <c r="Q65"/>
  <c r="Q64"/>
  <c r="Q63"/>
  <c r="Q62"/>
  <c r="Q61"/>
  <c r="Q60"/>
  <c r="Q59"/>
  <c r="Q58"/>
  <c r="Q57"/>
  <c r="Q56"/>
  <c r="Q78"/>
  <c r="Q76"/>
  <c r="Q72"/>
  <c r="Q82"/>
  <c r="Q81"/>
  <c r="Q75"/>
  <c r="Q71"/>
  <c r="Q74"/>
  <c r="Q55"/>
  <c r="Q54"/>
  <c r="Q52"/>
  <c r="Q50"/>
  <c r="Q49"/>
  <c r="Q48"/>
  <c r="Q47"/>
  <c r="Q46"/>
  <c r="Q45"/>
  <c r="Q44"/>
  <c r="Q43"/>
  <c r="Q42"/>
  <c r="Q41"/>
  <c r="Q40"/>
  <c r="Q39"/>
  <c r="Q38"/>
  <c r="Q37"/>
  <c r="Q36"/>
  <c r="Q53"/>
  <c r="Q51"/>
  <c r="U96"/>
  <c r="U94"/>
  <c r="U92"/>
  <c r="U90"/>
  <c r="U88"/>
  <c r="U86"/>
  <c r="U84"/>
  <c r="U98"/>
  <c r="U97"/>
  <c r="U95"/>
  <c r="U93"/>
  <c r="U91"/>
  <c r="U89"/>
  <c r="U87"/>
  <c r="U85"/>
  <c r="U81"/>
  <c r="U82"/>
  <c r="U80"/>
  <c r="U74"/>
  <c r="U70"/>
  <c r="U69"/>
  <c r="U68"/>
  <c r="U67"/>
  <c r="U66"/>
  <c r="U65"/>
  <c r="U64"/>
  <c r="U63"/>
  <c r="U62"/>
  <c r="U61"/>
  <c r="U60"/>
  <c r="U59"/>
  <c r="U58"/>
  <c r="U57"/>
  <c r="U56"/>
  <c r="U83"/>
  <c r="U79"/>
  <c r="U77"/>
  <c r="U73"/>
  <c r="U78"/>
  <c r="U76"/>
  <c r="U72"/>
  <c r="U71"/>
  <c r="U75"/>
  <c r="U55"/>
  <c r="U54"/>
  <c r="U53"/>
  <c r="U51"/>
  <c r="U50"/>
  <c r="U49"/>
  <c r="U48"/>
  <c r="U47"/>
  <c r="U46"/>
  <c r="U45"/>
  <c r="U44"/>
  <c r="U43"/>
  <c r="U42"/>
  <c r="U41"/>
  <c r="U40"/>
  <c r="U39"/>
  <c r="U38"/>
  <c r="U37"/>
  <c r="U36"/>
  <c r="U52"/>
  <c r="O19"/>
  <c r="S19"/>
  <c r="W19"/>
  <c r="M20"/>
  <c r="Q20"/>
  <c r="U20"/>
  <c r="O21"/>
  <c r="S21"/>
  <c r="W21"/>
  <c r="M22"/>
  <c r="Q22"/>
  <c r="U22"/>
  <c r="N98"/>
  <c r="BB98" s="1"/>
  <c r="N97"/>
  <c r="BB97" s="1"/>
  <c r="N95"/>
  <c r="BB95" s="1"/>
  <c r="N93"/>
  <c r="BB93" s="1"/>
  <c r="N91"/>
  <c r="BB91" s="1"/>
  <c r="N89"/>
  <c r="BB89" s="1"/>
  <c r="N96"/>
  <c r="BB96" s="1"/>
  <c r="N94"/>
  <c r="BB94" s="1"/>
  <c r="N92"/>
  <c r="BB92" s="1"/>
  <c r="N90"/>
  <c r="BB90" s="1"/>
  <c r="N88"/>
  <c r="BB88" s="1"/>
  <c r="N84"/>
  <c r="BB84" s="1"/>
  <c r="N83"/>
  <c r="BB83" s="1"/>
  <c r="N82"/>
  <c r="BB82" s="1"/>
  <c r="N81"/>
  <c r="BB81" s="1"/>
  <c r="N80"/>
  <c r="BB80" s="1"/>
  <c r="N79"/>
  <c r="BB79" s="1"/>
  <c r="N78"/>
  <c r="BB78" s="1"/>
  <c r="N77"/>
  <c r="BB77" s="1"/>
  <c r="N76"/>
  <c r="BB76" s="1"/>
  <c r="N75"/>
  <c r="BB75" s="1"/>
  <c r="N74"/>
  <c r="BB74" s="1"/>
  <c r="N73"/>
  <c r="BB73" s="1"/>
  <c r="N72"/>
  <c r="BB72" s="1"/>
  <c r="N71"/>
  <c r="BB71" s="1"/>
  <c r="N87"/>
  <c r="BB87" s="1"/>
  <c r="N86"/>
  <c r="BB86" s="1"/>
  <c r="N85"/>
  <c r="BB85" s="1"/>
  <c r="N70"/>
  <c r="BB70" s="1"/>
  <c r="N65"/>
  <c r="BB65" s="1"/>
  <c r="N61"/>
  <c r="BB61" s="1"/>
  <c r="N57"/>
  <c r="BB57" s="1"/>
  <c r="N69"/>
  <c r="BB69" s="1"/>
  <c r="N66"/>
  <c r="BB66" s="1"/>
  <c r="N67"/>
  <c r="BB67" s="1"/>
  <c r="N63"/>
  <c r="BB63" s="1"/>
  <c r="N59"/>
  <c r="BB59" s="1"/>
  <c r="N68"/>
  <c r="BB68" s="1"/>
  <c r="N62"/>
  <c r="BB62" s="1"/>
  <c r="N50"/>
  <c r="BB50" s="1"/>
  <c r="N49"/>
  <c r="BB49" s="1"/>
  <c r="N48"/>
  <c r="BB48" s="1"/>
  <c r="N47"/>
  <c r="BB47" s="1"/>
  <c r="N46"/>
  <c r="BB46" s="1"/>
  <c r="N45"/>
  <c r="BB45" s="1"/>
  <c r="N44"/>
  <c r="BB44" s="1"/>
  <c r="N43"/>
  <c r="BB43" s="1"/>
  <c r="N42"/>
  <c r="BB42" s="1"/>
  <c r="N41"/>
  <c r="BB41" s="1"/>
  <c r="N40"/>
  <c r="BB40" s="1"/>
  <c r="N39"/>
  <c r="BB39" s="1"/>
  <c r="N38"/>
  <c r="BB38" s="1"/>
  <c r="N37"/>
  <c r="BB37" s="1"/>
  <c r="N60"/>
  <c r="BB60" s="1"/>
  <c r="N54"/>
  <c r="BB54" s="1"/>
  <c r="N53"/>
  <c r="BB53" s="1"/>
  <c r="N51"/>
  <c r="BB51" s="1"/>
  <c r="N58"/>
  <c r="BB58" s="1"/>
  <c r="N55"/>
  <c r="BB55" s="1"/>
  <c r="N64"/>
  <c r="BB64" s="1"/>
  <c r="N56"/>
  <c r="BB56" s="1"/>
  <c r="N52"/>
  <c r="BB52" s="1"/>
  <c r="R98"/>
  <c r="R97"/>
  <c r="R95"/>
  <c r="R93"/>
  <c r="R91"/>
  <c r="R89"/>
  <c r="R87"/>
  <c r="R85"/>
  <c r="R96"/>
  <c r="R94"/>
  <c r="R92"/>
  <c r="R90"/>
  <c r="R88"/>
  <c r="R86"/>
  <c r="R84"/>
  <c r="R83"/>
  <c r="R82"/>
  <c r="R81"/>
  <c r="R80"/>
  <c r="R79"/>
  <c r="R78"/>
  <c r="R77"/>
  <c r="R76"/>
  <c r="R75"/>
  <c r="R74"/>
  <c r="R73"/>
  <c r="R72"/>
  <c r="R71"/>
  <c r="R69"/>
  <c r="R67"/>
  <c r="R63"/>
  <c r="R59"/>
  <c r="R68"/>
  <c r="R65"/>
  <c r="R61"/>
  <c r="R57"/>
  <c r="R56"/>
  <c r="R70"/>
  <c r="R60"/>
  <c r="R55"/>
  <c r="R52"/>
  <c r="R50"/>
  <c r="R49"/>
  <c r="R48"/>
  <c r="R47"/>
  <c r="R46"/>
  <c r="R45"/>
  <c r="R44"/>
  <c r="R43"/>
  <c r="R42"/>
  <c r="R41"/>
  <c r="R40"/>
  <c r="R39"/>
  <c r="R38"/>
  <c r="R37"/>
  <c r="R66"/>
  <c r="R58"/>
  <c r="R64"/>
  <c r="R53"/>
  <c r="R51"/>
  <c r="R62"/>
  <c r="R54"/>
  <c r="V96"/>
  <c r="V94"/>
  <c r="V92"/>
  <c r="V90"/>
  <c r="V88"/>
  <c r="V98"/>
  <c r="V97"/>
  <c r="V95"/>
  <c r="V93"/>
  <c r="V91"/>
  <c r="V89"/>
  <c r="V83"/>
  <c r="V82"/>
  <c r="V81"/>
  <c r="V80"/>
  <c r="V79"/>
  <c r="V78"/>
  <c r="V77"/>
  <c r="V76"/>
  <c r="V75"/>
  <c r="V74"/>
  <c r="V73"/>
  <c r="V72"/>
  <c r="V71"/>
  <c r="V70"/>
  <c r="V87"/>
  <c r="V86"/>
  <c r="V85"/>
  <c r="V84"/>
  <c r="V65"/>
  <c r="V61"/>
  <c r="V57"/>
  <c r="V66"/>
  <c r="V67"/>
  <c r="V63"/>
  <c r="V59"/>
  <c r="V69"/>
  <c r="V68"/>
  <c r="V58"/>
  <c r="V56"/>
  <c r="V53"/>
  <c r="V50"/>
  <c r="V49"/>
  <c r="V48"/>
  <c r="V47"/>
  <c r="V46"/>
  <c r="V45"/>
  <c r="V44"/>
  <c r="V43"/>
  <c r="V42"/>
  <c r="V41"/>
  <c r="V40"/>
  <c r="V39"/>
  <c r="V38"/>
  <c r="V37"/>
  <c r="V64"/>
  <c r="V54"/>
  <c r="V52"/>
  <c r="V62"/>
  <c r="V55"/>
  <c r="V60"/>
  <c r="V51"/>
  <c r="P19"/>
  <c r="T19"/>
  <c r="X19"/>
  <c r="N20"/>
  <c r="R20"/>
  <c r="V20"/>
  <c r="P21"/>
  <c r="T21"/>
  <c r="X21"/>
  <c r="N22"/>
  <c r="R22"/>
  <c r="V22"/>
  <c r="P23"/>
  <c r="T23"/>
  <c r="X23"/>
  <c r="N24"/>
  <c r="R24"/>
  <c r="V24"/>
  <c r="P25"/>
  <c r="T25"/>
  <c r="X25"/>
  <c r="N26"/>
  <c r="R26"/>
  <c r="V26"/>
  <c r="P27"/>
  <c r="T27"/>
  <c r="X27"/>
  <c r="N28"/>
  <c r="BB28" s="1"/>
  <c r="R28"/>
  <c r="V28"/>
  <c r="N29"/>
  <c r="BB29" s="1"/>
  <c r="R29"/>
  <c r="V29"/>
  <c r="N30"/>
  <c r="BB30" s="1"/>
  <c r="R30"/>
  <c r="V30"/>
  <c r="N31"/>
  <c r="BB31" s="1"/>
  <c r="R31"/>
  <c r="V31"/>
  <c r="N32"/>
  <c r="BB32" s="1"/>
  <c r="R32"/>
  <c r="V32"/>
  <c r="N33"/>
  <c r="BB33" s="1"/>
  <c r="R33"/>
  <c r="V33"/>
  <c r="N34"/>
  <c r="BB34" s="1"/>
  <c r="R34"/>
  <c r="V34"/>
  <c r="N35"/>
  <c r="BB35" s="1"/>
  <c r="R35"/>
  <c r="V35"/>
  <c r="N36"/>
  <c r="BB36" s="1"/>
  <c r="S36"/>
  <c r="AZ36" s="1"/>
  <c r="X36"/>
  <c r="O37"/>
  <c r="W37"/>
  <c r="S38"/>
  <c r="AZ38" s="1"/>
  <c r="O39"/>
  <c r="W39"/>
  <c r="X40"/>
  <c r="X41"/>
  <c r="X42"/>
  <c r="BD98" i="14"/>
  <c r="BA98"/>
  <c r="G98"/>
  <c r="F98"/>
  <c r="E98"/>
  <c r="D98"/>
  <c r="C98"/>
  <c r="B98"/>
  <c r="BD97"/>
  <c r="BA97"/>
  <c r="BD96"/>
  <c r="BA96"/>
  <c r="BD95"/>
  <c r="BA95"/>
  <c r="BD94"/>
  <c r="BA94"/>
  <c r="BD93"/>
  <c r="BA93"/>
  <c r="BD92"/>
  <c r="BA92"/>
  <c r="BD91"/>
  <c r="BA91"/>
  <c r="BD90"/>
  <c r="BA90"/>
  <c r="BD89"/>
  <c r="BA89"/>
  <c r="BD88"/>
  <c r="BA88"/>
  <c r="BD87"/>
  <c r="BA87"/>
  <c r="BD86"/>
  <c r="BA86"/>
  <c r="BD85"/>
  <c r="BA85"/>
  <c r="BD84"/>
  <c r="BA84"/>
  <c r="BD83"/>
  <c r="BA83"/>
  <c r="BD82"/>
  <c r="BA82"/>
  <c r="BD81"/>
  <c r="BA81"/>
  <c r="BD80"/>
  <c r="BA80"/>
  <c r="BD79"/>
  <c r="BA79"/>
  <c r="BD78"/>
  <c r="BA78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D77"/>
  <c r="BA77"/>
  <c r="BD76"/>
  <c r="BA76"/>
  <c r="BD75"/>
  <c r="BA75"/>
  <c r="BD74"/>
  <c r="BA74"/>
  <c r="BD73"/>
  <c r="BA73"/>
  <c r="BD72"/>
  <c r="BA72"/>
  <c r="BD71"/>
  <c r="BA71"/>
  <c r="BD70"/>
  <c r="BA70"/>
  <c r="BD69"/>
  <c r="BA69"/>
  <c r="BD68"/>
  <c r="BA68"/>
  <c r="BD67"/>
  <c r="BA67"/>
  <c r="BD66"/>
  <c r="BA66"/>
  <c r="BD65"/>
  <c r="BA65"/>
  <c r="BD64"/>
  <c r="BA64"/>
  <c r="BD63"/>
  <c r="BA63"/>
  <c r="BD62"/>
  <c r="BA62"/>
  <c r="BD61"/>
  <c r="BA61"/>
  <c r="BD60"/>
  <c r="BA60"/>
  <c r="BD59"/>
  <c r="BA59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BD58"/>
  <c r="BA58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D57"/>
  <c r="BA57"/>
  <c r="BD56"/>
  <c r="BA56"/>
  <c r="BD55"/>
  <c r="BA55"/>
  <c r="BD54"/>
  <c r="BA54"/>
  <c r="BD53"/>
  <c r="BA53"/>
  <c r="BD52"/>
  <c r="BA52"/>
  <c r="BD51"/>
  <c r="BA51"/>
  <c r="BD50"/>
  <c r="BA50"/>
  <c r="BD49"/>
  <c r="BA49"/>
  <c r="BD48"/>
  <c r="BA48"/>
  <c r="BD47"/>
  <c r="BA47"/>
  <c r="BD46"/>
  <c r="BA46"/>
  <c r="BD45"/>
  <c r="BA45"/>
  <c r="BD44"/>
  <c r="BA44"/>
  <c r="BD43"/>
  <c r="BA43"/>
  <c r="BD42"/>
  <c r="BA42"/>
  <c r="BD41"/>
  <c r="BA41"/>
  <c r="BD40"/>
  <c r="BA40"/>
  <c r="BD39"/>
  <c r="BA39"/>
  <c r="BD38"/>
  <c r="BA38"/>
  <c r="C38"/>
  <c r="C39" s="1"/>
  <c r="C40" s="1"/>
  <c r="C41" s="1"/>
  <c r="C42" s="1"/>
  <c r="B38"/>
  <c r="B39" s="1"/>
  <c r="BD37"/>
  <c r="BA37"/>
  <c r="BD36"/>
  <c r="BA36"/>
  <c r="BA35"/>
  <c r="BD35"/>
  <c r="BD34"/>
  <c r="BA34"/>
  <c r="BD33"/>
  <c r="BA33"/>
  <c r="BD32"/>
  <c r="BA32"/>
  <c r="BD31"/>
  <c r="BA31"/>
  <c r="BD30"/>
  <c r="BA30"/>
  <c r="BD29"/>
  <c r="BA29"/>
  <c r="BD28"/>
  <c r="BA28"/>
  <c r="D20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G19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F19"/>
  <c r="F20" s="1"/>
  <c r="F21" s="1"/>
  <c r="E19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D19"/>
  <c r="B19"/>
  <c r="B20" s="1"/>
  <c r="B21" s="1"/>
  <c r="T58"/>
  <c r="BC58" s="1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B18"/>
  <c r="BD98" i="13"/>
  <c r="BA98"/>
  <c r="G98"/>
  <c r="F98"/>
  <c r="E98"/>
  <c r="D98"/>
  <c r="C98"/>
  <c r="B98"/>
  <c r="BD97"/>
  <c r="BA97"/>
  <c r="BD96"/>
  <c r="BA96"/>
  <c r="BD95"/>
  <c r="BA95"/>
  <c r="BD94"/>
  <c r="BA94"/>
  <c r="BD93"/>
  <c r="BA93"/>
  <c r="BD92"/>
  <c r="BA92"/>
  <c r="BD91"/>
  <c r="BA91"/>
  <c r="BD90"/>
  <c r="BA90"/>
  <c r="BD89"/>
  <c r="BA89"/>
  <c r="BD88"/>
  <c r="BA88"/>
  <c r="BD87"/>
  <c r="BA87"/>
  <c r="BD86"/>
  <c r="BA86"/>
  <c r="BD85"/>
  <c r="BA85"/>
  <c r="BD84"/>
  <c r="BA84"/>
  <c r="BD83"/>
  <c r="BA83"/>
  <c r="BD82"/>
  <c r="BA82"/>
  <c r="BD81"/>
  <c r="BA81"/>
  <c r="BD80"/>
  <c r="BA80"/>
  <c r="BD79"/>
  <c r="BA79"/>
  <c r="BD78"/>
  <c r="BA78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D77"/>
  <c r="BA77"/>
  <c r="BD76"/>
  <c r="BA76"/>
  <c r="BD75"/>
  <c r="BA75"/>
  <c r="BD74"/>
  <c r="BA74"/>
  <c r="BD73"/>
  <c r="BA73"/>
  <c r="BD72"/>
  <c r="BA72"/>
  <c r="BD71"/>
  <c r="BA71"/>
  <c r="BD70"/>
  <c r="BA70"/>
  <c r="BD69"/>
  <c r="BA69"/>
  <c r="BD68"/>
  <c r="BA68"/>
  <c r="BD67"/>
  <c r="BA67"/>
  <c r="BD66"/>
  <c r="BA66"/>
  <c r="BD65"/>
  <c r="BA65"/>
  <c r="BD64"/>
  <c r="BA64"/>
  <c r="BD63"/>
  <c r="BA63"/>
  <c r="BD62"/>
  <c r="BA62"/>
  <c r="BD61"/>
  <c r="BA61"/>
  <c r="BD60"/>
  <c r="BA60"/>
  <c r="BD59"/>
  <c r="BA59"/>
  <c r="E59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BD58"/>
  <c r="BA58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E58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D57"/>
  <c r="BA57"/>
  <c r="BD56"/>
  <c r="BA56"/>
  <c r="BD55"/>
  <c r="BA55"/>
  <c r="BD54"/>
  <c r="BA54"/>
  <c r="BD53"/>
  <c r="BA53"/>
  <c r="BD52"/>
  <c r="BA52"/>
  <c r="BD51"/>
  <c r="BA51"/>
  <c r="BD50"/>
  <c r="BA50"/>
  <c r="BD49"/>
  <c r="BA49"/>
  <c r="BD48"/>
  <c r="BA48"/>
  <c r="BD47"/>
  <c r="BA47"/>
  <c r="BD46"/>
  <c r="BA46"/>
  <c r="BD45"/>
  <c r="BA45"/>
  <c r="BD44"/>
  <c r="BA44"/>
  <c r="BD43"/>
  <c r="BA43"/>
  <c r="BD42"/>
  <c r="BA42"/>
  <c r="BD41"/>
  <c r="BA41"/>
  <c r="BD40"/>
  <c r="BA40"/>
  <c r="BD39"/>
  <c r="BA39"/>
  <c r="BD38"/>
  <c r="BA38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38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D37"/>
  <c r="BA37"/>
  <c r="BD36"/>
  <c r="BA36"/>
  <c r="BD35"/>
  <c r="BA35"/>
  <c r="BD34"/>
  <c r="BA34"/>
  <c r="BD33"/>
  <c r="BA33"/>
  <c r="BD32"/>
  <c r="BA32"/>
  <c r="BD31"/>
  <c r="BA31"/>
  <c r="BD30"/>
  <c r="BA30"/>
  <c r="BD29"/>
  <c r="BA29"/>
  <c r="BD28"/>
  <c r="BA28"/>
  <c r="E20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G19"/>
  <c r="F19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19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C19"/>
  <c r="C18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R19" l="1"/>
  <c r="V19"/>
  <c r="R42" i="14"/>
  <c r="C43"/>
  <c r="C33"/>
  <c r="N32"/>
  <c r="BB32" s="1"/>
  <c r="G35"/>
  <c r="G36" s="1"/>
  <c r="G37" s="1"/>
  <c r="G38" s="1"/>
  <c r="G39" s="1"/>
  <c r="G40" s="1"/>
  <c r="G41" s="1"/>
  <c r="V34"/>
  <c r="F22"/>
  <c r="F23" s="1"/>
  <c r="U21"/>
  <c r="B22"/>
  <c r="B23" s="1"/>
  <c r="M21"/>
  <c r="Q21"/>
  <c r="T32"/>
  <c r="BC32" s="1"/>
  <c r="E33"/>
  <c r="E34" s="1"/>
  <c r="E35" s="1"/>
  <c r="E36" s="1"/>
  <c r="M39"/>
  <c r="AY39" s="1"/>
  <c r="B40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40"/>
  <c r="O39"/>
  <c r="O38"/>
  <c r="S98"/>
  <c r="AZ98" s="1"/>
  <c r="S97"/>
  <c r="AZ97" s="1"/>
  <c r="S96"/>
  <c r="AZ96" s="1"/>
  <c r="S95"/>
  <c r="AZ95" s="1"/>
  <c r="S94"/>
  <c r="AZ94" s="1"/>
  <c r="S93"/>
  <c r="AZ93" s="1"/>
  <c r="S92"/>
  <c r="AZ92" s="1"/>
  <c r="S91"/>
  <c r="AZ91" s="1"/>
  <c r="S90"/>
  <c r="AZ90" s="1"/>
  <c r="S89"/>
  <c r="AZ89" s="1"/>
  <c r="S88"/>
  <c r="AZ88" s="1"/>
  <c r="S87"/>
  <c r="AZ87" s="1"/>
  <c r="S86"/>
  <c r="AZ86" s="1"/>
  <c r="S85"/>
  <c r="AZ85" s="1"/>
  <c r="S84"/>
  <c r="AZ84" s="1"/>
  <c r="S83"/>
  <c r="AZ83" s="1"/>
  <c r="S82"/>
  <c r="AZ82" s="1"/>
  <c r="S81"/>
  <c r="AZ81" s="1"/>
  <c r="S80"/>
  <c r="AZ80" s="1"/>
  <c r="S79"/>
  <c r="AZ79" s="1"/>
  <c r="S78"/>
  <c r="AZ78" s="1"/>
  <c r="S77"/>
  <c r="AZ77" s="1"/>
  <c r="S76"/>
  <c r="AZ76" s="1"/>
  <c r="S75"/>
  <c r="AZ75" s="1"/>
  <c r="S74"/>
  <c r="AZ74" s="1"/>
  <c r="S73"/>
  <c r="AZ73" s="1"/>
  <c r="S72"/>
  <c r="AZ72" s="1"/>
  <c r="S71"/>
  <c r="AZ71" s="1"/>
  <c r="S70"/>
  <c r="AZ70" s="1"/>
  <c r="S69"/>
  <c r="AZ69" s="1"/>
  <c r="S68"/>
  <c r="AZ68" s="1"/>
  <c r="S67"/>
  <c r="AZ67" s="1"/>
  <c r="S66"/>
  <c r="AZ66" s="1"/>
  <c r="S65"/>
  <c r="AZ65" s="1"/>
  <c r="S64"/>
  <c r="AZ64" s="1"/>
  <c r="S63"/>
  <c r="AZ63" s="1"/>
  <c r="S62"/>
  <c r="AZ62" s="1"/>
  <c r="S61"/>
  <c r="AZ61" s="1"/>
  <c r="S60"/>
  <c r="AZ60" s="1"/>
  <c r="S59"/>
  <c r="AZ59" s="1"/>
  <c r="S58"/>
  <c r="AZ58" s="1"/>
  <c r="S57"/>
  <c r="AZ57" s="1"/>
  <c r="S56"/>
  <c r="AZ56" s="1"/>
  <c r="S55"/>
  <c r="AZ55" s="1"/>
  <c r="S54"/>
  <c r="AZ54" s="1"/>
  <c r="S53"/>
  <c r="AZ53" s="1"/>
  <c r="S52"/>
  <c r="AZ52" s="1"/>
  <c r="S51"/>
  <c r="AZ51" s="1"/>
  <c r="S50"/>
  <c r="AZ50" s="1"/>
  <c r="S49"/>
  <c r="AZ49" s="1"/>
  <c r="S48"/>
  <c r="AZ48" s="1"/>
  <c r="S47"/>
  <c r="AZ47" s="1"/>
  <c r="S46"/>
  <c r="AZ46" s="1"/>
  <c r="S45"/>
  <c r="AZ45" s="1"/>
  <c r="S44"/>
  <c r="AZ44" s="1"/>
  <c r="S43"/>
  <c r="AZ43" s="1"/>
  <c r="S42"/>
  <c r="AZ42" s="1"/>
  <c r="S41"/>
  <c r="AZ41" s="1"/>
  <c r="S40"/>
  <c r="AZ40" s="1"/>
  <c r="S39"/>
  <c r="AZ39" s="1"/>
  <c r="S38"/>
  <c r="AZ38" s="1"/>
  <c r="S37"/>
  <c r="AZ37" s="1"/>
  <c r="S36"/>
  <c r="AZ36" s="1"/>
  <c r="S35"/>
  <c r="AZ35" s="1"/>
  <c r="S34"/>
  <c r="AZ34" s="1"/>
  <c r="S33"/>
  <c r="AZ33" s="1"/>
  <c r="S32"/>
  <c r="AZ32" s="1"/>
  <c r="O20"/>
  <c r="S30"/>
  <c r="AZ30" s="1"/>
  <c r="N98"/>
  <c r="BB98" s="1"/>
  <c r="N97"/>
  <c r="BB97" s="1"/>
  <c r="N96"/>
  <c r="BB96" s="1"/>
  <c r="N95"/>
  <c r="BB95" s="1"/>
  <c r="N94"/>
  <c r="BB94" s="1"/>
  <c r="N93"/>
  <c r="BB93" s="1"/>
  <c r="N92"/>
  <c r="BB92" s="1"/>
  <c r="N91"/>
  <c r="BB91" s="1"/>
  <c r="N90"/>
  <c r="BB90" s="1"/>
  <c r="N89"/>
  <c r="BB89" s="1"/>
  <c r="N88"/>
  <c r="BB88" s="1"/>
  <c r="N87"/>
  <c r="BB87" s="1"/>
  <c r="N86"/>
  <c r="BB86" s="1"/>
  <c r="N85"/>
  <c r="BB85" s="1"/>
  <c r="N84"/>
  <c r="BB84" s="1"/>
  <c r="N83"/>
  <c r="BB83" s="1"/>
  <c r="N82"/>
  <c r="BB82" s="1"/>
  <c r="N81"/>
  <c r="BB81" s="1"/>
  <c r="N80"/>
  <c r="BB80" s="1"/>
  <c r="N79"/>
  <c r="BB79" s="1"/>
  <c r="N78"/>
  <c r="BB78" s="1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P19"/>
  <c r="T19"/>
  <c r="N20"/>
  <c r="R20"/>
  <c r="V20"/>
  <c r="P21"/>
  <c r="T21"/>
  <c r="N22"/>
  <c r="R22"/>
  <c r="V22"/>
  <c r="P23"/>
  <c r="T23"/>
  <c r="N24"/>
  <c r="R24"/>
  <c r="V24"/>
  <c r="P25"/>
  <c r="T25"/>
  <c r="N26"/>
  <c r="R26"/>
  <c r="V26"/>
  <c r="P27"/>
  <c r="T27"/>
  <c r="N28"/>
  <c r="BB28" s="1"/>
  <c r="R28"/>
  <c r="V28"/>
  <c r="N29"/>
  <c r="BB29" s="1"/>
  <c r="R29"/>
  <c r="V29"/>
  <c r="N30"/>
  <c r="BB30" s="1"/>
  <c r="R30"/>
  <c r="V30"/>
  <c r="N31"/>
  <c r="BB31" s="1"/>
  <c r="R31"/>
  <c r="V31"/>
  <c r="R32"/>
  <c r="N33"/>
  <c r="BB33" s="1"/>
  <c r="T33"/>
  <c r="BC33" s="1"/>
  <c r="V35"/>
  <c r="N38"/>
  <c r="BB38" s="1"/>
  <c r="V38"/>
  <c r="R39"/>
  <c r="N40"/>
  <c r="BB40" s="1"/>
  <c r="V40"/>
  <c r="R41"/>
  <c r="N42"/>
  <c r="BB42" s="1"/>
  <c r="M19"/>
  <c r="Q19"/>
  <c r="O22"/>
  <c r="S24"/>
  <c r="S26"/>
  <c r="S28"/>
  <c r="AZ28" s="1"/>
  <c r="S29"/>
  <c r="AZ29" s="1"/>
  <c r="S31"/>
  <c r="AZ31" s="1"/>
  <c r="P98"/>
  <c r="P97"/>
  <c r="P96"/>
  <c r="P95"/>
  <c r="P94"/>
  <c r="P93"/>
  <c r="P92"/>
  <c r="P91"/>
  <c r="P90"/>
  <c r="P89"/>
  <c r="P88"/>
  <c r="P87"/>
  <c r="P86"/>
  <c r="P85"/>
  <c r="P83"/>
  <c r="P82"/>
  <c r="P81"/>
  <c r="P80"/>
  <c r="P79"/>
  <c r="P78"/>
  <c r="P84"/>
  <c r="P43"/>
  <c r="P42"/>
  <c r="P41"/>
  <c r="P40"/>
  <c r="P39"/>
  <c r="P38"/>
  <c r="T98"/>
  <c r="BC98" s="1"/>
  <c r="T97"/>
  <c r="BC97" s="1"/>
  <c r="T96"/>
  <c r="BC96" s="1"/>
  <c r="T95"/>
  <c r="BC95" s="1"/>
  <c r="T94"/>
  <c r="BC94" s="1"/>
  <c r="T93"/>
  <c r="BC93" s="1"/>
  <c r="T92"/>
  <c r="BC92" s="1"/>
  <c r="T91"/>
  <c r="BC91" s="1"/>
  <c r="T90"/>
  <c r="BC90" s="1"/>
  <c r="T89"/>
  <c r="BC89" s="1"/>
  <c r="T88"/>
  <c r="BC88" s="1"/>
  <c r="T87"/>
  <c r="BC87" s="1"/>
  <c r="T86"/>
  <c r="BC86" s="1"/>
  <c r="T85"/>
  <c r="BC85" s="1"/>
  <c r="T84"/>
  <c r="BC84" s="1"/>
  <c r="T83"/>
  <c r="BC83" s="1"/>
  <c r="T82"/>
  <c r="BC82" s="1"/>
  <c r="T81"/>
  <c r="BC81" s="1"/>
  <c r="T80"/>
  <c r="BC80" s="1"/>
  <c r="T79"/>
  <c r="BC79" s="1"/>
  <c r="T78"/>
  <c r="BC78" s="1"/>
  <c r="T77"/>
  <c r="BC77" s="1"/>
  <c r="T76"/>
  <c r="BC76" s="1"/>
  <c r="T75"/>
  <c r="BC75" s="1"/>
  <c r="T74"/>
  <c r="BC74" s="1"/>
  <c r="T73"/>
  <c r="BC73" s="1"/>
  <c r="T72"/>
  <c r="BC72" s="1"/>
  <c r="T71"/>
  <c r="BC71" s="1"/>
  <c r="T70"/>
  <c r="BC70" s="1"/>
  <c r="T69"/>
  <c r="BC69" s="1"/>
  <c r="T68"/>
  <c r="BC68" s="1"/>
  <c r="T67"/>
  <c r="BC67" s="1"/>
  <c r="T66"/>
  <c r="BC66" s="1"/>
  <c r="T65"/>
  <c r="BC65" s="1"/>
  <c r="T64"/>
  <c r="BC64" s="1"/>
  <c r="T63"/>
  <c r="BC63" s="1"/>
  <c r="T62"/>
  <c r="BC62" s="1"/>
  <c r="T61"/>
  <c r="BC61" s="1"/>
  <c r="T60"/>
  <c r="BC60" s="1"/>
  <c r="T59"/>
  <c r="BC59" s="1"/>
  <c r="N19"/>
  <c r="R19"/>
  <c r="V19"/>
  <c r="P20"/>
  <c r="T20"/>
  <c r="N21"/>
  <c r="R21"/>
  <c r="V21"/>
  <c r="P22"/>
  <c r="T22"/>
  <c r="N23"/>
  <c r="R23"/>
  <c r="V23"/>
  <c r="P24"/>
  <c r="T24"/>
  <c r="N25"/>
  <c r="R25"/>
  <c r="V25"/>
  <c r="P26"/>
  <c r="T26"/>
  <c r="N27"/>
  <c r="R27"/>
  <c r="V27"/>
  <c r="P28"/>
  <c r="T28"/>
  <c r="BC28" s="1"/>
  <c r="P29"/>
  <c r="T29"/>
  <c r="BC29" s="1"/>
  <c r="P30"/>
  <c r="T30"/>
  <c r="BC30" s="1"/>
  <c r="P31"/>
  <c r="T31"/>
  <c r="BC31" s="1"/>
  <c r="P32"/>
  <c r="V33"/>
  <c r="T35"/>
  <c r="BC35" s="1"/>
  <c r="V37"/>
  <c r="R38"/>
  <c r="N39"/>
  <c r="BB39" s="1"/>
  <c r="V39"/>
  <c r="R40"/>
  <c r="N41"/>
  <c r="BB41" s="1"/>
  <c r="R43"/>
  <c r="U19"/>
  <c r="S20"/>
  <c r="S22"/>
  <c r="Q38"/>
  <c r="M98"/>
  <c r="AY98" s="1"/>
  <c r="M97"/>
  <c r="AY97" s="1"/>
  <c r="M96"/>
  <c r="AY96" s="1"/>
  <c r="M95"/>
  <c r="AY95" s="1"/>
  <c r="M94"/>
  <c r="AY94" s="1"/>
  <c r="M93"/>
  <c r="AY93" s="1"/>
  <c r="M92"/>
  <c r="AY92" s="1"/>
  <c r="M91"/>
  <c r="AY91" s="1"/>
  <c r="M90"/>
  <c r="AY90" s="1"/>
  <c r="M89"/>
  <c r="AY89" s="1"/>
  <c r="M88"/>
  <c r="AY88" s="1"/>
  <c r="M87"/>
  <c r="AY87" s="1"/>
  <c r="M86"/>
  <c r="AY86" s="1"/>
  <c r="M85"/>
  <c r="AY85" s="1"/>
  <c r="M84"/>
  <c r="AY84" s="1"/>
  <c r="M83"/>
  <c r="AY83" s="1"/>
  <c r="M82"/>
  <c r="AY82" s="1"/>
  <c r="M81"/>
  <c r="AY81" s="1"/>
  <c r="M80"/>
  <c r="AY80" s="1"/>
  <c r="M79"/>
  <c r="AY79" s="1"/>
  <c r="M78"/>
  <c r="AY78" s="1"/>
  <c r="M77"/>
  <c r="AY77" s="1"/>
  <c r="M76"/>
  <c r="AY76" s="1"/>
  <c r="M75"/>
  <c r="AY75" s="1"/>
  <c r="M74"/>
  <c r="AY74" s="1"/>
  <c r="M73"/>
  <c r="AY73" s="1"/>
  <c r="M72"/>
  <c r="AY72" s="1"/>
  <c r="M71"/>
  <c r="AY71" s="1"/>
  <c r="M70"/>
  <c r="AY70" s="1"/>
  <c r="M69"/>
  <c r="AY69" s="1"/>
  <c r="M68"/>
  <c r="AY68" s="1"/>
  <c r="M67"/>
  <c r="AY67" s="1"/>
  <c r="M66"/>
  <c r="AY66" s="1"/>
  <c r="M65"/>
  <c r="AY65" s="1"/>
  <c r="M64"/>
  <c r="AY64" s="1"/>
  <c r="M63"/>
  <c r="AY63" s="1"/>
  <c r="M62"/>
  <c r="AY62" s="1"/>
  <c r="M61"/>
  <c r="AY61" s="1"/>
  <c r="M60"/>
  <c r="AY60" s="1"/>
  <c r="M59"/>
  <c r="AY59" s="1"/>
  <c r="M58"/>
  <c r="AY58" s="1"/>
  <c r="Q98"/>
  <c r="Q97"/>
  <c r="Q96"/>
  <c r="Q95"/>
  <c r="Q94"/>
  <c r="Q93"/>
  <c r="Q92"/>
  <c r="Q91"/>
  <c r="Q90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0"/>
  <c r="Q69"/>
  <c r="Q68"/>
  <c r="Q67"/>
  <c r="Q66"/>
  <c r="Q65"/>
  <c r="Q64"/>
  <c r="Q63"/>
  <c r="Q62"/>
  <c r="Q61"/>
  <c r="Q60"/>
  <c r="Q59"/>
  <c r="Q71"/>
  <c r="Q58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O19"/>
  <c r="S19"/>
  <c r="M20"/>
  <c r="Q20"/>
  <c r="U20"/>
  <c r="O21"/>
  <c r="S21"/>
  <c r="M22"/>
  <c r="Q22"/>
  <c r="U22"/>
  <c r="O23"/>
  <c r="S23"/>
  <c r="S25"/>
  <c r="S27"/>
  <c r="V32"/>
  <c r="R33"/>
  <c r="T34"/>
  <c r="BC34" s="1"/>
  <c r="V36"/>
  <c r="M38"/>
  <c r="AY38" s="1"/>
  <c r="Q39"/>
  <c r="M40"/>
  <c r="AY40" s="1"/>
  <c r="S43" i="13"/>
  <c r="AZ43" s="1"/>
  <c r="M46"/>
  <c r="AY46" s="1"/>
  <c r="Q47"/>
  <c r="U46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T98"/>
  <c r="BC98" s="1"/>
  <c r="T97"/>
  <c r="BC97" s="1"/>
  <c r="T96"/>
  <c r="BC96" s="1"/>
  <c r="T95"/>
  <c r="BC95" s="1"/>
  <c r="T94"/>
  <c r="BC94" s="1"/>
  <c r="T93"/>
  <c r="BC93" s="1"/>
  <c r="T92"/>
  <c r="BC92" s="1"/>
  <c r="T91"/>
  <c r="BC91" s="1"/>
  <c r="T90"/>
  <c r="BC90" s="1"/>
  <c r="T89"/>
  <c r="BC89" s="1"/>
  <c r="T88"/>
  <c r="BC88" s="1"/>
  <c r="T87"/>
  <c r="BC87" s="1"/>
  <c r="T86"/>
  <c r="BC86" s="1"/>
  <c r="T85"/>
  <c r="BC85" s="1"/>
  <c r="T84"/>
  <c r="BC84" s="1"/>
  <c r="T83"/>
  <c r="BC83" s="1"/>
  <c r="T82"/>
  <c r="BC82" s="1"/>
  <c r="T81"/>
  <c r="BC81" s="1"/>
  <c r="T80"/>
  <c r="BC80" s="1"/>
  <c r="T79"/>
  <c r="BC79" s="1"/>
  <c r="T78"/>
  <c r="BC78" s="1"/>
  <c r="T77"/>
  <c r="BC77" s="1"/>
  <c r="T76"/>
  <c r="BC76" s="1"/>
  <c r="T75"/>
  <c r="BC75" s="1"/>
  <c r="T74"/>
  <c r="BC74" s="1"/>
  <c r="T73"/>
  <c r="BC73" s="1"/>
  <c r="T72"/>
  <c r="BC72" s="1"/>
  <c r="T71"/>
  <c r="BC71" s="1"/>
  <c r="T70"/>
  <c r="BC70" s="1"/>
  <c r="T69"/>
  <c r="BC69" s="1"/>
  <c r="T68"/>
  <c r="BC68" s="1"/>
  <c r="T67"/>
  <c r="BC67" s="1"/>
  <c r="T66"/>
  <c r="BC66" s="1"/>
  <c r="T65"/>
  <c r="BC65" s="1"/>
  <c r="T57"/>
  <c r="BC57" s="1"/>
  <c r="T64"/>
  <c r="BC64" s="1"/>
  <c r="T63"/>
  <c r="BC63" s="1"/>
  <c r="T62"/>
  <c r="BC62" s="1"/>
  <c r="T61"/>
  <c r="BC61" s="1"/>
  <c r="T60"/>
  <c r="BC60" s="1"/>
  <c r="T59"/>
  <c r="BC59" s="1"/>
  <c r="T58"/>
  <c r="BC58" s="1"/>
  <c r="T56"/>
  <c r="BC56" s="1"/>
  <c r="T55"/>
  <c r="BC55" s="1"/>
  <c r="T54"/>
  <c r="BC54" s="1"/>
  <c r="T53"/>
  <c r="BC53" s="1"/>
  <c r="T52"/>
  <c r="BC52" s="1"/>
  <c r="T51"/>
  <c r="BC51" s="1"/>
  <c r="T50"/>
  <c r="BC50" s="1"/>
  <c r="T49"/>
  <c r="BC49" s="1"/>
  <c r="T48"/>
  <c r="BC48" s="1"/>
  <c r="T47"/>
  <c r="BC47" s="1"/>
  <c r="T46"/>
  <c r="BC46" s="1"/>
  <c r="T45"/>
  <c r="BC45" s="1"/>
  <c r="T44"/>
  <c r="BC44" s="1"/>
  <c r="T43"/>
  <c r="BC43" s="1"/>
  <c r="T42"/>
  <c r="BC42" s="1"/>
  <c r="N19"/>
  <c r="N98"/>
  <c r="BB98" s="1"/>
  <c r="N97"/>
  <c r="BB97" s="1"/>
  <c r="N96"/>
  <c r="BB96" s="1"/>
  <c r="N95"/>
  <c r="BB95" s="1"/>
  <c r="N94"/>
  <c r="BB94" s="1"/>
  <c r="N93"/>
  <c r="BB93" s="1"/>
  <c r="N92"/>
  <c r="BB92" s="1"/>
  <c r="N91"/>
  <c r="BB91" s="1"/>
  <c r="N90"/>
  <c r="BB90" s="1"/>
  <c r="N89"/>
  <c r="BB89" s="1"/>
  <c r="N88"/>
  <c r="BB88" s="1"/>
  <c r="N87"/>
  <c r="BB87" s="1"/>
  <c r="N86"/>
  <c r="BB86" s="1"/>
  <c r="N85"/>
  <c r="BB85" s="1"/>
  <c r="N84"/>
  <c r="BB84" s="1"/>
  <c r="N83"/>
  <c r="BB83" s="1"/>
  <c r="N82"/>
  <c r="BB82" s="1"/>
  <c r="N81"/>
  <c r="BB81" s="1"/>
  <c r="N80"/>
  <c r="BB80" s="1"/>
  <c r="N79"/>
  <c r="BB79" s="1"/>
  <c r="N78"/>
  <c r="BB78" s="1"/>
  <c r="N77"/>
  <c r="BB77" s="1"/>
  <c r="N76"/>
  <c r="BB76" s="1"/>
  <c r="N75"/>
  <c r="BB75" s="1"/>
  <c r="N74"/>
  <c r="BB74" s="1"/>
  <c r="N73"/>
  <c r="BB73" s="1"/>
  <c r="N72"/>
  <c r="BB72" s="1"/>
  <c r="N71"/>
  <c r="BB71" s="1"/>
  <c r="N70"/>
  <c r="BB70" s="1"/>
  <c r="N69"/>
  <c r="BB69" s="1"/>
  <c r="N68"/>
  <c r="BB68" s="1"/>
  <c r="N67"/>
  <c r="BB67" s="1"/>
  <c r="N66"/>
  <c r="BB66" s="1"/>
  <c r="N65"/>
  <c r="BB65" s="1"/>
  <c r="N64"/>
  <c r="BB64" s="1"/>
  <c r="N63"/>
  <c r="BB63" s="1"/>
  <c r="N62"/>
  <c r="BB62" s="1"/>
  <c r="N61"/>
  <c r="BB61" s="1"/>
  <c r="N60"/>
  <c r="BB60" s="1"/>
  <c r="N59"/>
  <c r="BB59" s="1"/>
  <c r="N58"/>
  <c r="BB58" s="1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P19"/>
  <c r="T19"/>
  <c r="C20"/>
  <c r="C21" s="1"/>
  <c r="P21" s="1"/>
  <c r="G20"/>
  <c r="G21" s="1"/>
  <c r="T21"/>
  <c r="T23"/>
  <c r="T25"/>
  <c r="T27"/>
  <c r="N38"/>
  <c r="BB38" s="1"/>
  <c r="R38"/>
  <c r="N39"/>
  <c r="BB39" s="1"/>
  <c r="R39"/>
  <c r="N40"/>
  <c r="BB40" s="1"/>
  <c r="R40"/>
  <c r="N41"/>
  <c r="BB41" s="1"/>
  <c r="R41"/>
  <c r="N42"/>
  <c r="BB42" s="1"/>
  <c r="R42"/>
  <c r="N43"/>
  <c r="BB43" s="1"/>
  <c r="Q44"/>
  <c r="M45"/>
  <c r="AY45" s="1"/>
  <c r="U45"/>
  <c r="Q46"/>
  <c r="M47"/>
  <c r="AY47" s="1"/>
  <c r="U47"/>
  <c r="N48"/>
  <c r="BB48" s="1"/>
  <c r="R51"/>
  <c r="N52"/>
  <c r="BB52" s="1"/>
  <c r="R55"/>
  <c r="N56"/>
  <c r="BB56" s="1"/>
  <c r="T20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57"/>
  <c r="O56"/>
  <c r="O55"/>
  <c r="O54"/>
  <c r="O53"/>
  <c r="O52"/>
  <c r="O51"/>
  <c r="O50"/>
  <c r="O49"/>
  <c r="O48"/>
  <c r="O47"/>
  <c r="O46"/>
  <c r="O45"/>
  <c r="O44"/>
  <c r="O65"/>
  <c r="O64"/>
  <c r="O63"/>
  <c r="O62"/>
  <c r="O61"/>
  <c r="O60"/>
  <c r="O59"/>
  <c r="O58"/>
  <c r="O66"/>
  <c r="S98"/>
  <c r="AZ98" s="1"/>
  <c r="S97"/>
  <c r="AZ97" s="1"/>
  <c r="S96"/>
  <c r="AZ96" s="1"/>
  <c r="S95"/>
  <c r="AZ95" s="1"/>
  <c r="S94"/>
  <c r="AZ94" s="1"/>
  <c r="S93"/>
  <c r="AZ93" s="1"/>
  <c r="S92"/>
  <c r="AZ92" s="1"/>
  <c r="S91"/>
  <c r="AZ91" s="1"/>
  <c r="S90"/>
  <c r="AZ90" s="1"/>
  <c r="S89"/>
  <c r="AZ89" s="1"/>
  <c r="S88"/>
  <c r="AZ88" s="1"/>
  <c r="S87"/>
  <c r="AZ87" s="1"/>
  <c r="S84"/>
  <c r="AZ84" s="1"/>
  <c r="S86"/>
  <c r="AZ86" s="1"/>
  <c r="S83"/>
  <c r="AZ83" s="1"/>
  <c r="S82"/>
  <c r="AZ82" s="1"/>
  <c r="S81"/>
  <c r="AZ81" s="1"/>
  <c r="S80"/>
  <c r="AZ80" s="1"/>
  <c r="S79"/>
  <c r="AZ79" s="1"/>
  <c r="S78"/>
  <c r="AZ78" s="1"/>
  <c r="S77"/>
  <c r="AZ77" s="1"/>
  <c r="S76"/>
  <c r="AZ76" s="1"/>
  <c r="S75"/>
  <c r="AZ75" s="1"/>
  <c r="S74"/>
  <c r="AZ74" s="1"/>
  <c r="S73"/>
  <c r="AZ73" s="1"/>
  <c r="S72"/>
  <c r="AZ72" s="1"/>
  <c r="S71"/>
  <c r="AZ71" s="1"/>
  <c r="S85"/>
  <c r="AZ85" s="1"/>
  <c r="S70"/>
  <c r="AZ70" s="1"/>
  <c r="S69"/>
  <c r="AZ69" s="1"/>
  <c r="S68"/>
  <c r="AZ68" s="1"/>
  <c r="S64"/>
  <c r="AZ64" s="1"/>
  <c r="S63"/>
  <c r="AZ63" s="1"/>
  <c r="S62"/>
  <c r="AZ62" s="1"/>
  <c r="S61"/>
  <c r="AZ61" s="1"/>
  <c r="S60"/>
  <c r="AZ60" s="1"/>
  <c r="S59"/>
  <c r="AZ59" s="1"/>
  <c r="S58"/>
  <c r="AZ58" s="1"/>
  <c r="S56"/>
  <c r="AZ56" s="1"/>
  <c r="S55"/>
  <c r="AZ55" s="1"/>
  <c r="S54"/>
  <c r="AZ54" s="1"/>
  <c r="S53"/>
  <c r="AZ53" s="1"/>
  <c r="S52"/>
  <c r="AZ52" s="1"/>
  <c r="S51"/>
  <c r="AZ51" s="1"/>
  <c r="S50"/>
  <c r="AZ50" s="1"/>
  <c r="S49"/>
  <c r="AZ49" s="1"/>
  <c r="S48"/>
  <c r="AZ48" s="1"/>
  <c r="S47"/>
  <c r="AZ47" s="1"/>
  <c r="S46"/>
  <c r="AZ46" s="1"/>
  <c r="S45"/>
  <c r="AZ45" s="1"/>
  <c r="S44"/>
  <c r="AZ44" s="1"/>
  <c r="S65"/>
  <c r="AZ65" s="1"/>
  <c r="S66"/>
  <c r="AZ66" s="1"/>
  <c r="S67"/>
  <c r="AZ67" s="1"/>
  <c r="M19"/>
  <c r="Q19"/>
  <c r="U19"/>
  <c r="O20"/>
  <c r="S20"/>
  <c r="M21"/>
  <c r="Q21"/>
  <c r="U21"/>
  <c r="O22"/>
  <c r="S22"/>
  <c r="M23"/>
  <c r="Q23"/>
  <c r="U23"/>
  <c r="O24"/>
  <c r="S24"/>
  <c r="M25"/>
  <c r="Q25"/>
  <c r="U25"/>
  <c r="O26"/>
  <c r="S26"/>
  <c r="M27"/>
  <c r="Q27"/>
  <c r="U27"/>
  <c r="O28"/>
  <c r="S28"/>
  <c r="AZ28" s="1"/>
  <c r="O29"/>
  <c r="S29"/>
  <c r="AZ29" s="1"/>
  <c r="O30"/>
  <c r="S30"/>
  <c r="AZ30" s="1"/>
  <c r="O31"/>
  <c r="S31"/>
  <c r="AZ31" s="1"/>
  <c r="O32"/>
  <c r="S32"/>
  <c r="AZ32" s="1"/>
  <c r="O33"/>
  <c r="S33"/>
  <c r="AZ33" s="1"/>
  <c r="O34"/>
  <c r="S34"/>
  <c r="AZ34" s="1"/>
  <c r="O35"/>
  <c r="S35"/>
  <c r="AZ35" s="1"/>
  <c r="O36"/>
  <c r="S36"/>
  <c r="AZ36" s="1"/>
  <c r="O37"/>
  <c r="S37"/>
  <c r="AZ37" s="1"/>
  <c r="O38"/>
  <c r="S38"/>
  <c r="AZ38" s="1"/>
  <c r="O39"/>
  <c r="S39"/>
  <c r="AZ39" s="1"/>
  <c r="O40"/>
  <c r="S40"/>
  <c r="AZ40" s="1"/>
  <c r="O41"/>
  <c r="S41"/>
  <c r="AZ41" s="1"/>
  <c r="O42"/>
  <c r="S42"/>
  <c r="AZ42" s="1"/>
  <c r="O43"/>
  <c r="U43"/>
  <c r="R44"/>
  <c r="N45"/>
  <c r="BB45" s="1"/>
  <c r="R46"/>
  <c r="N47"/>
  <c r="BB47" s="1"/>
  <c r="R48"/>
  <c r="N49"/>
  <c r="BB49" s="1"/>
  <c r="R52"/>
  <c r="N53"/>
  <c r="BB53" s="1"/>
  <c r="R56"/>
  <c r="N57"/>
  <c r="BB57" s="1"/>
  <c r="P20"/>
  <c r="T22"/>
  <c r="T24"/>
  <c r="T26"/>
  <c r="T28"/>
  <c r="BC28" s="1"/>
  <c r="T29"/>
  <c r="BC29" s="1"/>
  <c r="T30"/>
  <c r="BC30" s="1"/>
  <c r="T31"/>
  <c r="BC31" s="1"/>
  <c r="T32"/>
  <c r="BC32" s="1"/>
  <c r="T33"/>
  <c r="BC33" s="1"/>
  <c r="T34"/>
  <c r="BC34" s="1"/>
  <c r="T35"/>
  <c r="BC35" s="1"/>
  <c r="T36"/>
  <c r="BC36" s="1"/>
  <c r="T37"/>
  <c r="BC37" s="1"/>
  <c r="P38"/>
  <c r="T38"/>
  <c r="BC38" s="1"/>
  <c r="P39"/>
  <c r="T39"/>
  <c r="BC39" s="1"/>
  <c r="P40"/>
  <c r="T40"/>
  <c r="BC40" s="1"/>
  <c r="P41"/>
  <c r="T41"/>
  <c r="BC41" s="1"/>
  <c r="P42"/>
  <c r="U42"/>
  <c r="Q43"/>
  <c r="M44"/>
  <c r="AY44" s="1"/>
  <c r="U44"/>
  <c r="Q45"/>
  <c r="R49"/>
  <c r="N50"/>
  <c r="BB50" s="1"/>
  <c r="R53"/>
  <c r="N54"/>
  <c r="BB54" s="1"/>
  <c r="S57"/>
  <c r="AZ57" s="1"/>
  <c r="M98"/>
  <c r="AY98" s="1"/>
  <c r="M97"/>
  <c r="AY97" s="1"/>
  <c r="M96"/>
  <c r="AY96" s="1"/>
  <c r="M95"/>
  <c r="AY95" s="1"/>
  <c r="M94"/>
  <c r="AY94" s="1"/>
  <c r="M93"/>
  <c r="AY93" s="1"/>
  <c r="M92"/>
  <c r="AY92" s="1"/>
  <c r="M91"/>
  <c r="AY91" s="1"/>
  <c r="M90"/>
  <c r="AY90" s="1"/>
  <c r="M89"/>
  <c r="AY89" s="1"/>
  <c r="M88"/>
  <c r="AY88" s="1"/>
  <c r="M87"/>
  <c r="AY87" s="1"/>
  <c r="M84"/>
  <c r="AY84" s="1"/>
  <c r="M83"/>
  <c r="AY83" s="1"/>
  <c r="M82"/>
  <c r="AY82" s="1"/>
  <c r="M81"/>
  <c r="AY81" s="1"/>
  <c r="M80"/>
  <c r="AY80" s="1"/>
  <c r="M79"/>
  <c r="AY79" s="1"/>
  <c r="M78"/>
  <c r="AY78" s="1"/>
  <c r="M77"/>
  <c r="AY77" s="1"/>
  <c r="M76"/>
  <c r="AY76" s="1"/>
  <c r="M75"/>
  <c r="AY75" s="1"/>
  <c r="M74"/>
  <c r="AY74" s="1"/>
  <c r="M73"/>
  <c r="AY73" s="1"/>
  <c r="M86"/>
  <c r="AY86" s="1"/>
  <c r="M85"/>
  <c r="AY85" s="1"/>
  <c r="M72"/>
  <c r="AY72" s="1"/>
  <c r="M71"/>
  <c r="AY71" s="1"/>
  <c r="M70"/>
  <c r="AY70" s="1"/>
  <c r="M69"/>
  <c r="AY69" s="1"/>
  <c r="M68"/>
  <c r="AY68" s="1"/>
  <c r="M67"/>
  <c r="AY67" s="1"/>
  <c r="M66"/>
  <c r="AY66" s="1"/>
  <c r="M65"/>
  <c r="AY65" s="1"/>
  <c r="M64"/>
  <c r="AY64" s="1"/>
  <c r="M63"/>
  <c r="AY63" s="1"/>
  <c r="M62"/>
  <c r="AY62" s="1"/>
  <c r="M61"/>
  <c r="AY61" s="1"/>
  <c r="M60"/>
  <c r="AY60" s="1"/>
  <c r="M59"/>
  <c r="AY59" s="1"/>
  <c r="M58"/>
  <c r="AY58" s="1"/>
  <c r="M57"/>
  <c r="AY57" s="1"/>
  <c r="M56"/>
  <c r="AY56" s="1"/>
  <c r="M55"/>
  <c r="AY55" s="1"/>
  <c r="M54"/>
  <c r="AY54" s="1"/>
  <c r="M53"/>
  <c r="AY53" s="1"/>
  <c r="M52"/>
  <c r="AY52" s="1"/>
  <c r="M51"/>
  <c r="AY51" s="1"/>
  <c r="M50"/>
  <c r="AY50" s="1"/>
  <c r="M49"/>
  <c r="AY49" s="1"/>
  <c r="M48"/>
  <c r="AY48" s="1"/>
  <c r="Q98"/>
  <c r="Q97"/>
  <c r="Q96"/>
  <c r="Q95"/>
  <c r="Q94"/>
  <c r="Q93"/>
  <c r="Q92"/>
  <c r="Q91"/>
  <c r="Q90"/>
  <c r="Q89"/>
  <c r="Q88"/>
  <c r="Q87"/>
  <c r="Q85"/>
  <c r="Q83"/>
  <c r="Q82"/>
  <c r="Q81"/>
  <c r="Q80"/>
  <c r="Q79"/>
  <c r="Q78"/>
  <c r="Q77"/>
  <c r="Q76"/>
  <c r="Q75"/>
  <c r="Q74"/>
  <c r="Q73"/>
  <c r="Q72"/>
  <c r="Q84"/>
  <c r="Q86"/>
  <c r="Q71"/>
  <c r="Q70"/>
  <c r="Q69"/>
  <c r="Q68"/>
  <c r="Q67"/>
  <c r="Q66"/>
  <c r="Q65"/>
  <c r="Q64"/>
  <c r="Q63"/>
  <c r="Q62"/>
  <c r="Q61"/>
  <c r="Q60"/>
  <c r="Q59"/>
  <c r="Q58"/>
  <c r="Q57"/>
  <c r="Q56"/>
  <c r="Q55"/>
  <c r="Q54"/>
  <c r="Q53"/>
  <c r="Q52"/>
  <c r="Q51"/>
  <c r="Q50"/>
  <c r="Q49"/>
  <c r="Q48"/>
  <c r="U98"/>
  <c r="U97"/>
  <c r="U96"/>
  <c r="U95"/>
  <c r="U94"/>
  <c r="U93"/>
  <c r="U92"/>
  <c r="U91"/>
  <c r="U90"/>
  <c r="U89"/>
  <c r="U88"/>
  <c r="U87"/>
  <c r="U83"/>
  <c r="U82"/>
  <c r="U81"/>
  <c r="U80"/>
  <c r="U79"/>
  <c r="U78"/>
  <c r="U77"/>
  <c r="U76"/>
  <c r="U75"/>
  <c r="U74"/>
  <c r="U73"/>
  <c r="U72"/>
  <c r="U86"/>
  <c r="U85"/>
  <c r="U84"/>
  <c r="U71"/>
  <c r="U70"/>
  <c r="U69"/>
  <c r="U68"/>
  <c r="U67"/>
  <c r="U66"/>
  <c r="U65"/>
  <c r="U64"/>
  <c r="U63"/>
  <c r="U62"/>
  <c r="U61"/>
  <c r="U60"/>
  <c r="U59"/>
  <c r="U58"/>
  <c r="U56"/>
  <c r="U55"/>
  <c r="U54"/>
  <c r="U53"/>
  <c r="U52"/>
  <c r="U51"/>
  <c r="U50"/>
  <c r="U49"/>
  <c r="U48"/>
  <c r="U57"/>
  <c r="O19"/>
  <c r="S19"/>
  <c r="M20"/>
  <c r="Q20"/>
  <c r="U20"/>
  <c r="O21"/>
  <c r="S21"/>
  <c r="M22"/>
  <c r="Q22"/>
  <c r="U22"/>
  <c r="O23"/>
  <c r="S23"/>
  <c r="M24"/>
  <c r="Q24"/>
  <c r="U24"/>
  <c r="O25"/>
  <c r="S25"/>
  <c r="M26"/>
  <c r="Q26"/>
  <c r="U26"/>
  <c r="O27"/>
  <c r="S27"/>
  <c r="M28"/>
  <c r="AY28" s="1"/>
  <c r="Q28"/>
  <c r="U28"/>
  <c r="M29"/>
  <c r="AY29" s="1"/>
  <c r="Q29"/>
  <c r="U29"/>
  <c r="M30"/>
  <c r="AY30" s="1"/>
  <c r="Q30"/>
  <c r="U30"/>
  <c r="M31"/>
  <c r="AY31" s="1"/>
  <c r="Q31"/>
  <c r="U31"/>
  <c r="M32"/>
  <c r="AY32" s="1"/>
  <c r="Q32"/>
  <c r="U32"/>
  <c r="M33"/>
  <c r="AY33" s="1"/>
  <c r="Q33"/>
  <c r="U33"/>
  <c r="M34"/>
  <c r="AY34" s="1"/>
  <c r="Q34"/>
  <c r="U34"/>
  <c r="M35"/>
  <c r="AY35" s="1"/>
  <c r="Q35"/>
  <c r="U35"/>
  <c r="M36"/>
  <c r="AY36" s="1"/>
  <c r="Q36"/>
  <c r="U36"/>
  <c r="M37"/>
  <c r="AY37" s="1"/>
  <c r="Q37"/>
  <c r="U37"/>
  <c r="M38"/>
  <c r="AY38" s="1"/>
  <c r="Q38"/>
  <c r="U38"/>
  <c r="M39"/>
  <c r="AY39" s="1"/>
  <c r="Q39"/>
  <c r="U39"/>
  <c r="M40"/>
  <c r="AY40" s="1"/>
  <c r="Q40"/>
  <c r="U40"/>
  <c r="M41"/>
  <c r="AY41" s="1"/>
  <c r="Q41"/>
  <c r="U41"/>
  <c r="M42"/>
  <c r="AY42" s="1"/>
  <c r="Q42"/>
  <c r="M43"/>
  <c r="AY43" s="1"/>
  <c r="R43"/>
  <c r="N44"/>
  <c r="BB44" s="1"/>
  <c r="R45"/>
  <c r="N46"/>
  <c r="BB46" s="1"/>
  <c r="R47"/>
  <c r="R50"/>
  <c r="N51"/>
  <c r="BB51" s="1"/>
  <c r="R54"/>
  <c r="N55"/>
  <c r="BB55" s="1"/>
  <c r="V20" l="1"/>
  <c r="B41" i="14"/>
  <c r="Q40"/>
  <c r="B24"/>
  <c r="Q23"/>
  <c r="M23"/>
  <c r="P33"/>
  <c r="C34"/>
  <c r="T36"/>
  <c r="BC36" s="1"/>
  <c r="E37"/>
  <c r="C44"/>
  <c r="N43"/>
  <c r="BB43" s="1"/>
  <c r="F24"/>
  <c r="U23"/>
  <c r="G42"/>
  <c r="V41"/>
  <c r="N20" i="13"/>
  <c r="V21"/>
  <c r="G22"/>
  <c r="R21"/>
  <c r="N21"/>
  <c r="C22"/>
  <c r="R20"/>
  <c r="F25" i="14" l="1"/>
  <c r="U24"/>
  <c r="C35"/>
  <c r="N34"/>
  <c r="BB34" s="1"/>
  <c r="P34"/>
  <c r="R34"/>
  <c r="B25"/>
  <c r="Q24"/>
  <c r="O24"/>
  <c r="M24"/>
  <c r="G43"/>
  <c r="V42"/>
  <c r="C45"/>
  <c r="R44"/>
  <c r="P44"/>
  <c r="N44"/>
  <c r="BB44" s="1"/>
  <c r="E38"/>
  <c r="T37"/>
  <c r="BC37" s="1"/>
  <c r="B42"/>
  <c r="M41"/>
  <c r="AY41" s="1"/>
  <c r="O41"/>
  <c r="Q41"/>
  <c r="C23" i="13"/>
  <c r="N22"/>
  <c r="R22"/>
  <c r="P22"/>
  <c r="G23"/>
  <c r="V22"/>
  <c r="G44" i="14" l="1"/>
  <c r="V43"/>
  <c r="C36"/>
  <c r="R35"/>
  <c r="N35"/>
  <c r="BB35" s="1"/>
  <c r="P35"/>
  <c r="B43"/>
  <c r="O42"/>
  <c r="Q42"/>
  <c r="M42"/>
  <c r="AY42" s="1"/>
  <c r="B26"/>
  <c r="M25"/>
  <c r="Q25"/>
  <c r="O25"/>
  <c r="E39"/>
  <c r="T38"/>
  <c r="BC38" s="1"/>
  <c r="C46"/>
  <c r="P45"/>
  <c r="N45"/>
  <c r="BB45" s="1"/>
  <c r="R45"/>
  <c r="F26"/>
  <c r="U25"/>
  <c r="V23" i="13"/>
  <c r="G24"/>
  <c r="C24"/>
  <c r="R23"/>
  <c r="P23"/>
  <c r="N23"/>
  <c r="E40" i="14" l="1"/>
  <c r="T39"/>
  <c r="BC39" s="1"/>
  <c r="B27"/>
  <c r="O26"/>
  <c r="M26"/>
  <c r="Q26"/>
  <c r="B44"/>
  <c r="M43"/>
  <c r="AY43" s="1"/>
  <c r="O43"/>
  <c r="Q43"/>
  <c r="C37"/>
  <c r="N36"/>
  <c r="BB36" s="1"/>
  <c r="R36"/>
  <c r="P36"/>
  <c r="F27"/>
  <c r="U26"/>
  <c r="R46"/>
  <c r="C47"/>
  <c r="N46"/>
  <c r="BB46" s="1"/>
  <c r="P46"/>
  <c r="G45"/>
  <c r="V44"/>
  <c r="C25" i="13"/>
  <c r="N24"/>
  <c r="P24"/>
  <c r="R24"/>
  <c r="G25"/>
  <c r="V24"/>
  <c r="B45" i="14" l="1"/>
  <c r="M44"/>
  <c r="AY44" s="1"/>
  <c r="O44"/>
  <c r="Q44"/>
  <c r="F28"/>
  <c r="U27"/>
  <c r="B28"/>
  <c r="M27"/>
  <c r="Q27"/>
  <c r="O27"/>
  <c r="N47"/>
  <c r="BB47" s="1"/>
  <c r="C48"/>
  <c r="R47"/>
  <c r="P47"/>
  <c r="P37"/>
  <c r="R37"/>
  <c r="N37"/>
  <c r="BB37" s="1"/>
  <c r="G46"/>
  <c r="V45"/>
  <c r="E41"/>
  <c r="T40"/>
  <c r="BC40" s="1"/>
  <c r="G26" i="13"/>
  <c r="V25"/>
  <c r="C26"/>
  <c r="P25"/>
  <c r="R25"/>
  <c r="N25"/>
  <c r="E42" i="14" l="1"/>
  <c r="T41"/>
  <c r="BC41" s="1"/>
  <c r="C49"/>
  <c r="P48"/>
  <c r="N48"/>
  <c r="BB48" s="1"/>
  <c r="R48"/>
  <c r="G47"/>
  <c r="V46"/>
  <c r="B29"/>
  <c r="O28"/>
  <c r="M28"/>
  <c r="AY28" s="1"/>
  <c r="Q28"/>
  <c r="F29"/>
  <c r="U28"/>
  <c r="B46"/>
  <c r="O45"/>
  <c r="Q45"/>
  <c r="M45"/>
  <c r="AY45" s="1"/>
  <c r="C27" i="13"/>
  <c r="N26"/>
  <c r="P26"/>
  <c r="R26"/>
  <c r="G27"/>
  <c r="V26"/>
  <c r="E43" i="14" l="1"/>
  <c r="T42"/>
  <c r="BC42" s="1"/>
  <c r="F30"/>
  <c r="U29"/>
  <c r="B30"/>
  <c r="M29"/>
  <c r="AY29" s="1"/>
  <c r="O29"/>
  <c r="Q29"/>
  <c r="B47"/>
  <c r="O46"/>
  <c r="Q46"/>
  <c r="M46"/>
  <c r="AY46" s="1"/>
  <c r="G48"/>
  <c r="V47"/>
  <c r="C50"/>
  <c r="N49"/>
  <c r="BB49" s="1"/>
  <c r="P49"/>
  <c r="R49"/>
  <c r="G28" i="13"/>
  <c r="V27"/>
  <c r="C28"/>
  <c r="N27"/>
  <c r="P27"/>
  <c r="R27"/>
  <c r="R50" i="14" l="1"/>
  <c r="C51"/>
  <c r="P50"/>
  <c r="N50"/>
  <c r="BB50" s="1"/>
  <c r="F31"/>
  <c r="U30"/>
  <c r="G49"/>
  <c r="V48"/>
  <c r="B48"/>
  <c r="M47"/>
  <c r="AY47" s="1"/>
  <c r="O47"/>
  <c r="Q47"/>
  <c r="B31"/>
  <c r="Q30"/>
  <c r="O30"/>
  <c r="M30"/>
  <c r="AY30" s="1"/>
  <c r="E44"/>
  <c r="T43"/>
  <c r="BC43" s="1"/>
  <c r="C29" i="13"/>
  <c r="R28"/>
  <c r="N28"/>
  <c r="BB28" s="1"/>
  <c r="P28"/>
  <c r="G29"/>
  <c r="V28"/>
  <c r="G50" i="14" l="1"/>
  <c r="V49"/>
  <c r="C52"/>
  <c r="N51"/>
  <c r="BB51" s="1"/>
  <c r="R51"/>
  <c r="P51"/>
  <c r="E45"/>
  <c r="T44"/>
  <c r="BC44" s="1"/>
  <c r="B32"/>
  <c r="O31"/>
  <c r="M31"/>
  <c r="AY31" s="1"/>
  <c r="Q31"/>
  <c r="B49"/>
  <c r="M48"/>
  <c r="AY48" s="1"/>
  <c r="O48"/>
  <c r="Q48"/>
  <c r="F32"/>
  <c r="U31"/>
  <c r="G30" i="13"/>
  <c r="V29"/>
  <c r="C30"/>
  <c r="P29"/>
  <c r="N29"/>
  <c r="BB29" s="1"/>
  <c r="R29"/>
  <c r="E46" i="14" l="1"/>
  <c r="T45"/>
  <c r="BC45" s="1"/>
  <c r="C53"/>
  <c r="N52"/>
  <c r="BB52" s="1"/>
  <c r="P52"/>
  <c r="R52"/>
  <c r="F33"/>
  <c r="U32"/>
  <c r="B50"/>
  <c r="O49"/>
  <c r="Q49"/>
  <c r="M49"/>
  <c r="AY49" s="1"/>
  <c r="B33"/>
  <c r="M32"/>
  <c r="AY32" s="1"/>
  <c r="Q32"/>
  <c r="O32"/>
  <c r="G51"/>
  <c r="V50"/>
  <c r="C31" i="13"/>
  <c r="N30"/>
  <c r="BB30" s="1"/>
  <c r="R30"/>
  <c r="P30"/>
  <c r="G31"/>
  <c r="V30"/>
  <c r="F34" i="14" l="1"/>
  <c r="U33"/>
  <c r="C54"/>
  <c r="R53"/>
  <c r="P53"/>
  <c r="N53"/>
  <c r="BB53" s="1"/>
  <c r="G52"/>
  <c r="V51"/>
  <c r="B34"/>
  <c r="O33"/>
  <c r="Q33"/>
  <c r="M33"/>
  <c r="AY33" s="1"/>
  <c r="B51"/>
  <c r="O50"/>
  <c r="Q50"/>
  <c r="M50"/>
  <c r="AY50" s="1"/>
  <c r="E47"/>
  <c r="T46"/>
  <c r="BC46" s="1"/>
  <c r="G32" i="13"/>
  <c r="V31"/>
  <c r="C32"/>
  <c r="N31"/>
  <c r="BB31" s="1"/>
  <c r="R31"/>
  <c r="P31"/>
  <c r="G53" i="14" l="1"/>
  <c r="V52"/>
  <c r="C55"/>
  <c r="R54"/>
  <c r="P54"/>
  <c r="N54"/>
  <c r="BB54" s="1"/>
  <c r="E48"/>
  <c r="T47"/>
  <c r="BC47" s="1"/>
  <c r="B52"/>
  <c r="M51"/>
  <c r="AY51" s="1"/>
  <c r="O51"/>
  <c r="Q51"/>
  <c r="B35"/>
  <c r="Q34"/>
  <c r="O34"/>
  <c r="M34"/>
  <c r="AY34" s="1"/>
  <c r="F35"/>
  <c r="U34"/>
  <c r="C33" i="13"/>
  <c r="R32"/>
  <c r="N32"/>
  <c r="BB32" s="1"/>
  <c r="P32"/>
  <c r="G33"/>
  <c r="V32"/>
  <c r="E49" i="14" l="1"/>
  <c r="T48"/>
  <c r="BC48" s="1"/>
  <c r="C56"/>
  <c r="N55"/>
  <c r="BB55" s="1"/>
  <c r="P55"/>
  <c r="R55"/>
  <c r="F36"/>
  <c r="U35"/>
  <c r="B36"/>
  <c r="M35"/>
  <c r="AY35" s="1"/>
  <c r="Q35"/>
  <c r="O35"/>
  <c r="B53"/>
  <c r="M52"/>
  <c r="AY52" s="1"/>
  <c r="O52"/>
  <c r="Q52"/>
  <c r="V53"/>
  <c r="G54"/>
  <c r="G34" i="13"/>
  <c r="V33"/>
  <c r="C34"/>
  <c r="P33"/>
  <c r="N33"/>
  <c r="BB33" s="1"/>
  <c r="R33"/>
  <c r="C57" i="14" l="1"/>
  <c r="N56"/>
  <c r="BB56" s="1"/>
  <c r="P56"/>
  <c r="R56"/>
  <c r="G55"/>
  <c r="V54"/>
  <c r="F37"/>
  <c r="U36"/>
  <c r="B54"/>
  <c r="O53"/>
  <c r="Q53"/>
  <c r="M53"/>
  <c r="AY53" s="1"/>
  <c r="B37"/>
  <c r="M36"/>
  <c r="AY36" s="1"/>
  <c r="Q36"/>
  <c r="O36"/>
  <c r="E50"/>
  <c r="T49"/>
  <c r="BC49" s="1"/>
  <c r="C35" i="13"/>
  <c r="N34"/>
  <c r="BB34" s="1"/>
  <c r="R34"/>
  <c r="P34"/>
  <c r="G35"/>
  <c r="V34"/>
  <c r="F38" i="14" l="1"/>
  <c r="U37"/>
  <c r="E51"/>
  <c r="T50"/>
  <c r="BC50" s="1"/>
  <c r="O37"/>
  <c r="Q37"/>
  <c r="M37"/>
  <c r="AY37" s="1"/>
  <c r="B55"/>
  <c r="O54"/>
  <c r="Q54"/>
  <c r="M54"/>
  <c r="AY54" s="1"/>
  <c r="G56"/>
  <c r="V55"/>
  <c r="C58"/>
  <c r="N57"/>
  <c r="BB57" s="1"/>
  <c r="P57"/>
  <c r="R57"/>
  <c r="G36" i="13"/>
  <c r="V35"/>
  <c r="C36"/>
  <c r="N35"/>
  <c r="BB35" s="1"/>
  <c r="R35"/>
  <c r="P35"/>
  <c r="B56" i="14" l="1"/>
  <c r="M55"/>
  <c r="AY55" s="1"/>
  <c r="O55"/>
  <c r="Q55"/>
  <c r="E52"/>
  <c r="T51"/>
  <c r="BC51" s="1"/>
  <c r="C59"/>
  <c r="R58"/>
  <c r="P58"/>
  <c r="N58"/>
  <c r="BB58" s="1"/>
  <c r="G57"/>
  <c r="V57" s="1"/>
  <c r="V56"/>
  <c r="F39"/>
  <c r="U38"/>
  <c r="C37" i="13"/>
  <c r="R36"/>
  <c r="N36"/>
  <c r="BB36" s="1"/>
  <c r="P36"/>
  <c r="G37"/>
  <c r="V36"/>
  <c r="C60" i="14" l="1"/>
  <c r="R59"/>
  <c r="P59"/>
  <c r="N59"/>
  <c r="BB59" s="1"/>
  <c r="F40"/>
  <c r="U39"/>
  <c r="E53"/>
  <c r="T52"/>
  <c r="BC52" s="1"/>
  <c r="B57"/>
  <c r="M56"/>
  <c r="AY56" s="1"/>
  <c r="O56"/>
  <c r="Q56"/>
  <c r="G38" i="13"/>
  <c r="V37"/>
  <c r="P37"/>
  <c r="N37"/>
  <c r="BB37" s="1"/>
  <c r="R37"/>
  <c r="E54" i="14" l="1"/>
  <c r="T53"/>
  <c r="BC53" s="1"/>
  <c r="O57"/>
  <c r="Q57"/>
  <c r="M57"/>
  <c r="AY57" s="1"/>
  <c r="F41"/>
  <c r="U40"/>
  <c r="C61"/>
  <c r="N60"/>
  <c r="BB60" s="1"/>
  <c r="R60"/>
  <c r="P60"/>
  <c r="G39" i="13"/>
  <c r="V38"/>
  <c r="C62" i="14" l="1"/>
  <c r="N61"/>
  <c r="BB61" s="1"/>
  <c r="R61"/>
  <c r="P61"/>
  <c r="F42"/>
  <c r="U41"/>
  <c r="E55"/>
  <c r="T54"/>
  <c r="BC54" s="1"/>
  <c r="G40" i="13"/>
  <c r="V39"/>
  <c r="E56" i="14" l="1"/>
  <c r="T55"/>
  <c r="BC55" s="1"/>
  <c r="F43"/>
  <c r="U42"/>
  <c r="C63"/>
  <c r="P62"/>
  <c r="R62"/>
  <c r="N62"/>
  <c r="BB62" s="1"/>
  <c r="G41" i="13"/>
  <c r="V40"/>
  <c r="F44" i="14" l="1"/>
  <c r="U43"/>
  <c r="C64"/>
  <c r="R63"/>
  <c r="N63"/>
  <c r="BB63" s="1"/>
  <c r="P63"/>
  <c r="E57"/>
  <c r="T57" s="1"/>
  <c r="BC57" s="1"/>
  <c r="T56"/>
  <c r="BC56" s="1"/>
  <c r="G42" i="13"/>
  <c r="V41"/>
  <c r="C65" i="14" l="1"/>
  <c r="N64"/>
  <c r="BB64" s="1"/>
  <c r="P64"/>
  <c r="R64"/>
  <c r="F45"/>
  <c r="U44"/>
  <c r="G43" i="13"/>
  <c r="V42"/>
  <c r="F46" i="14" l="1"/>
  <c r="U45"/>
  <c r="C66"/>
  <c r="N65"/>
  <c r="BB65" s="1"/>
  <c r="P65"/>
  <c r="R65"/>
  <c r="G44" i="13"/>
  <c r="V43"/>
  <c r="C67" i="14" l="1"/>
  <c r="P66"/>
  <c r="R66"/>
  <c r="N66"/>
  <c r="BB66" s="1"/>
  <c r="F47"/>
  <c r="U46"/>
  <c r="G45" i="13"/>
  <c r="V44"/>
  <c r="F48" i="14" l="1"/>
  <c r="U47"/>
  <c r="C68"/>
  <c r="R67"/>
  <c r="N67"/>
  <c r="BB67" s="1"/>
  <c r="P67"/>
  <c r="G46" i="13"/>
  <c r="V45"/>
  <c r="C69" i="14" l="1"/>
  <c r="N68"/>
  <c r="BB68" s="1"/>
  <c r="P68"/>
  <c r="R68"/>
  <c r="F49"/>
  <c r="U48"/>
  <c r="G47" i="13"/>
  <c r="V46"/>
  <c r="F50" i="14" l="1"/>
  <c r="U49"/>
  <c r="C70"/>
  <c r="N69"/>
  <c r="BB69" s="1"/>
  <c r="P69"/>
  <c r="R69"/>
  <c r="G48" i="13"/>
  <c r="V47"/>
  <c r="C71" i="14" l="1"/>
  <c r="P70"/>
  <c r="R70"/>
  <c r="N70"/>
  <c r="BB70" s="1"/>
  <c r="F51"/>
  <c r="U50"/>
  <c r="G49" i="13"/>
  <c r="V48"/>
  <c r="F52" i="14" l="1"/>
  <c r="U51"/>
  <c r="C72"/>
  <c r="R71"/>
  <c r="N71"/>
  <c r="BB71" s="1"/>
  <c r="P71"/>
  <c r="G50" i="13"/>
  <c r="V49"/>
  <c r="C73" i="14" l="1"/>
  <c r="N72"/>
  <c r="BB72" s="1"/>
  <c r="P72"/>
  <c r="R72"/>
  <c r="F53"/>
  <c r="U52"/>
  <c r="G51" i="13"/>
  <c r="V50"/>
  <c r="F54" i="14" l="1"/>
  <c r="U53"/>
  <c r="C74"/>
  <c r="N73"/>
  <c r="BB73" s="1"/>
  <c r="P73"/>
  <c r="R73"/>
  <c r="G52" i="13"/>
  <c r="V51"/>
  <c r="C75" i="14" l="1"/>
  <c r="R74"/>
  <c r="N74"/>
  <c r="BB74" s="1"/>
  <c r="P74"/>
  <c r="F55"/>
  <c r="U54"/>
  <c r="G53" i="13"/>
  <c r="V52"/>
  <c r="F56" i="14" l="1"/>
  <c r="U55"/>
  <c r="C76"/>
  <c r="R75"/>
  <c r="N75"/>
  <c r="BB75" s="1"/>
  <c r="P75"/>
  <c r="G54" i="13"/>
  <c r="V53"/>
  <c r="F57" i="14" l="1"/>
  <c r="U57" s="1"/>
  <c r="U56"/>
  <c r="C77"/>
  <c r="N76"/>
  <c r="BB76" s="1"/>
  <c r="P76"/>
  <c r="R76"/>
  <c r="G55" i="13"/>
  <c r="V54"/>
  <c r="N77" i="14" l="1"/>
  <c r="BB77" s="1"/>
  <c r="P77"/>
  <c r="R77"/>
  <c r="G56" i="13"/>
  <c r="V55"/>
  <c r="G57" l="1"/>
  <c r="V57" s="1"/>
  <c r="V56"/>
  <c r="CH96" i="11" l="1"/>
  <c r="CG96"/>
  <c r="CE96"/>
  <c r="CF96" s="1"/>
  <c r="CH95"/>
  <c r="CG95"/>
  <c r="CE95"/>
  <c r="CF95" s="1"/>
  <c r="CH94"/>
  <c r="CG94"/>
  <c r="CE94"/>
  <c r="CF94" s="1"/>
  <c r="CH93"/>
  <c r="CG93"/>
  <c r="CE93"/>
  <c r="CF93" s="1"/>
  <c r="CH92"/>
  <c r="CG92"/>
  <c r="CE92"/>
  <c r="CF92" s="1"/>
  <c r="CH91"/>
  <c r="CG91"/>
  <c r="CE91"/>
  <c r="CF91" s="1"/>
  <c r="CH90"/>
  <c r="CG90"/>
  <c r="CE90"/>
  <c r="CF90" s="1"/>
  <c r="CH89"/>
  <c r="CG89"/>
  <c r="CE89"/>
  <c r="CF89" s="1"/>
  <c r="CH88"/>
  <c r="CG88"/>
  <c r="CE88"/>
  <c r="CF88" s="1"/>
  <c r="CH87"/>
  <c r="CG87"/>
  <c r="CE87"/>
  <c r="CF87" s="1"/>
  <c r="CH86"/>
  <c r="CG86"/>
  <c r="CE86"/>
  <c r="CF86" s="1"/>
  <c r="CH85"/>
  <c r="CG85"/>
  <c r="CE85"/>
  <c r="CF85" s="1"/>
  <c r="CH84"/>
  <c r="CG84"/>
  <c r="CE84"/>
  <c r="CF84" s="1"/>
  <c r="CH83"/>
  <c r="CG83"/>
  <c r="CE83"/>
  <c r="CF83" s="1"/>
  <c r="CH82"/>
  <c r="CG82"/>
  <c r="CE82"/>
  <c r="CF82" s="1"/>
  <c r="CH81"/>
  <c r="CG81"/>
  <c r="CE81"/>
  <c r="CF81" s="1"/>
  <c r="CH80"/>
  <c r="CG80"/>
  <c r="CE80"/>
  <c r="CF80" s="1"/>
  <c r="CH79"/>
  <c r="CG79"/>
  <c r="CE79"/>
  <c r="CF79" s="1"/>
  <c r="CH78"/>
  <c r="CG78"/>
  <c r="CE78"/>
  <c r="CF78" s="1"/>
  <c r="CH77"/>
  <c r="CG77"/>
  <c r="CE77"/>
  <c r="CF77" s="1"/>
  <c r="CH76"/>
  <c r="CG76"/>
  <c r="CE76"/>
  <c r="CF76" s="1"/>
  <c r="CH75"/>
  <c r="CG75"/>
  <c r="CE75"/>
  <c r="CF75" s="1"/>
  <c r="CH74"/>
  <c r="CG74"/>
  <c r="CE74"/>
  <c r="CF74" s="1"/>
  <c r="CH73"/>
  <c r="CG73"/>
  <c r="CE73"/>
  <c r="CF73" s="1"/>
  <c r="CH72"/>
  <c r="CG72"/>
  <c r="CE72"/>
  <c r="CF72" s="1"/>
  <c r="CH71"/>
  <c r="CG71"/>
  <c r="CE71"/>
  <c r="CF71" s="1"/>
  <c r="CH70"/>
  <c r="CG70"/>
  <c r="CE70"/>
  <c r="CF70" s="1"/>
  <c r="CH69"/>
  <c r="CG69"/>
  <c r="CE69"/>
  <c r="CF69" s="1"/>
  <c r="CH68"/>
  <c r="CG68"/>
  <c r="CE68"/>
  <c r="CF68" s="1"/>
  <c r="CH67"/>
  <c r="CG67"/>
  <c r="CE67"/>
  <c r="CF67" s="1"/>
  <c r="CH66"/>
  <c r="CG66"/>
  <c r="CE66"/>
  <c r="CF66" s="1"/>
  <c r="CH65"/>
  <c r="CG65"/>
  <c r="CE65"/>
  <c r="CF65" s="1"/>
  <c r="CH64"/>
  <c r="CG64"/>
  <c r="CE64"/>
  <c r="CF64" s="1"/>
  <c r="CH63"/>
  <c r="CG63"/>
  <c r="CE63"/>
  <c r="CF63" s="1"/>
  <c r="CH62"/>
  <c r="CG62"/>
  <c r="CE62"/>
  <c r="CF62" s="1"/>
  <c r="CH61"/>
  <c r="CG61"/>
  <c r="CE61"/>
  <c r="CF61" s="1"/>
  <c r="CH60"/>
  <c r="CG60"/>
  <c r="CE60"/>
  <c r="CF60" s="1"/>
  <c r="CH59"/>
  <c r="CG59"/>
  <c r="CE59"/>
  <c r="CF59" s="1"/>
  <c r="CH58"/>
  <c r="CG58"/>
  <c r="CE58"/>
  <c r="CF58" s="1"/>
  <c r="CH57"/>
  <c r="CG57"/>
  <c r="CE57"/>
  <c r="CF57" s="1"/>
  <c r="CH56"/>
  <c r="CG56"/>
  <c r="CE56"/>
  <c r="CF56" s="1"/>
  <c r="CH55"/>
  <c r="CG55"/>
  <c r="CE55"/>
  <c r="CF55" s="1"/>
  <c r="CH54"/>
  <c r="CG54"/>
  <c r="CE54"/>
  <c r="CF54" s="1"/>
  <c r="CH53"/>
  <c r="CG53"/>
  <c r="CE53"/>
  <c r="CF53" s="1"/>
  <c r="CH52"/>
  <c r="CG52"/>
  <c r="CE52"/>
  <c r="CF52" s="1"/>
  <c r="CH51"/>
  <c r="CG51"/>
  <c r="CE51"/>
  <c r="CF51" s="1"/>
  <c r="CH50"/>
  <c r="CG50"/>
  <c r="CE50"/>
  <c r="CF50" s="1"/>
  <c r="CH49"/>
  <c r="CG49"/>
  <c r="CE49"/>
  <c r="CF49" s="1"/>
  <c r="CH48"/>
  <c r="CG48"/>
  <c r="CE48"/>
  <c r="CF48" s="1"/>
  <c r="CH47"/>
  <c r="CG47"/>
  <c r="CE47"/>
  <c r="CF47" s="1"/>
  <c r="CH46"/>
  <c r="CG46"/>
  <c r="CE46"/>
  <c r="CF46" s="1"/>
  <c r="CH45"/>
  <c r="CG45"/>
  <c r="CE45"/>
  <c r="CF45" s="1"/>
  <c r="CH44"/>
  <c r="CG44"/>
  <c r="CE44"/>
  <c r="CF44" s="1"/>
  <c r="CH43"/>
  <c r="CG43"/>
  <c r="CE43"/>
  <c r="CF43" s="1"/>
  <c r="CH42"/>
  <c r="CG42"/>
  <c r="CE42"/>
  <c r="CF42" s="1"/>
  <c r="CH41"/>
  <c r="CG41"/>
  <c r="CE41"/>
  <c r="CF41" s="1"/>
  <c r="CH40"/>
  <c r="CG40"/>
  <c r="CE40"/>
  <c r="CF40" s="1"/>
  <c r="CH39"/>
  <c r="CG39"/>
  <c r="CE39"/>
  <c r="CF39" s="1"/>
  <c r="CH38"/>
  <c r="CG38"/>
  <c r="CE38"/>
  <c r="CF38" s="1"/>
  <c r="CH37"/>
  <c r="CG37"/>
  <c r="CE37"/>
  <c r="CF37" s="1"/>
  <c r="CH36"/>
  <c r="CG36"/>
  <c r="CE36"/>
  <c r="CF36" s="1"/>
  <c r="CH35"/>
  <c r="CG35"/>
  <c r="CE35"/>
  <c r="CF35" s="1"/>
  <c r="CH34"/>
  <c r="CG34"/>
  <c r="CE34"/>
  <c r="CF34" s="1"/>
  <c r="CH33"/>
  <c r="CG33"/>
  <c r="CE33"/>
  <c r="CF33" s="1"/>
  <c r="CH32"/>
  <c r="CG32"/>
  <c r="CE32"/>
  <c r="CF32" s="1"/>
  <c r="CH31"/>
  <c r="CG31"/>
  <c r="CE31"/>
  <c r="CF31" s="1"/>
  <c r="CH30"/>
  <c r="CG30"/>
  <c r="CE30"/>
  <c r="CF30" s="1"/>
  <c r="CH29"/>
  <c r="CG29"/>
  <c r="CE29"/>
  <c r="CF29" s="1"/>
  <c r="CH28"/>
  <c r="CG28"/>
  <c r="CE28"/>
  <c r="CF28" s="1"/>
  <c r="CH27"/>
  <c r="CG27"/>
  <c r="CE27"/>
  <c r="CF27" s="1"/>
  <c r="CH26"/>
  <c r="CG26"/>
  <c r="CE26"/>
  <c r="CF26" s="1"/>
  <c r="CB25"/>
  <c r="CH528" l="1"/>
  <c r="CG528"/>
  <c r="CE528"/>
  <c r="CF528" s="1"/>
  <c r="AZ528"/>
  <c r="AX528"/>
  <c r="AY528" s="1"/>
  <c r="AL528"/>
  <c r="BC528" s="1"/>
  <c r="AH528"/>
  <c r="AG528"/>
  <c r="CH527"/>
  <c r="CG527"/>
  <c r="CE527"/>
  <c r="CF527" s="1"/>
  <c r="AZ527"/>
  <c r="AX527"/>
  <c r="AY527" s="1"/>
  <c r="AL527"/>
  <c r="BC527" s="1"/>
  <c r="AH527"/>
  <c r="AG527"/>
  <c r="CH526"/>
  <c r="CG526"/>
  <c r="CE526"/>
  <c r="CF526" s="1"/>
  <c r="AZ526"/>
  <c r="AX526"/>
  <c r="AY526" s="1"/>
  <c r="AL526"/>
  <c r="BC526" s="1"/>
  <c r="AH526"/>
  <c r="AG526"/>
  <c r="CH525"/>
  <c r="CG525"/>
  <c r="CE525"/>
  <c r="CF525" s="1"/>
  <c r="AZ525"/>
  <c r="AX525"/>
  <c r="AY525" s="1"/>
  <c r="AL525"/>
  <c r="BC525" s="1"/>
  <c r="AH525"/>
  <c r="AG525"/>
  <c r="CH524"/>
  <c r="CG524"/>
  <c r="CE524"/>
  <c r="CF524" s="1"/>
  <c r="AZ524"/>
  <c r="AX524"/>
  <c r="AY524" s="1"/>
  <c r="AL524"/>
  <c r="BC524" s="1"/>
  <c r="AH524"/>
  <c r="AG524"/>
  <c r="CH523"/>
  <c r="CG523"/>
  <c r="CE523"/>
  <c r="CF523" s="1"/>
  <c r="AZ523"/>
  <c r="AX523"/>
  <c r="AY523" s="1"/>
  <c r="AL523"/>
  <c r="BC523" s="1"/>
  <c r="AH523"/>
  <c r="AG523"/>
  <c r="CH522"/>
  <c r="CG522"/>
  <c r="CE522"/>
  <c r="CF522" s="1"/>
  <c r="AZ522"/>
  <c r="AX522"/>
  <c r="AY522" s="1"/>
  <c r="AL522"/>
  <c r="BC522" s="1"/>
  <c r="AH522"/>
  <c r="AG522"/>
  <c r="CH521"/>
  <c r="CG521"/>
  <c r="CE521"/>
  <c r="CF521" s="1"/>
  <c r="AZ521"/>
  <c r="AX521"/>
  <c r="AY521" s="1"/>
  <c r="AL521"/>
  <c r="BC521" s="1"/>
  <c r="AH521"/>
  <c r="AG521"/>
  <c r="CH520"/>
  <c r="CG520"/>
  <c r="CE520"/>
  <c r="CF520" s="1"/>
  <c r="AZ520"/>
  <c r="AX520"/>
  <c r="AY520" s="1"/>
  <c r="AL520"/>
  <c r="BC520" s="1"/>
  <c r="AH520"/>
  <c r="AG520"/>
  <c r="CH519"/>
  <c r="CG519"/>
  <c r="CE519"/>
  <c r="CF519" s="1"/>
  <c r="AZ519"/>
  <c r="AX519"/>
  <c r="AY519" s="1"/>
  <c r="AL519"/>
  <c r="BC519" s="1"/>
  <c r="AH519"/>
  <c r="AG519"/>
  <c r="CH518"/>
  <c r="CG518"/>
  <c r="CE518"/>
  <c r="CF518" s="1"/>
  <c r="AZ518"/>
  <c r="AX518"/>
  <c r="AY518" s="1"/>
  <c r="AL518"/>
  <c r="BC518" s="1"/>
  <c r="AH518"/>
  <c r="AG518"/>
  <c r="CH517"/>
  <c r="CG517"/>
  <c r="CE517"/>
  <c r="CF517" s="1"/>
  <c r="AZ517"/>
  <c r="AX517"/>
  <c r="AY517" s="1"/>
  <c r="AL517"/>
  <c r="BC517" s="1"/>
  <c r="AH517"/>
  <c r="AG517"/>
  <c r="CH516"/>
  <c r="CG516"/>
  <c r="CE516"/>
  <c r="CF516" s="1"/>
  <c r="AZ516"/>
  <c r="AX516"/>
  <c r="AY516" s="1"/>
  <c r="AL516"/>
  <c r="BC516" s="1"/>
  <c r="AH516"/>
  <c r="AG516"/>
  <c r="CH515"/>
  <c r="CG515"/>
  <c r="CE515"/>
  <c r="CF515" s="1"/>
  <c r="AZ515"/>
  <c r="AX515"/>
  <c r="AY515" s="1"/>
  <c r="AL515"/>
  <c r="BC515" s="1"/>
  <c r="AH515"/>
  <c r="AG515"/>
  <c r="CH514"/>
  <c r="CG514"/>
  <c r="CE514"/>
  <c r="CF514" s="1"/>
  <c r="AZ514"/>
  <c r="AX514"/>
  <c r="AY514" s="1"/>
  <c r="AL514"/>
  <c r="BC514" s="1"/>
  <c r="AH514"/>
  <c r="AG514"/>
  <c r="CH513"/>
  <c r="CG513"/>
  <c r="CE513"/>
  <c r="CF513" s="1"/>
  <c r="AZ513"/>
  <c r="AX513"/>
  <c r="AY513" s="1"/>
  <c r="AL513"/>
  <c r="BC513" s="1"/>
  <c r="AH513"/>
  <c r="AG513"/>
  <c r="CH512"/>
  <c r="CG512"/>
  <c r="CE512"/>
  <c r="CF512" s="1"/>
  <c r="AZ512"/>
  <c r="AX512"/>
  <c r="AY512" s="1"/>
  <c r="AL512"/>
  <c r="BC512" s="1"/>
  <c r="AH512"/>
  <c r="AG512"/>
  <c r="CH511"/>
  <c r="CG511"/>
  <c r="CE511"/>
  <c r="CF511" s="1"/>
  <c r="AZ511"/>
  <c r="AX511"/>
  <c r="AY511" s="1"/>
  <c r="AL511"/>
  <c r="BC511" s="1"/>
  <c r="AH511"/>
  <c r="AG511"/>
  <c r="CH510"/>
  <c r="CG510"/>
  <c r="CE510"/>
  <c r="CF510" s="1"/>
  <c r="AZ510"/>
  <c r="AX510"/>
  <c r="AY510" s="1"/>
  <c r="AL510"/>
  <c r="BC510" s="1"/>
  <c r="AH510"/>
  <c r="AG510"/>
  <c r="CH509"/>
  <c r="CG509"/>
  <c r="CE509"/>
  <c r="CF509" s="1"/>
  <c r="AZ509"/>
  <c r="AX509"/>
  <c r="AY509" s="1"/>
  <c r="AL509"/>
  <c r="BC509" s="1"/>
  <c r="AH509"/>
  <c r="AG509"/>
  <c r="CH508"/>
  <c r="CG508"/>
  <c r="CE508"/>
  <c r="CF508" s="1"/>
  <c r="AZ508"/>
  <c r="AX508"/>
  <c r="AY508" s="1"/>
  <c r="AL508"/>
  <c r="BC508" s="1"/>
  <c r="AH508"/>
  <c r="AG508"/>
  <c r="CH507"/>
  <c r="CG507"/>
  <c r="CE507"/>
  <c r="CF507" s="1"/>
  <c r="AZ507"/>
  <c r="AX507"/>
  <c r="AY507" s="1"/>
  <c r="AL507"/>
  <c r="BC507" s="1"/>
  <c r="AH507"/>
  <c r="AG507"/>
  <c r="CH506"/>
  <c r="CG506"/>
  <c r="CE506"/>
  <c r="CF506" s="1"/>
  <c r="AZ506"/>
  <c r="AX506"/>
  <c r="AY506" s="1"/>
  <c r="AL506"/>
  <c r="BC506" s="1"/>
  <c r="AH506"/>
  <c r="AG506"/>
  <c r="CH505"/>
  <c r="CG505"/>
  <c r="CE505"/>
  <c r="CF505" s="1"/>
  <c r="AZ505"/>
  <c r="AX505"/>
  <c r="AY505" s="1"/>
  <c r="AL505"/>
  <c r="BC505" s="1"/>
  <c r="AH505"/>
  <c r="AG505"/>
  <c r="CH504"/>
  <c r="CG504"/>
  <c r="CE504"/>
  <c r="CF504" s="1"/>
  <c r="AZ504"/>
  <c r="AX504"/>
  <c r="AY504" s="1"/>
  <c r="AL504"/>
  <c r="BC504" s="1"/>
  <c r="AH504"/>
  <c r="AG504"/>
  <c r="CH503"/>
  <c r="CG503"/>
  <c r="CE503"/>
  <c r="CF503" s="1"/>
  <c r="AZ503"/>
  <c r="AX503"/>
  <c r="AY503" s="1"/>
  <c r="AL503"/>
  <c r="BC503" s="1"/>
  <c r="AH503"/>
  <c r="AG503"/>
  <c r="CH502"/>
  <c r="CG502"/>
  <c r="CE502"/>
  <c r="CF502" s="1"/>
  <c r="AZ502"/>
  <c r="AX502"/>
  <c r="AY502" s="1"/>
  <c r="AL502"/>
  <c r="BC502" s="1"/>
  <c r="AH502"/>
  <c r="AG502"/>
  <c r="CH501"/>
  <c r="CG501"/>
  <c r="CE501"/>
  <c r="CF501" s="1"/>
  <c r="AZ501"/>
  <c r="AX501"/>
  <c r="AY501" s="1"/>
  <c r="AL501"/>
  <c r="BC501" s="1"/>
  <c r="AH501"/>
  <c r="AG501"/>
  <c r="CH500"/>
  <c r="CG500"/>
  <c r="CE500"/>
  <c r="CF500" s="1"/>
  <c r="AZ500"/>
  <c r="AX500"/>
  <c r="AY500" s="1"/>
  <c r="AL500"/>
  <c r="BC500" s="1"/>
  <c r="AH500"/>
  <c r="AG500"/>
  <c r="CH499"/>
  <c r="CG499"/>
  <c r="CE499"/>
  <c r="CF499" s="1"/>
  <c r="AZ499"/>
  <c r="AX499"/>
  <c r="AY499" s="1"/>
  <c r="AL499"/>
  <c r="BC499" s="1"/>
  <c r="AH499"/>
  <c r="AG499"/>
  <c r="CH498"/>
  <c r="CG498"/>
  <c r="CE498"/>
  <c r="CF498" s="1"/>
  <c r="AZ498"/>
  <c r="AX498"/>
  <c r="AY498" s="1"/>
  <c r="AL498"/>
  <c r="BC498" s="1"/>
  <c r="AH498"/>
  <c r="AG498"/>
  <c r="CH497"/>
  <c r="CG497"/>
  <c r="CE497"/>
  <c r="CF497" s="1"/>
  <c r="AZ497"/>
  <c r="AX497"/>
  <c r="AY497" s="1"/>
  <c r="AL497"/>
  <c r="BC497" s="1"/>
  <c r="AH497"/>
  <c r="AG497"/>
  <c r="CH496"/>
  <c r="CG496"/>
  <c r="CE496"/>
  <c r="CF496" s="1"/>
  <c r="AZ496"/>
  <c r="AX496"/>
  <c r="AY496" s="1"/>
  <c r="AL496"/>
  <c r="BC496" s="1"/>
  <c r="AH496"/>
  <c r="AG496"/>
  <c r="CH495"/>
  <c r="CG495"/>
  <c r="CE495"/>
  <c r="CF495" s="1"/>
  <c r="AZ495"/>
  <c r="AX495"/>
  <c r="AY495" s="1"/>
  <c r="AL495"/>
  <c r="BC495" s="1"/>
  <c r="AH495"/>
  <c r="AG495"/>
  <c r="CH494"/>
  <c r="CG494"/>
  <c r="CE494"/>
  <c r="CF494" s="1"/>
  <c r="AZ494"/>
  <c r="AX494"/>
  <c r="AY494" s="1"/>
  <c r="AL494"/>
  <c r="BC494" s="1"/>
  <c r="AH494"/>
  <c r="AG494"/>
  <c r="CH493"/>
  <c r="CG493"/>
  <c r="CE493"/>
  <c r="CF493" s="1"/>
  <c r="AZ493"/>
  <c r="AX493"/>
  <c r="AY493" s="1"/>
  <c r="AL493"/>
  <c r="BC493" s="1"/>
  <c r="AH493"/>
  <c r="AG493"/>
  <c r="CH492"/>
  <c r="CG492"/>
  <c r="CE492"/>
  <c r="CF492" s="1"/>
  <c r="AZ492"/>
  <c r="AX492"/>
  <c r="AY492" s="1"/>
  <c r="AL492"/>
  <c r="BC492" s="1"/>
  <c r="AH492"/>
  <c r="AG492"/>
  <c r="CH491"/>
  <c r="CG491"/>
  <c r="CE491"/>
  <c r="CF491" s="1"/>
  <c r="AZ491"/>
  <c r="AX491"/>
  <c r="AY491" s="1"/>
  <c r="AL491"/>
  <c r="BC491" s="1"/>
  <c r="AH491"/>
  <c r="AG491"/>
  <c r="CH490"/>
  <c r="CG490"/>
  <c r="CE490"/>
  <c r="CF490" s="1"/>
  <c r="AZ490"/>
  <c r="AX490"/>
  <c r="AY490" s="1"/>
  <c r="AL490"/>
  <c r="BC490" s="1"/>
  <c r="AH490"/>
  <c r="AG490"/>
  <c r="CH489"/>
  <c r="CG489"/>
  <c r="CE489"/>
  <c r="CF489" s="1"/>
  <c r="AZ489"/>
  <c r="AX489"/>
  <c r="AY489" s="1"/>
  <c r="AL489"/>
  <c r="BC489" s="1"/>
  <c r="AH489"/>
  <c r="AG489"/>
  <c r="CH488"/>
  <c r="CG488"/>
  <c r="CE488"/>
  <c r="CF488" s="1"/>
  <c r="AZ488"/>
  <c r="AX488"/>
  <c r="AY488" s="1"/>
  <c r="AL488"/>
  <c r="BC488" s="1"/>
  <c r="AH488"/>
  <c r="AG488"/>
  <c r="CH487"/>
  <c r="CG487"/>
  <c r="CE487"/>
  <c r="CF487" s="1"/>
  <c r="AZ487"/>
  <c r="AX487"/>
  <c r="AY487" s="1"/>
  <c r="AL487"/>
  <c r="BC487" s="1"/>
  <c r="AH487"/>
  <c r="AG487"/>
  <c r="CH486"/>
  <c r="CG486"/>
  <c r="CE486"/>
  <c r="CF486" s="1"/>
  <c r="AZ486"/>
  <c r="AX486"/>
  <c r="AY486" s="1"/>
  <c r="AL486"/>
  <c r="BC486" s="1"/>
  <c r="AH486"/>
  <c r="AG486"/>
  <c r="CH485"/>
  <c r="CG485"/>
  <c r="CE485"/>
  <c r="CF485" s="1"/>
  <c r="AZ485"/>
  <c r="AX485"/>
  <c r="AY485" s="1"/>
  <c r="AL485"/>
  <c r="BC485" s="1"/>
  <c r="AH485"/>
  <c r="AG485"/>
  <c r="CH484"/>
  <c r="CG484"/>
  <c r="CE484"/>
  <c r="CF484" s="1"/>
  <c r="AZ484"/>
  <c r="AX484"/>
  <c r="AY484" s="1"/>
  <c r="AL484"/>
  <c r="BC484" s="1"/>
  <c r="AH484"/>
  <c r="AG484"/>
  <c r="CH483"/>
  <c r="CG483"/>
  <c r="CE483"/>
  <c r="CF483" s="1"/>
  <c r="AZ483"/>
  <c r="AX483"/>
  <c r="AY483" s="1"/>
  <c r="AL483"/>
  <c r="BC483" s="1"/>
  <c r="AH483"/>
  <c r="AG483"/>
  <c r="CH482"/>
  <c r="CG482"/>
  <c r="CE482"/>
  <c r="CF482" s="1"/>
  <c r="AZ482"/>
  <c r="AX482"/>
  <c r="AY482" s="1"/>
  <c r="AL482"/>
  <c r="BC482" s="1"/>
  <c r="AH482"/>
  <c r="AG482"/>
  <c r="CH481"/>
  <c r="CG481"/>
  <c r="CE481"/>
  <c r="CF481" s="1"/>
  <c r="AZ481"/>
  <c r="AX481"/>
  <c r="AY481" s="1"/>
  <c r="AL481"/>
  <c r="BC481" s="1"/>
  <c r="AH481"/>
  <c r="AG481"/>
  <c r="CH480"/>
  <c r="CG480"/>
  <c r="CE480"/>
  <c r="CF480" s="1"/>
  <c r="AZ480"/>
  <c r="AX480"/>
  <c r="AY480" s="1"/>
  <c r="AL480"/>
  <c r="BC480" s="1"/>
  <c r="AH480"/>
  <c r="AG480"/>
  <c r="CH479"/>
  <c r="CG479"/>
  <c r="CE479"/>
  <c r="CF479" s="1"/>
  <c r="AZ479"/>
  <c r="AX479"/>
  <c r="AY479" s="1"/>
  <c r="AL479"/>
  <c r="BC479" s="1"/>
  <c r="AH479"/>
  <c r="AG479"/>
  <c r="CH478"/>
  <c r="CG478"/>
  <c r="CE478"/>
  <c r="CF478" s="1"/>
  <c r="AZ478"/>
  <c r="AX478"/>
  <c r="AY478" s="1"/>
  <c r="AL478"/>
  <c r="BC478" s="1"/>
  <c r="AH478"/>
  <c r="AG478"/>
  <c r="CH477"/>
  <c r="CG477"/>
  <c r="CE477"/>
  <c r="CF477" s="1"/>
  <c r="AZ477"/>
  <c r="AX477"/>
  <c r="AY477" s="1"/>
  <c r="AL477"/>
  <c r="BC477" s="1"/>
  <c r="AH477"/>
  <c r="AG477"/>
  <c r="CH476"/>
  <c r="CG476"/>
  <c r="CE476"/>
  <c r="CF476" s="1"/>
  <c r="AZ476"/>
  <c r="AX476"/>
  <c r="AY476" s="1"/>
  <c r="AL476"/>
  <c r="BC476" s="1"/>
  <c r="AH476"/>
  <c r="AG476"/>
  <c r="CH475"/>
  <c r="CG475"/>
  <c r="CE475"/>
  <c r="CF475" s="1"/>
  <c r="AZ475"/>
  <c r="AX475"/>
  <c r="AY475" s="1"/>
  <c r="AL475"/>
  <c r="BC475" s="1"/>
  <c r="AH475"/>
  <c r="AG475"/>
  <c r="CH474"/>
  <c r="CG474"/>
  <c r="CE474"/>
  <c r="CF474" s="1"/>
  <c r="AZ474"/>
  <c r="AX474"/>
  <c r="AY474" s="1"/>
  <c r="AL474"/>
  <c r="BC474" s="1"/>
  <c r="AH474"/>
  <c r="AG474"/>
  <c r="CH473"/>
  <c r="CG473"/>
  <c r="CE473"/>
  <c r="CF473" s="1"/>
  <c r="AZ473"/>
  <c r="AX473"/>
  <c r="AY473" s="1"/>
  <c r="AL473"/>
  <c r="BC473" s="1"/>
  <c r="AH473"/>
  <c r="AG473"/>
  <c r="CH472"/>
  <c r="CG472"/>
  <c r="CE472"/>
  <c r="CF472" s="1"/>
  <c r="AZ472"/>
  <c r="AX472"/>
  <c r="AY472" s="1"/>
  <c r="AL472"/>
  <c r="BC472" s="1"/>
  <c r="AH472"/>
  <c r="AG472"/>
  <c r="CH471"/>
  <c r="CG471"/>
  <c r="CE471"/>
  <c r="CF471" s="1"/>
  <c r="AZ471"/>
  <c r="AX471"/>
  <c r="AY471" s="1"/>
  <c r="AL471"/>
  <c r="BC471" s="1"/>
  <c r="AH471"/>
  <c r="AG471"/>
  <c r="CH470"/>
  <c r="CG470"/>
  <c r="CE470"/>
  <c r="CF470" s="1"/>
  <c r="AZ470"/>
  <c r="AX470"/>
  <c r="AY470" s="1"/>
  <c r="AL470"/>
  <c r="BC470" s="1"/>
  <c r="AH470"/>
  <c r="AG470"/>
  <c r="CH469"/>
  <c r="CG469"/>
  <c r="CE469"/>
  <c r="CF469" s="1"/>
  <c r="AZ469"/>
  <c r="AX469"/>
  <c r="AY469" s="1"/>
  <c r="AL469"/>
  <c r="BC469" s="1"/>
  <c r="AH469"/>
  <c r="AG469"/>
  <c r="CH468"/>
  <c r="CG468"/>
  <c r="CE468"/>
  <c r="CF468" s="1"/>
  <c r="AZ468"/>
  <c r="AX468"/>
  <c r="AY468" s="1"/>
  <c r="AL468"/>
  <c r="BC468" s="1"/>
  <c r="AH468"/>
  <c r="AG468"/>
  <c r="CH467"/>
  <c r="CG467"/>
  <c r="CE467"/>
  <c r="CF467" s="1"/>
  <c r="AZ467"/>
  <c r="AX467"/>
  <c r="AY467" s="1"/>
  <c r="AL467"/>
  <c r="BC467" s="1"/>
  <c r="AH467"/>
  <c r="AG467"/>
  <c r="CH466"/>
  <c r="CG466"/>
  <c r="CE466"/>
  <c r="CF466" s="1"/>
  <c r="AZ466"/>
  <c r="AX466"/>
  <c r="AY466" s="1"/>
  <c r="AL466"/>
  <c r="BC466" s="1"/>
  <c r="AH466"/>
  <c r="AG466"/>
  <c r="CH465"/>
  <c r="CG465"/>
  <c r="CE465"/>
  <c r="CF465" s="1"/>
  <c r="AZ465"/>
  <c r="AX465"/>
  <c r="AY465" s="1"/>
  <c r="AL465"/>
  <c r="BC465" s="1"/>
  <c r="AH465"/>
  <c r="AG465"/>
  <c r="CH464"/>
  <c r="CG464"/>
  <c r="CE464"/>
  <c r="CF464" s="1"/>
  <c r="AZ464"/>
  <c r="AX464"/>
  <c r="AY464" s="1"/>
  <c r="AL464"/>
  <c r="BC464" s="1"/>
  <c r="AH464"/>
  <c r="AG464"/>
  <c r="CH463"/>
  <c r="CG463"/>
  <c r="CE463"/>
  <c r="CF463" s="1"/>
  <c r="AZ463"/>
  <c r="AX463"/>
  <c r="AY463" s="1"/>
  <c r="AL463"/>
  <c r="BC463" s="1"/>
  <c r="AH463"/>
  <c r="AG463"/>
  <c r="CH462"/>
  <c r="CG462"/>
  <c r="CE462"/>
  <c r="CF462" s="1"/>
  <c r="AZ462"/>
  <c r="AX462"/>
  <c r="AY462" s="1"/>
  <c r="AL462"/>
  <c r="BC462" s="1"/>
  <c r="AH462"/>
  <c r="AG462"/>
  <c r="CH461"/>
  <c r="CG461"/>
  <c r="CE461"/>
  <c r="CF461" s="1"/>
  <c r="AZ461"/>
  <c r="AX461"/>
  <c r="AY461" s="1"/>
  <c r="AL461"/>
  <c r="BC461" s="1"/>
  <c r="AH461"/>
  <c r="AG461"/>
  <c r="CH460"/>
  <c r="CG460"/>
  <c r="CE460"/>
  <c r="CF460" s="1"/>
  <c r="AZ460"/>
  <c r="AX460"/>
  <c r="AY460" s="1"/>
  <c r="AL460"/>
  <c r="BC460" s="1"/>
  <c r="AH460"/>
  <c r="AG460"/>
  <c r="CH459"/>
  <c r="CG459"/>
  <c r="CE459"/>
  <c r="CF459" s="1"/>
  <c r="AZ459"/>
  <c r="AX459"/>
  <c r="AY459" s="1"/>
  <c r="AL459"/>
  <c r="BC459" s="1"/>
  <c r="AH459"/>
  <c r="AG459"/>
  <c r="CH458"/>
  <c r="CG458"/>
  <c r="CE458"/>
  <c r="CF458" s="1"/>
  <c r="AZ458"/>
  <c r="AX458"/>
  <c r="AY458" s="1"/>
  <c r="AL458"/>
  <c r="BC458" s="1"/>
  <c r="AH458"/>
  <c r="AG458"/>
  <c r="B457"/>
  <c r="CH456"/>
  <c r="CG456"/>
  <c r="CE456"/>
  <c r="CF456" s="1"/>
  <c r="AZ456"/>
  <c r="AX456"/>
  <c r="AY456" s="1"/>
  <c r="AL456"/>
  <c r="BC456" s="1"/>
  <c r="AH456"/>
  <c r="AG456"/>
  <c r="CH455"/>
  <c r="CG455"/>
  <c r="CE455"/>
  <c r="CF455" s="1"/>
  <c r="AZ455"/>
  <c r="AX455"/>
  <c r="AY455" s="1"/>
  <c r="AL455"/>
  <c r="BC455" s="1"/>
  <c r="AH455"/>
  <c r="AG455"/>
  <c r="CH454"/>
  <c r="CG454"/>
  <c r="CE454"/>
  <c r="CF454" s="1"/>
  <c r="AZ454"/>
  <c r="AX454"/>
  <c r="AY454" s="1"/>
  <c r="AL454"/>
  <c r="BC454" s="1"/>
  <c r="AH454"/>
  <c r="AG454"/>
  <c r="CH453"/>
  <c r="CG453"/>
  <c r="CE453"/>
  <c r="CF453" s="1"/>
  <c r="AZ453"/>
  <c r="AX453"/>
  <c r="AY453" s="1"/>
  <c r="AL453"/>
  <c r="BC453" s="1"/>
  <c r="AH453"/>
  <c r="AG453"/>
  <c r="CH452"/>
  <c r="CG452"/>
  <c r="CE452"/>
  <c r="CF452" s="1"/>
  <c r="AZ452"/>
  <c r="AX452"/>
  <c r="AY452" s="1"/>
  <c r="AL452"/>
  <c r="BC452" s="1"/>
  <c r="AH452"/>
  <c r="AG452"/>
  <c r="CH451"/>
  <c r="CG451"/>
  <c r="CE451"/>
  <c r="CF451" s="1"/>
  <c r="AZ451"/>
  <c r="AX451"/>
  <c r="AY451" s="1"/>
  <c r="AL451"/>
  <c r="BC451" s="1"/>
  <c r="AH451"/>
  <c r="AG451"/>
  <c r="CH450"/>
  <c r="CG450"/>
  <c r="CE450"/>
  <c r="CF450" s="1"/>
  <c r="AZ450"/>
  <c r="AX450"/>
  <c r="AY450" s="1"/>
  <c r="AL450"/>
  <c r="BC450" s="1"/>
  <c r="AH450"/>
  <c r="AG450"/>
  <c r="CH449"/>
  <c r="CG449"/>
  <c r="CE449"/>
  <c r="CF449" s="1"/>
  <c r="AZ449"/>
  <c r="AX449"/>
  <c r="AY449" s="1"/>
  <c r="AL449"/>
  <c r="BC449" s="1"/>
  <c r="AH449"/>
  <c r="AG449"/>
  <c r="CH448"/>
  <c r="CG448"/>
  <c r="CE448"/>
  <c r="CF448" s="1"/>
  <c r="AZ448"/>
  <c r="AX448"/>
  <c r="AY448" s="1"/>
  <c r="AL448"/>
  <c r="BC448" s="1"/>
  <c r="AH448"/>
  <c r="AG448"/>
  <c r="CH447"/>
  <c r="CG447"/>
  <c r="CE447"/>
  <c r="CF447" s="1"/>
  <c r="AZ447"/>
  <c r="AX447"/>
  <c r="AY447" s="1"/>
  <c r="AL447"/>
  <c r="BC447" s="1"/>
  <c r="AH447"/>
  <c r="AG447"/>
  <c r="CH446"/>
  <c r="CG446"/>
  <c r="CE446"/>
  <c r="CF446" s="1"/>
  <c r="AZ446"/>
  <c r="AX446"/>
  <c r="AY446" s="1"/>
  <c r="AL446"/>
  <c r="BC446" s="1"/>
  <c r="AH446"/>
  <c r="AG446"/>
  <c r="CH445"/>
  <c r="CG445"/>
  <c r="CE445"/>
  <c r="CF445" s="1"/>
  <c r="AZ445"/>
  <c r="AX445"/>
  <c r="AY445" s="1"/>
  <c r="AL445"/>
  <c r="BC445" s="1"/>
  <c r="AH445"/>
  <c r="AG445"/>
  <c r="CH444"/>
  <c r="CG444"/>
  <c r="CE444"/>
  <c r="CF444" s="1"/>
  <c r="AZ444"/>
  <c r="AX444"/>
  <c r="AY444" s="1"/>
  <c r="AL444"/>
  <c r="BC444" s="1"/>
  <c r="AH444"/>
  <c r="AG444"/>
  <c r="CH443"/>
  <c r="CG443"/>
  <c r="CE443"/>
  <c r="CF443" s="1"/>
  <c r="AZ443"/>
  <c r="AX443"/>
  <c r="AY443" s="1"/>
  <c r="AL443"/>
  <c r="BC443" s="1"/>
  <c r="AH443"/>
  <c r="AG443"/>
  <c r="CH442"/>
  <c r="CG442"/>
  <c r="CE442"/>
  <c r="CF442" s="1"/>
  <c r="AZ442"/>
  <c r="AX442"/>
  <c r="AY442" s="1"/>
  <c r="AL442"/>
  <c r="BC442" s="1"/>
  <c r="AH442"/>
  <c r="AG442"/>
  <c r="CH441"/>
  <c r="CG441"/>
  <c r="CE441"/>
  <c r="CF441" s="1"/>
  <c r="AZ441"/>
  <c r="AX441"/>
  <c r="AY441" s="1"/>
  <c r="AL441"/>
  <c r="BC441" s="1"/>
  <c r="AH441"/>
  <c r="AG441"/>
  <c r="CH440"/>
  <c r="CG440"/>
  <c r="CE440"/>
  <c r="CF440" s="1"/>
  <c r="AZ440"/>
  <c r="AX440"/>
  <c r="AY440" s="1"/>
  <c r="AL440"/>
  <c r="BC440" s="1"/>
  <c r="AH440"/>
  <c r="AG440"/>
  <c r="CH439"/>
  <c r="CG439"/>
  <c r="CE439"/>
  <c r="CF439" s="1"/>
  <c r="AZ439"/>
  <c r="AX439"/>
  <c r="AY439" s="1"/>
  <c r="AL439"/>
  <c r="BC439" s="1"/>
  <c r="AH439"/>
  <c r="AG439"/>
  <c r="CH438"/>
  <c r="CG438"/>
  <c r="CE438"/>
  <c r="CF438" s="1"/>
  <c r="AZ438"/>
  <c r="AX438"/>
  <c r="AY438" s="1"/>
  <c r="AL438"/>
  <c r="BC438" s="1"/>
  <c r="AH438"/>
  <c r="AG438"/>
  <c r="CH437"/>
  <c r="CG437"/>
  <c r="CE437"/>
  <c r="CF437" s="1"/>
  <c r="AZ437"/>
  <c r="AX437"/>
  <c r="AY437" s="1"/>
  <c r="AL437"/>
  <c r="BC437" s="1"/>
  <c r="AH437"/>
  <c r="AG437"/>
  <c r="CH436"/>
  <c r="CG436"/>
  <c r="CE436"/>
  <c r="CF436" s="1"/>
  <c r="AZ436"/>
  <c r="AX436"/>
  <c r="AY436" s="1"/>
  <c r="AL436"/>
  <c r="BC436" s="1"/>
  <c r="AH436"/>
  <c r="AG436"/>
  <c r="CH435"/>
  <c r="CG435"/>
  <c r="CE435"/>
  <c r="CF435" s="1"/>
  <c r="AZ435"/>
  <c r="AX435"/>
  <c r="AY435" s="1"/>
  <c r="AL435"/>
  <c r="BC435" s="1"/>
  <c r="AH435"/>
  <c r="AG435"/>
  <c r="CH434"/>
  <c r="CG434"/>
  <c r="CE434"/>
  <c r="CF434" s="1"/>
  <c r="AZ434"/>
  <c r="AX434"/>
  <c r="AY434" s="1"/>
  <c r="AL434"/>
  <c r="BC434" s="1"/>
  <c r="AH434"/>
  <c r="AG434"/>
  <c r="CH433"/>
  <c r="CG433"/>
  <c r="CE433"/>
  <c r="CF433" s="1"/>
  <c r="AZ433"/>
  <c r="AX433"/>
  <c r="AY433" s="1"/>
  <c r="AL433"/>
  <c r="BC433" s="1"/>
  <c r="AH433"/>
  <c r="AG433"/>
  <c r="CH432"/>
  <c r="CG432"/>
  <c r="CE432"/>
  <c r="CF432" s="1"/>
  <c r="AZ432"/>
  <c r="AX432"/>
  <c r="AY432" s="1"/>
  <c r="AL432"/>
  <c r="BC432" s="1"/>
  <c r="AH432"/>
  <c r="AG432"/>
  <c r="CH431"/>
  <c r="CG431"/>
  <c r="CE431"/>
  <c r="CF431" s="1"/>
  <c r="AZ431"/>
  <c r="AX431"/>
  <c r="AY431" s="1"/>
  <c r="AL431"/>
  <c r="BC431" s="1"/>
  <c r="AH431"/>
  <c r="AG431"/>
  <c r="CH430"/>
  <c r="CG430"/>
  <c r="CE430"/>
  <c r="CF430" s="1"/>
  <c r="AZ430"/>
  <c r="AX430"/>
  <c r="AY430" s="1"/>
  <c r="AL430"/>
  <c r="BC430" s="1"/>
  <c r="AH430"/>
  <c r="AG430"/>
  <c r="CH429"/>
  <c r="CG429"/>
  <c r="CE429"/>
  <c r="CF429" s="1"/>
  <c r="AZ429"/>
  <c r="AX429"/>
  <c r="AY429" s="1"/>
  <c r="AL429"/>
  <c r="BC429" s="1"/>
  <c r="AH429"/>
  <c r="AG429"/>
  <c r="CH428"/>
  <c r="CG428"/>
  <c r="CE428"/>
  <c r="CF428" s="1"/>
  <c r="AZ428"/>
  <c r="AX428"/>
  <c r="AY428" s="1"/>
  <c r="AL428"/>
  <c r="BC428" s="1"/>
  <c r="AH428"/>
  <c r="AG428"/>
  <c r="CH427"/>
  <c r="CG427"/>
  <c r="CE427"/>
  <c r="CF427" s="1"/>
  <c r="AZ427"/>
  <c r="AX427"/>
  <c r="AY427" s="1"/>
  <c r="AL427"/>
  <c r="BC427" s="1"/>
  <c r="AH427"/>
  <c r="AG427"/>
  <c r="CH426"/>
  <c r="CG426"/>
  <c r="CE426"/>
  <c r="CF426" s="1"/>
  <c r="AZ426"/>
  <c r="AX426"/>
  <c r="AY426" s="1"/>
  <c r="AL426"/>
  <c r="BC426" s="1"/>
  <c r="AH426"/>
  <c r="AG426"/>
  <c r="CH425"/>
  <c r="CG425"/>
  <c r="CE425"/>
  <c r="CF425" s="1"/>
  <c r="AZ425"/>
  <c r="AX425"/>
  <c r="AY425" s="1"/>
  <c r="AL425"/>
  <c r="BC425" s="1"/>
  <c r="AH425"/>
  <c r="AG425"/>
  <c r="CH424"/>
  <c r="CG424"/>
  <c r="CE424"/>
  <c r="CF424" s="1"/>
  <c r="AZ424"/>
  <c r="AX424"/>
  <c r="AY424" s="1"/>
  <c r="AL424"/>
  <c r="BC424" s="1"/>
  <c r="AH424"/>
  <c r="AG424"/>
  <c r="CH423"/>
  <c r="CG423"/>
  <c r="CE423"/>
  <c r="CF423" s="1"/>
  <c r="AZ423"/>
  <c r="AX423"/>
  <c r="AY423" s="1"/>
  <c r="AL423"/>
  <c r="BC423" s="1"/>
  <c r="AH423"/>
  <c r="AG423"/>
  <c r="CH422"/>
  <c r="CG422"/>
  <c r="CE422"/>
  <c r="CF422" s="1"/>
  <c r="AZ422"/>
  <c r="AX422"/>
  <c r="AY422" s="1"/>
  <c r="AL422"/>
  <c r="BC422" s="1"/>
  <c r="AH422"/>
  <c r="AG422"/>
  <c r="CH421"/>
  <c r="CG421"/>
  <c r="CE421"/>
  <c r="CF421" s="1"/>
  <c r="AZ421"/>
  <c r="AX421"/>
  <c r="AY421" s="1"/>
  <c r="AL421"/>
  <c r="BC421" s="1"/>
  <c r="AH421"/>
  <c r="AG421"/>
  <c r="CH420"/>
  <c r="CG420"/>
  <c r="CE420"/>
  <c r="CF420" s="1"/>
  <c r="AZ420"/>
  <c r="AX420"/>
  <c r="AY420" s="1"/>
  <c r="AL420"/>
  <c r="BC420" s="1"/>
  <c r="AH420"/>
  <c r="AG420"/>
  <c r="CH419"/>
  <c r="CG419"/>
  <c r="CE419"/>
  <c r="CF419" s="1"/>
  <c r="AZ419"/>
  <c r="AX419"/>
  <c r="AY419" s="1"/>
  <c r="AL419"/>
  <c r="BC419" s="1"/>
  <c r="AH419"/>
  <c r="AG419"/>
  <c r="CH418"/>
  <c r="CG418"/>
  <c r="CE418"/>
  <c r="CF418" s="1"/>
  <c r="AZ418"/>
  <c r="AX418"/>
  <c r="AY418" s="1"/>
  <c r="AL418"/>
  <c r="BC418" s="1"/>
  <c r="AH418"/>
  <c r="AG418"/>
  <c r="CH417"/>
  <c r="CG417"/>
  <c r="CE417"/>
  <c r="CF417" s="1"/>
  <c r="AZ417"/>
  <c r="AX417"/>
  <c r="AY417" s="1"/>
  <c r="AL417"/>
  <c r="BC417" s="1"/>
  <c r="AH417"/>
  <c r="AG417"/>
  <c r="CH416"/>
  <c r="CG416"/>
  <c r="CE416"/>
  <c r="CF416" s="1"/>
  <c r="AZ416"/>
  <c r="AX416"/>
  <c r="AY416" s="1"/>
  <c r="AL416"/>
  <c r="BC416" s="1"/>
  <c r="AH416"/>
  <c r="AG416"/>
  <c r="CH415"/>
  <c r="CG415"/>
  <c r="CE415"/>
  <c r="CF415" s="1"/>
  <c r="AZ415"/>
  <c r="AX415"/>
  <c r="AY415" s="1"/>
  <c r="AL415"/>
  <c r="BC415" s="1"/>
  <c r="AH415"/>
  <c r="AG415"/>
  <c r="CH414"/>
  <c r="CG414"/>
  <c r="CE414"/>
  <c r="CF414" s="1"/>
  <c r="AZ414"/>
  <c r="AX414"/>
  <c r="AY414" s="1"/>
  <c r="AL414"/>
  <c r="BC414" s="1"/>
  <c r="AH414"/>
  <c r="AG414"/>
  <c r="CH413"/>
  <c r="CG413"/>
  <c r="CE413"/>
  <c r="CF413" s="1"/>
  <c r="AZ413"/>
  <c r="AX413"/>
  <c r="AY413" s="1"/>
  <c r="AL413"/>
  <c r="BC413" s="1"/>
  <c r="AH413"/>
  <c r="AG413"/>
  <c r="CH412"/>
  <c r="CG412"/>
  <c r="CE412"/>
  <c r="CF412" s="1"/>
  <c r="AZ412"/>
  <c r="AX412"/>
  <c r="AY412" s="1"/>
  <c r="AL412"/>
  <c r="BC412" s="1"/>
  <c r="AH412"/>
  <c r="AG412"/>
  <c r="CH411"/>
  <c r="CG411"/>
  <c r="CE411"/>
  <c r="CF411" s="1"/>
  <c r="AZ411"/>
  <c r="AX411"/>
  <c r="AY411" s="1"/>
  <c r="AL411"/>
  <c r="BC411" s="1"/>
  <c r="AH411"/>
  <c r="AG411"/>
  <c r="CH410"/>
  <c r="CG410"/>
  <c r="CE410"/>
  <c r="CF410" s="1"/>
  <c r="AZ410"/>
  <c r="AX410"/>
  <c r="AY410" s="1"/>
  <c r="AL410"/>
  <c r="BC410" s="1"/>
  <c r="AH410"/>
  <c r="AG410"/>
  <c r="CH409"/>
  <c r="CG409"/>
  <c r="CE409"/>
  <c r="CF409" s="1"/>
  <c r="AZ409"/>
  <c r="AX409"/>
  <c r="AY409" s="1"/>
  <c r="AL409"/>
  <c r="BC409" s="1"/>
  <c r="AH409"/>
  <c r="AG409"/>
  <c r="CH408"/>
  <c r="CG408"/>
  <c r="CE408"/>
  <c r="CF408" s="1"/>
  <c r="AZ408"/>
  <c r="AX408"/>
  <c r="AY408" s="1"/>
  <c r="AL408"/>
  <c r="BC408" s="1"/>
  <c r="AH408"/>
  <c r="AG408"/>
  <c r="CH407"/>
  <c r="CG407"/>
  <c r="CE407"/>
  <c r="CF407" s="1"/>
  <c r="AZ407"/>
  <c r="AX407"/>
  <c r="AY407" s="1"/>
  <c r="AL407"/>
  <c r="BC407" s="1"/>
  <c r="AH407"/>
  <c r="AG407"/>
  <c r="CH406"/>
  <c r="CG406"/>
  <c r="CE406"/>
  <c r="CF406" s="1"/>
  <c r="AZ406"/>
  <c r="AX406"/>
  <c r="AY406" s="1"/>
  <c r="AL406"/>
  <c r="BC406" s="1"/>
  <c r="AH406"/>
  <c r="AG406"/>
  <c r="CH405"/>
  <c r="CG405"/>
  <c r="CE405"/>
  <c r="CF405" s="1"/>
  <c r="AZ405"/>
  <c r="AX405"/>
  <c r="AY405" s="1"/>
  <c r="AL405"/>
  <c r="BC405" s="1"/>
  <c r="AH405"/>
  <c r="AG405"/>
  <c r="CH404"/>
  <c r="CG404"/>
  <c r="CE404"/>
  <c r="CF404" s="1"/>
  <c r="AZ404"/>
  <c r="AX404"/>
  <c r="AY404" s="1"/>
  <c r="AL404"/>
  <c r="BC404" s="1"/>
  <c r="AH404"/>
  <c r="AG404"/>
  <c r="CH403"/>
  <c r="CG403"/>
  <c r="CE403"/>
  <c r="CF403" s="1"/>
  <c r="AZ403"/>
  <c r="AX403"/>
  <c r="AY403" s="1"/>
  <c r="AL403"/>
  <c r="BC403" s="1"/>
  <c r="AH403"/>
  <c r="AG403"/>
  <c r="CH402"/>
  <c r="CG402"/>
  <c r="CE402"/>
  <c r="CF402" s="1"/>
  <c r="AZ402"/>
  <c r="AX402"/>
  <c r="AY402" s="1"/>
  <c r="AL402"/>
  <c r="BC402" s="1"/>
  <c r="AH402"/>
  <c r="AG402"/>
  <c r="CH401"/>
  <c r="CG401"/>
  <c r="CE401"/>
  <c r="CF401" s="1"/>
  <c r="AZ401"/>
  <c r="AX401"/>
  <c r="AY401" s="1"/>
  <c r="AL401"/>
  <c r="BC401" s="1"/>
  <c r="AH401"/>
  <c r="AG401"/>
  <c r="CH400"/>
  <c r="CG400"/>
  <c r="CE400"/>
  <c r="CF400" s="1"/>
  <c r="AZ400"/>
  <c r="AX400"/>
  <c r="AY400" s="1"/>
  <c r="AL400"/>
  <c r="BC400" s="1"/>
  <c r="AH400"/>
  <c r="AG400"/>
  <c r="CH399"/>
  <c r="CG399"/>
  <c r="CE399"/>
  <c r="CF399" s="1"/>
  <c r="AZ399"/>
  <c r="AX399"/>
  <c r="AY399" s="1"/>
  <c r="AL399"/>
  <c r="BC399" s="1"/>
  <c r="AH399"/>
  <c r="AG399"/>
  <c r="CH398"/>
  <c r="CG398"/>
  <c r="CE398"/>
  <c r="CF398" s="1"/>
  <c r="AZ398"/>
  <c r="AX398"/>
  <c r="AY398" s="1"/>
  <c r="AL398"/>
  <c r="BC398" s="1"/>
  <c r="AH398"/>
  <c r="AG398"/>
  <c r="CH397"/>
  <c r="CG397"/>
  <c r="CE397"/>
  <c r="CF397" s="1"/>
  <c r="AZ397"/>
  <c r="AX397"/>
  <c r="AY397" s="1"/>
  <c r="AL397"/>
  <c r="BC397" s="1"/>
  <c r="AH397"/>
  <c r="AG397"/>
  <c r="CH396"/>
  <c r="CG396"/>
  <c r="CE396"/>
  <c r="CF396" s="1"/>
  <c r="AZ396"/>
  <c r="AX396"/>
  <c r="AY396" s="1"/>
  <c r="AL396"/>
  <c r="BC396" s="1"/>
  <c r="AH396"/>
  <c r="AG396"/>
  <c r="CH395"/>
  <c r="CG395"/>
  <c r="CE395"/>
  <c r="CF395" s="1"/>
  <c r="AZ395"/>
  <c r="AX395"/>
  <c r="AY395" s="1"/>
  <c r="AL395"/>
  <c r="BC395" s="1"/>
  <c r="AH395"/>
  <c r="AG395"/>
  <c r="CH394"/>
  <c r="CG394"/>
  <c r="CE394"/>
  <c r="CF394" s="1"/>
  <c r="AZ394"/>
  <c r="AX394"/>
  <c r="AY394" s="1"/>
  <c r="AL394"/>
  <c r="BC394" s="1"/>
  <c r="AH394"/>
  <c r="AG394"/>
  <c r="CH393"/>
  <c r="CG393"/>
  <c r="CE393"/>
  <c r="CF393" s="1"/>
  <c r="AZ393"/>
  <c r="AX393"/>
  <c r="AY393" s="1"/>
  <c r="AL393"/>
  <c r="BC393" s="1"/>
  <c r="AH393"/>
  <c r="AG393"/>
  <c r="CH392"/>
  <c r="CG392"/>
  <c r="CE392"/>
  <c r="CF392" s="1"/>
  <c r="AZ392"/>
  <c r="AX392"/>
  <c r="AY392" s="1"/>
  <c r="AL392"/>
  <c r="BC392" s="1"/>
  <c r="AH392"/>
  <c r="AG392"/>
  <c r="CH391"/>
  <c r="CG391"/>
  <c r="CE391"/>
  <c r="CF391" s="1"/>
  <c r="AZ391"/>
  <c r="AX391"/>
  <c r="AY391" s="1"/>
  <c r="AL391"/>
  <c r="BC391" s="1"/>
  <c r="AH391"/>
  <c r="AG391"/>
  <c r="CH390"/>
  <c r="CG390"/>
  <c r="CE390"/>
  <c r="CF390" s="1"/>
  <c r="AZ390"/>
  <c r="AX390"/>
  <c r="AY390" s="1"/>
  <c r="AL390"/>
  <c r="BC390" s="1"/>
  <c r="AH390"/>
  <c r="AG390"/>
  <c r="CH389"/>
  <c r="CG389"/>
  <c r="CE389"/>
  <c r="CF389" s="1"/>
  <c r="AZ389"/>
  <c r="AX389"/>
  <c r="AY389" s="1"/>
  <c r="AL389"/>
  <c r="BC389" s="1"/>
  <c r="AH389"/>
  <c r="AG389"/>
  <c r="CH388"/>
  <c r="CG388"/>
  <c r="CE388"/>
  <c r="CF388" s="1"/>
  <c r="AZ388"/>
  <c r="AX388"/>
  <c r="AY388" s="1"/>
  <c r="AL388"/>
  <c r="BC388" s="1"/>
  <c r="AH388"/>
  <c r="AG388"/>
  <c r="CH387"/>
  <c r="CG387"/>
  <c r="CE387"/>
  <c r="CF387" s="1"/>
  <c r="AZ387"/>
  <c r="AX387"/>
  <c r="AY387" s="1"/>
  <c r="AL387"/>
  <c r="BC387" s="1"/>
  <c r="AH387"/>
  <c r="AG387"/>
  <c r="CH386"/>
  <c r="CG386"/>
  <c r="CE386"/>
  <c r="CF386" s="1"/>
  <c r="AZ386"/>
  <c r="AX386"/>
  <c r="AY386" s="1"/>
  <c r="AL386"/>
  <c r="BC386" s="1"/>
  <c r="AH386"/>
  <c r="AG386"/>
  <c r="B385"/>
  <c r="CH384"/>
  <c r="CG384"/>
  <c r="CE384"/>
  <c r="CF384" s="1"/>
  <c r="AZ384"/>
  <c r="AX384"/>
  <c r="AY384" s="1"/>
  <c r="AL384"/>
  <c r="BC384" s="1"/>
  <c r="AH384"/>
  <c r="AG384"/>
  <c r="CH383"/>
  <c r="CG383"/>
  <c r="CE383"/>
  <c r="CF383" s="1"/>
  <c r="AZ383"/>
  <c r="AX383"/>
  <c r="AY383" s="1"/>
  <c r="AL383"/>
  <c r="BC383" s="1"/>
  <c r="AH383"/>
  <c r="AG383"/>
  <c r="CH382"/>
  <c r="CG382"/>
  <c r="CE382"/>
  <c r="CF382" s="1"/>
  <c r="AZ382"/>
  <c r="AX382"/>
  <c r="AY382" s="1"/>
  <c r="AL382"/>
  <c r="BC382" s="1"/>
  <c r="AH382"/>
  <c r="AG382"/>
  <c r="CH381"/>
  <c r="CG381"/>
  <c r="CE381"/>
  <c r="CF381" s="1"/>
  <c r="AZ381"/>
  <c r="AX381"/>
  <c r="AY381" s="1"/>
  <c r="AL381"/>
  <c r="BC381" s="1"/>
  <c r="AH381"/>
  <c r="AG381"/>
  <c r="CH380"/>
  <c r="CG380"/>
  <c r="CE380"/>
  <c r="CF380" s="1"/>
  <c r="AZ380"/>
  <c r="AX380"/>
  <c r="AY380" s="1"/>
  <c r="AL380"/>
  <c r="BC380" s="1"/>
  <c r="AH380"/>
  <c r="AG380"/>
  <c r="CH379"/>
  <c r="CG379"/>
  <c r="CE379"/>
  <c r="CF379" s="1"/>
  <c r="AZ379"/>
  <c r="AX379"/>
  <c r="AY379" s="1"/>
  <c r="AL379"/>
  <c r="BC379" s="1"/>
  <c r="AH379"/>
  <c r="AG379"/>
  <c r="CH378"/>
  <c r="CG378"/>
  <c r="CE378"/>
  <c r="CF378" s="1"/>
  <c r="AZ378"/>
  <c r="AX378"/>
  <c r="AY378" s="1"/>
  <c r="AL378"/>
  <c r="BC378" s="1"/>
  <c r="AH378"/>
  <c r="AG378"/>
  <c r="CH377"/>
  <c r="CG377"/>
  <c r="CE377"/>
  <c r="CF377" s="1"/>
  <c r="AZ377"/>
  <c r="AX377"/>
  <c r="AY377" s="1"/>
  <c r="AL377"/>
  <c r="BC377" s="1"/>
  <c r="AH377"/>
  <c r="AG377"/>
  <c r="CH376"/>
  <c r="CG376"/>
  <c r="CE376"/>
  <c r="CF376" s="1"/>
  <c r="AZ376"/>
  <c r="AX376"/>
  <c r="AY376" s="1"/>
  <c r="AL376"/>
  <c r="BC376" s="1"/>
  <c r="AH376"/>
  <c r="AG376"/>
  <c r="CH375"/>
  <c r="CG375"/>
  <c r="CE375"/>
  <c r="CF375" s="1"/>
  <c r="AZ375"/>
  <c r="AX375"/>
  <c r="AY375" s="1"/>
  <c r="AL375"/>
  <c r="BC375" s="1"/>
  <c r="AH375"/>
  <c r="AG375"/>
  <c r="CH374"/>
  <c r="CG374"/>
  <c r="CE374"/>
  <c r="CF374" s="1"/>
  <c r="AZ374"/>
  <c r="AX374"/>
  <c r="AY374" s="1"/>
  <c r="AL374"/>
  <c r="BC374" s="1"/>
  <c r="AH374"/>
  <c r="AG374"/>
  <c r="CH373"/>
  <c r="CG373"/>
  <c r="CE373"/>
  <c r="CF373" s="1"/>
  <c r="AZ373"/>
  <c r="AX373"/>
  <c r="AY373" s="1"/>
  <c r="AL373"/>
  <c r="BC373" s="1"/>
  <c r="AH373"/>
  <c r="AG373"/>
  <c r="CH372"/>
  <c r="CG372"/>
  <c r="CE372"/>
  <c r="CF372" s="1"/>
  <c r="AZ372"/>
  <c r="AX372"/>
  <c r="AY372" s="1"/>
  <c r="AL372"/>
  <c r="BC372" s="1"/>
  <c r="AH372"/>
  <c r="AG372"/>
  <c r="CH371"/>
  <c r="CG371"/>
  <c r="CE371"/>
  <c r="CF371" s="1"/>
  <c r="AZ371"/>
  <c r="AX371"/>
  <c r="AY371" s="1"/>
  <c r="AL371"/>
  <c r="BC371" s="1"/>
  <c r="AH371"/>
  <c r="AG371"/>
  <c r="CH370"/>
  <c r="CG370"/>
  <c r="CE370"/>
  <c r="CF370" s="1"/>
  <c r="AZ370"/>
  <c r="AX370"/>
  <c r="AY370" s="1"/>
  <c r="AL370"/>
  <c r="BC370" s="1"/>
  <c r="AH370"/>
  <c r="AG370"/>
  <c r="CH369"/>
  <c r="CG369"/>
  <c r="CE369"/>
  <c r="CF369" s="1"/>
  <c r="AZ369"/>
  <c r="AX369"/>
  <c r="AY369" s="1"/>
  <c r="AL369"/>
  <c r="BC369" s="1"/>
  <c r="AH369"/>
  <c r="AG369"/>
  <c r="CH368"/>
  <c r="CG368"/>
  <c r="CE368"/>
  <c r="CF368" s="1"/>
  <c r="AZ368"/>
  <c r="AX368"/>
  <c r="AY368" s="1"/>
  <c r="AL368"/>
  <c r="BC368" s="1"/>
  <c r="AH368"/>
  <c r="AG368"/>
  <c r="CH367"/>
  <c r="CG367"/>
  <c r="CE367"/>
  <c r="CF367" s="1"/>
  <c r="AZ367"/>
  <c r="AX367"/>
  <c r="AY367" s="1"/>
  <c r="AL367"/>
  <c r="BC367" s="1"/>
  <c r="AH367"/>
  <c r="AG367"/>
  <c r="CH366"/>
  <c r="CG366"/>
  <c r="CE366"/>
  <c r="CF366" s="1"/>
  <c r="AZ366"/>
  <c r="AX366"/>
  <c r="AY366" s="1"/>
  <c r="AL366"/>
  <c r="BC366" s="1"/>
  <c r="AH366"/>
  <c r="AG366"/>
  <c r="CH365"/>
  <c r="CG365"/>
  <c r="CE365"/>
  <c r="CF365" s="1"/>
  <c r="AZ365"/>
  <c r="AX365"/>
  <c r="AY365" s="1"/>
  <c r="AL365"/>
  <c r="BC365" s="1"/>
  <c r="AH365"/>
  <c r="AG365"/>
  <c r="CH364"/>
  <c r="CG364"/>
  <c r="CE364"/>
  <c r="CF364" s="1"/>
  <c r="AZ364"/>
  <c r="AX364"/>
  <c r="AY364" s="1"/>
  <c r="AL364"/>
  <c r="BC364" s="1"/>
  <c r="AH364"/>
  <c r="AG364"/>
  <c r="CH363"/>
  <c r="CG363"/>
  <c r="CE363"/>
  <c r="CF363" s="1"/>
  <c r="AZ363"/>
  <c r="AX363"/>
  <c r="AY363" s="1"/>
  <c r="AL363"/>
  <c r="BC363" s="1"/>
  <c r="AH363"/>
  <c r="AG363"/>
  <c r="CH362"/>
  <c r="CG362"/>
  <c r="CE362"/>
  <c r="CF362" s="1"/>
  <c r="AZ362"/>
  <c r="AX362"/>
  <c r="AY362" s="1"/>
  <c r="AL362"/>
  <c r="BC362" s="1"/>
  <c r="AH362"/>
  <c r="AG362"/>
  <c r="CH361"/>
  <c r="CG361"/>
  <c r="CE361"/>
  <c r="CF361" s="1"/>
  <c r="AZ361"/>
  <c r="AX361"/>
  <c r="AY361" s="1"/>
  <c r="AL361"/>
  <c r="BC361" s="1"/>
  <c r="AH361"/>
  <c r="AG361"/>
  <c r="CH360"/>
  <c r="CG360"/>
  <c r="CE360"/>
  <c r="CF360" s="1"/>
  <c r="AZ360"/>
  <c r="AX360"/>
  <c r="AY360" s="1"/>
  <c r="AL360"/>
  <c r="BC360" s="1"/>
  <c r="AH360"/>
  <c r="AG360"/>
  <c r="CH359"/>
  <c r="CG359"/>
  <c r="CE359"/>
  <c r="CF359" s="1"/>
  <c r="AZ359"/>
  <c r="AX359"/>
  <c r="AY359" s="1"/>
  <c r="AL359"/>
  <c r="BC359" s="1"/>
  <c r="AH359"/>
  <c r="AG359"/>
  <c r="CH358"/>
  <c r="CG358"/>
  <c r="CE358"/>
  <c r="CF358" s="1"/>
  <c r="AZ358"/>
  <c r="AX358"/>
  <c r="AY358" s="1"/>
  <c r="AL358"/>
  <c r="BC358" s="1"/>
  <c r="AH358"/>
  <c r="AG358"/>
  <c r="CH357"/>
  <c r="CG357"/>
  <c r="CE357"/>
  <c r="CF357" s="1"/>
  <c r="AZ357"/>
  <c r="AX357"/>
  <c r="AY357" s="1"/>
  <c r="AL357"/>
  <c r="BC357" s="1"/>
  <c r="AH357"/>
  <c r="AG357"/>
  <c r="CH356"/>
  <c r="CG356"/>
  <c r="CE356"/>
  <c r="CF356" s="1"/>
  <c r="AZ356"/>
  <c r="AX356"/>
  <c r="AY356" s="1"/>
  <c r="AL356"/>
  <c r="BC356" s="1"/>
  <c r="AH356"/>
  <c r="AG356"/>
  <c r="CH355"/>
  <c r="CG355"/>
  <c r="CE355"/>
  <c r="CF355" s="1"/>
  <c r="AZ355"/>
  <c r="AX355"/>
  <c r="AY355" s="1"/>
  <c r="AL355"/>
  <c r="BC355" s="1"/>
  <c r="AH355"/>
  <c r="AG355"/>
  <c r="CH354"/>
  <c r="CG354"/>
  <c r="CE354"/>
  <c r="CF354" s="1"/>
  <c r="AZ354"/>
  <c r="AX354"/>
  <c r="AY354" s="1"/>
  <c r="AL354"/>
  <c r="BC354" s="1"/>
  <c r="AH354"/>
  <c r="AG354"/>
  <c r="CH353"/>
  <c r="CG353"/>
  <c r="CE353"/>
  <c r="CF353" s="1"/>
  <c r="AZ353"/>
  <c r="AX353"/>
  <c r="AY353" s="1"/>
  <c r="AL353"/>
  <c r="BC353" s="1"/>
  <c r="AH353"/>
  <c r="AG353"/>
  <c r="CH352"/>
  <c r="CG352"/>
  <c r="CE352"/>
  <c r="CF352" s="1"/>
  <c r="AZ352"/>
  <c r="AX352"/>
  <c r="AY352" s="1"/>
  <c r="AL352"/>
  <c r="BC352" s="1"/>
  <c r="AH352"/>
  <c r="AG352"/>
  <c r="CH351"/>
  <c r="CG351"/>
  <c r="CE351"/>
  <c r="CF351" s="1"/>
  <c r="AZ351"/>
  <c r="AX351"/>
  <c r="AY351" s="1"/>
  <c r="AL351"/>
  <c r="BC351" s="1"/>
  <c r="AH351"/>
  <c r="AG351"/>
  <c r="CH350"/>
  <c r="CG350"/>
  <c r="CE350"/>
  <c r="CF350" s="1"/>
  <c r="AZ350"/>
  <c r="AX350"/>
  <c r="AY350" s="1"/>
  <c r="AL350"/>
  <c r="BC350" s="1"/>
  <c r="AH350"/>
  <c r="AG350"/>
  <c r="CH349"/>
  <c r="CG349"/>
  <c r="CE349"/>
  <c r="CF349" s="1"/>
  <c r="AZ349"/>
  <c r="AX349"/>
  <c r="AY349" s="1"/>
  <c r="AL349"/>
  <c r="BC349" s="1"/>
  <c r="AH349"/>
  <c r="AG349"/>
  <c r="CH348"/>
  <c r="CG348"/>
  <c r="CE348"/>
  <c r="CF348" s="1"/>
  <c r="AZ348"/>
  <c r="AX348"/>
  <c r="AY348" s="1"/>
  <c r="AL348"/>
  <c r="BC348" s="1"/>
  <c r="AH348"/>
  <c r="AG348"/>
  <c r="CH347"/>
  <c r="CG347"/>
  <c r="CE347"/>
  <c r="CF347" s="1"/>
  <c r="AZ347"/>
  <c r="AX347"/>
  <c r="AY347" s="1"/>
  <c r="AL347"/>
  <c r="BC347" s="1"/>
  <c r="AH347"/>
  <c r="AG347"/>
  <c r="CH346"/>
  <c r="CG346"/>
  <c r="CE346"/>
  <c r="CF346" s="1"/>
  <c r="AZ346"/>
  <c r="AX346"/>
  <c r="AY346" s="1"/>
  <c r="AL346"/>
  <c r="BC346" s="1"/>
  <c r="AH346"/>
  <c r="AG346"/>
  <c r="CH345"/>
  <c r="CG345"/>
  <c r="CE345"/>
  <c r="CF345" s="1"/>
  <c r="AZ345"/>
  <c r="AX345"/>
  <c r="AY345" s="1"/>
  <c r="AL345"/>
  <c r="BC345" s="1"/>
  <c r="AH345"/>
  <c r="AG345"/>
  <c r="CH344"/>
  <c r="CG344"/>
  <c r="CE344"/>
  <c r="CF344" s="1"/>
  <c r="AZ344"/>
  <c r="AX344"/>
  <c r="AY344" s="1"/>
  <c r="AL344"/>
  <c r="BC344" s="1"/>
  <c r="AH344"/>
  <c r="AG344"/>
  <c r="CH343"/>
  <c r="CG343"/>
  <c r="CE343"/>
  <c r="CF343" s="1"/>
  <c r="AZ343"/>
  <c r="AX343"/>
  <c r="AY343" s="1"/>
  <c r="AL343"/>
  <c r="BC343" s="1"/>
  <c r="AH343"/>
  <c r="AG343"/>
  <c r="CH342"/>
  <c r="CG342"/>
  <c r="CE342"/>
  <c r="CF342" s="1"/>
  <c r="AZ342"/>
  <c r="AX342"/>
  <c r="AY342" s="1"/>
  <c r="AL342"/>
  <c r="BC342" s="1"/>
  <c r="AH342"/>
  <c r="AG342"/>
  <c r="CH341"/>
  <c r="CG341"/>
  <c r="CE341"/>
  <c r="CF341" s="1"/>
  <c r="AZ341"/>
  <c r="AX341"/>
  <c r="AY341" s="1"/>
  <c r="AL341"/>
  <c r="BC341" s="1"/>
  <c r="AH341"/>
  <c r="AG341"/>
  <c r="CH340"/>
  <c r="CG340"/>
  <c r="CE340"/>
  <c r="CF340" s="1"/>
  <c r="AZ340"/>
  <c r="AX340"/>
  <c r="AY340" s="1"/>
  <c r="AL340"/>
  <c r="BC340" s="1"/>
  <c r="AH340"/>
  <c r="AG340"/>
  <c r="CH339"/>
  <c r="CG339"/>
  <c r="CE339"/>
  <c r="CF339" s="1"/>
  <c r="AZ339"/>
  <c r="AX339"/>
  <c r="AY339" s="1"/>
  <c r="AL339"/>
  <c r="BC339" s="1"/>
  <c r="AH339"/>
  <c r="AG339"/>
  <c r="CH338"/>
  <c r="CG338"/>
  <c r="CE338"/>
  <c r="CF338" s="1"/>
  <c r="AZ338"/>
  <c r="AX338"/>
  <c r="AY338" s="1"/>
  <c r="AL338"/>
  <c r="BC338" s="1"/>
  <c r="AH338"/>
  <c r="AG338"/>
  <c r="CH337"/>
  <c r="CG337"/>
  <c r="CE337"/>
  <c r="CF337" s="1"/>
  <c r="AZ337"/>
  <c r="AX337"/>
  <c r="AY337" s="1"/>
  <c r="AL337"/>
  <c r="BC337" s="1"/>
  <c r="AH337"/>
  <c r="AG337"/>
  <c r="CH336"/>
  <c r="CG336"/>
  <c r="CE336"/>
  <c r="CF336" s="1"/>
  <c r="AZ336"/>
  <c r="AX336"/>
  <c r="AY336" s="1"/>
  <c r="AL336"/>
  <c r="BC336" s="1"/>
  <c r="AH336"/>
  <c r="AG336"/>
  <c r="CH335"/>
  <c r="CG335"/>
  <c r="CE335"/>
  <c r="CF335" s="1"/>
  <c r="AZ335"/>
  <c r="AX335"/>
  <c r="AY335" s="1"/>
  <c r="AL335"/>
  <c r="BC335" s="1"/>
  <c r="AH335"/>
  <c r="AG335"/>
  <c r="CH334"/>
  <c r="CG334"/>
  <c r="CE334"/>
  <c r="CF334" s="1"/>
  <c r="AZ334"/>
  <c r="AX334"/>
  <c r="AY334" s="1"/>
  <c r="AL334"/>
  <c r="BC334" s="1"/>
  <c r="AH334"/>
  <c r="AG334"/>
  <c r="CH333"/>
  <c r="CG333"/>
  <c r="CE333"/>
  <c r="CF333" s="1"/>
  <c r="AZ333"/>
  <c r="AX333"/>
  <c r="AY333" s="1"/>
  <c r="AL333"/>
  <c r="BC333" s="1"/>
  <c r="AH333"/>
  <c r="AG333"/>
  <c r="CH332"/>
  <c r="CG332"/>
  <c r="CE332"/>
  <c r="CF332" s="1"/>
  <c r="AZ332"/>
  <c r="AX332"/>
  <c r="AY332" s="1"/>
  <c r="AL332"/>
  <c r="BC332" s="1"/>
  <c r="AH332"/>
  <c r="AG332"/>
  <c r="CH331"/>
  <c r="CG331"/>
  <c r="CE331"/>
  <c r="CF331" s="1"/>
  <c r="AZ331"/>
  <c r="AX331"/>
  <c r="AY331" s="1"/>
  <c r="AL331"/>
  <c r="BC331" s="1"/>
  <c r="AH331"/>
  <c r="AG331"/>
  <c r="CH330"/>
  <c r="CG330"/>
  <c r="CE330"/>
  <c r="CF330" s="1"/>
  <c r="AZ330"/>
  <c r="AX330"/>
  <c r="AY330" s="1"/>
  <c r="AL330"/>
  <c r="BC330" s="1"/>
  <c r="AH330"/>
  <c r="AG330"/>
  <c r="CH329"/>
  <c r="CG329"/>
  <c r="CE329"/>
  <c r="CF329" s="1"/>
  <c r="AZ329"/>
  <c r="AX329"/>
  <c r="AY329" s="1"/>
  <c r="AL329"/>
  <c r="BC329" s="1"/>
  <c r="AH329"/>
  <c r="AG329"/>
  <c r="CH328"/>
  <c r="CG328"/>
  <c r="CE328"/>
  <c r="CF328" s="1"/>
  <c r="AZ328"/>
  <c r="AX328"/>
  <c r="AY328" s="1"/>
  <c r="AL328"/>
  <c r="BC328" s="1"/>
  <c r="AH328"/>
  <c r="AG328"/>
  <c r="CH327"/>
  <c r="CG327"/>
  <c r="CE327"/>
  <c r="CF327" s="1"/>
  <c r="AZ327"/>
  <c r="AX327"/>
  <c r="AY327" s="1"/>
  <c r="AL327"/>
  <c r="BC327" s="1"/>
  <c r="AH327"/>
  <c r="AG327"/>
  <c r="CH326"/>
  <c r="CG326"/>
  <c r="CE326"/>
  <c r="CF326" s="1"/>
  <c r="AZ326"/>
  <c r="AX326"/>
  <c r="AY326" s="1"/>
  <c r="AL326"/>
  <c r="BC326" s="1"/>
  <c r="AH326"/>
  <c r="AG326"/>
  <c r="CH325"/>
  <c r="CG325"/>
  <c r="CE325"/>
  <c r="CF325" s="1"/>
  <c r="AZ325"/>
  <c r="AX325"/>
  <c r="AY325" s="1"/>
  <c r="AL325"/>
  <c r="BC325" s="1"/>
  <c r="AH325"/>
  <c r="AG325"/>
  <c r="CH324"/>
  <c r="CG324"/>
  <c r="CE324"/>
  <c r="CF324" s="1"/>
  <c r="AZ324"/>
  <c r="AX324"/>
  <c r="AY324" s="1"/>
  <c r="AL324"/>
  <c r="BC324" s="1"/>
  <c r="AH324"/>
  <c r="AG324"/>
  <c r="CH323"/>
  <c r="CG323"/>
  <c r="CE323"/>
  <c r="CF323" s="1"/>
  <c r="AZ323"/>
  <c r="AX323"/>
  <c r="AY323" s="1"/>
  <c r="AL323"/>
  <c r="BC323" s="1"/>
  <c r="AH323"/>
  <c r="AG323"/>
  <c r="CH322"/>
  <c r="CG322"/>
  <c r="CE322"/>
  <c r="CF322" s="1"/>
  <c r="AZ322"/>
  <c r="AX322"/>
  <c r="AY322" s="1"/>
  <c r="AL322"/>
  <c r="BC322" s="1"/>
  <c r="AH322"/>
  <c r="AG322"/>
  <c r="CH321"/>
  <c r="CG321"/>
  <c r="CE321"/>
  <c r="CF321" s="1"/>
  <c r="AZ321"/>
  <c r="AX321"/>
  <c r="AY321" s="1"/>
  <c r="AL321"/>
  <c r="BC321" s="1"/>
  <c r="AH321"/>
  <c r="AG321"/>
  <c r="CH320"/>
  <c r="CG320"/>
  <c r="CE320"/>
  <c r="CF320" s="1"/>
  <c r="AZ320"/>
  <c r="AX320"/>
  <c r="AY320" s="1"/>
  <c r="AL320"/>
  <c r="BC320" s="1"/>
  <c r="AH320"/>
  <c r="AG320"/>
  <c r="CH319"/>
  <c r="CG319"/>
  <c r="CE319"/>
  <c r="CF319" s="1"/>
  <c r="AZ319"/>
  <c r="AX319"/>
  <c r="AY319" s="1"/>
  <c r="AL319"/>
  <c r="BC319" s="1"/>
  <c r="AH319"/>
  <c r="AG319"/>
  <c r="CH318"/>
  <c r="CG318"/>
  <c r="CE318"/>
  <c r="CF318" s="1"/>
  <c r="AZ318"/>
  <c r="AX318"/>
  <c r="AY318" s="1"/>
  <c r="AL318"/>
  <c r="BC318" s="1"/>
  <c r="AH318"/>
  <c r="AG318"/>
  <c r="CH317"/>
  <c r="CG317"/>
  <c r="CE317"/>
  <c r="CF317" s="1"/>
  <c r="AZ317"/>
  <c r="AX317"/>
  <c r="AY317" s="1"/>
  <c r="AL317"/>
  <c r="BC317" s="1"/>
  <c r="AH317"/>
  <c r="AG317"/>
  <c r="CH316"/>
  <c r="CG316"/>
  <c r="CE316"/>
  <c r="CF316" s="1"/>
  <c r="AZ316"/>
  <c r="AX316"/>
  <c r="AY316" s="1"/>
  <c r="AL316"/>
  <c r="BC316" s="1"/>
  <c r="AH316"/>
  <c r="AG316"/>
  <c r="CH315"/>
  <c r="CG315"/>
  <c r="CE315"/>
  <c r="CF315" s="1"/>
  <c r="AZ315"/>
  <c r="AX315"/>
  <c r="AY315" s="1"/>
  <c r="AL315"/>
  <c r="BC315" s="1"/>
  <c r="AH315"/>
  <c r="AG315"/>
  <c r="CH314"/>
  <c r="CG314"/>
  <c r="CE314"/>
  <c r="CF314" s="1"/>
  <c r="AZ314"/>
  <c r="AX314"/>
  <c r="AY314" s="1"/>
  <c r="AL314"/>
  <c r="BC314" s="1"/>
  <c r="AH314"/>
  <c r="AG314"/>
  <c r="B313"/>
  <c r="CH312"/>
  <c r="CG312"/>
  <c r="CE312"/>
  <c r="CF312" s="1"/>
  <c r="AZ312"/>
  <c r="AX312"/>
  <c r="AY312" s="1"/>
  <c r="AL312"/>
  <c r="BC312" s="1"/>
  <c r="AH312"/>
  <c r="AG312"/>
  <c r="CH311"/>
  <c r="CG311"/>
  <c r="CE311"/>
  <c r="CF311" s="1"/>
  <c r="AZ311"/>
  <c r="AX311"/>
  <c r="AY311" s="1"/>
  <c r="AL311"/>
  <c r="BC311" s="1"/>
  <c r="AH311"/>
  <c r="AG311"/>
  <c r="CH310"/>
  <c r="CG310"/>
  <c r="CE310"/>
  <c r="CF310" s="1"/>
  <c r="AZ310"/>
  <c r="AX310"/>
  <c r="AY310" s="1"/>
  <c r="AL310"/>
  <c r="BC310" s="1"/>
  <c r="AH310"/>
  <c r="AG310"/>
  <c r="CH309"/>
  <c r="CG309"/>
  <c r="CE309"/>
  <c r="CF309" s="1"/>
  <c r="AZ309"/>
  <c r="AX309"/>
  <c r="AY309" s="1"/>
  <c r="AL309"/>
  <c r="BC309" s="1"/>
  <c r="AH309"/>
  <c r="AG309"/>
  <c r="CH308"/>
  <c r="CG308"/>
  <c r="CE308"/>
  <c r="CF308" s="1"/>
  <c r="AZ308"/>
  <c r="AX308"/>
  <c r="AY308" s="1"/>
  <c r="AL308"/>
  <c r="BC308" s="1"/>
  <c r="AH308"/>
  <c r="AG308"/>
  <c r="CH307"/>
  <c r="CG307"/>
  <c r="CE307"/>
  <c r="CF307" s="1"/>
  <c r="AZ307"/>
  <c r="AX307"/>
  <c r="AY307" s="1"/>
  <c r="AL307"/>
  <c r="BC307" s="1"/>
  <c r="AH307"/>
  <c r="AG307"/>
  <c r="CH306"/>
  <c r="CG306"/>
  <c r="CE306"/>
  <c r="CF306" s="1"/>
  <c r="AZ306"/>
  <c r="AX306"/>
  <c r="AY306" s="1"/>
  <c r="AL306"/>
  <c r="BC306" s="1"/>
  <c r="AH306"/>
  <c r="AG306"/>
  <c r="CH305"/>
  <c r="CG305"/>
  <c r="CE305"/>
  <c r="CF305" s="1"/>
  <c r="AZ305"/>
  <c r="AX305"/>
  <c r="AY305" s="1"/>
  <c r="AL305"/>
  <c r="BC305" s="1"/>
  <c r="AH305"/>
  <c r="AG305"/>
  <c r="CH304"/>
  <c r="CG304"/>
  <c r="CE304"/>
  <c r="CF304" s="1"/>
  <c r="AZ304"/>
  <c r="AX304"/>
  <c r="AY304" s="1"/>
  <c r="AL304"/>
  <c r="BC304" s="1"/>
  <c r="AH304"/>
  <c r="AG304"/>
  <c r="CH303"/>
  <c r="CG303"/>
  <c r="CE303"/>
  <c r="CF303" s="1"/>
  <c r="AZ303"/>
  <c r="AX303"/>
  <c r="AY303" s="1"/>
  <c r="AL303"/>
  <c r="BC303" s="1"/>
  <c r="AH303"/>
  <c r="AG303"/>
  <c r="CH302"/>
  <c r="CG302"/>
  <c r="CE302"/>
  <c r="CF302" s="1"/>
  <c r="AZ302"/>
  <c r="AX302"/>
  <c r="AY302" s="1"/>
  <c r="AL302"/>
  <c r="BC302" s="1"/>
  <c r="AH302"/>
  <c r="AG302"/>
  <c r="CH301"/>
  <c r="CG301"/>
  <c r="CE301"/>
  <c r="CF301" s="1"/>
  <c r="AZ301"/>
  <c r="AX301"/>
  <c r="AY301" s="1"/>
  <c r="AL301"/>
  <c r="BC301" s="1"/>
  <c r="AH301"/>
  <c r="AG301"/>
  <c r="CH300"/>
  <c r="CG300"/>
  <c r="CE300"/>
  <c r="CF300" s="1"/>
  <c r="AZ300"/>
  <c r="AX300"/>
  <c r="AY300" s="1"/>
  <c r="AL300"/>
  <c r="BC300" s="1"/>
  <c r="AH300"/>
  <c r="AG300"/>
  <c r="CH299"/>
  <c r="CG299"/>
  <c r="CE299"/>
  <c r="CF299" s="1"/>
  <c r="AZ299"/>
  <c r="AX299"/>
  <c r="AY299" s="1"/>
  <c r="AL299"/>
  <c r="BC299" s="1"/>
  <c r="AH299"/>
  <c r="AG299"/>
  <c r="CH298"/>
  <c r="CG298"/>
  <c r="CE298"/>
  <c r="CF298" s="1"/>
  <c r="AZ298"/>
  <c r="AX298"/>
  <c r="AY298" s="1"/>
  <c r="AL298"/>
  <c r="BC298" s="1"/>
  <c r="AH298"/>
  <c r="AG298"/>
  <c r="CH297"/>
  <c r="CG297"/>
  <c r="CE297"/>
  <c r="CF297" s="1"/>
  <c r="AZ297"/>
  <c r="AX297"/>
  <c r="AY297" s="1"/>
  <c r="AL297"/>
  <c r="BC297" s="1"/>
  <c r="AH297"/>
  <c r="AG297"/>
  <c r="CH296"/>
  <c r="CG296"/>
  <c r="CE296"/>
  <c r="CF296" s="1"/>
  <c r="AZ296"/>
  <c r="AX296"/>
  <c r="AY296" s="1"/>
  <c r="AL296"/>
  <c r="BC296" s="1"/>
  <c r="AH296"/>
  <c r="AG296"/>
  <c r="CH295"/>
  <c r="CG295"/>
  <c r="CE295"/>
  <c r="CF295" s="1"/>
  <c r="AZ295"/>
  <c r="AX295"/>
  <c r="AY295" s="1"/>
  <c r="AL295"/>
  <c r="BC295" s="1"/>
  <c r="AH295"/>
  <c r="AG295"/>
  <c r="CH294"/>
  <c r="CG294"/>
  <c r="CE294"/>
  <c r="CF294" s="1"/>
  <c r="AZ294"/>
  <c r="AX294"/>
  <c r="AY294" s="1"/>
  <c r="AL294"/>
  <c r="BC294" s="1"/>
  <c r="AH294"/>
  <c r="AG294"/>
  <c r="CH293"/>
  <c r="CG293"/>
  <c r="CE293"/>
  <c r="CF293" s="1"/>
  <c r="AZ293"/>
  <c r="AX293"/>
  <c r="AY293" s="1"/>
  <c r="AL293"/>
  <c r="BC293" s="1"/>
  <c r="AH293"/>
  <c r="AG293"/>
  <c r="CH292"/>
  <c r="CG292"/>
  <c r="CE292"/>
  <c r="CF292" s="1"/>
  <c r="AZ292"/>
  <c r="AX292"/>
  <c r="AY292" s="1"/>
  <c r="AL292"/>
  <c r="BC292" s="1"/>
  <c r="AH292"/>
  <c r="AG292"/>
  <c r="CH291"/>
  <c r="CG291"/>
  <c r="CE291"/>
  <c r="CF291" s="1"/>
  <c r="AZ291"/>
  <c r="AX291"/>
  <c r="AY291" s="1"/>
  <c r="AL291"/>
  <c r="BC291" s="1"/>
  <c r="AH291"/>
  <c r="AG291"/>
  <c r="CH290"/>
  <c r="CG290"/>
  <c r="CE290"/>
  <c r="CF290" s="1"/>
  <c r="AZ290"/>
  <c r="AX290"/>
  <c r="AY290" s="1"/>
  <c r="AL290"/>
  <c r="BC290" s="1"/>
  <c r="AH290"/>
  <c r="AG290"/>
  <c r="CH289"/>
  <c r="CG289"/>
  <c r="CE289"/>
  <c r="CF289" s="1"/>
  <c r="AZ289"/>
  <c r="AX289"/>
  <c r="AY289" s="1"/>
  <c r="AL289"/>
  <c r="BC289" s="1"/>
  <c r="AH289"/>
  <c r="AG289"/>
  <c r="CH288"/>
  <c r="CG288"/>
  <c r="CE288"/>
  <c r="CF288" s="1"/>
  <c r="AZ288"/>
  <c r="AX288"/>
  <c r="AY288" s="1"/>
  <c r="AL288"/>
  <c r="BC288" s="1"/>
  <c r="AH288"/>
  <c r="AG288"/>
  <c r="CH287"/>
  <c r="CG287"/>
  <c r="CE287"/>
  <c r="CF287" s="1"/>
  <c r="AZ287"/>
  <c r="AX287"/>
  <c r="AY287" s="1"/>
  <c r="AL287"/>
  <c r="BC287" s="1"/>
  <c r="AH287"/>
  <c r="AG287"/>
  <c r="CH286"/>
  <c r="CG286"/>
  <c r="CE286"/>
  <c r="CF286" s="1"/>
  <c r="AZ286"/>
  <c r="AX286"/>
  <c r="AY286" s="1"/>
  <c r="AL286"/>
  <c r="BC286" s="1"/>
  <c r="AH286"/>
  <c r="AG286"/>
  <c r="CH285"/>
  <c r="CG285"/>
  <c r="CE285"/>
  <c r="CF285" s="1"/>
  <c r="AZ285"/>
  <c r="AX285"/>
  <c r="AY285" s="1"/>
  <c r="AL285"/>
  <c r="BC285" s="1"/>
  <c r="AH285"/>
  <c r="AG285"/>
  <c r="CH284"/>
  <c r="CG284"/>
  <c r="CE284"/>
  <c r="CF284" s="1"/>
  <c r="AZ284"/>
  <c r="AX284"/>
  <c r="AY284" s="1"/>
  <c r="AL284"/>
  <c r="BC284" s="1"/>
  <c r="AH284"/>
  <c r="AG284"/>
  <c r="CH283"/>
  <c r="CG283"/>
  <c r="CE283"/>
  <c r="CF283" s="1"/>
  <c r="AZ283"/>
  <c r="AX283"/>
  <c r="AY283" s="1"/>
  <c r="AL283"/>
  <c r="BC283" s="1"/>
  <c r="AH283"/>
  <c r="AG283"/>
  <c r="CH282"/>
  <c r="CG282"/>
  <c r="CE282"/>
  <c r="CF282" s="1"/>
  <c r="AZ282"/>
  <c r="AX282"/>
  <c r="AY282" s="1"/>
  <c r="AL282"/>
  <c r="BC282" s="1"/>
  <c r="AH282"/>
  <c r="AG282"/>
  <c r="CH281"/>
  <c r="CG281"/>
  <c r="CE281"/>
  <c r="CF281" s="1"/>
  <c r="AZ281"/>
  <c r="AX281"/>
  <c r="AY281" s="1"/>
  <c r="AL281"/>
  <c r="BC281" s="1"/>
  <c r="AH281"/>
  <c r="AG281"/>
  <c r="CH280"/>
  <c r="CG280"/>
  <c r="CE280"/>
  <c r="CF280" s="1"/>
  <c r="AZ280"/>
  <c r="AX280"/>
  <c r="AY280" s="1"/>
  <c r="AL280"/>
  <c r="BC280" s="1"/>
  <c r="AH280"/>
  <c r="AG280"/>
  <c r="CH279"/>
  <c r="CG279"/>
  <c r="CE279"/>
  <c r="CF279" s="1"/>
  <c r="AZ279"/>
  <c r="AX279"/>
  <c r="AY279" s="1"/>
  <c r="AL279"/>
  <c r="BC279" s="1"/>
  <c r="AH279"/>
  <c r="AG279"/>
  <c r="CH278"/>
  <c r="CG278"/>
  <c r="CE278"/>
  <c r="CF278" s="1"/>
  <c r="AZ278"/>
  <c r="AX278"/>
  <c r="AY278" s="1"/>
  <c r="AL278"/>
  <c r="BC278" s="1"/>
  <c r="AH278"/>
  <c r="AG278"/>
  <c r="CH277"/>
  <c r="CG277"/>
  <c r="CE277"/>
  <c r="CF277" s="1"/>
  <c r="AZ277"/>
  <c r="AX277"/>
  <c r="AY277" s="1"/>
  <c r="AL277"/>
  <c r="BC277" s="1"/>
  <c r="AH277"/>
  <c r="AG277"/>
  <c r="CH276"/>
  <c r="CG276"/>
  <c r="CE276"/>
  <c r="CF276" s="1"/>
  <c r="AZ276"/>
  <c r="AX276"/>
  <c r="AY276" s="1"/>
  <c r="AL276"/>
  <c r="BC276" s="1"/>
  <c r="AH276"/>
  <c r="AG276"/>
  <c r="CH275"/>
  <c r="CG275"/>
  <c r="CE275"/>
  <c r="CF275" s="1"/>
  <c r="AZ275"/>
  <c r="AX275"/>
  <c r="AY275" s="1"/>
  <c r="AL275"/>
  <c r="BC275" s="1"/>
  <c r="AH275"/>
  <c r="AG275"/>
  <c r="CH274"/>
  <c r="CG274"/>
  <c r="CE274"/>
  <c r="CF274" s="1"/>
  <c r="AZ274"/>
  <c r="AX274"/>
  <c r="AY274" s="1"/>
  <c r="AL274"/>
  <c r="BC274" s="1"/>
  <c r="AH274"/>
  <c r="AG274"/>
  <c r="CH273"/>
  <c r="CG273"/>
  <c r="CE273"/>
  <c r="CF273" s="1"/>
  <c r="AZ273"/>
  <c r="AX273"/>
  <c r="AY273" s="1"/>
  <c r="AL273"/>
  <c r="BC273" s="1"/>
  <c r="AH273"/>
  <c r="AG273"/>
  <c r="CH272"/>
  <c r="CG272"/>
  <c r="CE272"/>
  <c r="CF272" s="1"/>
  <c r="AZ272"/>
  <c r="AX272"/>
  <c r="AY272" s="1"/>
  <c r="AL272"/>
  <c r="BC272" s="1"/>
  <c r="AH272"/>
  <c r="AG272"/>
  <c r="CH271"/>
  <c r="CG271"/>
  <c r="CE271"/>
  <c r="CF271" s="1"/>
  <c r="AZ271"/>
  <c r="AX271"/>
  <c r="AY271" s="1"/>
  <c r="AL271"/>
  <c r="BC271" s="1"/>
  <c r="AH271"/>
  <c r="AG271"/>
  <c r="CH270"/>
  <c r="CG270"/>
  <c r="CE270"/>
  <c r="CF270" s="1"/>
  <c r="AZ270"/>
  <c r="AX270"/>
  <c r="AY270" s="1"/>
  <c r="AL270"/>
  <c r="BC270" s="1"/>
  <c r="AH270"/>
  <c r="AG270"/>
  <c r="CH269"/>
  <c r="CG269"/>
  <c r="CE269"/>
  <c r="CF269" s="1"/>
  <c r="AZ269"/>
  <c r="AX269"/>
  <c r="AY269" s="1"/>
  <c r="AL269"/>
  <c r="BC269" s="1"/>
  <c r="AH269"/>
  <c r="AG269"/>
  <c r="CH268"/>
  <c r="CG268"/>
  <c r="CE268"/>
  <c r="CF268" s="1"/>
  <c r="AZ268"/>
  <c r="AX268"/>
  <c r="AY268" s="1"/>
  <c r="AL268"/>
  <c r="BC268" s="1"/>
  <c r="AH268"/>
  <c r="AG268"/>
  <c r="CH267"/>
  <c r="CG267"/>
  <c r="CE267"/>
  <c r="CF267" s="1"/>
  <c r="AZ267"/>
  <c r="AX267"/>
  <c r="AY267" s="1"/>
  <c r="AL267"/>
  <c r="BC267" s="1"/>
  <c r="AH267"/>
  <c r="AG267"/>
  <c r="CH266"/>
  <c r="CG266"/>
  <c r="CE266"/>
  <c r="CF266" s="1"/>
  <c r="AZ266"/>
  <c r="AX266"/>
  <c r="AY266" s="1"/>
  <c r="AL266"/>
  <c r="BC266" s="1"/>
  <c r="AH266"/>
  <c r="AG266"/>
  <c r="CH265"/>
  <c r="CG265"/>
  <c r="CE265"/>
  <c r="CF265" s="1"/>
  <c r="AZ265"/>
  <c r="AX265"/>
  <c r="AY265" s="1"/>
  <c r="AL265"/>
  <c r="BC265" s="1"/>
  <c r="AH265"/>
  <c r="AG265"/>
  <c r="CH264"/>
  <c r="CG264"/>
  <c r="CE264"/>
  <c r="CF264" s="1"/>
  <c r="AZ264"/>
  <c r="AX264"/>
  <c r="AY264" s="1"/>
  <c r="AL264"/>
  <c r="BC264" s="1"/>
  <c r="AH264"/>
  <c r="AG264"/>
  <c r="CH263"/>
  <c r="CG263"/>
  <c r="CE263"/>
  <c r="CF263" s="1"/>
  <c r="AZ263"/>
  <c r="AX263"/>
  <c r="AY263" s="1"/>
  <c r="AL263"/>
  <c r="BC263" s="1"/>
  <c r="AH263"/>
  <c r="AG263"/>
  <c r="CH262"/>
  <c r="CG262"/>
  <c r="CE262"/>
  <c r="CF262" s="1"/>
  <c r="AZ262"/>
  <c r="AX262"/>
  <c r="AY262" s="1"/>
  <c r="AL262"/>
  <c r="BC262" s="1"/>
  <c r="AH262"/>
  <c r="AG262"/>
  <c r="CH261"/>
  <c r="CG261"/>
  <c r="CE261"/>
  <c r="CF261" s="1"/>
  <c r="AZ261"/>
  <c r="AX261"/>
  <c r="AY261" s="1"/>
  <c r="AL261"/>
  <c r="BC261" s="1"/>
  <c r="AH261"/>
  <c r="AG261"/>
  <c r="CH260"/>
  <c r="CG260"/>
  <c r="CE260"/>
  <c r="CF260" s="1"/>
  <c r="AZ260"/>
  <c r="AX260"/>
  <c r="AY260" s="1"/>
  <c r="AL260"/>
  <c r="BC260" s="1"/>
  <c r="AH260"/>
  <c r="AG260"/>
  <c r="CH259"/>
  <c r="CG259"/>
  <c r="CE259"/>
  <c r="CF259" s="1"/>
  <c r="AZ259"/>
  <c r="AX259"/>
  <c r="AY259" s="1"/>
  <c r="AL259"/>
  <c r="BC259" s="1"/>
  <c r="AH259"/>
  <c r="AG259"/>
  <c r="CH258"/>
  <c r="CG258"/>
  <c r="CE258"/>
  <c r="CF258" s="1"/>
  <c r="AZ258"/>
  <c r="AX258"/>
  <c r="AY258" s="1"/>
  <c r="AL258"/>
  <c r="BC258" s="1"/>
  <c r="AH258"/>
  <c r="AG258"/>
  <c r="CH257"/>
  <c r="CG257"/>
  <c r="CE257"/>
  <c r="CF257" s="1"/>
  <c r="AZ257"/>
  <c r="AX257"/>
  <c r="AY257" s="1"/>
  <c r="AL257"/>
  <c r="BC257" s="1"/>
  <c r="AH257"/>
  <c r="AG257"/>
  <c r="CH256"/>
  <c r="CG256"/>
  <c r="CE256"/>
  <c r="CF256" s="1"/>
  <c r="AZ256"/>
  <c r="AX256"/>
  <c r="AY256" s="1"/>
  <c r="AL256"/>
  <c r="BC256" s="1"/>
  <c r="AH256"/>
  <c r="AG256"/>
  <c r="CH255"/>
  <c r="CG255"/>
  <c r="CE255"/>
  <c r="CF255" s="1"/>
  <c r="AZ255"/>
  <c r="AX255"/>
  <c r="AY255" s="1"/>
  <c r="AL255"/>
  <c r="BC255" s="1"/>
  <c r="AH255"/>
  <c r="AG255"/>
  <c r="CH254"/>
  <c r="CG254"/>
  <c r="CE254"/>
  <c r="CF254" s="1"/>
  <c r="AZ254"/>
  <c r="AX254"/>
  <c r="AY254" s="1"/>
  <c r="AL254"/>
  <c r="BC254" s="1"/>
  <c r="AH254"/>
  <c r="AG254"/>
  <c r="CH253"/>
  <c r="CG253"/>
  <c r="CE253"/>
  <c r="CF253" s="1"/>
  <c r="AZ253"/>
  <c r="AX253"/>
  <c r="AY253" s="1"/>
  <c r="AL253"/>
  <c r="BC253" s="1"/>
  <c r="AH253"/>
  <c r="AG253"/>
  <c r="CH252"/>
  <c r="CG252"/>
  <c r="CE252"/>
  <c r="CF252" s="1"/>
  <c r="AZ252"/>
  <c r="AX252"/>
  <c r="AY252" s="1"/>
  <c r="AL252"/>
  <c r="BC252" s="1"/>
  <c r="AH252"/>
  <c r="AG252"/>
  <c r="CH251"/>
  <c r="CG251"/>
  <c r="CE251"/>
  <c r="CF251" s="1"/>
  <c r="AZ251"/>
  <c r="AX251"/>
  <c r="AY251" s="1"/>
  <c r="AL251"/>
  <c r="BC251" s="1"/>
  <c r="AH251"/>
  <c r="AG251"/>
  <c r="CH250"/>
  <c r="CG250"/>
  <c r="CE250"/>
  <c r="CF250" s="1"/>
  <c r="AZ250"/>
  <c r="AX250"/>
  <c r="AY250" s="1"/>
  <c r="AL250"/>
  <c r="BC250" s="1"/>
  <c r="AH250"/>
  <c r="AG250"/>
  <c r="CH249"/>
  <c r="CG249"/>
  <c r="CE249"/>
  <c r="CF249" s="1"/>
  <c r="AZ249"/>
  <c r="AX249"/>
  <c r="AY249" s="1"/>
  <c r="AL249"/>
  <c r="BC249" s="1"/>
  <c r="AH249"/>
  <c r="AG249"/>
  <c r="CH248"/>
  <c r="CG248"/>
  <c r="CE248"/>
  <c r="CF248" s="1"/>
  <c r="AZ248"/>
  <c r="AX248"/>
  <c r="AY248" s="1"/>
  <c r="AL248"/>
  <c r="BC248" s="1"/>
  <c r="AH248"/>
  <c r="AG248"/>
  <c r="CH247"/>
  <c r="CG247"/>
  <c r="CE247"/>
  <c r="CF247" s="1"/>
  <c r="AZ247"/>
  <c r="AX247"/>
  <c r="AY247" s="1"/>
  <c r="AL247"/>
  <c r="BC247" s="1"/>
  <c r="AH247"/>
  <c r="AG247"/>
  <c r="CH246"/>
  <c r="CG246"/>
  <c r="CE246"/>
  <c r="CF246" s="1"/>
  <c r="AZ246"/>
  <c r="AX246"/>
  <c r="AY246" s="1"/>
  <c r="AL246"/>
  <c r="BC246" s="1"/>
  <c r="AH246"/>
  <c r="AG246"/>
  <c r="CH245"/>
  <c r="CG245"/>
  <c r="CE245"/>
  <c r="CF245" s="1"/>
  <c r="AZ245"/>
  <c r="AX245"/>
  <c r="AY245" s="1"/>
  <c r="AL245"/>
  <c r="BC245" s="1"/>
  <c r="AH245"/>
  <c r="AG245"/>
  <c r="CH244"/>
  <c r="CG244"/>
  <c r="CE244"/>
  <c r="CF244" s="1"/>
  <c r="AZ244"/>
  <c r="AX244"/>
  <c r="AY244" s="1"/>
  <c r="AL244"/>
  <c r="BC244" s="1"/>
  <c r="AH244"/>
  <c r="AG244"/>
  <c r="CH243"/>
  <c r="CG243"/>
  <c r="CE243"/>
  <c r="CF243" s="1"/>
  <c r="AZ243"/>
  <c r="AX243"/>
  <c r="AY243" s="1"/>
  <c r="AL243"/>
  <c r="BC243" s="1"/>
  <c r="AH243"/>
  <c r="AG243"/>
  <c r="CH242"/>
  <c r="CG242"/>
  <c r="CE242"/>
  <c r="CF242" s="1"/>
  <c r="AZ242"/>
  <c r="AX242"/>
  <c r="AY242" s="1"/>
  <c r="AL242"/>
  <c r="BC242" s="1"/>
  <c r="AH242"/>
  <c r="AG242"/>
  <c r="B241"/>
  <c r="CH240"/>
  <c r="CG240"/>
  <c r="CE240"/>
  <c r="CF240" s="1"/>
  <c r="AZ240"/>
  <c r="AX240"/>
  <c r="AY240" s="1"/>
  <c r="AL240"/>
  <c r="BC240" s="1"/>
  <c r="AH240"/>
  <c r="AG240"/>
  <c r="CH239"/>
  <c r="CG239"/>
  <c r="CE239"/>
  <c r="CF239" s="1"/>
  <c r="AZ239"/>
  <c r="AX239"/>
  <c r="AY239" s="1"/>
  <c r="AL239"/>
  <c r="BC239" s="1"/>
  <c r="AH239"/>
  <c r="AG239"/>
  <c r="CH238"/>
  <c r="CG238"/>
  <c r="CE238"/>
  <c r="CF238" s="1"/>
  <c r="AZ238"/>
  <c r="AX238"/>
  <c r="AY238" s="1"/>
  <c r="AL238"/>
  <c r="BC238" s="1"/>
  <c r="AH238"/>
  <c r="AG238"/>
  <c r="CH237"/>
  <c r="CG237"/>
  <c r="CE237"/>
  <c r="CF237" s="1"/>
  <c r="AZ237"/>
  <c r="AX237"/>
  <c r="AY237" s="1"/>
  <c r="AL237"/>
  <c r="BC237" s="1"/>
  <c r="AH237"/>
  <c r="AG237"/>
  <c r="CH236"/>
  <c r="CG236"/>
  <c r="CE236"/>
  <c r="CF236" s="1"/>
  <c r="AZ236"/>
  <c r="AX236"/>
  <c r="AY236" s="1"/>
  <c r="AL236"/>
  <c r="BC236" s="1"/>
  <c r="AH236"/>
  <c r="AG236"/>
  <c r="CH235"/>
  <c r="CG235"/>
  <c r="CE235"/>
  <c r="CF235" s="1"/>
  <c r="AZ235"/>
  <c r="AX235"/>
  <c r="AY235" s="1"/>
  <c r="AL235"/>
  <c r="BC235" s="1"/>
  <c r="AH235"/>
  <c r="AG235"/>
  <c r="CH234"/>
  <c r="CG234"/>
  <c r="CE234"/>
  <c r="CF234" s="1"/>
  <c r="AZ234"/>
  <c r="AX234"/>
  <c r="AY234" s="1"/>
  <c r="AL234"/>
  <c r="BC234" s="1"/>
  <c r="AH234"/>
  <c r="AG234"/>
  <c r="CH233"/>
  <c r="CG233"/>
  <c r="CE233"/>
  <c r="CF233" s="1"/>
  <c r="AZ233"/>
  <c r="AX233"/>
  <c r="AY233" s="1"/>
  <c r="AL233"/>
  <c r="BC233" s="1"/>
  <c r="AH233"/>
  <c r="AG233"/>
  <c r="CH232"/>
  <c r="CG232"/>
  <c r="CE232"/>
  <c r="CF232" s="1"/>
  <c r="AZ232"/>
  <c r="AX232"/>
  <c r="AY232" s="1"/>
  <c r="AL232"/>
  <c r="BC232" s="1"/>
  <c r="AH232"/>
  <c r="AG232"/>
  <c r="CH231"/>
  <c r="CG231"/>
  <c r="CE231"/>
  <c r="CF231" s="1"/>
  <c r="AZ231"/>
  <c r="AX231"/>
  <c r="AY231" s="1"/>
  <c r="AL231"/>
  <c r="BC231" s="1"/>
  <c r="AH231"/>
  <c r="AG231"/>
  <c r="CH230"/>
  <c r="CG230"/>
  <c r="CE230"/>
  <c r="CF230" s="1"/>
  <c r="AZ230"/>
  <c r="AX230"/>
  <c r="AY230" s="1"/>
  <c r="AL230"/>
  <c r="BC230" s="1"/>
  <c r="AH230"/>
  <c r="AG230"/>
  <c r="CH229"/>
  <c r="CG229"/>
  <c r="CE229"/>
  <c r="CF229" s="1"/>
  <c r="AZ229"/>
  <c r="AX229"/>
  <c r="AY229" s="1"/>
  <c r="AL229"/>
  <c r="BC229" s="1"/>
  <c r="AH229"/>
  <c r="AG229"/>
  <c r="CH228"/>
  <c r="CG228"/>
  <c r="CE228"/>
  <c r="CF228" s="1"/>
  <c r="AZ228"/>
  <c r="AX228"/>
  <c r="AY228" s="1"/>
  <c r="AL228"/>
  <c r="BC228" s="1"/>
  <c r="AH228"/>
  <c r="AG228"/>
  <c r="CH227"/>
  <c r="CG227"/>
  <c r="CE227"/>
  <c r="CF227" s="1"/>
  <c r="AZ227"/>
  <c r="AX227"/>
  <c r="AY227" s="1"/>
  <c r="AL227"/>
  <c r="BC227" s="1"/>
  <c r="AH227"/>
  <c r="AG227"/>
  <c r="CH226"/>
  <c r="CG226"/>
  <c r="CE226"/>
  <c r="CF226" s="1"/>
  <c r="AZ226"/>
  <c r="AX226"/>
  <c r="AY226" s="1"/>
  <c r="AL226"/>
  <c r="BC226" s="1"/>
  <c r="AH226"/>
  <c r="AG226"/>
  <c r="CH225"/>
  <c r="CG225"/>
  <c r="CE225"/>
  <c r="CF225" s="1"/>
  <c r="AZ225"/>
  <c r="AX225"/>
  <c r="AY225" s="1"/>
  <c r="AL225"/>
  <c r="BC225" s="1"/>
  <c r="AH225"/>
  <c r="AG225"/>
  <c r="CH224"/>
  <c r="CG224"/>
  <c r="CE224"/>
  <c r="CF224" s="1"/>
  <c r="AZ224"/>
  <c r="AX224"/>
  <c r="AY224" s="1"/>
  <c r="AL224"/>
  <c r="BC224" s="1"/>
  <c r="AH224"/>
  <c r="AG224"/>
  <c r="CH223"/>
  <c r="CG223"/>
  <c r="CE223"/>
  <c r="CF223" s="1"/>
  <c r="AZ223"/>
  <c r="AX223"/>
  <c r="AY223" s="1"/>
  <c r="AL223"/>
  <c r="BC223" s="1"/>
  <c r="AH223"/>
  <c r="AG223"/>
  <c r="CH222"/>
  <c r="CG222"/>
  <c r="CE222"/>
  <c r="CF222" s="1"/>
  <c r="AZ222"/>
  <c r="AX222"/>
  <c r="AY222" s="1"/>
  <c r="AL222"/>
  <c r="BC222" s="1"/>
  <c r="AH222"/>
  <c r="AG222"/>
  <c r="CH221"/>
  <c r="CG221"/>
  <c r="CE221"/>
  <c r="CF221" s="1"/>
  <c r="AZ221"/>
  <c r="AX221"/>
  <c r="AY221" s="1"/>
  <c r="AL221"/>
  <c r="BC221" s="1"/>
  <c r="AH221"/>
  <c r="AG221"/>
  <c r="CH220"/>
  <c r="CG220"/>
  <c r="CE220"/>
  <c r="CF220" s="1"/>
  <c r="AZ220"/>
  <c r="AX220"/>
  <c r="AY220" s="1"/>
  <c r="AL220"/>
  <c r="BC220" s="1"/>
  <c r="AH220"/>
  <c r="AG220"/>
  <c r="CH219"/>
  <c r="CG219"/>
  <c r="CE219"/>
  <c r="CF219" s="1"/>
  <c r="AZ219"/>
  <c r="AX219"/>
  <c r="AY219" s="1"/>
  <c r="AL219"/>
  <c r="BC219" s="1"/>
  <c r="AH219"/>
  <c r="AG219"/>
  <c r="CH218"/>
  <c r="CG218"/>
  <c r="CE218"/>
  <c r="CF218" s="1"/>
  <c r="AZ218"/>
  <c r="AX218"/>
  <c r="AY218" s="1"/>
  <c r="AL218"/>
  <c r="BC218" s="1"/>
  <c r="AH218"/>
  <c r="AG218"/>
  <c r="CH217"/>
  <c r="CG217"/>
  <c r="CE217"/>
  <c r="CF217" s="1"/>
  <c r="AZ217"/>
  <c r="AX217"/>
  <c r="AY217" s="1"/>
  <c r="AL217"/>
  <c r="BC217" s="1"/>
  <c r="AH217"/>
  <c r="AG217"/>
  <c r="CH216"/>
  <c r="CG216"/>
  <c r="CE216"/>
  <c r="CF216" s="1"/>
  <c r="AZ216"/>
  <c r="AX216"/>
  <c r="AY216" s="1"/>
  <c r="AL216"/>
  <c r="BC216" s="1"/>
  <c r="AH216"/>
  <c r="AG216"/>
  <c r="CH215"/>
  <c r="CG215"/>
  <c r="CE215"/>
  <c r="CF215" s="1"/>
  <c r="AZ215"/>
  <c r="AX215"/>
  <c r="AY215" s="1"/>
  <c r="AL215"/>
  <c r="BC215" s="1"/>
  <c r="AH215"/>
  <c r="AG215"/>
  <c r="CH214"/>
  <c r="CG214"/>
  <c r="CE214"/>
  <c r="CF214" s="1"/>
  <c r="AZ214"/>
  <c r="AX214"/>
  <c r="AY214" s="1"/>
  <c r="AL214"/>
  <c r="BC214" s="1"/>
  <c r="AH214"/>
  <c r="AG214"/>
  <c r="CH213"/>
  <c r="CG213"/>
  <c r="CE213"/>
  <c r="CF213" s="1"/>
  <c r="AZ213"/>
  <c r="AX213"/>
  <c r="AY213" s="1"/>
  <c r="AL213"/>
  <c r="BC213" s="1"/>
  <c r="AH213"/>
  <c r="AG213"/>
  <c r="CH212"/>
  <c r="CG212"/>
  <c r="CE212"/>
  <c r="CF212" s="1"/>
  <c r="AZ212"/>
  <c r="AX212"/>
  <c r="AY212" s="1"/>
  <c r="AL212"/>
  <c r="BC212" s="1"/>
  <c r="AH212"/>
  <c r="AG212"/>
  <c r="CH211"/>
  <c r="CG211"/>
  <c r="CE211"/>
  <c r="CF211" s="1"/>
  <c r="AZ211"/>
  <c r="AX211"/>
  <c r="AY211" s="1"/>
  <c r="AL211"/>
  <c r="BC211" s="1"/>
  <c r="AH211"/>
  <c r="AG211"/>
  <c r="CH210"/>
  <c r="CG210"/>
  <c r="CE210"/>
  <c r="CF210" s="1"/>
  <c r="AZ210"/>
  <c r="AX210"/>
  <c r="AY210" s="1"/>
  <c r="AL210"/>
  <c r="BC210" s="1"/>
  <c r="AH210"/>
  <c r="AG210"/>
  <c r="CH209"/>
  <c r="CG209"/>
  <c r="CE209"/>
  <c r="CF209" s="1"/>
  <c r="AZ209"/>
  <c r="AX209"/>
  <c r="AY209" s="1"/>
  <c r="AL209"/>
  <c r="BC209" s="1"/>
  <c r="AH209"/>
  <c r="AG209"/>
  <c r="CH208"/>
  <c r="CG208"/>
  <c r="CE208"/>
  <c r="CF208" s="1"/>
  <c r="AZ208"/>
  <c r="AX208"/>
  <c r="AY208" s="1"/>
  <c r="AL208"/>
  <c r="BC208" s="1"/>
  <c r="AH208"/>
  <c r="AG208"/>
  <c r="CH207"/>
  <c r="CG207"/>
  <c r="CE207"/>
  <c r="CF207" s="1"/>
  <c r="AZ207"/>
  <c r="AX207"/>
  <c r="AY207" s="1"/>
  <c r="AL207"/>
  <c r="BC207" s="1"/>
  <c r="AH207"/>
  <c r="AG207"/>
  <c r="CH206"/>
  <c r="CG206"/>
  <c r="CE206"/>
  <c r="CF206" s="1"/>
  <c r="AZ206"/>
  <c r="AX206"/>
  <c r="AY206" s="1"/>
  <c r="AL206"/>
  <c r="BC206" s="1"/>
  <c r="AH206"/>
  <c r="AG206"/>
  <c r="CH205"/>
  <c r="CG205"/>
  <c r="CE205"/>
  <c r="CF205" s="1"/>
  <c r="AZ205"/>
  <c r="AX205"/>
  <c r="AY205" s="1"/>
  <c r="AL205"/>
  <c r="BC205" s="1"/>
  <c r="AH205"/>
  <c r="AG205"/>
  <c r="CH204"/>
  <c r="CG204"/>
  <c r="CE204"/>
  <c r="CF204" s="1"/>
  <c r="AZ204"/>
  <c r="AX204"/>
  <c r="AY204" s="1"/>
  <c r="AL204"/>
  <c r="BC204" s="1"/>
  <c r="AH204"/>
  <c r="AG204"/>
  <c r="CH203"/>
  <c r="CG203"/>
  <c r="CE203"/>
  <c r="CF203" s="1"/>
  <c r="AZ203"/>
  <c r="AX203"/>
  <c r="AY203" s="1"/>
  <c r="AL203"/>
  <c r="BC203" s="1"/>
  <c r="AH203"/>
  <c r="AG203"/>
  <c r="CH202"/>
  <c r="CG202"/>
  <c r="CE202"/>
  <c r="CF202" s="1"/>
  <c r="AZ202"/>
  <c r="AX202"/>
  <c r="AY202" s="1"/>
  <c r="AL202"/>
  <c r="BC202" s="1"/>
  <c r="AH202"/>
  <c r="AG202"/>
  <c r="CH201"/>
  <c r="CG201"/>
  <c r="CE201"/>
  <c r="CF201" s="1"/>
  <c r="AZ201"/>
  <c r="AX201"/>
  <c r="AY201" s="1"/>
  <c r="AL201"/>
  <c r="BC201" s="1"/>
  <c r="AH201"/>
  <c r="AG201"/>
  <c r="CH200"/>
  <c r="CG200"/>
  <c r="CE200"/>
  <c r="CF200" s="1"/>
  <c r="AZ200"/>
  <c r="AX200"/>
  <c r="AY200" s="1"/>
  <c r="AL200"/>
  <c r="BC200" s="1"/>
  <c r="AH200"/>
  <c r="AG200"/>
  <c r="CH199"/>
  <c r="CG199"/>
  <c r="CE199"/>
  <c r="CF199" s="1"/>
  <c r="AZ199"/>
  <c r="AX199"/>
  <c r="AY199" s="1"/>
  <c r="AL199"/>
  <c r="BC199" s="1"/>
  <c r="AH199"/>
  <c r="AG199"/>
  <c r="CH198"/>
  <c r="CG198"/>
  <c r="CE198"/>
  <c r="CF198" s="1"/>
  <c r="AZ198"/>
  <c r="AX198"/>
  <c r="AY198" s="1"/>
  <c r="AL198"/>
  <c r="BC198" s="1"/>
  <c r="AH198"/>
  <c r="AG198"/>
  <c r="CH197"/>
  <c r="CG197"/>
  <c r="CE197"/>
  <c r="CF197" s="1"/>
  <c r="AZ197"/>
  <c r="AX197"/>
  <c r="AY197" s="1"/>
  <c r="AL197"/>
  <c r="BC197" s="1"/>
  <c r="AH197"/>
  <c r="AG197"/>
  <c r="CH196"/>
  <c r="CG196"/>
  <c r="CE196"/>
  <c r="CF196" s="1"/>
  <c r="AZ196"/>
  <c r="AX196"/>
  <c r="AY196" s="1"/>
  <c r="AL196"/>
  <c r="BC196" s="1"/>
  <c r="AH196"/>
  <c r="AG196"/>
  <c r="CH195"/>
  <c r="CG195"/>
  <c r="CE195"/>
  <c r="CF195" s="1"/>
  <c r="AZ195"/>
  <c r="AX195"/>
  <c r="AY195" s="1"/>
  <c r="AL195"/>
  <c r="BC195" s="1"/>
  <c r="AH195"/>
  <c r="AG195"/>
  <c r="CH194"/>
  <c r="CG194"/>
  <c r="CE194"/>
  <c r="CF194" s="1"/>
  <c r="AZ194"/>
  <c r="AX194"/>
  <c r="AY194" s="1"/>
  <c r="AL194"/>
  <c r="BC194" s="1"/>
  <c r="AH194"/>
  <c r="AG194"/>
  <c r="CH193"/>
  <c r="CG193"/>
  <c r="CE193"/>
  <c r="CF193" s="1"/>
  <c r="AZ193"/>
  <c r="AX193"/>
  <c r="AY193" s="1"/>
  <c r="AL193"/>
  <c r="BC193" s="1"/>
  <c r="AH193"/>
  <c r="AG193"/>
  <c r="CH192"/>
  <c r="CG192"/>
  <c r="CE192"/>
  <c r="CF192" s="1"/>
  <c r="AZ192"/>
  <c r="AX192"/>
  <c r="AY192" s="1"/>
  <c r="AL192"/>
  <c r="BC192" s="1"/>
  <c r="AH192"/>
  <c r="AG192"/>
  <c r="CH191"/>
  <c r="CG191"/>
  <c r="CE191"/>
  <c r="CF191" s="1"/>
  <c r="AZ191"/>
  <c r="AX191"/>
  <c r="AY191" s="1"/>
  <c r="AL191"/>
  <c r="BC191" s="1"/>
  <c r="AH191"/>
  <c r="AG191"/>
  <c r="CH190"/>
  <c r="CG190"/>
  <c r="CE190"/>
  <c r="CF190" s="1"/>
  <c r="AZ190"/>
  <c r="AX190"/>
  <c r="AY190" s="1"/>
  <c r="AL190"/>
  <c r="BC190" s="1"/>
  <c r="AH190"/>
  <c r="AG190"/>
  <c r="CH189"/>
  <c r="CG189"/>
  <c r="CE189"/>
  <c r="CF189" s="1"/>
  <c r="AZ189"/>
  <c r="AX189"/>
  <c r="AY189" s="1"/>
  <c r="AL189"/>
  <c r="BC189" s="1"/>
  <c r="AH189"/>
  <c r="AG189"/>
  <c r="CH188"/>
  <c r="CG188"/>
  <c r="CE188"/>
  <c r="CF188" s="1"/>
  <c r="AZ188"/>
  <c r="AX188"/>
  <c r="AY188" s="1"/>
  <c r="AL188"/>
  <c r="BC188" s="1"/>
  <c r="AH188"/>
  <c r="AG188"/>
  <c r="CH187"/>
  <c r="CG187"/>
  <c r="CE187"/>
  <c r="CF187" s="1"/>
  <c r="AZ187"/>
  <c r="AX187"/>
  <c r="AY187" s="1"/>
  <c r="AL187"/>
  <c r="BC187" s="1"/>
  <c r="AH187"/>
  <c r="AG187"/>
  <c r="CH186"/>
  <c r="CG186"/>
  <c r="CE186"/>
  <c r="CF186" s="1"/>
  <c r="AZ186"/>
  <c r="AX186"/>
  <c r="AY186" s="1"/>
  <c r="AL186"/>
  <c r="BC186" s="1"/>
  <c r="AH186"/>
  <c r="AG186"/>
  <c r="CH185"/>
  <c r="CG185"/>
  <c r="CE185"/>
  <c r="CF185" s="1"/>
  <c r="AZ185"/>
  <c r="AX185"/>
  <c r="AY185" s="1"/>
  <c r="AL185"/>
  <c r="BC185" s="1"/>
  <c r="AH185"/>
  <c r="AG185"/>
  <c r="CH184"/>
  <c r="CG184"/>
  <c r="CE184"/>
  <c r="CF184" s="1"/>
  <c r="AZ184"/>
  <c r="AX184"/>
  <c r="AY184" s="1"/>
  <c r="AL184"/>
  <c r="BC184" s="1"/>
  <c r="AH184"/>
  <c r="AG184"/>
  <c r="CH183"/>
  <c r="CG183"/>
  <c r="CE183"/>
  <c r="CF183" s="1"/>
  <c r="AZ183"/>
  <c r="AX183"/>
  <c r="AY183" s="1"/>
  <c r="AL183"/>
  <c r="BC183" s="1"/>
  <c r="AH183"/>
  <c r="AG183"/>
  <c r="CH182"/>
  <c r="CG182"/>
  <c r="CE182"/>
  <c r="CF182" s="1"/>
  <c r="AZ182"/>
  <c r="AX182"/>
  <c r="AY182" s="1"/>
  <c r="AL182"/>
  <c r="BC182" s="1"/>
  <c r="AH182"/>
  <c r="AG182"/>
  <c r="CH181"/>
  <c r="CG181"/>
  <c r="CE181"/>
  <c r="CF181" s="1"/>
  <c r="AZ181"/>
  <c r="AX181"/>
  <c r="AY181" s="1"/>
  <c r="AL181"/>
  <c r="BC181" s="1"/>
  <c r="AH181"/>
  <c r="AG181"/>
  <c r="CH180"/>
  <c r="CG180"/>
  <c r="CE180"/>
  <c r="CF180" s="1"/>
  <c r="AZ180"/>
  <c r="AX180"/>
  <c r="AY180" s="1"/>
  <c r="AL180"/>
  <c r="BC180" s="1"/>
  <c r="AH180"/>
  <c r="AG180"/>
  <c r="CH179"/>
  <c r="CG179"/>
  <c r="CE179"/>
  <c r="CF179" s="1"/>
  <c r="AZ179"/>
  <c r="AX179"/>
  <c r="AY179" s="1"/>
  <c r="AL179"/>
  <c r="BC179" s="1"/>
  <c r="AH179"/>
  <c r="AG179"/>
  <c r="CH178"/>
  <c r="CG178"/>
  <c r="CE178"/>
  <c r="CF178" s="1"/>
  <c r="AZ178"/>
  <c r="AX178"/>
  <c r="AY178" s="1"/>
  <c r="AL178"/>
  <c r="BC178" s="1"/>
  <c r="AH178"/>
  <c r="AG178"/>
  <c r="CH177"/>
  <c r="CG177"/>
  <c r="CE177"/>
  <c r="CF177" s="1"/>
  <c r="AZ177"/>
  <c r="AX177"/>
  <c r="AY177" s="1"/>
  <c r="AL177"/>
  <c r="BC177" s="1"/>
  <c r="AH177"/>
  <c r="AG177"/>
  <c r="CH176"/>
  <c r="CG176"/>
  <c r="CE176"/>
  <c r="CF176" s="1"/>
  <c r="AZ176"/>
  <c r="AX176"/>
  <c r="AY176" s="1"/>
  <c r="AL176"/>
  <c r="BC176" s="1"/>
  <c r="AH176"/>
  <c r="AG176"/>
  <c r="CH175"/>
  <c r="CG175"/>
  <c r="CE175"/>
  <c r="CF175" s="1"/>
  <c r="AZ175"/>
  <c r="AX175"/>
  <c r="AY175" s="1"/>
  <c r="AL175"/>
  <c r="BC175" s="1"/>
  <c r="AH175"/>
  <c r="AG175"/>
  <c r="CH174"/>
  <c r="CG174"/>
  <c r="CE174"/>
  <c r="CF174" s="1"/>
  <c r="AZ174"/>
  <c r="AX174"/>
  <c r="AY174" s="1"/>
  <c r="AL174"/>
  <c r="BC174" s="1"/>
  <c r="AH174"/>
  <c r="AG174"/>
  <c r="CH173"/>
  <c r="CG173"/>
  <c r="CE173"/>
  <c r="CF173" s="1"/>
  <c r="AZ173"/>
  <c r="AX173"/>
  <c r="AY173" s="1"/>
  <c r="AL173"/>
  <c r="BC173" s="1"/>
  <c r="AH173"/>
  <c r="AG173"/>
  <c r="CH172"/>
  <c r="CG172"/>
  <c r="CE172"/>
  <c r="CF172" s="1"/>
  <c r="AZ172"/>
  <c r="AX172"/>
  <c r="AY172" s="1"/>
  <c r="AL172"/>
  <c r="BC172" s="1"/>
  <c r="AH172"/>
  <c r="AG172"/>
  <c r="CH171"/>
  <c r="CG171"/>
  <c r="CE171"/>
  <c r="CF171" s="1"/>
  <c r="AZ171"/>
  <c r="AX171"/>
  <c r="AY171" s="1"/>
  <c r="AL171"/>
  <c r="BC171" s="1"/>
  <c r="AH171"/>
  <c r="AG171"/>
  <c r="CH170"/>
  <c r="CG170"/>
  <c r="CE170"/>
  <c r="CF170" s="1"/>
  <c r="AZ170"/>
  <c r="AX170"/>
  <c r="AY170" s="1"/>
  <c r="AL170"/>
  <c r="BC170" s="1"/>
  <c r="AH170"/>
  <c r="AG170"/>
  <c r="B169"/>
  <c r="DO168"/>
  <c r="DN168"/>
  <c r="DP168" s="1"/>
  <c r="DR168" s="1"/>
  <c r="DM168"/>
  <c r="CM168"/>
  <c r="CH168"/>
  <c r="CG168"/>
  <c r="CE168"/>
  <c r="CF168" s="1"/>
  <c r="AZ168"/>
  <c r="AX168"/>
  <c r="AY168" s="1"/>
  <c r="AL168"/>
  <c r="BC168" s="1"/>
  <c r="AH168"/>
  <c r="AG168"/>
  <c r="DO167"/>
  <c r="DN167"/>
  <c r="DP167" s="1"/>
  <c r="DR167" s="1"/>
  <c r="DM167"/>
  <c r="CM167"/>
  <c r="CH167"/>
  <c r="CG167"/>
  <c r="CE167"/>
  <c r="CF167" s="1"/>
  <c r="AZ167"/>
  <c r="AX167"/>
  <c r="AY167" s="1"/>
  <c r="AL167"/>
  <c r="BC167" s="1"/>
  <c r="AH167"/>
  <c r="AG167"/>
  <c r="DO166"/>
  <c r="DN166"/>
  <c r="DP166" s="1"/>
  <c r="DR166" s="1"/>
  <c r="DM166"/>
  <c r="CM166"/>
  <c r="CH166"/>
  <c r="CG166"/>
  <c r="CE166"/>
  <c r="CF166" s="1"/>
  <c r="AZ166"/>
  <c r="AX166"/>
  <c r="AY166" s="1"/>
  <c r="AL166"/>
  <c r="BC166" s="1"/>
  <c r="AH166"/>
  <c r="AG166"/>
  <c r="DO165"/>
  <c r="DN165"/>
  <c r="DP165" s="1"/>
  <c r="DR165" s="1"/>
  <c r="DM165"/>
  <c r="CM165"/>
  <c r="CH165"/>
  <c r="CG165"/>
  <c r="CE165"/>
  <c r="CF165" s="1"/>
  <c r="AZ165"/>
  <c r="AX165"/>
  <c r="AY165" s="1"/>
  <c r="AL165"/>
  <c r="BC165" s="1"/>
  <c r="AH165"/>
  <c r="AG165"/>
  <c r="DO164"/>
  <c r="DN164"/>
  <c r="DP164" s="1"/>
  <c r="DR164" s="1"/>
  <c r="DM164"/>
  <c r="CM164"/>
  <c r="CH164"/>
  <c r="CG164"/>
  <c r="CE164"/>
  <c r="CF164" s="1"/>
  <c r="AZ164"/>
  <c r="AX164"/>
  <c r="AY164" s="1"/>
  <c r="AL164"/>
  <c r="BC164" s="1"/>
  <c r="AH164"/>
  <c r="AG164"/>
  <c r="DO163"/>
  <c r="DN163"/>
  <c r="DP163" s="1"/>
  <c r="DR163" s="1"/>
  <c r="DM163"/>
  <c r="CM163"/>
  <c r="CH163"/>
  <c r="CG163"/>
  <c r="CE163"/>
  <c r="CF163" s="1"/>
  <c r="AZ163"/>
  <c r="AX163"/>
  <c r="AY163" s="1"/>
  <c r="AL163"/>
  <c r="BC163" s="1"/>
  <c r="AH163"/>
  <c r="AG163"/>
  <c r="DO162"/>
  <c r="DN162"/>
  <c r="DP162" s="1"/>
  <c r="DR162" s="1"/>
  <c r="DM162"/>
  <c r="CM162"/>
  <c r="DL162" s="1"/>
  <c r="DQ162" s="1"/>
  <c r="CH162"/>
  <c r="CG162"/>
  <c r="CE162"/>
  <c r="CF162" s="1"/>
  <c r="AZ162"/>
  <c r="AX162"/>
  <c r="AY162" s="1"/>
  <c r="AL162"/>
  <c r="BC162" s="1"/>
  <c r="AH162"/>
  <c r="AG162"/>
  <c r="DO161"/>
  <c r="DN161"/>
  <c r="DP161" s="1"/>
  <c r="DR161" s="1"/>
  <c r="DM161"/>
  <c r="CM161"/>
  <c r="CH161"/>
  <c r="CG161"/>
  <c r="CE161"/>
  <c r="CF161" s="1"/>
  <c r="AZ161"/>
  <c r="AX161"/>
  <c r="AY161" s="1"/>
  <c r="AL161"/>
  <c r="BC161" s="1"/>
  <c r="AH161"/>
  <c r="AG161"/>
  <c r="DO160"/>
  <c r="DN160"/>
  <c r="DP160" s="1"/>
  <c r="DR160" s="1"/>
  <c r="DM160"/>
  <c r="CM160"/>
  <c r="CH160"/>
  <c r="CG160"/>
  <c r="CE160"/>
  <c r="CF160" s="1"/>
  <c r="AZ160"/>
  <c r="AX160"/>
  <c r="AY160" s="1"/>
  <c r="AL160"/>
  <c r="BC160" s="1"/>
  <c r="AH160"/>
  <c r="AG160"/>
  <c r="DO159"/>
  <c r="DN159"/>
  <c r="DP159" s="1"/>
  <c r="DR159" s="1"/>
  <c r="DM159"/>
  <c r="CM159"/>
  <c r="CH159"/>
  <c r="CG159"/>
  <c r="CE159"/>
  <c r="CF159" s="1"/>
  <c r="AZ159"/>
  <c r="AX159"/>
  <c r="AY159" s="1"/>
  <c r="AL159"/>
  <c r="BC159" s="1"/>
  <c r="AH159"/>
  <c r="AG159"/>
  <c r="DO158"/>
  <c r="DN158"/>
  <c r="DP158" s="1"/>
  <c r="DR158" s="1"/>
  <c r="DM158"/>
  <c r="CM158"/>
  <c r="CH158"/>
  <c r="CG158"/>
  <c r="CE158"/>
  <c r="CF158" s="1"/>
  <c r="AZ158"/>
  <c r="AX158"/>
  <c r="AY158" s="1"/>
  <c r="AL158"/>
  <c r="BC158" s="1"/>
  <c r="AH158"/>
  <c r="AG158"/>
  <c r="DO157"/>
  <c r="DN157"/>
  <c r="DP157" s="1"/>
  <c r="DR157" s="1"/>
  <c r="DM157"/>
  <c r="CM157"/>
  <c r="CH157"/>
  <c r="CG157"/>
  <c r="CE157"/>
  <c r="CF157" s="1"/>
  <c r="AZ157"/>
  <c r="AX157"/>
  <c r="AY157" s="1"/>
  <c r="AL157"/>
  <c r="BC157" s="1"/>
  <c r="AH157"/>
  <c r="AG157"/>
  <c r="DO156"/>
  <c r="DN156"/>
  <c r="DP156" s="1"/>
  <c r="DR156" s="1"/>
  <c r="DM156"/>
  <c r="CM156"/>
  <c r="CH156"/>
  <c r="CG156"/>
  <c r="CE156"/>
  <c r="CF156" s="1"/>
  <c r="AZ156"/>
  <c r="AX156"/>
  <c r="AY156" s="1"/>
  <c r="AL156"/>
  <c r="BC156" s="1"/>
  <c r="AH156"/>
  <c r="AG156"/>
  <c r="DO155"/>
  <c r="DN155"/>
  <c r="DP155" s="1"/>
  <c r="DR155" s="1"/>
  <c r="DM155"/>
  <c r="CM155"/>
  <c r="CH155"/>
  <c r="CG155"/>
  <c r="CE155"/>
  <c r="CF155" s="1"/>
  <c r="AZ155"/>
  <c r="AX155"/>
  <c r="AY155" s="1"/>
  <c r="AL155"/>
  <c r="BC155" s="1"/>
  <c r="AH155"/>
  <c r="AG155"/>
  <c r="DO154"/>
  <c r="DN154"/>
  <c r="DP154" s="1"/>
  <c r="DR154" s="1"/>
  <c r="DM154"/>
  <c r="CM154"/>
  <c r="CH154"/>
  <c r="CG154"/>
  <c r="CE154"/>
  <c r="CF154" s="1"/>
  <c r="AZ154"/>
  <c r="AX154"/>
  <c r="AY154" s="1"/>
  <c r="AL154"/>
  <c r="BC154" s="1"/>
  <c r="AH154"/>
  <c r="AG154"/>
  <c r="DO153"/>
  <c r="DN153"/>
  <c r="DP153" s="1"/>
  <c r="DR153" s="1"/>
  <c r="DM153"/>
  <c r="CM153"/>
  <c r="CH153"/>
  <c r="CG153"/>
  <c r="CE153"/>
  <c r="CF153" s="1"/>
  <c r="AZ153"/>
  <c r="AX153"/>
  <c r="AY153" s="1"/>
  <c r="AL153"/>
  <c r="BC153" s="1"/>
  <c r="AH153"/>
  <c r="AG153"/>
  <c r="DO152"/>
  <c r="DN152"/>
  <c r="DP152" s="1"/>
  <c r="DR152" s="1"/>
  <c r="DM152"/>
  <c r="CM152"/>
  <c r="CH152"/>
  <c r="CG152"/>
  <c r="CE152"/>
  <c r="CF152" s="1"/>
  <c r="AZ152"/>
  <c r="AX152"/>
  <c r="AY152" s="1"/>
  <c r="AL152"/>
  <c r="BC152" s="1"/>
  <c r="AH152"/>
  <c r="AG152"/>
  <c r="DO151"/>
  <c r="DN151"/>
  <c r="DP151" s="1"/>
  <c r="DR151" s="1"/>
  <c r="DM151"/>
  <c r="CM151"/>
  <c r="CH151"/>
  <c r="CG151"/>
  <c r="CE151"/>
  <c r="CF151" s="1"/>
  <c r="AZ151"/>
  <c r="AX151"/>
  <c r="AY151" s="1"/>
  <c r="AL151"/>
  <c r="BC151" s="1"/>
  <c r="AH151"/>
  <c r="AG151"/>
  <c r="DO150"/>
  <c r="DN150"/>
  <c r="DP150" s="1"/>
  <c r="DR150" s="1"/>
  <c r="DM150"/>
  <c r="CM150"/>
  <c r="CH150"/>
  <c r="CG150"/>
  <c r="CE150"/>
  <c r="CF150" s="1"/>
  <c r="AZ150"/>
  <c r="AX150"/>
  <c r="AY150" s="1"/>
  <c r="AL150"/>
  <c r="BC150" s="1"/>
  <c r="AH150"/>
  <c r="AG150"/>
  <c r="DO149"/>
  <c r="DN149"/>
  <c r="DP149" s="1"/>
  <c r="DR149" s="1"/>
  <c r="DM149"/>
  <c r="CM149"/>
  <c r="CH149"/>
  <c r="CG149"/>
  <c r="CE149"/>
  <c r="CF149" s="1"/>
  <c r="AZ149"/>
  <c r="AX149"/>
  <c r="AY149" s="1"/>
  <c r="AL149"/>
  <c r="BC149" s="1"/>
  <c r="AH149"/>
  <c r="AG149"/>
  <c r="DO148"/>
  <c r="DN148"/>
  <c r="DP148" s="1"/>
  <c r="DR148" s="1"/>
  <c r="DM148"/>
  <c r="CM148"/>
  <c r="CH148"/>
  <c r="CG148"/>
  <c r="CE148"/>
  <c r="CF148" s="1"/>
  <c r="AZ148"/>
  <c r="AX148"/>
  <c r="AY148" s="1"/>
  <c r="AL148"/>
  <c r="BC148" s="1"/>
  <c r="AH148"/>
  <c r="AG148"/>
  <c r="DO147"/>
  <c r="DN147"/>
  <c r="DP147" s="1"/>
  <c r="DR147" s="1"/>
  <c r="DM147"/>
  <c r="CM147"/>
  <c r="CH147"/>
  <c r="CG147"/>
  <c r="CE147"/>
  <c r="CF147" s="1"/>
  <c r="AZ147"/>
  <c r="AX147"/>
  <c r="AY147" s="1"/>
  <c r="AL147"/>
  <c r="BC147" s="1"/>
  <c r="AH147"/>
  <c r="AG147"/>
  <c r="DO146"/>
  <c r="DN146"/>
  <c r="DP146" s="1"/>
  <c r="DR146" s="1"/>
  <c r="DM146"/>
  <c r="CM146"/>
  <c r="CH146"/>
  <c r="CG146"/>
  <c r="CE146"/>
  <c r="CF146" s="1"/>
  <c r="AZ146"/>
  <c r="AX146"/>
  <c r="AY146" s="1"/>
  <c r="AL146"/>
  <c r="BC146" s="1"/>
  <c r="AH146"/>
  <c r="AG146"/>
  <c r="DO145"/>
  <c r="DN145"/>
  <c r="DP145" s="1"/>
  <c r="DR145" s="1"/>
  <c r="DM145"/>
  <c r="CM145"/>
  <c r="CH145"/>
  <c r="CG145"/>
  <c r="CE145"/>
  <c r="CF145" s="1"/>
  <c r="AZ145"/>
  <c r="AX145"/>
  <c r="AY145" s="1"/>
  <c r="AL145"/>
  <c r="BC145" s="1"/>
  <c r="AH145"/>
  <c r="AG145"/>
  <c r="DO144"/>
  <c r="DN144"/>
  <c r="DP144" s="1"/>
  <c r="DR144" s="1"/>
  <c r="DM144"/>
  <c r="CM144"/>
  <c r="CH144"/>
  <c r="CG144"/>
  <c r="CE144"/>
  <c r="CF144" s="1"/>
  <c r="AZ144"/>
  <c r="AX144"/>
  <c r="AY144" s="1"/>
  <c r="AL144"/>
  <c r="BC144" s="1"/>
  <c r="AH144"/>
  <c r="AG144"/>
  <c r="DO143"/>
  <c r="DN143"/>
  <c r="DP143" s="1"/>
  <c r="DR143" s="1"/>
  <c r="DM143"/>
  <c r="CM143"/>
  <c r="CH143"/>
  <c r="CG143"/>
  <c r="CE143"/>
  <c r="CF143" s="1"/>
  <c r="AZ143"/>
  <c r="AX143"/>
  <c r="AY143" s="1"/>
  <c r="AL143"/>
  <c r="BC143" s="1"/>
  <c r="AH143"/>
  <c r="AG143"/>
  <c r="DO142"/>
  <c r="DN142"/>
  <c r="DP142" s="1"/>
  <c r="DR142" s="1"/>
  <c r="DM142"/>
  <c r="CM142"/>
  <c r="CH142"/>
  <c r="CG142"/>
  <c r="CE142"/>
  <c r="CF142" s="1"/>
  <c r="AZ142"/>
  <c r="AX142"/>
  <c r="AY142" s="1"/>
  <c r="AL142"/>
  <c r="BC142" s="1"/>
  <c r="AH142"/>
  <c r="AG142"/>
  <c r="DO141"/>
  <c r="DN141"/>
  <c r="DP141" s="1"/>
  <c r="DR141" s="1"/>
  <c r="DM141"/>
  <c r="CM141"/>
  <c r="CH141"/>
  <c r="CG141"/>
  <c r="CE141"/>
  <c r="CF141" s="1"/>
  <c r="AZ141"/>
  <c r="AX141"/>
  <c r="AY141" s="1"/>
  <c r="AL141"/>
  <c r="BC141" s="1"/>
  <c r="AH141"/>
  <c r="AG141"/>
  <c r="DO140"/>
  <c r="DN140"/>
  <c r="DP140" s="1"/>
  <c r="DR140" s="1"/>
  <c r="DM140"/>
  <c r="CM140"/>
  <c r="CH140"/>
  <c r="CG140"/>
  <c r="CE140"/>
  <c r="CF140" s="1"/>
  <c r="AZ140"/>
  <c r="AX140"/>
  <c r="AY140" s="1"/>
  <c r="AL140"/>
  <c r="BC140" s="1"/>
  <c r="AH140"/>
  <c r="AG140"/>
  <c r="DO139"/>
  <c r="DN139"/>
  <c r="DP139" s="1"/>
  <c r="DR139" s="1"/>
  <c r="DM139"/>
  <c r="CM139"/>
  <c r="CH139"/>
  <c r="CG139"/>
  <c r="CE139"/>
  <c r="CF139" s="1"/>
  <c r="AZ139"/>
  <c r="AX139"/>
  <c r="AY139" s="1"/>
  <c r="AL139"/>
  <c r="BC139" s="1"/>
  <c r="AH139"/>
  <c r="AG139"/>
  <c r="DO138"/>
  <c r="DN138"/>
  <c r="DP138" s="1"/>
  <c r="DR138" s="1"/>
  <c r="DM138"/>
  <c r="CM138"/>
  <c r="CH138"/>
  <c r="CG138"/>
  <c r="CE138"/>
  <c r="CF138" s="1"/>
  <c r="AZ138"/>
  <c r="AX138"/>
  <c r="AY138" s="1"/>
  <c r="AL138"/>
  <c r="BC138" s="1"/>
  <c r="AH138"/>
  <c r="AG138"/>
  <c r="DO137"/>
  <c r="DN137"/>
  <c r="DP137" s="1"/>
  <c r="DR137" s="1"/>
  <c r="DM137"/>
  <c r="CM137"/>
  <c r="CH137"/>
  <c r="CG137"/>
  <c r="CE137"/>
  <c r="CF137" s="1"/>
  <c r="AZ137"/>
  <c r="AX137"/>
  <c r="AY137" s="1"/>
  <c r="AL137"/>
  <c r="BC137" s="1"/>
  <c r="AH137"/>
  <c r="AG137"/>
  <c r="DO136"/>
  <c r="DN136"/>
  <c r="DP136" s="1"/>
  <c r="DR136" s="1"/>
  <c r="DM136"/>
  <c r="CM136"/>
  <c r="CH136"/>
  <c r="CG136"/>
  <c r="CE136"/>
  <c r="CF136" s="1"/>
  <c r="AZ136"/>
  <c r="AX136"/>
  <c r="AY136" s="1"/>
  <c r="AL136"/>
  <c r="BC136" s="1"/>
  <c r="AH136"/>
  <c r="AG136"/>
  <c r="DO135"/>
  <c r="DN135"/>
  <c r="DP135" s="1"/>
  <c r="DR135" s="1"/>
  <c r="DM135"/>
  <c r="CM135"/>
  <c r="CH135"/>
  <c r="CG135"/>
  <c r="CE135"/>
  <c r="CF135" s="1"/>
  <c r="AZ135"/>
  <c r="AX135"/>
  <c r="AY135" s="1"/>
  <c r="AL135"/>
  <c r="BC135" s="1"/>
  <c r="AH135"/>
  <c r="AG135"/>
  <c r="DO134"/>
  <c r="DN134"/>
  <c r="DP134" s="1"/>
  <c r="DR134" s="1"/>
  <c r="DM134"/>
  <c r="CM134"/>
  <c r="CH134"/>
  <c r="CG134"/>
  <c r="CE134"/>
  <c r="CF134" s="1"/>
  <c r="AZ134"/>
  <c r="AX134"/>
  <c r="AY134" s="1"/>
  <c r="AL134"/>
  <c r="BC134" s="1"/>
  <c r="AH134"/>
  <c r="AG134"/>
  <c r="DO133"/>
  <c r="DN133"/>
  <c r="DP133" s="1"/>
  <c r="DR133" s="1"/>
  <c r="DM133"/>
  <c r="CM133"/>
  <c r="DL133" s="1"/>
  <c r="DQ133" s="1"/>
  <c r="CH133"/>
  <c r="CG133"/>
  <c r="CE133"/>
  <c r="CF133" s="1"/>
  <c r="AZ133"/>
  <c r="AX133"/>
  <c r="AY133" s="1"/>
  <c r="AL133"/>
  <c r="BC133" s="1"/>
  <c r="AH133"/>
  <c r="AG133"/>
  <c r="DO132"/>
  <c r="DN132"/>
  <c r="DP132" s="1"/>
  <c r="DR132" s="1"/>
  <c r="DM132"/>
  <c r="CM132"/>
  <c r="CH132"/>
  <c r="CG132"/>
  <c r="CE132"/>
  <c r="CF132" s="1"/>
  <c r="AZ132"/>
  <c r="AX132"/>
  <c r="AY132" s="1"/>
  <c r="AL132"/>
  <c r="BC132" s="1"/>
  <c r="AH132"/>
  <c r="AG132"/>
  <c r="DO131"/>
  <c r="DN131"/>
  <c r="DP131" s="1"/>
  <c r="DR131" s="1"/>
  <c r="DM131"/>
  <c r="CM131"/>
  <c r="CH131"/>
  <c r="CG131"/>
  <c r="CE131"/>
  <c r="CF131" s="1"/>
  <c r="AZ131"/>
  <c r="AX131"/>
  <c r="AY131" s="1"/>
  <c r="AL131"/>
  <c r="BC131" s="1"/>
  <c r="AH131"/>
  <c r="AG131"/>
  <c r="DO130"/>
  <c r="DN130"/>
  <c r="DP130" s="1"/>
  <c r="DR130" s="1"/>
  <c r="DM130"/>
  <c r="CM130"/>
  <c r="CH130"/>
  <c r="CG130"/>
  <c r="CE130"/>
  <c r="CF130" s="1"/>
  <c r="AZ130"/>
  <c r="AX130"/>
  <c r="AY130" s="1"/>
  <c r="AL130"/>
  <c r="BC130" s="1"/>
  <c r="AH130"/>
  <c r="AG130"/>
  <c r="DO129"/>
  <c r="DN129"/>
  <c r="DP129" s="1"/>
  <c r="DR129" s="1"/>
  <c r="DM129"/>
  <c r="CM129"/>
  <c r="CH129"/>
  <c r="CG129"/>
  <c r="CE129"/>
  <c r="CF129" s="1"/>
  <c r="AZ129"/>
  <c r="AX129"/>
  <c r="AY129" s="1"/>
  <c r="AL129"/>
  <c r="BC129" s="1"/>
  <c r="AH129"/>
  <c r="AG129"/>
  <c r="DO128"/>
  <c r="DN128"/>
  <c r="DP128" s="1"/>
  <c r="DR128" s="1"/>
  <c r="DM128"/>
  <c r="CM128"/>
  <c r="CH128"/>
  <c r="CG128"/>
  <c r="CE128"/>
  <c r="CF128" s="1"/>
  <c r="AZ128"/>
  <c r="AX128"/>
  <c r="AY128" s="1"/>
  <c r="AL128"/>
  <c r="BC128" s="1"/>
  <c r="AH128"/>
  <c r="AG128"/>
  <c r="DO127"/>
  <c r="DN127"/>
  <c r="DP127" s="1"/>
  <c r="DR127" s="1"/>
  <c r="DM127"/>
  <c r="CM127"/>
  <c r="CH127"/>
  <c r="CG127"/>
  <c r="CE127"/>
  <c r="CF127" s="1"/>
  <c r="AZ127"/>
  <c r="AX127"/>
  <c r="AY127" s="1"/>
  <c r="AL127"/>
  <c r="BC127" s="1"/>
  <c r="AH127"/>
  <c r="AG127"/>
  <c r="DO126"/>
  <c r="DN126"/>
  <c r="DP126" s="1"/>
  <c r="DR126" s="1"/>
  <c r="DM126"/>
  <c r="CM126"/>
  <c r="CH126"/>
  <c r="CG126"/>
  <c r="CE126"/>
  <c r="CF126" s="1"/>
  <c r="AZ126"/>
  <c r="AX126"/>
  <c r="AY126" s="1"/>
  <c r="AL126"/>
  <c r="BC126" s="1"/>
  <c r="AH126"/>
  <c r="AG126"/>
  <c r="DO125"/>
  <c r="DN125"/>
  <c r="DP125" s="1"/>
  <c r="DR125" s="1"/>
  <c r="DM125"/>
  <c r="CM125"/>
  <c r="CH125"/>
  <c r="CG125"/>
  <c r="CE125"/>
  <c r="CF125" s="1"/>
  <c r="AZ125"/>
  <c r="AX125"/>
  <c r="AY125" s="1"/>
  <c r="AL125"/>
  <c r="BC125" s="1"/>
  <c r="AH125"/>
  <c r="AG125"/>
  <c r="DO124"/>
  <c r="DN124"/>
  <c r="DP124" s="1"/>
  <c r="DR124" s="1"/>
  <c r="DM124"/>
  <c r="CM124"/>
  <c r="CH124"/>
  <c r="CG124"/>
  <c r="CE124"/>
  <c r="CF124" s="1"/>
  <c r="AZ124"/>
  <c r="AX124"/>
  <c r="AY124" s="1"/>
  <c r="AL124"/>
  <c r="BC124" s="1"/>
  <c r="AH124"/>
  <c r="AG124"/>
  <c r="DO123"/>
  <c r="DN123"/>
  <c r="DP123" s="1"/>
  <c r="DR123" s="1"/>
  <c r="DM123"/>
  <c r="CM123"/>
  <c r="CH123"/>
  <c r="CG123"/>
  <c r="CE123"/>
  <c r="CF123" s="1"/>
  <c r="AZ123"/>
  <c r="AX123"/>
  <c r="AY123" s="1"/>
  <c r="AL123"/>
  <c r="BC123" s="1"/>
  <c r="AH123"/>
  <c r="AG123"/>
  <c r="DO122"/>
  <c r="DN122"/>
  <c r="DP122" s="1"/>
  <c r="DR122" s="1"/>
  <c r="DM122"/>
  <c r="CM122"/>
  <c r="CH122"/>
  <c r="CG122"/>
  <c r="CE122"/>
  <c r="CF122" s="1"/>
  <c r="AZ122"/>
  <c r="AX122"/>
  <c r="AY122" s="1"/>
  <c r="AL122"/>
  <c r="BC122" s="1"/>
  <c r="AH122"/>
  <c r="AG122"/>
  <c r="DO121"/>
  <c r="DN121"/>
  <c r="DP121" s="1"/>
  <c r="DR121" s="1"/>
  <c r="DM121"/>
  <c r="CM121"/>
  <c r="DL121" s="1"/>
  <c r="DQ121" s="1"/>
  <c r="CH121"/>
  <c r="CG121"/>
  <c r="CE121"/>
  <c r="CF121" s="1"/>
  <c r="AZ121"/>
  <c r="AX121"/>
  <c r="AY121" s="1"/>
  <c r="AL121"/>
  <c r="BC121" s="1"/>
  <c r="AH121"/>
  <c r="AG121"/>
  <c r="DO120"/>
  <c r="DN120"/>
  <c r="DP120" s="1"/>
  <c r="DR120" s="1"/>
  <c r="DM120"/>
  <c r="CM120"/>
  <c r="DL120" s="1"/>
  <c r="DQ120" s="1"/>
  <c r="CH120"/>
  <c r="CG120"/>
  <c r="CE120"/>
  <c r="CF120" s="1"/>
  <c r="AZ120"/>
  <c r="AX120"/>
  <c r="AY120" s="1"/>
  <c r="AL120"/>
  <c r="BC120" s="1"/>
  <c r="AH120"/>
  <c r="AG120"/>
  <c r="DO119"/>
  <c r="DN119"/>
  <c r="DP119" s="1"/>
  <c r="DR119" s="1"/>
  <c r="DM119"/>
  <c r="CM119"/>
  <c r="CH119"/>
  <c r="CG119"/>
  <c r="CE119"/>
  <c r="CF119" s="1"/>
  <c r="AZ119"/>
  <c r="AX119"/>
  <c r="AY119" s="1"/>
  <c r="AL119"/>
  <c r="BC119" s="1"/>
  <c r="AH119"/>
  <c r="AG119"/>
  <c r="DO118"/>
  <c r="DN118"/>
  <c r="DP118" s="1"/>
  <c r="DR118" s="1"/>
  <c r="DM118"/>
  <c r="CM118"/>
  <c r="CH118"/>
  <c r="CG118"/>
  <c r="CE118"/>
  <c r="CF118" s="1"/>
  <c r="AZ118"/>
  <c r="AX118"/>
  <c r="AY118" s="1"/>
  <c r="AL118"/>
  <c r="BC118" s="1"/>
  <c r="AH118"/>
  <c r="AG118"/>
  <c r="DO117"/>
  <c r="DN117"/>
  <c r="DP117" s="1"/>
  <c r="DR117" s="1"/>
  <c r="DM117"/>
  <c r="CM117"/>
  <c r="CH117"/>
  <c r="CG117"/>
  <c r="CE117"/>
  <c r="CF117" s="1"/>
  <c r="AZ117"/>
  <c r="AX117"/>
  <c r="AY117" s="1"/>
  <c r="AL117"/>
  <c r="BC117" s="1"/>
  <c r="AH117"/>
  <c r="AG117"/>
  <c r="DO116"/>
  <c r="DN116"/>
  <c r="DP116" s="1"/>
  <c r="DR116" s="1"/>
  <c r="DM116"/>
  <c r="CM116"/>
  <c r="CH116"/>
  <c r="CG116"/>
  <c r="CE116"/>
  <c r="CF116" s="1"/>
  <c r="AZ116"/>
  <c r="AX116"/>
  <c r="AY116" s="1"/>
  <c r="AL116"/>
  <c r="BC116" s="1"/>
  <c r="AH116"/>
  <c r="AG116"/>
  <c r="DO115"/>
  <c r="DN115"/>
  <c r="DP115" s="1"/>
  <c r="DR115" s="1"/>
  <c r="DM115"/>
  <c r="CM115"/>
  <c r="CH115"/>
  <c r="CG115"/>
  <c r="CE115"/>
  <c r="CF115" s="1"/>
  <c r="AZ115"/>
  <c r="AX115"/>
  <c r="AY115" s="1"/>
  <c r="AL115"/>
  <c r="BC115" s="1"/>
  <c r="AH115"/>
  <c r="AG115"/>
  <c r="DO114"/>
  <c r="DN114"/>
  <c r="DP114" s="1"/>
  <c r="DR114" s="1"/>
  <c r="DM114"/>
  <c r="CM114"/>
  <c r="CH114"/>
  <c r="CG114"/>
  <c r="CE114"/>
  <c r="CF114" s="1"/>
  <c r="AZ114"/>
  <c r="AX114"/>
  <c r="AY114" s="1"/>
  <c r="AL114"/>
  <c r="BC114" s="1"/>
  <c r="AH114"/>
  <c r="AG114"/>
  <c r="DO113"/>
  <c r="DN113"/>
  <c r="DP113" s="1"/>
  <c r="DR113" s="1"/>
  <c r="DM113"/>
  <c r="CM113"/>
  <c r="CH113"/>
  <c r="CG113"/>
  <c r="CE113"/>
  <c r="CF113" s="1"/>
  <c r="AZ113"/>
  <c r="AX113"/>
  <c r="AY113" s="1"/>
  <c r="AL113"/>
  <c r="BC113" s="1"/>
  <c r="AH113"/>
  <c r="AG113"/>
  <c r="DO112"/>
  <c r="DN112"/>
  <c r="DP112" s="1"/>
  <c r="DR112" s="1"/>
  <c r="DM112"/>
  <c r="CM112"/>
  <c r="CH112"/>
  <c r="CG112"/>
  <c r="CE112"/>
  <c r="CF112" s="1"/>
  <c r="AZ112"/>
  <c r="AX112"/>
  <c r="AY112" s="1"/>
  <c r="AL112"/>
  <c r="BC112" s="1"/>
  <c r="AH112"/>
  <c r="AG112"/>
  <c r="DO111"/>
  <c r="DN111"/>
  <c r="DP111" s="1"/>
  <c r="DR111" s="1"/>
  <c r="DM111"/>
  <c r="CM111"/>
  <c r="CH111"/>
  <c r="CG111"/>
  <c r="CE111"/>
  <c r="CF111" s="1"/>
  <c r="AZ111"/>
  <c r="AX111"/>
  <c r="AY111" s="1"/>
  <c r="AL111"/>
  <c r="BC111" s="1"/>
  <c r="AH111"/>
  <c r="AG111"/>
  <c r="DO110"/>
  <c r="DN110"/>
  <c r="DP110" s="1"/>
  <c r="DR110" s="1"/>
  <c r="DM110"/>
  <c r="CM110"/>
  <c r="CH110"/>
  <c r="CG110"/>
  <c r="CE110"/>
  <c r="CF110" s="1"/>
  <c r="AZ110"/>
  <c r="AX110"/>
  <c r="AY110" s="1"/>
  <c r="AL110"/>
  <c r="BC110" s="1"/>
  <c r="AH110"/>
  <c r="AG110"/>
  <c r="DO109"/>
  <c r="DN109"/>
  <c r="DP109" s="1"/>
  <c r="DR109" s="1"/>
  <c r="DM109"/>
  <c r="CM109"/>
  <c r="CH109"/>
  <c r="CG109"/>
  <c r="CE109"/>
  <c r="CF109" s="1"/>
  <c r="AZ109"/>
  <c r="AX109"/>
  <c r="AY109" s="1"/>
  <c r="AL109"/>
  <c r="BC109" s="1"/>
  <c r="AH109"/>
  <c r="AG109"/>
  <c r="DO108"/>
  <c r="DN108"/>
  <c r="DP108" s="1"/>
  <c r="DR108" s="1"/>
  <c r="DM108"/>
  <c r="CM108"/>
  <c r="CH108"/>
  <c r="CG108"/>
  <c r="CE108"/>
  <c r="CF108" s="1"/>
  <c r="AZ108"/>
  <c r="AX108"/>
  <c r="AY108" s="1"/>
  <c r="AL108"/>
  <c r="BC108" s="1"/>
  <c r="AH108"/>
  <c r="AG108"/>
  <c r="DO107"/>
  <c r="DN107"/>
  <c r="DP107" s="1"/>
  <c r="DR107" s="1"/>
  <c r="DM107"/>
  <c r="CM107"/>
  <c r="CH107"/>
  <c r="CG107"/>
  <c r="CE107"/>
  <c r="CF107" s="1"/>
  <c r="AZ107"/>
  <c r="AX107"/>
  <c r="AY107" s="1"/>
  <c r="AL107"/>
  <c r="BC107" s="1"/>
  <c r="AH107"/>
  <c r="AG107"/>
  <c r="DO106"/>
  <c r="DN106"/>
  <c r="DP106" s="1"/>
  <c r="DR106" s="1"/>
  <c r="DM106"/>
  <c r="CM106"/>
  <c r="CH106"/>
  <c r="CG106"/>
  <c r="CE106"/>
  <c r="CF106" s="1"/>
  <c r="AZ106"/>
  <c r="AX106"/>
  <c r="AY106" s="1"/>
  <c r="AL106"/>
  <c r="BC106" s="1"/>
  <c r="AH106"/>
  <c r="AG106"/>
  <c r="DO105"/>
  <c r="DN105"/>
  <c r="DP105" s="1"/>
  <c r="DR105" s="1"/>
  <c r="DM105"/>
  <c r="CM105"/>
  <c r="CH105"/>
  <c r="CG105"/>
  <c r="CE105"/>
  <c r="CF105" s="1"/>
  <c r="AZ105"/>
  <c r="AX105"/>
  <c r="AY105" s="1"/>
  <c r="AL105"/>
  <c r="BC105" s="1"/>
  <c r="AH105"/>
  <c r="AG105"/>
  <c r="DO104"/>
  <c r="DN104"/>
  <c r="DP104" s="1"/>
  <c r="DR104" s="1"/>
  <c r="DM104"/>
  <c r="CM104"/>
  <c r="DL104" s="1"/>
  <c r="DQ104" s="1"/>
  <c r="CH104"/>
  <c r="CG104"/>
  <c r="CE104"/>
  <c r="CF104" s="1"/>
  <c r="AZ104"/>
  <c r="AX104"/>
  <c r="AY104" s="1"/>
  <c r="AL104"/>
  <c r="BC104" s="1"/>
  <c r="AH104"/>
  <c r="AG104"/>
  <c r="DO103"/>
  <c r="DN103"/>
  <c r="DP103" s="1"/>
  <c r="DR103" s="1"/>
  <c r="DM103"/>
  <c r="CM103"/>
  <c r="CH103"/>
  <c r="CG103"/>
  <c r="CE103"/>
  <c r="CF103" s="1"/>
  <c r="AZ103"/>
  <c r="AX103"/>
  <c r="AY103" s="1"/>
  <c r="AL103"/>
  <c r="BC103" s="1"/>
  <c r="AH103"/>
  <c r="AG103"/>
  <c r="DO102"/>
  <c r="DN102"/>
  <c r="DP102" s="1"/>
  <c r="DR102" s="1"/>
  <c r="DM102"/>
  <c r="CM102"/>
  <c r="CH102"/>
  <c r="CG102"/>
  <c r="CE102"/>
  <c r="CF102" s="1"/>
  <c r="AZ102"/>
  <c r="AX102"/>
  <c r="AY102" s="1"/>
  <c r="AL102"/>
  <c r="BC102" s="1"/>
  <c r="AH102"/>
  <c r="AG102"/>
  <c r="DO101"/>
  <c r="DN101"/>
  <c r="DP101" s="1"/>
  <c r="DR101" s="1"/>
  <c r="DM101"/>
  <c r="CM101"/>
  <c r="CH101"/>
  <c r="CG101"/>
  <c r="CE101"/>
  <c r="CF101" s="1"/>
  <c r="AZ101"/>
  <c r="AX101"/>
  <c r="AY101" s="1"/>
  <c r="AL101"/>
  <c r="BC101" s="1"/>
  <c r="AH101"/>
  <c r="AG101"/>
  <c r="DO100"/>
  <c r="DN100"/>
  <c r="DP100" s="1"/>
  <c r="DR100" s="1"/>
  <c r="DM100"/>
  <c r="CM100"/>
  <c r="CH100"/>
  <c r="CG100"/>
  <c r="CE100"/>
  <c r="CF100" s="1"/>
  <c r="AZ100"/>
  <c r="AX100"/>
  <c r="AY100" s="1"/>
  <c r="AL100"/>
  <c r="BC100" s="1"/>
  <c r="AH100"/>
  <c r="AG100"/>
  <c r="DO99"/>
  <c r="DN99"/>
  <c r="DP99" s="1"/>
  <c r="DR99" s="1"/>
  <c r="DM99"/>
  <c r="CM99"/>
  <c r="CH99"/>
  <c r="CG99"/>
  <c r="CE99"/>
  <c r="CF99" s="1"/>
  <c r="AZ99"/>
  <c r="AX99"/>
  <c r="AY99" s="1"/>
  <c r="AL99"/>
  <c r="BC99" s="1"/>
  <c r="AH99"/>
  <c r="AG99"/>
  <c r="DO98"/>
  <c r="DN98"/>
  <c r="DP98" s="1"/>
  <c r="DR98" s="1"/>
  <c r="DM98"/>
  <c r="CM98"/>
  <c r="CH98"/>
  <c r="CG98"/>
  <c r="CE98"/>
  <c r="CF98" s="1"/>
  <c r="AZ98"/>
  <c r="AX98"/>
  <c r="AY98" s="1"/>
  <c r="AL98"/>
  <c r="BC98" s="1"/>
  <c r="AH98"/>
  <c r="AG98"/>
  <c r="B97"/>
  <c r="AZ96"/>
  <c r="AL96"/>
  <c r="BC96" s="1"/>
  <c r="AH96"/>
  <c r="AG96"/>
  <c r="AZ95"/>
  <c r="AL95"/>
  <c r="BC95" s="1"/>
  <c r="AH95"/>
  <c r="AG95"/>
  <c r="AZ94"/>
  <c r="AL94"/>
  <c r="BC94" s="1"/>
  <c r="AH94"/>
  <c r="AG94"/>
  <c r="AZ93"/>
  <c r="AL93"/>
  <c r="BC93" s="1"/>
  <c r="AH93"/>
  <c r="AG93"/>
  <c r="AZ92"/>
  <c r="AL92"/>
  <c r="BC92" s="1"/>
  <c r="AH92"/>
  <c r="AG92"/>
  <c r="AZ91"/>
  <c r="AL91"/>
  <c r="BC91" s="1"/>
  <c r="AH91"/>
  <c r="AG91"/>
  <c r="AZ90"/>
  <c r="AL90"/>
  <c r="BC90" s="1"/>
  <c r="AH90"/>
  <c r="AG90"/>
  <c r="AZ89"/>
  <c r="AL89"/>
  <c r="BC89" s="1"/>
  <c r="AH89"/>
  <c r="AG89"/>
  <c r="AZ88"/>
  <c r="AL88"/>
  <c r="BC88" s="1"/>
  <c r="AH88"/>
  <c r="AG88"/>
  <c r="AZ87"/>
  <c r="AL87"/>
  <c r="BC87" s="1"/>
  <c r="AH87"/>
  <c r="AG87"/>
  <c r="AZ86"/>
  <c r="AL86"/>
  <c r="BC86" s="1"/>
  <c r="AH86"/>
  <c r="AG86"/>
  <c r="AZ85"/>
  <c r="AL85"/>
  <c r="BC85" s="1"/>
  <c r="AH85"/>
  <c r="AG85"/>
  <c r="AZ84"/>
  <c r="AL84"/>
  <c r="BC84" s="1"/>
  <c r="AH84"/>
  <c r="AG84"/>
  <c r="AZ83"/>
  <c r="AL83"/>
  <c r="BC83" s="1"/>
  <c r="AH83"/>
  <c r="AG83"/>
  <c r="AZ82"/>
  <c r="AL82"/>
  <c r="BC82" s="1"/>
  <c r="AH82"/>
  <c r="AG82"/>
  <c r="AZ81"/>
  <c r="AL81"/>
  <c r="BC81" s="1"/>
  <c r="AH81"/>
  <c r="AG81"/>
  <c r="AZ80"/>
  <c r="AL80"/>
  <c r="BC80" s="1"/>
  <c r="AH80"/>
  <c r="AG80"/>
  <c r="AZ79"/>
  <c r="AL79"/>
  <c r="BC79" s="1"/>
  <c r="AH79"/>
  <c r="AG79"/>
  <c r="AZ78"/>
  <c r="AL78"/>
  <c r="BC78" s="1"/>
  <c r="AH78"/>
  <c r="AG78"/>
  <c r="AZ77"/>
  <c r="AL77"/>
  <c r="BC77" s="1"/>
  <c r="AH77"/>
  <c r="AG77"/>
  <c r="AZ76"/>
  <c r="AL76"/>
  <c r="BC76" s="1"/>
  <c r="AH76"/>
  <c r="AG76"/>
  <c r="AZ75"/>
  <c r="AL75"/>
  <c r="BC75" s="1"/>
  <c r="AH75"/>
  <c r="AG75"/>
  <c r="AZ74"/>
  <c r="AL74"/>
  <c r="BC74" s="1"/>
  <c r="AH74"/>
  <c r="AG74"/>
  <c r="AZ73"/>
  <c r="AL73"/>
  <c r="BC73" s="1"/>
  <c r="AH73"/>
  <c r="AG73"/>
  <c r="AZ72"/>
  <c r="AL72"/>
  <c r="BC72" s="1"/>
  <c r="AH72"/>
  <c r="AG72"/>
  <c r="AZ71"/>
  <c r="AL71"/>
  <c r="BC71" s="1"/>
  <c r="AH71"/>
  <c r="AG71"/>
  <c r="AZ70"/>
  <c r="AL70"/>
  <c r="BC70" s="1"/>
  <c r="AH70"/>
  <c r="AG70"/>
  <c r="AZ69"/>
  <c r="AL69"/>
  <c r="BC69" s="1"/>
  <c r="AH69"/>
  <c r="AG69"/>
  <c r="AZ68"/>
  <c r="AL68"/>
  <c r="BC68" s="1"/>
  <c r="AH68"/>
  <c r="AG68"/>
  <c r="AZ67"/>
  <c r="AL67"/>
  <c r="BC67" s="1"/>
  <c r="AH67"/>
  <c r="AG67"/>
  <c r="AZ66"/>
  <c r="AL66"/>
  <c r="BC66" s="1"/>
  <c r="AH66"/>
  <c r="AG66"/>
  <c r="AZ65"/>
  <c r="AL65"/>
  <c r="BC65" s="1"/>
  <c r="AH65"/>
  <c r="AG65"/>
  <c r="AZ64"/>
  <c r="AL64"/>
  <c r="BC64" s="1"/>
  <c r="AH64"/>
  <c r="AG64"/>
  <c r="AZ63"/>
  <c r="AL63"/>
  <c r="BC63" s="1"/>
  <c r="AH63"/>
  <c r="AG63"/>
  <c r="AZ62"/>
  <c r="AL62"/>
  <c r="BC62" s="1"/>
  <c r="AH62"/>
  <c r="AG62"/>
  <c r="AZ61"/>
  <c r="AL61"/>
  <c r="BC61" s="1"/>
  <c r="AH61"/>
  <c r="AG61"/>
  <c r="AZ60"/>
  <c r="AL60"/>
  <c r="BC60" s="1"/>
  <c r="AH60"/>
  <c r="AG60"/>
  <c r="AZ59"/>
  <c r="AL59"/>
  <c r="BC59" s="1"/>
  <c r="AH59"/>
  <c r="AG59"/>
  <c r="AZ58"/>
  <c r="AL58"/>
  <c r="BC58" s="1"/>
  <c r="AH58"/>
  <c r="AG58"/>
  <c r="AZ57"/>
  <c r="AL57"/>
  <c r="BC57" s="1"/>
  <c r="AH57"/>
  <c r="AG57"/>
  <c r="AZ56"/>
  <c r="AL56"/>
  <c r="BC56" s="1"/>
  <c r="AH56"/>
  <c r="AG56"/>
  <c r="AZ55"/>
  <c r="AL55"/>
  <c r="BC55" s="1"/>
  <c r="AH55"/>
  <c r="AG55"/>
  <c r="AZ54"/>
  <c r="AL54"/>
  <c r="BC54" s="1"/>
  <c r="AH54"/>
  <c r="AG54"/>
  <c r="AZ53"/>
  <c r="AL53"/>
  <c r="BC53" s="1"/>
  <c r="AH53"/>
  <c r="AG53"/>
  <c r="AZ52"/>
  <c r="AL52"/>
  <c r="BC52" s="1"/>
  <c r="AH52"/>
  <c r="AG52"/>
  <c r="AZ51"/>
  <c r="AL51"/>
  <c r="BC51" s="1"/>
  <c r="AH51"/>
  <c r="AG51"/>
  <c r="AZ50"/>
  <c r="AL50"/>
  <c r="BC50" s="1"/>
  <c r="AH50"/>
  <c r="AG50"/>
  <c r="AZ49"/>
  <c r="AL49"/>
  <c r="BC49" s="1"/>
  <c r="AH49"/>
  <c r="AG49"/>
  <c r="AZ48"/>
  <c r="AL48"/>
  <c r="BC48" s="1"/>
  <c r="AH48"/>
  <c r="AG48"/>
  <c r="AZ47"/>
  <c r="AL47"/>
  <c r="BC47" s="1"/>
  <c r="AH47"/>
  <c r="AG47"/>
  <c r="AZ46"/>
  <c r="AL46"/>
  <c r="BC46" s="1"/>
  <c r="AH46"/>
  <c r="AG46"/>
  <c r="AZ45"/>
  <c r="AL45"/>
  <c r="BC45" s="1"/>
  <c r="AH45"/>
  <c r="AG45"/>
  <c r="AZ44"/>
  <c r="AL44"/>
  <c r="BC44" s="1"/>
  <c r="AH44"/>
  <c r="AG44"/>
  <c r="AZ43"/>
  <c r="AL43"/>
  <c r="BC43" s="1"/>
  <c r="AH43"/>
  <c r="AG43"/>
  <c r="AZ42"/>
  <c r="AL42"/>
  <c r="BC42" s="1"/>
  <c r="AH42"/>
  <c r="AG42"/>
  <c r="AZ41"/>
  <c r="AL41"/>
  <c r="BC41" s="1"/>
  <c r="AH41"/>
  <c r="AG41"/>
  <c r="AZ40"/>
  <c r="AL40"/>
  <c r="BC40" s="1"/>
  <c r="AH40"/>
  <c r="AG40"/>
  <c r="AZ39"/>
  <c r="AL39"/>
  <c r="BC39" s="1"/>
  <c r="AH39"/>
  <c r="AG39"/>
  <c r="AZ38"/>
  <c r="AL38"/>
  <c r="BC38" s="1"/>
  <c r="AH38"/>
  <c r="AG38"/>
  <c r="AZ37"/>
  <c r="AL37"/>
  <c r="BC37" s="1"/>
  <c r="AH37"/>
  <c r="AG37"/>
  <c r="AZ36"/>
  <c r="AL36"/>
  <c r="BC36" s="1"/>
  <c r="AH36"/>
  <c r="AG36"/>
  <c r="AZ35"/>
  <c r="AL35"/>
  <c r="BC35" s="1"/>
  <c r="AH35"/>
  <c r="AG35"/>
  <c r="AZ34"/>
  <c r="AL34"/>
  <c r="BC34" s="1"/>
  <c r="AH34"/>
  <c r="AG34"/>
  <c r="AZ33"/>
  <c r="AL33"/>
  <c r="BC33" s="1"/>
  <c r="AH33"/>
  <c r="AG33"/>
  <c r="AZ32"/>
  <c r="AL32"/>
  <c r="BC32" s="1"/>
  <c r="AH32"/>
  <c r="AG32"/>
  <c r="AZ31"/>
  <c r="AL31"/>
  <c r="BC31" s="1"/>
  <c r="AH31"/>
  <c r="AG31"/>
  <c r="AZ30"/>
  <c r="AL30"/>
  <c r="BC30" s="1"/>
  <c r="AH30"/>
  <c r="AG30"/>
  <c r="AZ29"/>
  <c r="AL29"/>
  <c r="BC29" s="1"/>
  <c r="AH29"/>
  <c r="AG29"/>
  <c r="AZ28"/>
  <c r="AL28"/>
  <c r="BC28" s="1"/>
  <c r="AH28"/>
  <c r="AG28"/>
  <c r="AZ27"/>
  <c r="AL27"/>
  <c r="BC27" s="1"/>
  <c r="AH27"/>
  <c r="AG27"/>
  <c r="AZ26"/>
  <c r="AX26"/>
  <c r="AY26" s="1"/>
  <c r="AL26"/>
  <c r="BC26" s="1"/>
  <c r="AH26"/>
  <c r="AG26"/>
  <c r="B25"/>
  <c r="BA26" l="1"/>
  <c r="BB26" s="1"/>
  <c r="AI26"/>
  <c r="AJ26" s="1"/>
  <c r="BA314"/>
  <c r="BB314" s="1"/>
  <c r="AI314"/>
  <c r="AJ314" s="1"/>
  <c r="BA386"/>
  <c r="AI386"/>
  <c r="BA170"/>
  <c r="BB170" s="1"/>
  <c r="AI170"/>
  <c r="AJ170" s="1"/>
  <c r="CN170" s="1"/>
  <c r="CO170" s="1"/>
  <c r="CP170" s="1"/>
  <c r="BA242"/>
  <c r="BB242" s="1"/>
  <c r="AI242"/>
  <c r="AJ242" s="1"/>
  <c r="AI98"/>
  <c r="AJ98" s="1"/>
  <c r="AM98" s="1"/>
  <c r="BA98"/>
  <c r="BB98" s="1"/>
  <c r="BA458"/>
  <c r="BB458" s="1"/>
  <c r="AI458"/>
  <c r="AJ458" s="1"/>
  <c r="AM458" s="1"/>
  <c r="DL101"/>
  <c r="DQ101" s="1"/>
  <c r="DT101" s="1"/>
  <c r="DL105"/>
  <c r="DQ105" s="1"/>
  <c r="DT105" s="1"/>
  <c r="DL108"/>
  <c r="DQ108" s="1"/>
  <c r="DT108" s="1"/>
  <c r="DL134"/>
  <c r="DQ134" s="1"/>
  <c r="DT134" s="1"/>
  <c r="AT42"/>
  <c r="DL112"/>
  <c r="DQ112" s="1"/>
  <c r="DT112" s="1"/>
  <c r="DL166"/>
  <c r="DQ166" s="1"/>
  <c r="DT166" s="1"/>
  <c r="AU51"/>
  <c r="DL98"/>
  <c r="DQ98" s="1"/>
  <c r="DT98" s="1"/>
  <c r="DL116"/>
  <c r="DQ116" s="1"/>
  <c r="DT116" s="1"/>
  <c r="DL119"/>
  <c r="DQ119" s="1"/>
  <c r="DT119" s="1"/>
  <c r="DL124"/>
  <c r="DQ124" s="1"/>
  <c r="DT124" s="1"/>
  <c r="DL168"/>
  <c r="DQ168" s="1"/>
  <c r="DT168" s="1"/>
  <c r="DL106"/>
  <c r="DQ106" s="1"/>
  <c r="DT106" s="1"/>
  <c r="DL164"/>
  <c r="DQ164" s="1"/>
  <c r="DT164" s="1"/>
  <c r="DL100"/>
  <c r="DQ100" s="1"/>
  <c r="DT100" s="1"/>
  <c r="DL109"/>
  <c r="DQ109" s="1"/>
  <c r="DT109" s="1"/>
  <c r="DL113"/>
  <c r="DQ113" s="1"/>
  <c r="DT113" s="1"/>
  <c r="DL140"/>
  <c r="DQ140" s="1"/>
  <c r="DT140" s="1"/>
  <c r="AT31"/>
  <c r="AT38"/>
  <c r="AU43"/>
  <c r="AT49"/>
  <c r="AT62"/>
  <c r="AF26"/>
  <c r="AT26"/>
  <c r="AU27"/>
  <c r="AU28"/>
  <c r="AT30"/>
  <c r="AU36"/>
  <c r="AT76"/>
  <c r="AT188"/>
  <c r="AT162"/>
  <c r="AT159"/>
  <c r="AT150"/>
  <c r="AT314"/>
  <c r="AT172"/>
  <c r="AT151"/>
  <c r="AT203"/>
  <c r="AT161"/>
  <c r="AT158"/>
  <c r="AT146"/>
  <c r="AT142"/>
  <c r="AT74"/>
  <c r="AT71"/>
  <c r="AT63"/>
  <c r="AT143"/>
  <c r="AT78"/>
  <c r="AT73"/>
  <c r="AT54"/>
  <c r="AT46"/>
  <c r="AT41"/>
  <c r="AT138"/>
  <c r="AT136"/>
  <c r="AT81"/>
  <c r="AT79"/>
  <c r="AT66"/>
  <c r="AT58"/>
  <c r="AT55"/>
  <c r="AT47"/>
  <c r="AT34"/>
  <c r="AT91"/>
  <c r="AT57"/>
  <c r="AT70"/>
  <c r="AU282"/>
  <c r="AU195"/>
  <c r="AU167"/>
  <c r="AU254"/>
  <c r="AU307"/>
  <c r="AU246"/>
  <c r="AU182"/>
  <c r="AU165"/>
  <c r="AU135"/>
  <c r="AU120"/>
  <c r="AU75"/>
  <c r="AU72"/>
  <c r="AU64"/>
  <c r="AU108"/>
  <c r="AU107"/>
  <c r="AU105"/>
  <c r="AU100"/>
  <c r="AU99"/>
  <c r="AU76"/>
  <c r="AU57"/>
  <c r="AU52"/>
  <c r="AU44"/>
  <c r="AU32"/>
  <c r="AU139"/>
  <c r="AU133"/>
  <c r="AU116"/>
  <c r="AU115"/>
  <c r="AU113"/>
  <c r="AU67"/>
  <c r="AU59"/>
  <c r="AU56"/>
  <c r="AU48"/>
  <c r="AU35"/>
  <c r="AU124"/>
  <c r="AU123"/>
  <c r="AU121"/>
  <c r="AU112"/>
  <c r="AU104"/>
  <c r="AU92"/>
  <c r="AT27"/>
  <c r="AU33"/>
  <c r="AT39"/>
  <c r="AU40"/>
  <c r="AT50"/>
  <c r="AU68"/>
  <c r="DT133"/>
  <c r="DL129"/>
  <c r="DQ129" s="1"/>
  <c r="DT129" s="1"/>
  <c r="DL103"/>
  <c r="DQ103" s="1"/>
  <c r="DT103" s="1"/>
  <c r="DL111"/>
  <c r="DQ111" s="1"/>
  <c r="DT111" s="1"/>
  <c r="DT120"/>
  <c r="DL122"/>
  <c r="DQ122" s="1"/>
  <c r="DT122" s="1"/>
  <c r="DL125"/>
  <c r="DQ125" s="1"/>
  <c r="DT125" s="1"/>
  <c r="DL126"/>
  <c r="DQ126" s="1"/>
  <c r="DT126" s="1"/>
  <c r="DL127"/>
  <c r="DQ127" s="1"/>
  <c r="DT127" s="1"/>
  <c r="DL128"/>
  <c r="DQ128" s="1"/>
  <c r="DT128" s="1"/>
  <c r="DL135"/>
  <c r="DQ135" s="1"/>
  <c r="DT135" s="1"/>
  <c r="DT104"/>
  <c r="DL114"/>
  <c r="DQ114" s="1"/>
  <c r="DT114" s="1"/>
  <c r="DL115"/>
  <c r="DQ115" s="1"/>
  <c r="DT115" s="1"/>
  <c r="DL117"/>
  <c r="DQ117" s="1"/>
  <c r="DT117" s="1"/>
  <c r="DL139"/>
  <c r="DQ139" s="1"/>
  <c r="DT139" s="1"/>
  <c r="CN242"/>
  <c r="CO242" s="1"/>
  <c r="CP242" s="1"/>
  <c r="DL110"/>
  <c r="DQ110" s="1"/>
  <c r="DT110" s="1"/>
  <c r="DL130"/>
  <c r="DQ130" s="1"/>
  <c r="DT130" s="1"/>
  <c r="AU41"/>
  <c r="AU73"/>
  <c r="DT121"/>
  <c r="AT65"/>
  <c r="AU60"/>
  <c r="DL142"/>
  <c r="DQ142" s="1"/>
  <c r="DT142" s="1"/>
  <c r="AU49"/>
  <c r="AU65"/>
  <c r="DL118"/>
  <c r="DQ118" s="1"/>
  <c r="DT118" s="1"/>
  <c r="AT33"/>
  <c r="AV33" s="1"/>
  <c r="DL102"/>
  <c r="DQ102" s="1"/>
  <c r="DT102" s="1"/>
  <c r="AT90"/>
  <c r="DL143"/>
  <c r="DQ143" s="1"/>
  <c r="DT143" s="1"/>
  <c r="AT28"/>
  <c r="AU30"/>
  <c r="AT36"/>
  <c r="AV36" s="1"/>
  <c r="AU38"/>
  <c r="AT44"/>
  <c r="AV44" s="1"/>
  <c r="AU46"/>
  <c r="AT52"/>
  <c r="AV52" s="1"/>
  <c r="AU54"/>
  <c r="AT60"/>
  <c r="AU62"/>
  <c r="AT68"/>
  <c r="AU70"/>
  <c r="AU78"/>
  <c r="AU84"/>
  <c r="AU85"/>
  <c r="AU89"/>
  <c r="AU98"/>
  <c r="AU106"/>
  <c r="AU114"/>
  <c r="AU122"/>
  <c r="DL131"/>
  <c r="DQ131" s="1"/>
  <c r="DT131" s="1"/>
  <c r="AU137"/>
  <c r="AU140"/>
  <c r="AU164"/>
  <c r="AU179"/>
  <c r="AU217"/>
  <c r="AU240"/>
  <c r="AU93"/>
  <c r="AT527"/>
  <c r="AT525"/>
  <c r="AT523"/>
  <c r="AT521"/>
  <c r="AT519"/>
  <c r="AT517"/>
  <c r="AT515"/>
  <c r="AT513"/>
  <c r="AT511"/>
  <c r="AT509"/>
  <c r="AT507"/>
  <c r="AT512"/>
  <c r="AT504"/>
  <c r="AT502"/>
  <c r="AT500"/>
  <c r="AT498"/>
  <c r="AT496"/>
  <c r="AT494"/>
  <c r="AT492"/>
  <c r="AT506"/>
  <c r="AT510"/>
  <c r="AT508"/>
  <c r="AT505"/>
  <c r="AT503"/>
  <c r="AT501"/>
  <c r="AT499"/>
  <c r="AT497"/>
  <c r="AT495"/>
  <c r="AT493"/>
  <c r="AT491"/>
  <c r="AT524"/>
  <c r="AT518"/>
  <c r="AT520"/>
  <c r="AT516"/>
  <c r="AT485"/>
  <c r="AT522"/>
  <c r="AT490"/>
  <c r="AT526"/>
  <c r="AT484"/>
  <c r="AT477"/>
  <c r="AT476"/>
  <c r="AT475"/>
  <c r="AT471"/>
  <c r="AT469"/>
  <c r="AT467"/>
  <c r="AT465"/>
  <c r="AT463"/>
  <c r="AT461"/>
  <c r="AT459"/>
  <c r="AT479"/>
  <c r="AT478"/>
  <c r="AT474"/>
  <c r="AT472"/>
  <c r="AT456"/>
  <c r="AT454"/>
  <c r="AT452"/>
  <c r="AT450"/>
  <c r="AT448"/>
  <c r="AT446"/>
  <c r="AT444"/>
  <c r="AT442"/>
  <c r="AT440"/>
  <c r="AT438"/>
  <c r="AT436"/>
  <c r="AT514"/>
  <c r="AT488"/>
  <c r="AT473"/>
  <c r="AT470"/>
  <c r="AT468"/>
  <c r="AT466"/>
  <c r="AT464"/>
  <c r="AT462"/>
  <c r="AT460"/>
  <c r="AT458"/>
  <c r="AT483"/>
  <c r="AT435"/>
  <c r="AT433"/>
  <c r="AT431"/>
  <c r="AT429"/>
  <c r="AT427"/>
  <c r="AT425"/>
  <c r="AT423"/>
  <c r="AT421"/>
  <c r="AT419"/>
  <c r="AT417"/>
  <c r="AT415"/>
  <c r="AT413"/>
  <c r="AT411"/>
  <c r="AT409"/>
  <c r="AT486"/>
  <c r="AT482"/>
  <c r="AT481"/>
  <c r="AT449"/>
  <c r="AT441"/>
  <c r="AT528"/>
  <c r="AT487"/>
  <c r="AT453"/>
  <c r="AT445"/>
  <c r="AT451"/>
  <c r="AT439"/>
  <c r="AT424"/>
  <c r="AT416"/>
  <c r="AT410"/>
  <c r="AT403"/>
  <c r="AT401"/>
  <c r="AT399"/>
  <c r="AT397"/>
  <c r="AT395"/>
  <c r="AT393"/>
  <c r="AT391"/>
  <c r="AT389"/>
  <c r="AT387"/>
  <c r="AT489"/>
  <c r="AT437"/>
  <c r="AT407"/>
  <c r="AT405"/>
  <c r="AT426"/>
  <c r="AT418"/>
  <c r="AT430"/>
  <c r="AT408"/>
  <c r="AT406"/>
  <c r="AT404"/>
  <c r="AT434"/>
  <c r="AT428"/>
  <c r="AT422"/>
  <c r="AT414"/>
  <c r="AT394"/>
  <c r="AT396"/>
  <c r="AT386"/>
  <c r="AT480"/>
  <c r="AT398"/>
  <c r="AT383"/>
  <c r="AT381"/>
  <c r="AT379"/>
  <c r="AT377"/>
  <c r="AT375"/>
  <c r="AT373"/>
  <c r="AT371"/>
  <c r="AT369"/>
  <c r="AT367"/>
  <c r="AT365"/>
  <c r="AT363"/>
  <c r="AT378"/>
  <c r="AT370"/>
  <c r="AT447"/>
  <c r="AT443"/>
  <c r="AT368"/>
  <c r="AT388"/>
  <c r="AT366"/>
  <c r="AT400"/>
  <c r="AT376"/>
  <c r="AT361"/>
  <c r="AT359"/>
  <c r="AT357"/>
  <c r="AT355"/>
  <c r="AT353"/>
  <c r="AT351"/>
  <c r="AT349"/>
  <c r="AT347"/>
  <c r="AT345"/>
  <c r="AT343"/>
  <c r="AT341"/>
  <c r="AT339"/>
  <c r="AT337"/>
  <c r="AT335"/>
  <c r="AT333"/>
  <c r="AT331"/>
  <c r="AT329"/>
  <c r="AT327"/>
  <c r="AT325"/>
  <c r="AT323"/>
  <c r="AT321"/>
  <c r="AT319"/>
  <c r="AT317"/>
  <c r="AT315"/>
  <c r="AT392"/>
  <c r="AT455"/>
  <c r="AT382"/>
  <c r="AT432"/>
  <c r="AT390"/>
  <c r="AT384"/>
  <c r="AT372"/>
  <c r="AT364"/>
  <c r="AT356"/>
  <c r="AT340"/>
  <c r="AT420"/>
  <c r="AT346"/>
  <c r="AT330"/>
  <c r="AT352"/>
  <c r="AT348"/>
  <c r="AT332"/>
  <c r="AT380"/>
  <c r="AT334"/>
  <c r="AT312"/>
  <c r="AT311"/>
  <c r="AT310"/>
  <c r="AT309"/>
  <c r="AT307"/>
  <c r="AT305"/>
  <c r="AT303"/>
  <c r="AT360"/>
  <c r="AT354"/>
  <c r="AT324"/>
  <c r="AT344"/>
  <c r="AT338"/>
  <c r="AT322"/>
  <c r="AT358"/>
  <c r="AT328"/>
  <c r="AT326"/>
  <c r="AT316"/>
  <c r="AT308"/>
  <c r="AT306"/>
  <c r="AT304"/>
  <c r="AT302"/>
  <c r="AT412"/>
  <c r="AT374"/>
  <c r="AT350"/>
  <c r="AT342"/>
  <c r="AT336"/>
  <c r="AT320"/>
  <c r="AT293"/>
  <c r="AT292"/>
  <c r="AT282"/>
  <c r="AV282" s="1"/>
  <c r="AT280"/>
  <c r="AT278"/>
  <c r="AT276"/>
  <c r="AT274"/>
  <c r="AT272"/>
  <c r="AT270"/>
  <c r="AT268"/>
  <c r="AT266"/>
  <c r="AT264"/>
  <c r="AT262"/>
  <c r="AT260"/>
  <c r="AT258"/>
  <c r="AT256"/>
  <c r="AT254"/>
  <c r="AT252"/>
  <c r="AT250"/>
  <c r="AT248"/>
  <c r="AT246"/>
  <c r="AV246" s="1"/>
  <c r="AT244"/>
  <c r="AT242"/>
  <c r="AT318"/>
  <c r="AT299"/>
  <c r="AT298"/>
  <c r="AT239"/>
  <c r="AT237"/>
  <c r="AT235"/>
  <c r="AT233"/>
  <c r="AT231"/>
  <c r="AT229"/>
  <c r="AT227"/>
  <c r="AT225"/>
  <c r="AT223"/>
  <c r="AT221"/>
  <c r="AT219"/>
  <c r="AT217"/>
  <c r="AT215"/>
  <c r="AT213"/>
  <c r="AT289"/>
  <c r="AT288"/>
  <c r="AT301"/>
  <c r="AT300"/>
  <c r="AT283"/>
  <c r="AT281"/>
  <c r="AT279"/>
  <c r="AT277"/>
  <c r="AT275"/>
  <c r="AT273"/>
  <c r="AT271"/>
  <c r="AT269"/>
  <c r="AT267"/>
  <c r="AT265"/>
  <c r="AT263"/>
  <c r="AT261"/>
  <c r="AT259"/>
  <c r="AT257"/>
  <c r="AT255"/>
  <c r="AT253"/>
  <c r="AT251"/>
  <c r="AT249"/>
  <c r="AT247"/>
  <c r="AT245"/>
  <c r="AT243"/>
  <c r="AT296"/>
  <c r="AT295"/>
  <c r="AT287"/>
  <c r="AT198"/>
  <c r="AT190"/>
  <c r="AT182"/>
  <c r="AV182" s="1"/>
  <c r="AT174"/>
  <c r="AT402"/>
  <c r="AT297"/>
  <c r="AT286"/>
  <c r="AT284"/>
  <c r="AT238"/>
  <c r="AT218"/>
  <c r="AT195"/>
  <c r="AT187"/>
  <c r="AT179"/>
  <c r="AV179" s="1"/>
  <c r="AT171"/>
  <c r="AT216"/>
  <c r="AT212"/>
  <c r="AT210"/>
  <c r="AT208"/>
  <c r="AT206"/>
  <c r="AT204"/>
  <c r="AT202"/>
  <c r="AT200"/>
  <c r="AT192"/>
  <c r="AT184"/>
  <c r="AT176"/>
  <c r="AT362"/>
  <c r="AT294"/>
  <c r="AT194"/>
  <c r="AT186"/>
  <c r="AT178"/>
  <c r="AT170"/>
  <c r="AT224"/>
  <c r="AT220"/>
  <c r="AT209"/>
  <c r="AT290"/>
  <c r="AT240"/>
  <c r="AT230"/>
  <c r="AT207"/>
  <c r="AT196"/>
  <c r="AT191"/>
  <c r="AT189"/>
  <c r="AT185"/>
  <c r="AT167"/>
  <c r="AT165"/>
  <c r="AV165" s="1"/>
  <c r="AT291"/>
  <c r="AT232"/>
  <c r="AT214"/>
  <c r="AT205"/>
  <c r="AT228"/>
  <c r="AT180"/>
  <c r="AT175"/>
  <c r="AT173"/>
  <c r="AT168"/>
  <c r="AT166"/>
  <c r="AT164"/>
  <c r="AV164" s="1"/>
  <c r="AT285"/>
  <c r="AT197"/>
  <c r="AT155"/>
  <c r="AT147"/>
  <c r="AT139"/>
  <c r="AV139" s="1"/>
  <c r="AT137"/>
  <c r="AV137" s="1"/>
  <c r="AT135"/>
  <c r="AT133"/>
  <c r="AV133" s="1"/>
  <c r="AT131"/>
  <c r="AT129"/>
  <c r="AT128"/>
  <c r="AT127"/>
  <c r="AT126"/>
  <c r="AT125"/>
  <c r="AT124"/>
  <c r="AT123"/>
  <c r="AT122"/>
  <c r="AV122" s="1"/>
  <c r="AT121"/>
  <c r="AT120"/>
  <c r="AT119"/>
  <c r="AT118"/>
  <c r="AT117"/>
  <c r="AT116"/>
  <c r="AT115"/>
  <c r="AT114"/>
  <c r="AT113"/>
  <c r="AT112"/>
  <c r="AT111"/>
  <c r="AT110"/>
  <c r="AT109"/>
  <c r="AT108"/>
  <c r="AV108" s="1"/>
  <c r="AT107"/>
  <c r="AV107" s="1"/>
  <c r="AT106"/>
  <c r="AT105"/>
  <c r="AV105" s="1"/>
  <c r="AT104"/>
  <c r="AV104" s="1"/>
  <c r="AT103"/>
  <c r="AT102"/>
  <c r="AT101"/>
  <c r="AT100"/>
  <c r="AT99"/>
  <c r="AT98"/>
  <c r="AV98" s="1"/>
  <c r="AT92"/>
  <c r="AV92" s="1"/>
  <c r="AT84"/>
  <c r="AV84" s="1"/>
  <c r="AT211"/>
  <c r="AT156"/>
  <c r="AT148"/>
  <c r="AT140"/>
  <c r="AT89"/>
  <c r="AV89" s="1"/>
  <c r="AT222"/>
  <c r="AT201"/>
  <c r="AT199"/>
  <c r="AT181"/>
  <c r="AT177"/>
  <c r="AT163"/>
  <c r="AT157"/>
  <c r="AT149"/>
  <c r="AT145"/>
  <c r="AT141"/>
  <c r="AT94"/>
  <c r="AT86"/>
  <c r="AT236"/>
  <c r="AT234"/>
  <c r="AT193"/>
  <c r="AT183"/>
  <c r="AT160"/>
  <c r="AT152"/>
  <c r="AT144"/>
  <c r="AT93"/>
  <c r="AT85"/>
  <c r="AT29"/>
  <c r="AU31"/>
  <c r="AT37"/>
  <c r="AU39"/>
  <c r="AT45"/>
  <c r="AU47"/>
  <c r="AT53"/>
  <c r="AU55"/>
  <c r="AT61"/>
  <c r="AU63"/>
  <c r="AT69"/>
  <c r="AU71"/>
  <c r="AT77"/>
  <c r="AU79"/>
  <c r="AT82"/>
  <c r="AT83"/>
  <c r="AU103"/>
  <c r="AU111"/>
  <c r="AU119"/>
  <c r="AT130"/>
  <c r="DL137"/>
  <c r="DQ137" s="1"/>
  <c r="DT137" s="1"/>
  <c r="AU215"/>
  <c r="AU224"/>
  <c r="AT226"/>
  <c r="AU256"/>
  <c r="DL132"/>
  <c r="DQ132" s="1"/>
  <c r="DT132" s="1"/>
  <c r="AU510"/>
  <c r="AU507"/>
  <c r="AU526"/>
  <c r="AU525"/>
  <c r="AU522"/>
  <c r="AU521"/>
  <c r="AU518"/>
  <c r="AU517"/>
  <c r="AU511"/>
  <c r="AU508"/>
  <c r="AU505"/>
  <c r="AU503"/>
  <c r="AU501"/>
  <c r="AU499"/>
  <c r="AU497"/>
  <c r="AU514"/>
  <c r="AU523"/>
  <c r="AU520"/>
  <c r="AU502"/>
  <c r="AU491"/>
  <c r="AU490"/>
  <c r="AU488"/>
  <c r="AU486"/>
  <c r="AU484"/>
  <c r="AU519"/>
  <c r="AU516"/>
  <c r="AU504"/>
  <c r="AU496"/>
  <c r="AU494"/>
  <c r="AU528"/>
  <c r="AU515"/>
  <c r="AU498"/>
  <c r="AU492"/>
  <c r="AU527"/>
  <c r="AU512"/>
  <c r="AU483"/>
  <c r="AU481"/>
  <c r="AU479"/>
  <c r="AU477"/>
  <c r="AU475"/>
  <c r="AU473"/>
  <c r="AU495"/>
  <c r="AU493"/>
  <c r="AU487"/>
  <c r="AU489"/>
  <c r="AU482"/>
  <c r="AU480"/>
  <c r="AU478"/>
  <c r="AU476"/>
  <c r="AU524"/>
  <c r="AU474"/>
  <c r="AU472"/>
  <c r="AU456"/>
  <c r="AU454"/>
  <c r="AU452"/>
  <c r="AU450"/>
  <c r="AU448"/>
  <c r="AU446"/>
  <c r="AU444"/>
  <c r="AU513"/>
  <c r="AU509"/>
  <c r="AU485"/>
  <c r="AU506"/>
  <c r="AU461"/>
  <c r="AU469"/>
  <c r="AU465"/>
  <c r="AU451"/>
  <c r="AU443"/>
  <c r="AU500"/>
  <c r="AU470"/>
  <c r="AU466"/>
  <c r="AU462"/>
  <c r="AU458"/>
  <c r="AU434"/>
  <c r="AU432"/>
  <c r="AU430"/>
  <c r="AU428"/>
  <c r="AU426"/>
  <c r="AU424"/>
  <c r="AU422"/>
  <c r="AU420"/>
  <c r="AU418"/>
  <c r="AU416"/>
  <c r="AU414"/>
  <c r="AU471"/>
  <c r="AU467"/>
  <c r="AU463"/>
  <c r="AU460"/>
  <c r="AU455"/>
  <c r="AU447"/>
  <c r="AU440"/>
  <c r="AU437"/>
  <c r="AU453"/>
  <c r="AU409"/>
  <c r="AU427"/>
  <c r="AU419"/>
  <c r="AU464"/>
  <c r="AU459"/>
  <c r="AU402"/>
  <c r="AU400"/>
  <c r="AU398"/>
  <c r="AU396"/>
  <c r="AU394"/>
  <c r="AU392"/>
  <c r="AU390"/>
  <c r="AU442"/>
  <c r="AU436"/>
  <c r="AU433"/>
  <c r="AU423"/>
  <c r="AU415"/>
  <c r="AU412"/>
  <c r="AU441"/>
  <c r="AU408"/>
  <c r="AU407"/>
  <c r="AU397"/>
  <c r="AU383"/>
  <c r="AU381"/>
  <c r="AU379"/>
  <c r="AU377"/>
  <c r="AU375"/>
  <c r="AU373"/>
  <c r="AU371"/>
  <c r="AU369"/>
  <c r="AU367"/>
  <c r="AU438"/>
  <c r="AU431"/>
  <c r="AU399"/>
  <c r="AU468"/>
  <c r="AU417"/>
  <c r="AU411"/>
  <c r="AU401"/>
  <c r="AU389"/>
  <c r="AU439"/>
  <c r="AU393"/>
  <c r="AU388"/>
  <c r="AU449"/>
  <c r="AU413"/>
  <c r="AU395"/>
  <c r="AU380"/>
  <c r="AU372"/>
  <c r="AU365"/>
  <c r="AU445"/>
  <c r="AU421"/>
  <c r="AU386"/>
  <c r="AU362"/>
  <c r="AU368"/>
  <c r="AU425"/>
  <c r="AU364"/>
  <c r="AU366"/>
  <c r="AU429"/>
  <c r="AU405"/>
  <c r="AU384"/>
  <c r="AU378"/>
  <c r="AU352"/>
  <c r="AU351"/>
  <c r="AU336"/>
  <c r="AU335"/>
  <c r="AU435"/>
  <c r="AU410"/>
  <c r="AU387"/>
  <c r="AU382"/>
  <c r="AU363"/>
  <c r="AU358"/>
  <c r="AU357"/>
  <c r="AU342"/>
  <c r="AU341"/>
  <c r="AU348"/>
  <c r="AU347"/>
  <c r="AU404"/>
  <c r="AU403"/>
  <c r="AU360"/>
  <c r="AU359"/>
  <c r="AU344"/>
  <c r="AU343"/>
  <c r="AU361"/>
  <c r="AU355"/>
  <c r="AU338"/>
  <c r="AU323"/>
  <c r="AU322"/>
  <c r="AU356"/>
  <c r="AU353"/>
  <c r="AU345"/>
  <c r="AU339"/>
  <c r="AU333"/>
  <c r="AU325"/>
  <c r="AU320"/>
  <c r="AU318"/>
  <c r="AU300"/>
  <c r="AU298"/>
  <c r="AU296"/>
  <c r="AU294"/>
  <c r="AU292"/>
  <c r="AU290"/>
  <c r="AU288"/>
  <c r="AU286"/>
  <c r="AU406"/>
  <c r="AU391"/>
  <c r="AU376"/>
  <c r="AU370"/>
  <c r="AU340"/>
  <c r="AU337"/>
  <c r="AU328"/>
  <c r="AU326"/>
  <c r="AU319"/>
  <c r="AU316"/>
  <c r="AU308"/>
  <c r="AU306"/>
  <c r="AU304"/>
  <c r="AU302"/>
  <c r="AU349"/>
  <c r="AU315"/>
  <c r="AU324"/>
  <c r="AU310"/>
  <c r="AU309"/>
  <c r="AU289"/>
  <c r="AU346"/>
  <c r="AU329"/>
  <c r="AU295"/>
  <c r="AU285"/>
  <c r="AU284"/>
  <c r="AU330"/>
  <c r="AU321"/>
  <c r="AU301"/>
  <c r="AU283"/>
  <c r="AU281"/>
  <c r="AU279"/>
  <c r="AU277"/>
  <c r="AU275"/>
  <c r="AU273"/>
  <c r="AU271"/>
  <c r="AU269"/>
  <c r="AU267"/>
  <c r="AU265"/>
  <c r="AU263"/>
  <c r="AU261"/>
  <c r="AU259"/>
  <c r="AU257"/>
  <c r="AU255"/>
  <c r="AU253"/>
  <c r="AU251"/>
  <c r="AU249"/>
  <c r="AU247"/>
  <c r="AU245"/>
  <c r="AU243"/>
  <c r="AU317"/>
  <c r="AU297"/>
  <c r="AU374"/>
  <c r="AU299"/>
  <c r="AU276"/>
  <c r="AU260"/>
  <c r="AU235"/>
  <c r="AU216"/>
  <c r="AU212"/>
  <c r="AU210"/>
  <c r="AU208"/>
  <c r="AU206"/>
  <c r="AU204"/>
  <c r="AU202"/>
  <c r="AU200"/>
  <c r="AU192"/>
  <c r="AU184"/>
  <c r="AU176"/>
  <c r="AU354"/>
  <c r="AU334"/>
  <c r="AU331"/>
  <c r="AU303"/>
  <c r="AU278"/>
  <c r="AU262"/>
  <c r="AU252"/>
  <c r="AU244"/>
  <c r="AU236"/>
  <c r="AU230"/>
  <c r="AU229"/>
  <c r="AU226"/>
  <c r="AU225"/>
  <c r="AU222"/>
  <c r="AU197"/>
  <c r="AU189"/>
  <c r="AU181"/>
  <c r="AU173"/>
  <c r="AU332"/>
  <c r="AU327"/>
  <c r="AU280"/>
  <c r="AU264"/>
  <c r="AU233"/>
  <c r="AU194"/>
  <c r="AU186"/>
  <c r="AU178"/>
  <c r="AU170"/>
  <c r="AU291"/>
  <c r="AU268"/>
  <c r="AU239"/>
  <c r="AU214"/>
  <c r="AU211"/>
  <c r="AU209"/>
  <c r="AU207"/>
  <c r="AU205"/>
  <c r="AU203"/>
  <c r="AU201"/>
  <c r="AU196"/>
  <c r="AU188"/>
  <c r="AU180"/>
  <c r="AU172"/>
  <c r="AU311"/>
  <c r="AU232"/>
  <c r="AU223"/>
  <c r="AU221"/>
  <c r="AU219"/>
  <c r="AU198"/>
  <c r="AU312"/>
  <c r="AU287"/>
  <c r="AU199"/>
  <c r="AU193"/>
  <c r="AU171"/>
  <c r="AU314"/>
  <c r="AU293"/>
  <c r="AU274"/>
  <c r="AU272"/>
  <c r="AU258"/>
  <c r="AU250"/>
  <c r="AU234"/>
  <c r="AU231"/>
  <c r="AU174"/>
  <c r="AU162"/>
  <c r="AU161"/>
  <c r="AU160"/>
  <c r="AU159"/>
  <c r="AU158"/>
  <c r="AU157"/>
  <c r="AU156"/>
  <c r="AU155"/>
  <c r="AU154"/>
  <c r="AU153"/>
  <c r="AU152"/>
  <c r="AU151"/>
  <c r="AU150"/>
  <c r="AU149"/>
  <c r="AU148"/>
  <c r="AU147"/>
  <c r="AU146"/>
  <c r="AU145"/>
  <c r="AU144"/>
  <c r="AU227"/>
  <c r="AU187"/>
  <c r="AU183"/>
  <c r="AU177"/>
  <c r="AU163"/>
  <c r="AU141"/>
  <c r="AU94"/>
  <c r="AU86"/>
  <c r="AU350"/>
  <c r="AU237"/>
  <c r="AU228"/>
  <c r="AU185"/>
  <c r="AU142"/>
  <c r="AU91"/>
  <c r="AU305"/>
  <c r="AU238"/>
  <c r="AU220"/>
  <c r="AU175"/>
  <c r="AU166"/>
  <c r="AU143"/>
  <c r="AU138"/>
  <c r="AU136"/>
  <c r="AU134"/>
  <c r="AU132"/>
  <c r="AU130"/>
  <c r="AU96"/>
  <c r="AU88"/>
  <c r="AU270"/>
  <c r="AU218"/>
  <c r="AU213"/>
  <c r="AU191"/>
  <c r="AU168"/>
  <c r="AU95"/>
  <c r="AU87"/>
  <c r="AU26"/>
  <c r="AT32"/>
  <c r="AV32" s="1"/>
  <c r="AU34"/>
  <c r="AT40"/>
  <c r="AU42"/>
  <c r="AT48"/>
  <c r="AV48" s="1"/>
  <c r="AU50"/>
  <c r="AT56"/>
  <c r="AV56" s="1"/>
  <c r="AU58"/>
  <c r="AT64"/>
  <c r="AV64" s="1"/>
  <c r="AU66"/>
  <c r="AT72"/>
  <c r="AU74"/>
  <c r="AU80"/>
  <c r="AU81"/>
  <c r="DL99"/>
  <c r="DQ99" s="1"/>
  <c r="DT99" s="1"/>
  <c r="AU102"/>
  <c r="DL107"/>
  <c r="DQ107" s="1"/>
  <c r="DT107" s="1"/>
  <c r="AU110"/>
  <c r="AU118"/>
  <c r="DL123"/>
  <c r="DQ123" s="1"/>
  <c r="DT123" s="1"/>
  <c r="AT132"/>
  <c r="AV132" s="1"/>
  <c r="DL136"/>
  <c r="DQ136" s="1"/>
  <c r="DT136" s="1"/>
  <c r="DL141"/>
  <c r="DQ141" s="1"/>
  <c r="DT141" s="1"/>
  <c r="AT153"/>
  <c r="AT154"/>
  <c r="AV154" s="1"/>
  <c r="AU190"/>
  <c r="AU242"/>
  <c r="AU248"/>
  <c r="AU266"/>
  <c r="AU90"/>
  <c r="AT80"/>
  <c r="AV80" s="1"/>
  <c r="AU29"/>
  <c r="AT35"/>
  <c r="AV35" s="1"/>
  <c r="AU37"/>
  <c r="AT43"/>
  <c r="AV43" s="1"/>
  <c r="AU45"/>
  <c r="AT51"/>
  <c r="AV51" s="1"/>
  <c r="AU53"/>
  <c r="AT59"/>
  <c r="AV59" s="1"/>
  <c r="AU61"/>
  <c r="AT67"/>
  <c r="AV67" s="1"/>
  <c r="AU69"/>
  <c r="AT75"/>
  <c r="AU77"/>
  <c r="AU82"/>
  <c r="AU83"/>
  <c r="AT87"/>
  <c r="AV87" s="1"/>
  <c r="AT88"/>
  <c r="AV88" s="1"/>
  <c r="AT95"/>
  <c r="AV95" s="1"/>
  <c r="AT96"/>
  <c r="AU101"/>
  <c r="AU109"/>
  <c r="AU117"/>
  <c r="AU125"/>
  <c r="AU126"/>
  <c r="AU127"/>
  <c r="AU128"/>
  <c r="AU129"/>
  <c r="AU131"/>
  <c r="AT134"/>
  <c r="AV134" s="1"/>
  <c r="DL138"/>
  <c r="DQ138" s="1"/>
  <c r="DT138" s="1"/>
  <c r="DL167"/>
  <c r="DQ167" s="1"/>
  <c r="DT167" s="1"/>
  <c r="DL165"/>
  <c r="DQ165" s="1"/>
  <c r="DT165" s="1"/>
  <c r="DT162"/>
  <c r="DL163"/>
  <c r="DQ163" s="1"/>
  <c r="DT163" s="1"/>
  <c r="DL144"/>
  <c r="DQ144" s="1"/>
  <c r="DT144" s="1"/>
  <c r="DL145"/>
  <c r="DQ145" s="1"/>
  <c r="DT145" s="1"/>
  <c r="DL146"/>
  <c r="DQ146" s="1"/>
  <c r="DT146" s="1"/>
  <c r="DL147"/>
  <c r="DQ147" s="1"/>
  <c r="DT147" s="1"/>
  <c r="DL148"/>
  <c r="DQ148" s="1"/>
  <c r="DT148" s="1"/>
  <c r="DL149"/>
  <c r="DQ149" s="1"/>
  <c r="DT149" s="1"/>
  <c r="DL150"/>
  <c r="DQ150" s="1"/>
  <c r="DT150" s="1"/>
  <c r="DL151"/>
  <c r="DQ151" s="1"/>
  <c r="DT151" s="1"/>
  <c r="DL152"/>
  <c r="DQ152" s="1"/>
  <c r="DT152" s="1"/>
  <c r="DL153"/>
  <c r="DQ153" s="1"/>
  <c r="DT153" s="1"/>
  <c r="DL154"/>
  <c r="DQ154" s="1"/>
  <c r="DT154" s="1"/>
  <c r="DL155"/>
  <c r="DQ155" s="1"/>
  <c r="DT155" s="1"/>
  <c r="DL156"/>
  <c r="DQ156" s="1"/>
  <c r="DT156" s="1"/>
  <c r="DL157"/>
  <c r="DQ157" s="1"/>
  <c r="DT157" s="1"/>
  <c r="DL158"/>
  <c r="DQ158" s="1"/>
  <c r="DT158" s="1"/>
  <c r="DL159"/>
  <c r="DQ159" s="1"/>
  <c r="DT159" s="1"/>
  <c r="DL160"/>
  <c r="DQ160" s="1"/>
  <c r="DT160" s="1"/>
  <c r="DL161"/>
  <c r="DQ161" s="1"/>
  <c r="DT161" s="1"/>
  <c r="CN314"/>
  <c r="CO314" s="1"/>
  <c r="CP314" s="1"/>
  <c r="AV130" l="1"/>
  <c r="AV160"/>
  <c r="AV222"/>
  <c r="AV131"/>
  <c r="AV224"/>
  <c r="AV284"/>
  <c r="AV287"/>
  <c r="AV253"/>
  <c r="AV269"/>
  <c r="AV300"/>
  <c r="AV264"/>
  <c r="AV374"/>
  <c r="AV356"/>
  <c r="AV345"/>
  <c r="AV361"/>
  <c r="AV370"/>
  <c r="AV396"/>
  <c r="AV487"/>
  <c r="AV427"/>
  <c r="AV452"/>
  <c r="AV477"/>
  <c r="AV518"/>
  <c r="AV503"/>
  <c r="AV513"/>
  <c r="AV55"/>
  <c r="AV46"/>
  <c r="AV162"/>
  <c r="AV196"/>
  <c r="AV192"/>
  <c r="AV216"/>
  <c r="AV255"/>
  <c r="AV271"/>
  <c r="AV301"/>
  <c r="AV239"/>
  <c r="AV250"/>
  <c r="AV266"/>
  <c r="AV412"/>
  <c r="AV364"/>
  <c r="AV347"/>
  <c r="AV376"/>
  <c r="AV377"/>
  <c r="AV394"/>
  <c r="AV430"/>
  <c r="AV389"/>
  <c r="AV410"/>
  <c r="AV528"/>
  <c r="AV429"/>
  <c r="AV454"/>
  <c r="AV463"/>
  <c r="AV484"/>
  <c r="AV515"/>
  <c r="AV54"/>
  <c r="AV146"/>
  <c r="AV159"/>
  <c r="AI27"/>
  <c r="AJ27" s="1"/>
  <c r="BA27"/>
  <c r="BB27" s="1"/>
  <c r="AI459"/>
  <c r="AV112"/>
  <c r="AW112" s="1"/>
  <c r="AV50"/>
  <c r="AW50" s="1"/>
  <c r="AV47"/>
  <c r="AW47" s="1"/>
  <c r="AV41"/>
  <c r="AW41" s="1"/>
  <c r="AV74"/>
  <c r="AW74" s="1"/>
  <c r="AV314"/>
  <c r="AW314" s="1"/>
  <c r="AV31"/>
  <c r="AV142"/>
  <c r="AW142" s="1"/>
  <c r="AV191"/>
  <c r="AW191" s="1"/>
  <c r="AV153"/>
  <c r="AV37"/>
  <c r="AV295"/>
  <c r="AW295" s="1"/>
  <c r="AV305"/>
  <c r="AW305" s="1"/>
  <c r="AV140"/>
  <c r="AW140" s="1"/>
  <c r="AV100"/>
  <c r="AW100" s="1"/>
  <c r="AV135"/>
  <c r="AW135" s="1"/>
  <c r="AV200"/>
  <c r="AW200" s="1"/>
  <c r="AV297"/>
  <c r="AW297" s="1"/>
  <c r="AV296"/>
  <c r="AW296" s="1"/>
  <c r="AV257"/>
  <c r="AW257" s="1"/>
  <c r="AV273"/>
  <c r="AW273" s="1"/>
  <c r="AV225"/>
  <c r="AW225" s="1"/>
  <c r="AV298"/>
  <c r="AW298" s="1"/>
  <c r="AV252"/>
  <c r="AW252" s="1"/>
  <c r="AV268"/>
  <c r="AV322"/>
  <c r="AW322" s="1"/>
  <c r="AV307"/>
  <c r="AW307" s="1"/>
  <c r="AV348"/>
  <c r="AW348" s="1"/>
  <c r="AV372"/>
  <c r="AW372" s="1"/>
  <c r="AV317"/>
  <c r="AW317" s="1"/>
  <c r="AV400"/>
  <c r="AW400" s="1"/>
  <c r="AV379"/>
  <c r="AW379" s="1"/>
  <c r="AV414"/>
  <c r="AV391"/>
  <c r="AV416"/>
  <c r="AW416" s="1"/>
  <c r="AV415"/>
  <c r="AW415" s="1"/>
  <c r="AV431"/>
  <c r="AW431" s="1"/>
  <c r="AV466"/>
  <c r="AW466" s="1"/>
  <c r="AV440"/>
  <c r="AV456"/>
  <c r="AW456" s="1"/>
  <c r="AV526"/>
  <c r="AV491"/>
  <c r="AV502"/>
  <c r="AW502" s="1"/>
  <c r="AV78"/>
  <c r="AW78" s="1"/>
  <c r="AV285"/>
  <c r="AW285" s="1"/>
  <c r="AV212"/>
  <c r="AW212" s="1"/>
  <c r="AV221"/>
  <c r="AW221" s="1"/>
  <c r="AV280"/>
  <c r="AW280" s="1"/>
  <c r="AV436"/>
  <c r="AV115"/>
  <c r="AV358"/>
  <c r="AW358" s="1"/>
  <c r="AV524"/>
  <c r="AW524" s="1"/>
  <c r="AV500"/>
  <c r="AW500" s="1"/>
  <c r="AV68"/>
  <c r="AW68" s="1"/>
  <c r="AV66"/>
  <c r="AW66" s="1"/>
  <c r="AV163"/>
  <c r="AW163" s="1"/>
  <c r="AV101"/>
  <c r="AW101" s="1"/>
  <c r="AV109"/>
  <c r="AW109" s="1"/>
  <c r="AV117"/>
  <c r="AW117" s="1"/>
  <c r="AV168"/>
  <c r="AW168" s="1"/>
  <c r="AV402"/>
  <c r="AW402" s="1"/>
  <c r="AV243"/>
  <c r="AW243" s="1"/>
  <c r="AV259"/>
  <c r="AV275"/>
  <c r="AW275" s="1"/>
  <c r="AV293"/>
  <c r="AV309"/>
  <c r="AV319"/>
  <c r="AV335"/>
  <c r="AW335" s="1"/>
  <c r="AV351"/>
  <c r="AW351" s="1"/>
  <c r="AV366"/>
  <c r="AW366" s="1"/>
  <c r="AV365"/>
  <c r="AW365" s="1"/>
  <c r="AV381"/>
  <c r="AW381" s="1"/>
  <c r="AV426"/>
  <c r="AV393"/>
  <c r="AV433"/>
  <c r="AW433" s="1"/>
  <c r="AV472"/>
  <c r="AV467"/>
  <c r="AW467" s="1"/>
  <c r="AV490"/>
  <c r="AV493"/>
  <c r="AW493" s="1"/>
  <c r="AV504"/>
  <c r="AW504" s="1"/>
  <c r="AV60"/>
  <c r="AV145"/>
  <c r="AW145" s="1"/>
  <c r="AV184"/>
  <c r="AW184" s="1"/>
  <c r="AV248"/>
  <c r="AW248" s="1"/>
  <c r="AV380"/>
  <c r="AW380" s="1"/>
  <c r="AV39"/>
  <c r="AW39" s="1"/>
  <c r="AV69"/>
  <c r="AW69" s="1"/>
  <c r="AV99"/>
  <c r="AW99" s="1"/>
  <c r="AV123"/>
  <c r="AW123" s="1"/>
  <c r="AV214"/>
  <c r="AW214" s="1"/>
  <c r="AV286"/>
  <c r="AW286" s="1"/>
  <c r="AV223"/>
  <c r="AW223" s="1"/>
  <c r="AV315"/>
  <c r="AW315" s="1"/>
  <c r="AV438"/>
  <c r="AW438" s="1"/>
  <c r="AV505"/>
  <c r="AW505" s="1"/>
  <c r="AV85"/>
  <c r="AW85" s="1"/>
  <c r="AI28"/>
  <c r="AI29" s="1"/>
  <c r="BA99"/>
  <c r="BA28"/>
  <c r="BA29" s="1"/>
  <c r="BA30" s="1"/>
  <c r="BA31" s="1"/>
  <c r="BA32" s="1"/>
  <c r="BA33" s="1"/>
  <c r="BA34" s="1"/>
  <c r="BA35" s="1"/>
  <c r="BA36" s="1"/>
  <c r="BA37" s="1"/>
  <c r="BA38" s="1"/>
  <c r="BA39" s="1"/>
  <c r="BA40" s="1"/>
  <c r="BA41" s="1"/>
  <c r="BA42" s="1"/>
  <c r="BA43" s="1"/>
  <c r="BA44" s="1"/>
  <c r="BA45" s="1"/>
  <c r="BA46" s="1"/>
  <c r="BA47" s="1"/>
  <c r="BA48" s="1"/>
  <c r="BA49" s="1"/>
  <c r="BA50" s="1"/>
  <c r="BA51" s="1"/>
  <c r="BA52" s="1"/>
  <c r="BA53" s="1"/>
  <c r="BA54" s="1"/>
  <c r="BA55" s="1"/>
  <c r="BA56" s="1"/>
  <c r="BA57" s="1"/>
  <c r="BA58" s="1"/>
  <c r="BA59" s="1"/>
  <c r="BA60" s="1"/>
  <c r="BA61" s="1"/>
  <c r="BA62" s="1"/>
  <c r="BA63" s="1"/>
  <c r="BA64" s="1"/>
  <c r="BA65" s="1"/>
  <c r="BA66" s="1"/>
  <c r="BA67" s="1"/>
  <c r="BA68" s="1"/>
  <c r="BA69" s="1"/>
  <c r="BA70" s="1"/>
  <c r="BA71" s="1"/>
  <c r="BA72" s="1"/>
  <c r="BA73" s="1"/>
  <c r="BA74" s="1"/>
  <c r="BA75" s="1"/>
  <c r="BA76" s="1"/>
  <c r="BA77" s="1"/>
  <c r="BA78" s="1"/>
  <c r="BA79" s="1"/>
  <c r="BA80" s="1"/>
  <c r="BA81" s="1"/>
  <c r="BA82" s="1"/>
  <c r="BA83" s="1"/>
  <c r="BA84" s="1"/>
  <c r="BA85" s="1"/>
  <c r="BA86" s="1"/>
  <c r="BA87" s="1"/>
  <c r="BA88" s="1"/>
  <c r="BA89" s="1"/>
  <c r="BA90" s="1"/>
  <c r="BA91" s="1"/>
  <c r="BA92" s="1"/>
  <c r="BA93" s="1"/>
  <c r="BA94" s="1"/>
  <c r="BA95" s="1"/>
  <c r="BA96" s="1"/>
  <c r="BA315"/>
  <c r="BB315" s="1"/>
  <c r="AJ28"/>
  <c r="BB386"/>
  <c r="BA387"/>
  <c r="BB99"/>
  <c r="BA100"/>
  <c r="BA316"/>
  <c r="AJ386"/>
  <c r="CN386" s="1"/>
  <c r="CO386" s="1"/>
  <c r="CP386" s="1"/>
  <c r="AI387"/>
  <c r="AI315"/>
  <c r="BA459"/>
  <c r="AI243"/>
  <c r="BA243"/>
  <c r="AI171"/>
  <c r="AI99"/>
  <c r="BA171"/>
  <c r="AV106"/>
  <c r="AW106" s="1"/>
  <c r="AV114"/>
  <c r="AW114" s="1"/>
  <c r="AV205"/>
  <c r="AW205" s="1"/>
  <c r="AV237"/>
  <c r="AW237" s="1"/>
  <c r="AV328"/>
  <c r="AW328" s="1"/>
  <c r="AV303"/>
  <c r="AW303" s="1"/>
  <c r="AV392"/>
  <c r="AW392" s="1"/>
  <c r="AV329"/>
  <c r="AW329" s="1"/>
  <c r="AV375"/>
  <c r="AW375" s="1"/>
  <c r="AV408"/>
  <c r="AW408" s="1"/>
  <c r="AV387"/>
  <c r="AW387" s="1"/>
  <c r="AV403"/>
  <c r="AW403" s="1"/>
  <c r="AV411"/>
  <c r="AW411" s="1"/>
  <c r="AV462"/>
  <c r="AW462" s="1"/>
  <c r="AV461"/>
  <c r="AW461" s="1"/>
  <c r="AV498"/>
  <c r="AW498" s="1"/>
  <c r="AV150"/>
  <c r="AW150" s="1"/>
  <c r="AV149"/>
  <c r="AW149" s="1"/>
  <c r="AV170"/>
  <c r="AV332"/>
  <c r="AW332" s="1"/>
  <c r="AV58"/>
  <c r="AW58" s="1"/>
  <c r="AV26"/>
  <c r="AW26" s="1"/>
  <c r="AV157"/>
  <c r="AW157" s="1"/>
  <c r="AV124"/>
  <c r="AW124" s="1"/>
  <c r="AV207"/>
  <c r="AW207" s="1"/>
  <c r="AV288"/>
  <c r="AW288" s="1"/>
  <c r="AV517"/>
  <c r="AW517" s="1"/>
  <c r="AV331"/>
  <c r="AW331" s="1"/>
  <c r="AV413"/>
  <c r="AW413" s="1"/>
  <c r="AV166"/>
  <c r="AW166" s="1"/>
  <c r="AV349"/>
  <c r="AW349" s="1"/>
  <c r="AV418"/>
  <c r="AW418" s="1"/>
  <c r="AV465"/>
  <c r="AW465" s="1"/>
  <c r="AV508"/>
  <c r="AW508" s="1"/>
  <c r="AV378"/>
  <c r="AW378" s="1"/>
  <c r="AV116"/>
  <c r="AW116" s="1"/>
  <c r="AV232"/>
  <c r="AW232" s="1"/>
  <c r="AV302"/>
  <c r="AW302" s="1"/>
  <c r="AV441"/>
  <c r="AW441" s="1"/>
  <c r="AV183"/>
  <c r="AW183" s="1"/>
  <c r="AV464"/>
  <c r="AW464" s="1"/>
  <c r="AV193"/>
  <c r="AV178"/>
  <c r="AW178" s="1"/>
  <c r="AV171"/>
  <c r="AW171" s="1"/>
  <c r="AV292"/>
  <c r="AW292" s="1"/>
  <c r="AV333"/>
  <c r="AW333" s="1"/>
  <c r="AV363"/>
  <c r="AW363" s="1"/>
  <c r="AV234"/>
  <c r="AW234" s="1"/>
  <c r="AV186"/>
  <c r="AW186" s="1"/>
  <c r="AV289"/>
  <c r="AW289" s="1"/>
  <c r="AV270"/>
  <c r="AW270" s="1"/>
  <c r="AV338"/>
  <c r="AW338" s="1"/>
  <c r="AV510"/>
  <c r="AW510" s="1"/>
  <c r="AV28"/>
  <c r="AW28" s="1"/>
  <c r="AV226"/>
  <c r="AW226" s="1"/>
  <c r="AV83"/>
  <c r="AW83" s="1"/>
  <c r="AV236"/>
  <c r="AW236" s="1"/>
  <c r="AV177"/>
  <c r="AW177" s="1"/>
  <c r="AV156"/>
  <c r="AW156" s="1"/>
  <c r="AV102"/>
  <c r="AW102" s="1"/>
  <c r="AV110"/>
  <c r="AW110" s="1"/>
  <c r="AV118"/>
  <c r="AW118" s="1"/>
  <c r="AV126"/>
  <c r="AW126" s="1"/>
  <c r="AV173"/>
  <c r="AW173" s="1"/>
  <c r="AV240"/>
  <c r="AW240" s="1"/>
  <c r="AV194"/>
  <c r="AW194" s="1"/>
  <c r="AV204"/>
  <c r="AV187"/>
  <c r="AW187" s="1"/>
  <c r="AV174"/>
  <c r="AW174" s="1"/>
  <c r="AV245"/>
  <c r="AW245" s="1"/>
  <c r="AV261"/>
  <c r="AW261" s="1"/>
  <c r="AV277"/>
  <c r="AW277" s="1"/>
  <c r="AV213"/>
  <c r="AW213" s="1"/>
  <c r="AV229"/>
  <c r="AW229" s="1"/>
  <c r="AV318"/>
  <c r="AW318" s="1"/>
  <c r="AV256"/>
  <c r="AW256" s="1"/>
  <c r="AV272"/>
  <c r="AW272" s="1"/>
  <c r="AV320"/>
  <c r="AW320" s="1"/>
  <c r="AV306"/>
  <c r="AW306" s="1"/>
  <c r="AV344"/>
  <c r="AW344" s="1"/>
  <c r="AV310"/>
  <c r="AW310" s="1"/>
  <c r="AV330"/>
  <c r="AW330" s="1"/>
  <c r="AV390"/>
  <c r="AW390" s="1"/>
  <c r="AV321"/>
  <c r="AW321" s="1"/>
  <c r="AV337"/>
  <c r="AW337" s="1"/>
  <c r="AV353"/>
  <c r="AW353" s="1"/>
  <c r="AV388"/>
  <c r="AW388" s="1"/>
  <c r="AV367"/>
  <c r="AW367" s="1"/>
  <c r="AV383"/>
  <c r="AW383" s="1"/>
  <c r="AV428"/>
  <c r="AW428" s="1"/>
  <c r="AV405"/>
  <c r="AW405" s="1"/>
  <c r="AV395"/>
  <c r="AW395" s="1"/>
  <c r="AV439"/>
  <c r="AW439" s="1"/>
  <c r="AV481"/>
  <c r="AW481" s="1"/>
  <c r="AV419"/>
  <c r="AW419" s="1"/>
  <c r="AV435"/>
  <c r="AW435" s="1"/>
  <c r="AV470"/>
  <c r="AW470" s="1"/>
  <c r="AV444"/>
  <c r="AW444" s="1"/>
  <c r="AV474"/>
  <c r="AW474" s="1"/>
  <c r="AV469"/>
  <c r="AW469" s="1"/>
  <c r="AV522"/>
  <c r="AW522" s="1"/>
  <c r="AV495"/>
  <c r="AW495" s="1"/>
  <c r="AV506"/>
  <c r="AW506" s="1"/>
  <c r="AV512"/>
  <c r="AW512" s="1"/>
  <c r="AV521"/>
  <c r="AW521" s="1"/>
  <c r="AV27"/>
  <c r="AV70"/>
  <c r="AW70" s="1"/>
  <c r="AV79"/>
  <c r="AW79" s="1"/>
  <c r="AV161"/>
  <c r="AW161" s="1"/>
  <c r="AV188"/>
  <c r="AW188" s="1"/>
  <c r="AV62"/>
  <c r="AW62" s="1"/>
  <c r="AV61"/>
  <c r="AW61" s="1"/>
  <c r="AV230"/>
  <c r="AW230" s="1"/>
  <c r="AV254"/>
  <c r="AW254" s="1"/>
  <c r="AV304"/>
  <c r="AW304" s="1"/>
  <c r="AV384"/>
  <c r="AW384" s="1"/>
  <c r="AV422"/>
  <c r="AW422" s="1"/>
  <c r="AV424"/>
  <c r="AV417"/>
  <c r="AW417" s="1"/>
  <c r="AV519"/>
  <c r="AW519" s="1"/>
  <c r="AV158"/>
  <c r="AW158" s="1"/>
  <c r="AV82"/>
  <c r="AW82" s="1"/>
  <c r="AV53"/>
  <c r="AW53" s="1"/>
  <c r="AV93"/>
  <c r="AW93" s="1"/>
  <c r="AV86"/>
  <c r="AW86" s="1"/>
  <c r="AV181"/>
  <c r="AW181" s="1"/>
  <c r="AV211"/>
  <c r="AW211" s="1"/>
  <c r="AV103"/>
  <c r="AW103" s="1"/>
  <c r="AV111"/>
  <c r="AW111" s="1"/>
  <c r="AV119"/>
  <c r="AW119" s="1"/>
  <c r="AV127"/>
  <c r="AW127" s="1"/>
  <c r="AV147"/>
  <c r="AW147" s="1"/>
  <c r="AV175"/>
  <c r="AW175" s="1"/>
  <c r="AV167"/>
  <c r="AW167" s="1"/>
  <c r="AV290"/>
  <c r="AW290" s="1"/>
  <c r="AV294"/>
  <c r="AW294" s="1"/>
  <c r="AV206"/>
  <c r="AV195"/>
  <c r="AW195" s="1"/>
  <c r="AV247"/>
  <c r="AW247" s="1"/>
  <c r="AV263"/>
  <c r="AW263" s="1"/>
  <c r="AV279"/>
  <c r="AW279" s="1"/>
  <c r="AV215"/>
  <c r="AW215" s="1"/>
  <c r="AV231"/>
  <c r="AW231" s="1"/>
  <c r="AV242"/>
  <c r="AW242" s="1"/>
  <c r="AV258"/>
  <c r="AW258" s="1"/>
  <c r="AV274"/>
  <c r="AW274" s="1"/>
  <c r="AV336"/>
  <c r="AW336" s="1"/>
  <c r="AV308"/>
  <c r="AW308" s="1"/>
  <c r="AV324"/>
  <c r="AW324" s="1"/>
  <c r="AV311"/>
  <c r="AW311" s="1"/>
  <c r="AV346"/>
  <c r="AW346" s="1"/>
  <c r="AV432"/>
  <c r="AW432" s="1"/>
  <c r="AV323"/>
  <c r="AW323" s="1"/>
  <c r="AV339"/>
  <c r="AW339" s="1"/>
  <c r="AV355"/>
  <c r="AW355" s="1"/>
  <c r="AV368"/>
  <c r="AW368" s="1"/>
  <c r="AV369"/>
  <c r="AW369" s="1"/>
  <c r="AV398"/>
  <c r="AW398" s="1"/>
  <c r="AV434"/>
  <c r="AW434" s="1"/>
  <c r="AV407"/>
  <c r="AW407" s="1"/>
  <c r="AV397"/>
  <c r="AW397" s="1"/>
  <c r="AV451"/>
  <c r="AW451" s="1"/>
  <c r="AV482"/>
  <c r="AW482" s="1"/>
  <c r="AV421"/>
  <c r="AW421" s="1"/>
  <c r="AV483"/>
  <c r="AW483" s="1"/>
  <c r="AV473"/>
  <c r="AW473" s="1"/>
  <c r="AV446"/>
  <c r="AW446" s="1"/>
  <c r="AV478"/>
  <c r="AW478" s="1"/>
  <c r="AV471"/>
  <c r="AW471" s="1"/>
  <c r="AV485"/>
  <c r="AW485" s="1"/>
  <c r="AV497"/>
  <c r="AW497" s="1"/>
  <c r="AV492"/>
  <c r="AW492" s="1"/>
  <c r="AV507"/>
  <c r="AW507" s="1"/>
  <c r="AV523"/>
  <c r="AW523" s="1"/>
  <c r="AV90"/>
  <c r="AW90" s="1"/>
  <c r="AV57"/>
  <c r="AW57" s="1"/>
  <c r="AV81"/>
  <c r="AW81" s="1"/>
  <c r="AV143"/>
  <c r="AW143" s="1"/>
  <c r="AV203"/>
  <c r="AW203" s="1"/>
  <c r="AV76"/>
  <c r="AW76" s="1"/>
  <c r="AV49"/>
  <c r="AW49" s="1"/>
  <c r="AV202"/>
  <c r="AW202" s="1"/>
  <c r="AV227"/>
  <c r="AW227" s="1"/>
  <c r="AV468"/>
  <c r="AW468" s="1"/>
  <c r="AV73"/>
  <c r="AW73" s="1"/>
  <c r="AV72"/>
  <c r="AW72" s="1"/>
  <c r="AV144"/>
  <c r="AW144" s="1"/>
  <c r="AV94"/>
  <c r="AW94" s="1"/>
  <c r="AV199"/>
  <c r="AW199" s="1"/>
  <c r="AV120"/>
  <c r="AW120" s="1"/>
  <c r="AV128"/>
  <c r="AW128" s="1"/>
  <c r="AV155"/>
  <c r="AW155" s="1"/>
  <c r="AV180"/>
  <c r="AW180" s="1"/>
  <c r="AV185"/>
  <c r="AW185" s="1"/>
  <c r="AV209"/>
  <c r="AW209" s="1"/>
  <c r="AV362"/>
  <c r="AW362" s="1"/>
  <c r="AV208"/>
  <c r="AW208" s="1"/>
  <c r="AV218"/>
  <c r="AW218" s="1"/>
  <c r="AV190"/>
  <c r="AW190" s="1"/>
  <c r="AV249"/>
  <c r="AW249" s="1"/>
  <c r="AV265"/>
  <c r="AV281"/>
  <c r="AW281" s="1"/>
  <c r="AV217"/>
  <c r="AW217" s="1"/>
  <c r="AV233"/>
  <c r="AW233" s="1"/>
  <c r="AV244"/>
  <c r="AW244" s="1"/>
  <c r="AV260"/>
  <c r="AW260" s="1"/>
  <c r="AV276"/>
  <c r="AW276" s="1"/>
  <c r="AV342"/>
  <c r="AW342" s="1"/>
  <c r="AV316"/>
  <c r="AW316" s="1"/>
  <c r="AV354"/>
  <c r="AW354" s="1"/>
  <c r="AV312"/>
  <c r="AW312" s="1"/>
  <c r="AV420"/>
  <c r="AW420" s="1"/>
  <c r="AV382"/>
  <c r="AW382" s="1"/>
  <c r="AV325"/>
  <c r="AW325" s="1"/>
  <c r="AV341"/>
  <c r="AW341" s="1"/>
  <c r="AV357"/>
  <c r="AW357" s="1"/>
  <c r="AV443"/>
  <c r="AW443" s="1"/>
  <c r="AV371"/>
  <c r="AW371" s="1"/>
  <c r="AV480"/>
  <c r="AW480" s="1"/>
  <c r="AV404"/>
  <c r="AW404" s="1"/>
  <c r="AV437"/>
  <c r="AW437" s="1"/>
  <c r="AV399"/>
  <c r="AW399" s="1"/>
  <c r="AV445"/>
  <c r="AW445" s="1"/>
  <c r="AV486"/>
  <c r="AW486" s="1"/>
  <c r="AV423"/>
  <c r="AW423" s="1"/>
  <c r="AV458"/>
  <c r="AW458" s="1"/>
  <c r="BD458" s="1"/>
  <c r="AV488"/>
  <c r="AW488" s="1"/>
  <c r="AV448"/>
  <c r="AW448" s="1"/>
  <c r="AV479"/>
  <c r="AW479" s="1"/>
  <c r="AV475"/>
  <c r="AW475" s="1"/>
  <c r="AV516"/>
  <c r="AW516" s="1"/>
  <c r="AV499"/>
  <c r="AW499" s="1"/>
  <c r="AV494"/>
  <c r="AW494" s="1"/>
  <c r="AV509"/>
  <c r="AW509" s="1"/>
  <c r="AV525"/>
  <c r="AW525" s="1"/>
  <c r="AV65"/>
  <c r="AW65" s="1"/>
  <c r="AV91"/>
  <c r="AW91" s="1"/>
  <c r="AV136"/>
  <c r="AW136" s="1"/>
  <c r="AV63"/>
  <c r="AW63" s="1"/>
  <c r="AV151"/>
  <c r="AW151" s="1"/>
  <c r="AV29"/>
  <c r="AW29" s="1"/>
  <c r="AV148"/>
  <c r="AW148" s="1"/>
  <c r="AV125"/>
  <c r="AW125" s="1"/>
  <c r="AV291"/>
  <c r="AW291" s="1"/>
  <c r="AV299"/>
  <c r="AW299" s="1"/>
  <c r="AV352"/>
  <c r="AW352" s="1"/>
  <c r="AV449"/>
  <c r="AW449" s="1"/>
  <c r="AV442"/>
  <c r="AW442" s="1"/>
  <c r="AV75"/>
  <c r="AW75" s="1"/>
  <c r="AV40"/>
  <c r="AW40" s="1"/>
  <c r="AV96"/>
  <c r="AW96" s="1"/>
  <c r="AV77"/>
  <c r="AW77" s="1"/>
  <c r="AV45"/>
  <c r="AW45" s="1"/>
  <c r="AV152"/>
  <c r="AW152" s="1"/>
  <c r="AV141"/>
  <c r="AW141" s="1"/>
  <c r="AV201"/>
  <c r="AW201" s="1"/>
  <c r="AV113"/>
  <c r="AW113" s="1"/>
  <c r="AV121"/>
  <c r="AW121" s="1"/>
  <c r="AV129"/>
  <c r="AW129" s="1"/>
  <c r="AV197"/>
  <c r="AW197" s="1"/>
  <c r="AV228"/>
  <c r="AW228" s="1"/>
  <c r="AV189"/>
  <c r="AW189" s="1"/>
  <c r="AV220"/>
  <c r="AW220" s="1"/>
  <c r="AV176"/>
  <c r="AW176" s="1"/>
  <c r="AV210"/>
  <c r="AW210" s="1"/>
  <c r="AV238"/>
  <c r="AW238" s="1"/>
  <c r="AV198"/>
  <c r="AW198" s="1"/>
  <c r="AV251"/>
  <c r="AW251" s="1"/>
  <c r="AV267"/>
  <c r="AW267" s="1"/>
  <c r="AV283"/>
  <c r="AW283" s="1"/>
  <c r="AV219"/>
  <c r="AW219" s="1"/>
  <c r="AV235"/>
  <c r="AW235" s="1"/>
  <c r="AV262"/>
  <c r="AW262" s="1"/>
  <c r="AV278"/>
  <c r="AW278" s="1"/>
  <c r="AV350"/>
  <c r="AW350" s="1"/>
  <c r="AV326"/>
  <c r="AW326" s="1"/>
  <c r="AV360"/>
  <c r="AW360" s="1"/>
  <c r="AV334"/>
  <c r="AW334" s="1"/>
  <c r="AV340"/>
  <c r="AW340" s="1"/>
  <c r="AV455"/>
  <c r="AW455" s="1"/>
  <c r="AV327"/>
  <c r="AW327" s="1"/>
  <c r="AV343"/>
  <c r="AW343" s="1"/>
  <c r="AV359"/>
  <c r="AW359" s="1"/>
  <c r="AV447"/>
  <c r="AW447" s="1"/>
  <c r="AV373"/>
  <c r="AV386"/>
  <c r="AW386" s="1"/>
  <c r="AV406"/>
  <c r="AW406" s="1"/>
  <c r="AV489"/>
  <c r="AW489" s="1"/>
  <c r="AV401"/>
  <c r="AW401" s="1"/>
  <c r="AV453"/>
  <c r="AW453" s="1"/>
  <c r="AV409"/>
  <c r="AV425"/>
  <c r="AW425" s="1"/>
  <c r="AV460"/>
  <c r="AW460" s="1"/>
  <c r="AV514"/>
  <c r="AW514" s="1"/>
  <c r="AV450"/>
  <c r="AW450" s="1"/>
  <c r="AV459"/>
  <c r="AW459" s="1"/>
  <c r="AV476"/>
  <c r="AW476" s="1"/>
  <c r="AV520"/>
  <c r="AW520" s="1"/>
  <c r="AV501"/>
  <c r="AW501" s="1"/>
  <c r="AV496"/>
  <c r="AW496" s="1"/>
  <c r="AV511"/>
  <c r="AV527"/>
  <c r="AW527" s="1"/>
  <c r="AV34"/>
  <c r="AW34" s="1"/>
  <c r="AV138"/>
  <c r="AW138" s="1"/>
  <c r="AV71"/>
  <c r="AW71" s="1"/>
  <c r="AV172"/>
  <c r="AW172" s="1"/>
  <c r="AV30"/>
  <c r="AW30" s="1"/>
  <c r="AV38"/>
  <c r="AW38" s="1"/>
  <c r="AV42"/>
  <c r="AW42" s="1"/>
  <c r="CJ98"/>
  <c r="AW376"/>
  <c r="AW80"/>
  <c r="AW193"/>
  <c r="AW268"/>
  <c r="AW491"/>
  <c r="AW454"/>
  <c r="AW134"/>
  <c r="AW84"/>
  <c r="AW265"/>
  <c r="AW160"/>
  <c r="AW122"/>
  <c r="AW224"/>
  <c r="AW356"/>
  <c r="AW396"/>
  <c r="AW452"/>
  <c r="AW309"/>
  <c r="AW319"/>
  <c r="AW393"/>
  <c r="AW424"/>
  <c r="AW490"/>
  <c r="AW204"/>
  <c r="CN27"/>
  <c r="CO27" s="1"/>
  <c r="CJ458"/>
  <c r="CL458" s="1"/>
  <c r="Y458" s="1"/>
  <c r="AW92"/>
  <c r="BB28"/>
  <c r="AW54"/>
  <c r="AW159"/>
  <c r="BI26"/>
  <c r="BJ26" s="1"/>
  <c r="BK26" s="1"/>
  <c r="CN26"/>
  <c r="CO26" s="1"/>
  <c r="CP26" s="1"/>
  <c r="BI458"/>
  <c r="BJ458" s="1"/>
  <c r="BK458" s="1"/>
  <c r="CN458"/>
  <c r="CO458" s="1"/>
  <c r="CP458" s="1"/>
  <c r="AW153"/>
  <c r="AW98"/>
  <c r="BD98" s="1"/>
  <c r="AW51"/>
  <c r="AW146"/>
  <c r="AW246"/>
  <c r="BI170"/>
  <c r="BJ170" s="1"/>
  <c r="BK170" s="1"/>
  <c r="AM170"/>
  <c r="BI242"/>
  <c r="BJ242" s="1"/>
  <c r="BK242" s="1"/>
  <c r="AM242"/>
  <c r="BI27"/>
  <c r="BJ27" s="1"/>
  <c r="AM27"/>
  <c r="BI314"/>
  <c r="BJ314" s="1"/>
  <c r="BK314" s="1"/>
  <c r="AM314"/>
  <c r="AM26"/>
  <c r="AW115"/>
  <c r="AW182"/>
  <c r="AW48"/>
  <c r="AW105"/>
  <c r="AW133"/>
  <c r="AW35"/>
  <c r="AW162"/>
  <c r="AW139"/>
  <c r="AW165"/>
  <c r="AW88"/>
  <c r="AW56"/>
  <c r="AW107"/>
  <c r="AW104"/>
  <c r="AW32"/>
  <c r="AW67"/>
  <c r="AW55"/>
  <c r="AW52"/>
  <c r="AW46"/>
  <c r="AW87"/>
  <c r="AW43"/>
  <c r="AW64"/>
  <c r="AW31"/>
  <c r="AW108"/>
  <c r="AW59"/>
  <c r="AW164"/>
  <c r="AW282"/>
  <c r="AW60"/>
  <c r="AW36"/>
  <c r="AW95"/>
  <c r="AW33"/>
  <c r="AW373"/>
  <c r="AW511"/>
  <c r="AW130"/>
  <c r="AW287"/>
  <c r="AW253"/>
  <c r="AW269"/>
  <c r="AW374"/>
  <c r="AW361"/>
  <c r="AW370"/>
  <c r="AW427"/>
  <c r="AW477"/>
  <c r="AW518"/>
  <c r="AW409"/>
  <c r="AW132"/>
  <c r="AW137"/>
  <c r="AW179"/>
  <c r="AW259"/>
  <c r="AW293"/>
  <c r="AW426"/>
  <c r="AW472"/>
  <c r="CN98"/>
  <c r="CO98" s="1"/>
  <c r="CP98" s="1"/>
  <c r="BI98"/>
  <c r="BJ98" s="1"/>
  <c r="BK98" s="1"/>
  <c r="AW206"/>
  <c r="AW37"/>
  <c r="AW222"/>
  <c r="AW131"/>
  <c r="AW284"/>
  <c r="AW300"/>
  <c r="AW264"/>
  <c r="AW345"/>
  <c r="AW487"/>
  <c r="AW436"/>
  <c r="AW503"/>
  <c r="AW513"/>
  <c r="AW89"/>
  <c r="AW196"/>
  <c r="AW170"/>
  <c r="AW192"/>
  <c r="AW216"/>
  <c r="AW255"/>
  <c r="AW271"/>
  <c r="AW301"/>
  <c r="AW239"/>
  <c r="AW250"/>
  <c r="AW266"/>
  <c r="AW412"/>
  <c r="AW364"/>
  <c r="AW347"/>
  <c r="AW377"/>
  <c r="AW394"/>
  <c r="AW430"/>
  <c r="AW389"/>
  <c r="AW410"/>
  <c r="AW528"/>
  <c r="AW429"/>
  <c r="AW463"/>
  <c r="AW484"/>
  <c r="AW515"/>
  <c r="AW154"/>
  <c r="AW414"/>
  <c r="AW391"/>
  <c r="AW440"/>
  <c r="AW526"/>
  <c r="AW44"/>
  <c r="AJ459" l="1"/>
  <c r="BI459" s="1"/>
  <c r="BJ459" s="1"/>
  <c r="AI460"/>
  <c r="AM386"/>
  <c r="BI386"/>
  <c r="BJ386" s="1"/>
  <c r="BK386" s="1"/>
  <c r="BB459"/>
  <c r="BA460"/>
  <c r="AJ315"/>
  <c r="AI316"/>
  <c r="BB171"/>
  <c r="BA172"/>
  <c r="AJ99"/>
  <c r="AI100"/>
  <c r="BB316"/>
  <c r="BA317"/>
  <c r="AJ243"/>
  <c r="CN243" s="1"/>
  <c r="CO243" s="1"/>
  <c r="CP243" s="1"/>
  <c r="AI244"/>
  <c r="BD26"/>
  <c r="AJ387"/>
  <c r="CN387" s="1"/>
  <c r="CO387" s="1"/>
  <c r="CP387" s="1"/>
  <c r="AI388"/>
  <c r="AJ171"/>
  <c r="BI171" s="1"/>
  <c r="BJ171" s="1"/>
  <c r="BK171" s="1"/>
  <c r="AI172"/>
  <c r="AJ29"/>
  <c r="AI30"/>
  <c r="BB100"/>
  <c r="BA101"/>
  <c r="BB387"/>
  <c r="BA388"/>
  <c r="BB243"/>
  <c r="BA244"/>
  <c r="BD242"/>
  <c r="BE242" s="1"/>
  <c r="V242" s="1"/>
  <c r="BD314"/>
  <c r="BD170"/>
  <c r="BE170" s="1"/>
  <c r="V170" s="1"/>
  <c r="CI458"/>
  <c r="CI98"/>
  <c r="Z458"/>
  <c r="BB29"/>
  <c r="AM99"/>
  <c r="CN459"/>
  <c r="CO459" s="1"/>
  <c r="CP459" s="1"/>
  <c r="CJ242"/>
  <c r="AM459"/>
  <c r="CP27"/>
  <c r="CJ170"/>
  <c r="Z170" s="1"/>
  <c r="CJ26"/>
  <c r="CL26" s="1"/>
  <c r="Y26" s="1"/>
  <c r="CJ27"/>
  <c r="CL27" s="1"/>
  <c r="Y27" s="1"/>
  <c r="CJ314"/>
  <c r="CL98"/>
  <c r="Y98" s="1"/>
  <c r="Z98"/>
  <c r="BK459"/>
  <c r="BK27"/>
  <c r="AW27"/>
  <c r="BD27" s="1"/>
  <c r="BE98"/>
  <c r="BE458"/>
  <c r="AJ460" l="1"/>
  <c r="AI461"/>
  <c r="CJ386"/>
  <c r="Z386" s="1"/>
  <c r="BD386"/>
  <c r="CI386" s="1"/>
  <c r="AM387"/>
  <c r="CJ387" s="1"/>
  <c r="CL387" s="1"/>
  <c r="Y387" s="1"/>
  <c r="BI387"/>
  <c r="BJ387" s="1"/>
  <c r="BK387" s="1"/>
  <c r="AJ244"/>
  <c r="BI244" s="1"/>
  <c r="BJ244" s="1"/>
  <c r="AI245"/>
  <c r="BB317"/>
  <c r="BA318"/>
  <c r="AJ316"/>
  <c r="AI317"/>
  <c r="AM243"/>
  <c r="CL170"/>
  <c r="Y170" s="1"/>
  <c r="AM171"/>
  <c r="BD99"/>
  <c r="BB101"/>
  <c r="BA102"/>
  <c r="CN315"/>
  <c r="CO315" s="1"/>
  <c r="CP315" s="1"/>
  <c r="BI315"/>
  <c r="BJ315" s="1"/>
  <c r="BK315" s="1"/>
  <c r="AM315"/>
  <c r="AJ172"/>
  <c r="AM172" s="1"/>
  <c r="AI173"/>
  <c r="CN171"/>
  <c r="CO171" s="1"/>
  <c r="CP171" s="1"/>
  <c r="AJ30"/>
  <c r="AI31"/>
  <c r="CN99"/>
  <c r="CO99" s="1"/>
  <c r="CP99" s="1"/>
  <c r="BI99"/>
  <c r="BJ99" s="1"/>
  <c r="BK99" s="1"/>
  <c r="BB388"/>
  <c r="BA389"/>
  <c r="BI243"/>
  <c r="BJ243" s="1"/>
  <c r="BK243" s="1"/>
  <c r="AJ388"/>
  <c r="AM388" s="1"/>
  <c r="AI389"/>
  <c r="BD459"/>
  <c r="BB244"/>
  <c r="BA245"/>
  <c r="BB172"/>
  <c r="BA173"/>
  <c r="BB460"/>
  <c r="BA461"/>
  <c r="AJ100"/>
  <c r="AM100" s="1"/>
  <c r="AI101"/>
  <c r="CI314"/>
  <c r="CI242"/>
  <c r="CI170"/>
  <c r="Z27"/>
  <c r="Z26"/>
  <c r="CI27"/>
  <c r="CJ99"/>
  <c r="CI26"/>
  <c r="CJ459"/>
  <c r="BB30"/>
  <c r="CL242"/>
  <c r="Y242" s="1"/>
  <c r="Z242"/>
  <c r="DV458"/>
  <c r="V458"/>
  <c r="DV98"/>
  <c r="V98"/>
  <c r="CL314"/>
  <c r="Y314" s="1"/>
  <c r="Z314"/>
  <c r="AM28"/>
  <c r="CN28"/>
  <c r="CO28" s="1"/>
  <c r="CP28" s="1"/>
  <c r="AM29"/>
  <c r="CN29"/>
  <c r="CO29" s="1"/>
  <c r="BE27"/>
  <c r="V27" s="1"/>
  <c r="BE26"/>
  <c r="V26" s="1"/>
  <c r="BI28"/>
  <c r="BJ28" s="1"/>
  <c r="BK28" s="1"/>
  <c r="BE314"/>
  <c r="BI29"/>
  <c r="BJ29" s="1"/>
  <c r="CL386" l="1"/>
  <c r="Y386" s="1"/>
  <c r="BE386"/>
  <c r="BI388"/>
  <c r="BJ388" s="1"/>
  <c r="AJ461"/>
  <c r="BI461" s="1"/>
  <c r="BJ461" s="1"/>
  <c r="AI462"/>
  <c r="CN388"/>
  <c r="CO388" s="1"/>
  <c r="CP388" s="1"/>
  <c r="BI460"/>
  <c r="BJ460" s="1"/>
  <c r="BK460" s="1"/>
  <c r="AM460"/>
  <c r="CJ460" s="1"/>
  <c r="CL460" s="1"/>
  <c r="Y460" s="1"/>
  <c r="CN460"/>
  <c r="CO460" s="1"/>
  <c r="CP460" s="1"/>
  <c r="BI172"/>
  <c r="BJ172" s="1"/>
  <c r="BK172" s="1"/>
  <c r="BD387"/>
  <c r="CI387" s="1"/>
  <c r="CJ172"/>
  <c r="CL172" s="1"/>
  <c r="Y172" s="1"/>
  <c r="CN172"/>
  <c r="CO172" s="1"/>
  <c r="BK388"/>
  <c r="CJ100"/>
  <c r="CL100" s="1"/>
  <c r="Y100" s="1"/>
  <c r="CJ171"/>
  <c r="CL171" s="1"/>
  <c r="Y171" s="1"/>
  <c r="CN100"/>
  <c r="CO100" s="1"/>
  <c r="CP100" s="1"/>
  <c r="BI100"/>
  <c r="BJ100" s="1"/>
  <c r="BK100" s="1"/>
  <c r="CP172"/>
  <c r="AM244"/>
  <c r="CN244"/>
  <c r="CO244" s="1"/>
  <c r="CP244" s="1"/>
  <c r="BD388"/>
  <c r="BD315"/>
  <c r="CJ315"/>
  <c r="AJ31"/>
  <c r="AI32"/>
  <c r="BD243"/>
  <c r="BE243" s="1"/>
  <c r="BD29"/>
  <c r="CJ243"/>
  <c r="CL243" s="1"/>
  <c r="Y243" s="1"/>
  <c r="BB461"/>
  <c r="BA462"/>
  <c r="AJ389"/>
  <c r="BI389" s="1"/>
  <c r="BJ389" s="1"/>
  <c r="BK389" s="1"/>
  <c r="AI390"/>
  <c r="AJ317"/>
  <c r="CN317" s="1"/>
  <c r="CO317" s="1"/>
  <c r="AI318"/>
  <c r="BI316"/>
  <c r="BJ316" s="1"/>
  <c r="BK316" s="1"/>
  <c r="AM316"/>
  <c r="CN316"/>
  <c r="CO316" s="1"/>
  <c r="CP316" s="1"/>
  <c r="BB318"/>
  <c r="BA319"/>
  <c r="BB389"/>
  <c r="BA390"/>
  <c r="BB102"/>
  <c r="BA103"/>
  <c r="BB173"/>
  <c r="BA174"/>
  <c r="AJ101"/>
  <c r="AM101" s="1"/>
  <c r="AI102"/>
  <c r="BB245"/>
  <c r="BA246"/>
  <c r="AJ173"/>
  <c r="AI174"/>
  <c r="AJ245"/>
  <c r="AM245" s="1"/>
  <c r="AI246"/>
  <c r="BD28"/>
  <c r="BK244"/>
  <c r="BD100"/>
  <c r="CI100" s="1"/>
  <c r="BD172"/>
  <c r="CI172" s="1"/>
  <c r="BD171"/>
  <c r="BE171" s="1"/>
  <c r="V171" s="1"/>
  <c r="Z387"/>
  <c r="BE459"/>
  <c r="V459" s="1"/>
  <c r="BE99"/>
  <c r="V99" s="1"/>
  <c r="CJ28"/>
  <c r="CL28" s="1"/>
  <c r="Y28" s="1"/>
  <c r="CL459"/>
  <c r="Y459" s="1"/>
  <c r="Z459"/>
  <c r="CL99"/>
  <c r="Y99" s="1"/>
  <c r="Z99"/>
  <c r="CI459"/>
  <c r="CI99"/>
  <c r="BB31"/>
  <c r="BK461"/>
  <c r="CJ388"/>
  <c r="CJ29"/>
  <c r="Z29" s="1"/>
  <c r="DV242"/>
  <c r="DV314"/>
  <c r="V314"/>
  <c r="AM30"/>
  <c r="CN30"/>
  <c r="CO30" s="1"/>
  <c r="CP29"/>
  <c r="AM461"/>
  <c r="CN461"/>
  <c r="CO461" s="1"/>
  <c r="CN389"/>
  <c r="CO389" s="1"/>
  <c r="CP389" s="1"/>
  <c r="BK29"/>
  <c r="BI30"/>
  <c r="BJ30" s="1"/>
  <c r="DV386" l="1"/>
  <c r="V386"/>
  <c r="CI243"/>
  <c r="AJ462"/>
  <c r="AI463"/>
  <c r="CP461"/>
  <c r="CN101"/>
  <c r="CO101" s="1"/>
  <c r="CP101" s="1"/>
  <c r="Z460"/>
  <c r="BD460"/>
  <c r="BE387"/>
  <c r="DV387" s="1"/>
  <c r="Z172"/>
  <c r="BE172"/>
  <c r="V172" s="1"/>
  <c r="Z171"/>
  <c r="Z243"/>
  <c r="Z100"/>
  <c r="CJ101"/>
  <c r="Z101" s="1"/>
  <c r="BI317"/>
  <c r="BJ317" s="1"/>
  <c r="BK317" s="1"/>
  <c r="AM317"/>
  <c r="BD317" s="1"/>
  <c r="CI171"/>
  <c r="BI245"/>
  <c r="BJ245" s="1"/>
  <c r="BK245" s="1"/>
  <c r="CN245"/>
  <c r="CO245" s="1"/>
  <c r="CP245" s="1"/>
  <c r="CJ244"/>
  <c r="CL244" s="1"/>
  <c r="Y244" s="1"/>
  <c r="BD244"/>
  <c r="CI244" s="1"/>
  <c r="CN173"/>
  <c r="CO173" s="1"/>
  <c r="CP173" s="1"/>
  <c r="BI173"/>
  <c r="BJ173" s="1"/>
  <c r="BK173" s="1"/>
  <c r="AM173"/>
  <c r="AJ32"/>
  <c r="AI33"/>
  <c r="AM389"/>
  <c r="BB246"/>
  <c r="BA247"/>
  <c r="BB103"/>
  <c r="BA104"/>
  <c r="BD316"/>
  <c r="CJ316"/>
  <c r="BB462"/>
  <c r="BA463"/>
  <c r="BI101"/>
  <c r="BJ101" s="1"/>
  <c r="BK101" s="1"/>
  <c r="CL315"/>
  <c r="Y315" s="1"/>
  <c r="Z315"/>
  <c r="BD461"/>
  <c r="AJ102"/>
  <c r="AM102" s="1"/>
  <c r="AI103"/>
  <c r="BB390"/>
  <c r="BA391"/>
  <c r="BE315"/>
  <c r="CI315"/>
  <c r="BD245"/>
  <c r="AJ246"/>
  <c r="AM246" s="1"/>
  <c r="AI247"/>
  <c r="AJ318"/>
  <c r="AI319"/>
  <c r="BB319"/>
  <c r="BA320"/>
  <c r="CP317"/>
  <c r="BD30"/>
  <c r="BD101"/>
  <c r="CI101" s="1"/>
  <c r="AJ174"/>
  <c r="AI175"/>
  <c r="BB174"/>
  <c r="BA175"/>
  <c r="AJ390"/>
  <c r="AM390" s="1"/>
  <c r="AI391"/>
  <c r="CI388"/>
  <c r="DV99"/>
  <c r="Z28"/>
  <c r="CL29"/>
  <c r="Y29" s="1"/>
  <c r="DV459"/>
  <c r="CJ245"/>
  <c r="CJ30"/>
  <c r="CL30" s="1"/>
  <c r="Y30" s="1"/>
  <c r="CI29"/>
  <c r="BB32"/>
  <c r="CI28"/>
  <c r="CJ317"/>
  <c r="CL317" s="1"/>
  <c r="Y317" s="1"/>
  <c r="CJ461"/>
  <c r="CL461" s="1"/>
  <c r="Y461" s="1"/>
  <c r="DV243"/>
  <c r="V243"/>
  <c r="CL388"/>
  <c r="Y388" s="1"/>
  <c r="Z388"/>
  <c r="CN390"/>
  <c r="CO390" s="1"/>
  <c r="CP390" s="1"/>
  <c r="AM31"/>
  <c r="CN31"/>
  <c r="CO31" s="1"/>
  <c r="CP30"/>
  <c r="BE100"/>
  <c r="BK30"/>
  <c r="BI102"/>
  <c r="BJ102" s="1"/>
  <c r="CN102"/>
  <c r="CO102" s="1"/>
  <c r="CP102" s="1"/>
  <c r="BE28"/>
  <c r="V28" s="1"/>
  <c r="BE29"/>
  <c r="V29" s="1"/>
  <c r="BE388"/>
  <c r="BI31"/>
  <c r="BJ31" s="1"/>
  <c r="BI246"/>
  <c r="BJ246" s="1"/>
  <c r="BK246" s="1"/>
  <c r="BI390"/>
  <c r="BJ390" s="1"/>
  <c r="BK390" s="1"/>
  <c r="V387" l="1"/>
  <c r="Z244"/>
  <c r="BE460"/>
  <c r="CI460"/>
  <c r="CL101"/>
  <c r="Y101" s="1"/>
  <c r="AJ463"/>
  <c r="AI464"/>
  <c r="CN462"/>
  <c r="CO462" s="1"/>
  <c r="CP462" s="1"/>
  <c r="AM462"/>
  <c r="BI462"/>
  <c r="BJ462" s="1"/>
  <c r="BK462" s="1"/>
  <c r="CJ389"/>
  <c r="CL389" s="1"/>
  <c r="Y389" s="1"/>
  <c r="CJ102"/>
  <c r="Z30"/>
  <c r="BE101"/>
  <c r="V101" s="1"/>
  <c r="BE244"/>
  <c r="V244" s="1"/>
  <c r="CN246"/>
  <c r="CO246" s="1"/>
  <c r="CP246" s="1"/>
  <c r="AJ175"/>
  <c r="AI176"/>
  <c r="BB247"/>
  <c r="BA248"/>
  <c r="AM174"/>
  <c r="CN174"/>
  <c r="CO174" s="1"/>
  <c r="CP174" s="1"/>
  <c r="BI174"/>
  <c r="BJ174" s="1"/>
  <c r="BK174" s="1"/>
  <c r="AJ247"/>
  <c r="BI247" s="1"/>
  <c r="BJ247" s="1"/>
  <c r="BK247" s="1"/>
  <c r="AI248"/>
  <c r="AJ103"/>
  <c r="AM103" s="1"/>
  <c r="CJ103" s="1"/>
  <c r="AI104"/>
  <c r="BB463"/>
  <c r="BA464"/>
  <c r="BK102"/>
  <c r="BD102"/>
  <c r="CI102" s="1"/>
  <c r="BD389"/>
  <c r="BE389" s="1"/>
  <c r="BI318"/>
  <c r="BJ318" s="1"/>
  <c r="BK318" s="1"/>
  <c r="AM318"/>
  <c r="CN318"/>
  <c r="CO318" s="1"/>
  <c r="CP318" s="1"/>
  <c r="BD31"/>
  <c r="BB320"/>
  <c r="BA321"/>
  <c r="CI316"/>
  <c r="BE316"/>
  <c r="BD173"/>
  <c r="CJ173"/>
  <c r="BD246"/>
  <c r="AJ33"/>
  <c r="AI34"/>
  <c r="BB175"/>
  <c r="BA176"/>
  <c r="DV315"/>
  <c r="V315"/>
  <c r="BB104"/>
  <c r="BA105"/>
  <c r="Z316"/>
  <c r="CL316"/>
  <c r="Y316" s="1"/>
  <c r="AJ391"/>
  <c r="AM391" s="1"/>
  <c r="AI392"/>
  <c r="BD390"/>
  <c r="AJ319"/>
  <c r="AI320"/>
  <c r="BB391"/>
  <c r="BA392"/>
  <c r="Z317"/>
  <c r="CI461"/>
  <c r="CI317"/>
  <c r="CI245"/>
  <c r="Z461"/>
  <c r="CJ31"/>
  <c r="CL31" s="1"/>
  <c r="Y31" s="1"/>
  <c r="CI30"/>
  <c r="CJ390"/>
  <c r="BB33"/>
  <c r="CJ246"/>
  <c r="BE317"/>
  <c r="CL245"/>
  <c r="Y245" s="1"/>
  <c r="Z245"/>
  <c r="DV100"/>
  <c r="V100"/>
  <c r="DV388"/>
  <c r="V388"/>
  <c r="BE461"/>
  <c r="CP31"/>
  <c r="AM32"/>
  <c r="CN32"/>
  <c r="CO32" s="1"/>
  <c r="BK31"/>
  <c r="CN103"/>
  <c r="CO103" s="1"/>
  <c r="CP103" s="1"/>
  <c r="BI103"/>
  <c r="BJ103" s="1"/>
  <c r="BE30"/>
  <c r="V30" s="1"/>
  <c r="BE245"/>
  <c r="BI32"/>
  <c r="BJ32" s="1"/>
  <c r="CI389" l="1"/>
  <c r="DV244"/>
  <c r="BD462"/>
  <c r="CJ462"/>
  <c r="CN463"/>
  <c r="CO463" s="1"/>
  <c r="CP463" s="1"/>
  <c r="BI463"/>
  <c r="BJ463" s="1"/>
  <c r="BK463" s="1"/>
  <c r="AM463"/>
  <c r="CJ463" s="1"/>
  <c r="CL463" s="1"/>
  <c r="Y463" s="1"/>
  <c r="AJ464"/>
  <c r="AI465"/>
  <c r="V460"/>
  <c r="DV460"/>
  <c r="CN247"/>
  <c r="CO247" s="1"/>
  <c r="CP247" s="1"/>
  <c r="AM247"/>
  <c r="CJ247" s="1"/>
  <c r="Z389"/>
  <c r="DV101"/>
  <c r="BD391"/>
  <c r="BD318"/>
  <c r="CJ318"/>
  <c r="BB392"/>
  <c r="BA393"/>
  <c r="DV316"/>
  <c r="V316"/>
  <c r="BD174"/>
  <c r="CJ174"/>
  <c r="BI391"/>
  <c r="BJ391" s="1"/>
  <c r="BK391" s="1"/>
  <c r="AJ34"/>
  <c r="AI35"/>
  <c r="BD32"/>
  <c r="AJ320"/>
  <c r="AI321"/>
  <c r="BB321"/>
  <c r="BA322"/>
  <c r="AJ104"/>
  <c r="AM104" s="1"/>
  <c r="AI105"/>
  <c r="CN391"/>
  <c r="CO391" s="1"/>
  <c r="CP391" s="1"/>
  <c r="CN319"/>
  <c r="CO319" s="1"/>
  <c r="CP319" s="1"/>
  <c r="BI319"/>
  <c r="BJ319" s="1"/>
  <c r="BK319" s="1"/>
  <c r="AM319"/>
  <c r="BB105"/>
  <c r="BA106"/>
  <c r="BD103"/>
  <c r="CI103" s="1"/>
  <c r="BB248"/>
  <c r="BA249"/>
  <c r="AJ392"/>
  <c r="BI392" s="1"/>
  <c r="BJ392" s="1"/>
  <c r="BK392" s="1"/>
  <c r="AI393"/>
  <c r="BB176"/>
  <c r="BA177"/>
  <c r="AJ248"/>
  <c r="BI248" s="1"/>
  <c r="BJ248" s="1"/>
  <c r="BK248" s="1"/>
  <c r="AI249"/>
  <c r="Z173"/>
  <c r="CL173"/>
  <c r="Y173" s="1"/>
  <c r="AJ176"/>
  <c r="AI177"/>
  <c r="BE173"/>
  <c r="V173" s="1"/>
  <c r="CI173"/>
  <c r="BB464"/>
  <c r="BA465"/>
  <c r="BK103"/>
  <c r="AM175"/>
  <c r="BI175"/>
  <c r="BJ175" s="1"/>
  <c r="BK175" s="1"/>
  <c r="CN175"/>
  <c r="CO175" s="1"/>
  <c r="CP175" s="1"/>
  <c r="CI390"/>
  <c r="CI246"/>
  <c r="Z31"/>
  <c r="CI31"/>
  <c r="BB34"/>
  <c r="CJ32"/>
  <c r="Z32" s="1"/>
  <c r="CJ391"/>
  <c r="CP32"/>
  <c r="CL246"/>
  <c r="Y246" s="1"/>
  <c r="Z246"/>
  <c r="DV461"/>
  <c r="V461"/>
  <c r="DV317"/>
  <c r="V317"/>
  <c r="CL102"/>
  <c r="Y102" s="1"/>
  <c r="Z102"/>
  <c r="DV389"/>
  <c r="V389"/>
  <c r="DV245"/>
  <c r="V245"/>
  <c r="CL390"/>
  <c r="Y390" s="1"/>
  <c r="Z390"/>
  <c r="AM33"/>
  <c r="CN33"/>
  <c r="CO33" s="1"/>
  <c r="AM248"/>
  <c r="CN248"/>
  <c r="CO248" s="1"/>
  <c r="BK32"/>
  <c r="CN104"/>
  <c r="CO104" s="1"/>
  <c r="CP104" s="1"/>
  <c r="BI104"/>
  <c r="BJ104" s="1"/>
  <c r="BE102"/>
  <c r="BE390"/>
  <c r="BI33"/>
  <c r="BJ33" s="1"/>
  <c r="BE31"/>
  <c r="V31" s="1"/>
  <c r="BE246"/>
  <c r="Z463" l="1"/>
  <c r="BD247"/>
  <c r="BE247" s="1"/>
  <c r="CP248"/>
  <c r="CI462"/>
  <c r="BE462"/>
  <c r="CL462"/>
  <c r="Y462" s="1"/>
  <c r="Z462"/>
  <c r="AJ465"/>
  <c r="AI466"/>
  <c r="AM464"/>
  <c r="CJ464" s="1"/>
  <c r="Z464" s="1"/>
  <c r="CN464"/>
  <c r="CO464" s="1"/>
  <c r="CP464" s="1"/>
  <c r="BI464"/>
  <c r="BJ464" s="1"/>
  <c r="BK464" s="1"/>
  <c r="BD463"/>
  <c r="BK104"/>
  <c r="CN392"/>
  <c r="CO392" s="1"/>
  <c r="CP392" s="1"/>
  <c r="AM392"/>
  <c r="BD392" s="1"/>
  <c r="CJ104"/>
  <c r="AJ393"/>
  <c r="CN393" s="1"/>
  <c r="CO393" s="1"/>
  <c r="AI394"/>
  <c r="BD319"/>
  <c r="CJ319"/>
  <c r="AJ321"/>
  <c r="AI322"/>
  <c r="BI320"/>
  <c r="BJ320" s="1"/>
  <c r="BK320" s="1"/>
  <c r="CN320"/>
  <c r="CO320" s="1"/>
  <c r="CP320" s="1"/>
  <c r="AM320"/>
  <c r="CL318"/>
  <c r="Y318" s="1"/>
  <c r="Z318"/>
  <c r="BB465"/>
  <c r="BA466"/>
  <c r="BB249"/>
  <c r="BA250"/>
  <c r="CI174"/>
  <c r="BE174"/>
  <c r="V174" s="1"/>
  <c r="BD33"/>
  <c r="CI318"/>
  <c r="BE318"/>
  <c r="Z174"/>
  <c r="CL174"/>
  <c r="Y174" s="1"/>
  <c r="AJ249"/>
  <c r="CN249" s="1"/>
  <c r="CO249" s="1"/>
  <c r="CP249" s="1"/>
  <c r="AI250"/>
  <c r="BD104"/>
  <c r="CI104" s="1"/>
  <c r="AJ35"/>
  <c r="AI36"/>
  <c r="AJ177"/>
  <c r="AI178"/>
  <c r="BB177"/>
  <c r="BA178"/>
  <c r="BB106"/>
  <c r="BA107"/>
  <c r="BB322"/>
  <c r="BA323"/>
  <c r="AJ105"/>
  <c r="AM105" s="1"/>
  <c r="AI106"/>
  <c r="BD248"/>
  <c r="BD175"/>
  <c r="CJ175"/>
  <c r="BB393"/>
  <c r="BA394"/>
  <c r="AM176"/>
  <c r="CN176"/>
  <c r="CO176" s="1"/>
  <c r="CP176" s="1"/>
  <c r="BI176"/>
  <c r="BJ176" s="1"/>
  <c r="BK176" s="1"/>
  <c r="CI391"/>
  <c r="CL32"/>
  <c r="Y32" s="1"/>
  <c r="CP33"/>
  <c r="BB35"/>
  <c r="CJ248"/>
  <c r="CJ33"/>
  <c r="CL33" s="1"/>
  <c r="Y33" s="1"/>
  <c r="CI32"/>
  <c r="DV102"/>
  <c r="V102"/>
  <c r="CL391"/>
  <c r="Y391" s="1"/>
  <c r="Z391"/>
  <c r="DV390"/>
  <c r="V390"/>
  <c r="CL247"/>
  <c r="Y247" s="1"/>
  <c r="Z247"/>
  <c r="CL103"/>
  <c r="Y103" s="1"/>
  <c r="Z103"/>
  <c r="DV246"/>
  <c r="V246"/>
  <c r="AM34"/>
  <c r="CN34"/>
  <c r="CO34" s="1"/>
  <c r="AM393"/>
  <c r="BK33"/>
  <c r="BE103"/>
  <c r="BE391"/>
  <c r="BE32"/>
  <c r="V32" s="1"/>
  <c r="BI34"/>
  <c r="BJ34" s="1"/>
  <c r="BD464" l="1"/>
  <c r="BE464" s="1"/>
  <c r="V464" s="1"/>
  <c r="CI247"/>
  <c r="CJ392"/>
  <c r="CL392" s="1"/>
  <c r="Y392" s="1"/>
  <c r="CL464"/>
  <c r="Y464" s="1"/>
  <c r="AJ466"/>
  <c r="AI467"/>
  <c r="AM249"/>
  <c r="BD249" s="1"/>
  <c r="AM465"/>
  <c r="CJ465" s="1"/>
  <c r="CL465" s="1"/>
  <c r="Y465" s="1"/>
  <c r="CN465"/>
  <c r="CO465" s="1"/>
  <c r="CP465" s="1"/>
  <c r="BI465"/>
  <c r="BJ465" s="1"/>
  <c r="BK465" s="1"/>
  <c r="CI463"/>
  <c r="BE463"/>
  <c r="CP393"/>
  <c r="BI249"/>
  <c r="BJ249" s="1"/>
  <c r="BK249" s="1"/>
  <c r="DV462"/>
  <c r="V462"/>
  <c r="BI393"/>
  <c r="BJ393" s="1"/>
  <c r="BK393" s="1"/>
  <c r="CJ105"/>
  <c r="Z105" s="1"/>
  <c r="AJ394"/>
  <c r="AM394" s="1"/>
  <c r="AI395"/>
  <c r="CL175"/>
  <c r="Y175" s="1"/>
  <c r="Z175"/>
  <c r="BB107"/>
  <c r="BA108"/>
  <c r="BB394"/>
  <c r="BA395"/>
  <c r="BB178"/>
  <c r="BA179"/>
  <c r="BD320"/>
  <c r="CJ320"/>
  <c r="BI105"/>
  <c r="BJ105" s="1"/>
  <c r="BK105" s="1"/>
  <c r="AJ178"/>
  <c r="AI179"/>
  <c r="BD393"/>
  <c r="BD176"/>
  <c r="CJ176"/>
  <c r="BB323"/>
  <c r="BA324"/>
  <c r="AJ36"/>
  <c r="AI37"/>
  <c r="V318"/>
  <c r="DV318"/>
  <c r="BB466"/>
  <c r="BA467"/>
  <c r="BI321"/>
  <c r="BJ321" s="1"/>
  <c r="BK321" s="1"/>
  <c r="AM321"/>
  <c r="CN321"/>
  <c r="CO321" s="1"/>
  <c r="CP321" s="1"/>
  <c r="AJ106"/>
  <c r="AM106" s="1"/>
  <c r="AI107"/>
  <c r="BD105"/>
  <c r="CI105" s="1"/>
  <c r="BE319"/>
  <c r="CI319"/>
  <c r="BD34"/>
  <c r="AJ250"/>
  <c r="BI250" s="1"/>
  <c r="BJ250" s="1"/>
  <c r="BK250" s="1"/>
  <c r="AI251"/>
  <c r="BB250"/>
  <c r="BA251"/>
  <c r="CN105"/>
  <c r="CO105" s="1"/>
  <c r="CP105" s="1"/>
  <c r="BE175"/>
  <c r="V175" s="1"/>
  <c r="CI175"/>
  <c r="AM177"/>
  <c r="BI177"/>
  <c r="BJ177" s="1"/>
  <c r="BK177" s="1"/>
  <c r="CN177"/>
  <c r="CO177" s="1"/>
  <c r="CP177" s="1"/>
  <c r="AJ322"/>
  <c r="AI323"/>
  <c r="CL319"/>
  <c r="Y319" s="1"/>
  <c r="Z319"/>
  <c r="CP34"/>
  <c r="CI392"/>
  <c r="CI248"/>
  <c r="Z33"/>
  <c r="CJ34"/>
  <c r="CL34" s="1"/>
  <c r="Y34" s="1"/>
  <c r="BB36"/>
  <c r="CJ393"/>
  <c r="CI33"/>
  <c r="CL104"/>
  <c r="Y104" s="1"/>
  <c r="Z104"/>
  <c r="CL248"/>
  <c r="Y248" s="1"/>
  <c r="Z248"/>
  <c r="DV247"/>
  <c r="V247"/>
  <c r="DV103"/>
  <c r="V103"/>
  <c r="DV391"/>
  <c r="V391"/>
  <c r="BK34"/>
  <c r="AM35"/>
  <c r="CN35"/>
  <c r="CO35" s="1"/>
  <c r="BE104"/>
  <c r="BE248"/>
  <c r="BI35"/>
  <c r="BJ35" s="1"/>
  <c r="BE392"/>
  <c r="BE33"/>
  <c r="V33" s="1"/>
  <c r="AM250" l="1"/>
  <c r="CI464"/>
  <c r="CL105"/>
  <c r="Y105" s="1"/>
  <c r="Z392"/>
  <c r="DV464"/>
  <c r="CJ249"/>
  <c r="Z249" s="1"/>
  <c r="BE105"/>
  <c r="CN250"/>
  <c r="CO250" s="1"/>
  <c r="CP250" s="1"/>
  <c r="BD465"/>
  <c r="AJ467"/>
  <c r="AI468"/>
  <c r="Z465"/>
  <c r="AM466"/>
  <c r="CJ466" s="1"/>
  <c r="CL466" s="1"/>
  <c r="Y466" s="1"/>
  <c r="CN466"/>
  <c r="CO466" s="1"/>
  <c r="CP466" s="1"/>
  <c r="BI466"/>
  <c r="BJ466" s="1"/>
  <c r="BK466" s="1"/>
  <c r="V463"/>
  <c r="DV463"/>
  <c r="BI106"/>
  <c r="BJ106" s="1"/>
  <c r="BK106" s="1"/>
  <c r="BD394"/>
  <c r="AJ251"/>
  <c r="AM251" s="1"/>
  <c r="AI252"/>
  <c r="Z320"/>
  <c r="CL320"/>
  <c r="Y320" s="1"/>
  <c r="BD250"/>
  <c r="BD106"/>
  <c r="CI106" s="1"/>
  <c r="AJ37"/>
  <c r="AI38"/>
  <c r="CN106"/>
  <c r="CO106" s="1"/>
  <c r="CP106" s="1"/>
  <c r="CI320"/>
  <c r="BE320"/>
  <c r="BD177"/>
  <c r="CJ177"/>
  <c r="BB179"/>
  <c r="BA180"/>
  <c r="AJ323"/>
  <c r="AI324"/>
  <c r="BI394"/>
  <c r="BJ394" s="1"/>
  <c r="BK394" s="1"/>
  <c r="CJ106"/>
  <c r="CN322"/>
  <c r="CO322" s="1"/>
  <c r="CP322" s="1"/>
  <c r="AM322"/>
  <c r="BI322"/>
  <c r="BJ322" s="1"/>
  <c r="BK322" s="1"/>
  <c r="V319"/>
  <c r="DV319"/>
  <c r="BB467"/>
  <c r="BA468"/>
  <c r="CL176"/>
  <c r="Y176" s="1"/>
  <c r="Z176"/>
  <c r="BB395"/>
  <c r="BA396"/>
  <c r="AJ107"/>
  <c r="AM107" s="1"/>
  <c r="CJ107" s="1"/>
  <c r="AI108"/>
  <c r="BB324"/>
  <c r="BA325"/>
  <c r="AJ395"/>
  <c r="AM395" s="1"/>
  <c r="AI396"/>
  <c r="CN394"/>
  <c r="CO394" s="1"/>
  <c r="CP394" s="1"/>
  <c r="BD321"/>
  <c r="CJ321"/>
  <c r="AJ179"/>
  <c r="AI180"/>
  <c r="BB251"/>
  <c r="BA252"/>
  <c r="AM178"/>
  <c r="BI178"/>
  <c r="BJ178" s="1"/>
  <c r="BK178" s="1"/>
  <c r="CN178"/>
  <c r="CO178" s="1"/>
  <c r="CP178" s="1"/>
  <c r="BD35"/>
  <c r="BE176"/>
  <c r="V176" s="1"/>
  <c r="CI176"/>
  <c r="BB108"/>
  <c r="BA109"/>
  <c r="CP35"/>
  <c r="CI393"/>
  <c r="CI249"/>
  <c r="Z34"/>
  <c r="CJ250"/>
  <c r="CJ394"/>
  <c r="BB37"/>
  <c r="CI34"/>
  <c r="BK35"/>
  <c r="CJ35"/>
  <c r="Z35" s="1"/>
  <c r="DV392"/>
  <c r="V392"/>
  <c r="DV248"/>
  <c r="V248"/>
  <c r="CL393"/>
  <c r="Y393" s="1"/>
  <c r="Z393"/>
  <c r="DV104"/>
  <c r="V104"/>
  <c r="CN251"/>
  <c r="CO251" s="1"/>
  <c r="CP251" s="1"/>
  <c r="AM36"/>
  <c r="CN36"/>
  <c r="CO36" s="1"/>
  <c r="CN107"/>
  <c r="CO107" s="1"/>
  <c r="BI107"/>
  <c r="BJ107" s="1"/>
  <c r="BE249"/>
  <c r="BI36"/>
  <c r="BJ36" s="1"/>
  <c r="BE393"/>
  <c r="BE34"/>
  <c r="V34" s="1"/>
  <c r="DV105" l="1"/>
  <c r="CL249"/>
  <c r="Y249" s="1"/>
  <c r="V105"/>
  <c r="Z466"/>
  <c r="AI469"/>
  <c r="AJ468"/>
  <c r="CN467"/>
  <c r="CO467" s="1"/>
  <c r="CP467" s="1"/>
  <c r="BI467"/>
  <c r="BJ467" s="1"/>
  <c r="BK467" s="1"/>
  <c r="AM467"/>
  <c r="CJ467" s="1"/>
  <c r="CL467" s="1"/>
  <c r="Y467" s="1"/>
  <c r="BE465"/>
  <c r="CI465"/>
  <c r="BI251"/>
  <c r="BJ251" s="1"/>
  <c r="BK251" s="1"/>
  <c r="BD466"/>
  <c r="BK107"/>
  <c r="CN395"/>
  <c r="CO395" s="1"/>
  <c r="CP395" s="1"/>
  <c r="BI395"/>
  <c r="BJ395" s="1"/>
  <c r="BK395" s="1"/>
  <c r="AJ180"/>
  <c r="AI181"/>
  <c r="AJ396"/>
  <c r="AM396" s="1"/>
  <c r="AI397"/>
  <c r="BD322"/>
  <c r="CJ322"/>
  <c r="BB180"/>
  <c r="BA181"/>
  <c r="AJ38"/>
  <c r="AI39"/>
  <c r="AJ252"/>
  <c r="CN252" s="1"/>
  <c r="CO252" s="1"/>
  <c r="CP252" s="1"/>
  <c r="AI253"/>
  <c r="AM179"/>
  <c r="BI179"/>
  <c r="BJ179" s="1"/>
  <c r="BK179" s="1"/>
  <c r="CN179"/>
  <c r="CO179" s="1"/>
  <c r="CP179" s="1"/>
  <c r="BB252"/>
  <c r="BA253"/>
  <c r="AM323"/>
  <c r="BI323"/>
  <c r="BJ323" s="1"/>
  <c r="BK323" s="1"/>
  <c r="CN323"/>
  <c r="CO323" s="1"/>
  <c r="CP323" s="1"/>
  <c r="BD36"/>
  <c r="BB468"/>
  <c r="BA469"/>
  <c r="AJ324"/>
  <c r="AI325"/>
  <c r="BB396"/>
  <c r="BA397"/>
  <c r="CL321"/>
  <c r="Y321" s="1"/>
  <c r="Z321"/>
  <c r="BB325"/>
  <c r="BA326"/>
  <c r="CI321"/>
  <c r="BE321"/>
  <c r="AJ108"/>
  <c r="AM108" s="1"/>
  <c r="AI109"/>
  <c r="BE177"/>
  <c r="V177" s="1"/>
  <c r="CI177"/>
  <c r="CP107"/>
  <c r="Z177"/>
  <c r="CL177"/>
  <c r="Y177" s="1"/>
  <c r="BD395"/>
  <c r="BD251"/>
  <c r="BB109"/>
  <c r="BA110"/>
  <c r="BD178"/>
  <c r="CJ178"/>
  <c r="BD107"/>
  <c r="CI107" s="1"/>
  <c r="V320"/>
  <c r="DV320"/>
  <c r="CP36"/>
  <c r="CI394"/>
  <c r="CI250"/>
  <c r="CL35"/>
  <c r="Y35" s="1"/>
  <c r="BK36"/>
  <c r="BB38"/>
  <c r="CI35"/>
  <c r="CJ36"/>
  <c r="CL36" s="1"/>
  <c r="Y36" s="1"/>
  <c r="CJ395"/>
  <c r="CJ251"/>
  <c r="DV393"/>
  <c r="V393"/>
  <c r="CL250"/>
  <c r="Y250" s="1"/>
  <c r="Z250"/>
  <c r="CL106"/>
  <c r="Y106" s="1"/>
  <c r="Z106"/>
  <c r="CL394"/>
  <c r="Y394" s="1"/>
  <c r="Z394"/>
  <c r="V249"/>
  <c r="AM37"/>
  <c r="CN37"/>
  <c r="CO37" s="1"/>
  <c r="BE106"/>
  <c r="BI37"/>
  <c r="BJ37" s="1"/>
  <c r="BE35"/>
  <c r="V35" s="1"/>
  <c r="BE250"/>
  <c r="BE394"/>
  <c r="DV249" l="1"/>
  <c r="Z467"/>
  <c r="BD467"/>
  <c r="DV465"/>
  <c r="V465"/>
  <c r="BE466"/>
  <c r="CI466"/>
  <c r="AI470"/>
  <c r="AJ469"/>
  <c r="AM468"/>
  <c r="CN468"/>
  <c r="CO468" s="1"/>
  <c r="CP468" s="1"/>
  <c r="BI468"/>
  <c r="BJ468" s="1"/>
  <c r="BK468" s="1"/>
  <c r="BI252"/>
  <c r="BJ252" s="1"/>
  <c r="BK252" s="1"/>
  <c r="BI108"/>
  <c r="BJ108" s="1"/>
  <c r="BK108" s="1"/>
  <c r="AM252"/>
  <c r="CJ252" s="1"/>
  <c r="CN108"/>
  <c r="CO108" s="1"/>
  <c r="CP108" s="1"/>
  <c r="CJ108"/>
  <c r="CL108" s="1"/>
  <c r="Y108" s="1"/>
  <c r="BD396"/>
  <c r="CI178"/>
  <c r="BE178"/>
  <c r="V178" s="1"/>
  <c r="BI324"/>
  <c r="BJ324" s="1"/>
  <c r="BK324" s="1"/>
  <c r="AM324"/>
  <c r="CN324"/>
  <c r="CO324" s="1"/>
  <c r="CP324" s="1"/>
  <c r="BD323"/>
  <c r="CJ323"/>
  <c r="AJ253"/>
  <c r="AM253" s="1"/>
  <c r="AI254"/>
  <c r="CI322"/>
  <c r="BE322"/>
  <c r="BB110"/>
  <c r="BA111"/>
  <c r="BB326"/>
  <c r="BA327"/>
  <c r="BB253"/>
  <c r="BA254"/>
  <c r="AJ397"/>
  <c r="BI397" s="1"/>
  <c r="BJ397" s="1"/>
  <c r="AI398"/>
  <c r="BB469"/>
  <c r="BA470"/>
  <c r="AJ39"/>
  <c r="AI40"/>
  <c r="BI396"/>
  <c r="BJ396" s="1"/>
  <c r="BK396" s="1"/>
  <c r="AJ109"/>
  <c r="AM109" s="1"/>
  <c r="AI110"/>
  <c r="BB181"/>
  <c r="BA182"/>
  <c r="AM180"/>
  <c r="CN180"/>
  <c r="CO180" s="1"/>
  <c r="CP180" s="1"/>
  <c r="BI180"/>
  <c r="BJ180" s="1"/>
  <c r="BK180" s="1"/>
  <c r="AJ325"/>
  <c r="AI326"/>
  <c r="CN396"/>
  <c r="CO396" s="1"/>
  <c r="CP396" s="1"/>
  <c r="BD108"/>
  <c r="CI108" s="1"/>
  <c r="BB397"/>
  <c r="BA398"/>
  <c r="BD179"/>
  <c r="CJ179"/>
  <c r="AJ181"/>
  <c r="AI182"/>
  <c r="BD37"/>
  <c r="CL178"/>
  <c r="Y178" s="1"/>
  <c r="Z178"/>
  <c r="DV321"/>
  <c r="V321"/>
  <c r="Z322"/>
  <c r="CL322"/>
  <c r="Y322" s="1"/>
  <c r="CP37"/>
  <c r="BK37"/>
  <c r="CI395"/>
  <c r="CI251"/>
  <c r="BB39"/>
  <c r="CJ396"/>
  <c r="Z36"/>
  <c r="CI36"/>
  <c r="CJ37"/>
  <c r="CL37" s="1"/>
  <c r="Y37" s="1"/>
  <c r="CL107"/>
  <c r="Y107" s="1"/>
  <c r="Z107"/>
  <c r="CL395"/>
  <c r="Y395" s="1"/>
  <c r="Z395"/>
  <c r="DV250"/>
  <c r="V250"/>
  <c r="DV106"/>
  <c r="V106"/>
  <c r="DV394"/>
  <c r="V394"/>
  <c r="CL251"/>
  <c r="Y251" s="1"/>
  <c r="Z251"/>
  <c r="AM38"/>
  <c r="CN38"/>
  <c r="CO38" s="1"/>
  <c r="BI109"/>
  <c r="BJ109" s="1"/>
  <c r="BK109" s="1"/>
  <c r="BE107"/>
  <c r="BE251"/>
  <c r="BE395"/>
  <c r="BI38"/>
  <c r="BJ38" s="1"/>
  <c r="BE36"/>
  <c r="V36" s="1"/>
  <c r="CI467" l="1"/>
  <c r="BE467"/>
  <c r="CN469"/>
  <c r="CO469" s="1"/>
  <c r="CP469" s="1"/>
  <c r="BI469"/>
  <c r="BJ469" s="1"/>
  <c r="BK469" s="1"/>
  <c r="AM469"/>
  <c r="CJ469" s="1"/>
  <c r="CL469" s="1"/>
  <c r="Y469" s="1"/>
  <c r="BD468"/>
  <c r="CJ468"/>
  <c r="AJ470"/>
  <c r="AI471"/>
  <c r="BK38"/>
  <c r="V466"/>
  <c r="DV466"/>
  <c r="BD252"/>
  <c r="CI252" s="1"/>
  <c r="CJ109"/>
  <c r="BI253"/>
  <c r="BJ253" s="1"/>
  <c r="BK253" s="1"/>
  <c r="Z108"/>
  <c r="BK397"/>
  <c r="CN253"/>
  <c r="CO253" s="1"/>
  <c r="CP253" s="1"/>
  <c r="CP38"/>
  <c r="CN109"/>
  <c r="CO109" s="1"/>
  <c r="CP109" s="1"/>
  <c r="CN397"/>
  <c r="CO397" s="1"/>
  <c r="CP397" s="1"/>
  <c r="BD180"/>
  <c r="CJ180"/>
  <c r="BB254"/>
  <c r="BA255"/>
  <c r="AJ254"/>
  <c r="BI254" s="1"/>
  <c r="BJ254" s="1"/>
  <c r="AI255"/>
  <c r="AM397"/>
  <c r="BB182"/>
  <c r="BA183"/>
  <c r="AJ40"/>
  <c r="AI41"/>
  <c r="BB327"/>
  <c r="BA328"/>
  <c r="BI181"/>
  <c r="BJ181" s="1"/>
  <c r="BK181" s="1"/>
  <c r="CN181"/>
  <c r="CO181" s="1"/>
  <c r="CP181" s="1"/>
  <c r="AM181"/>
  <c r="Z179"/>
  <c r="CL179"/>
  <c r="Y179" s="1"/>
  <c r="AJ326"/>
  <c r="AI327"/>
  <c r="BD109"/>
  <c r="CI109" s="1"/>
  <c r="BB470"/>
  <c r="BA471"/>
  <c r="BB111"/>
  <c r="BA112"/>
  <c r="CI323"/>
  <c r="BE323"/>
  <c r="CL323"/>
  <c r="Y323" s="1"/>
  <c r="Z323"/>
  <c r="BD38"/>
  <c r="AJ110"/>
  <c r="AM110" s="1"/>
  <c r="AI111"/>
  <c r="BD253"/>
  <c r="BI325"/>
  <c r="BJ325" s="1"/>
  <c r="BK325" s="1"/>
  <c r="AM325"/>
  <c r="CN325"/>
  <c r="CO325" s="1"/>
  <c r="CP325" s="1"/>
  <c r="BB398"/>
  <c r="BA399"/>
  <c r="AJ182"/>
  <c r="AI183"/>
  <c r="BE179"/>
  <c r="V179" s="1"/>
  <c r="CI179"/>
  <c r="AJ398"/>
  <c r="AM398" s="1"/>
  <c r="AI399"/>
  <c r="DV322"/>
  <c r="V322"/>
  <c r="BD324"/>
  <c r="CJ324"/>
  <c r="CI396"/>
  <c r="CJ253"/>
  <c r="Z37"/>
  <c r="CJ38"/>
  <c r="CL38" s="1"/>
  <c r="Y38" s="1"/>
  <c r="BB40"/>
  <c r="CI37"/>
  <c r="DV107"/>
  <c r="V107"/>
  <c r="DV395"/>
  <c r="V395"/>
  <c r="CL252"/>
  <c r="Y252" s="1"/>
  <c r="Z252"/>
  <c r="DV251"/>
  <c r="V251"/>
  <c r="CL396"/>
  <c r="Y396" s="1"/>
  <c r="Z396"/>
  <c r="AM39"/>
  <c r="CN39"/>
  <c r="CO39" s="1"/>
  <c r="BE108"/>
  <c r="BE37"/>
  <c r="V37" s="1"/>
  <c r="BE396"/>
  <c r="BI39"/>
  <c r="BJ39" s="1"/>
  <c r="BK39" s="1"/>
  <c r="BE252" l="1"/>
  <c r="V252" s="1"/>
  <c r="V467"/>
  <c r="DV467"/>
  <c r="Z469"/>
  <c r="AJ471"/>
  <c r="AI472"/>
  <c r="CN470"/>
  <c r="CO470" s="1"/>
  <c r="CP470" s="1"/>
  <c r="BI470"/>
  <c r="BJ470" s="1"/>
  <c r="BK470" s="1"/>
  <c r="AM470"/>
  <c r="CJ470" s="1"/>
  <c r="Z470" s="1"/>
  <c r="CI468"/>
  <c r="BE468"/>
  <c r="BK254"/>
  <c r="BD469"/>
  <c r="BE469" s="1"/>
  <c r="DV469" s="1"/>
  <c r="CL468"/>
  <c r="Y468" s="1"/>
  <c r="Z468"/>
  <c r="CP39"/>
  <c r="CN110"/>
  <c r="CO110" s="1"/>
  <c r="CP110" s="1"/>
  <c r="CJ110"/>
  <c r="CL110" s="1"/>
  <c r="Y110" s="1"/>
  <c r="CJ397"/>
  <c r="CL397" s="1"/>
  <c r="Y397" s="1"/>
  <c r="BI398"/>
  <c r="BJ398" s="1"/>
  <c r="BK398" s="1"/>
  <c r="BI110"/>
  <c r="BJ110" s="1"/>
  <c r="BK110" s="1"/>
  <c r="CN398"/>
  <c r="CO398" s="1"/>
  <c r="CP398" s="1"/>
  <c r="BD398"/>
  <c r="BB399"/>
  <c r="BA400"/>
  <c r="AM326"/>
  <c r="CN326"/>
  <c r="CO326" s="1"/>
  <c r="CP326" s="1"/>
  <c r="BI326"/>
  <c r="BJ326" s="1"/>
  <c r="BK326" s="1"/>
  <c r="AJ41"/>
  <c r="AI42"/>
  <c r="CN254"/>
  <c r="CO254" s="1"/>
  <c r="CP254" s="1"/>
  <c r="AJ111"/>
  <c r="AM111" s="1"/>
  <c r="CJ111" s="1"/>
  <c r="AI112"/>
  <c r="BB112"/>
  <c r="BA113"/>
  <c r="BB255"/>
  <c r="BA256"/>
  <c r="AM254"/>
  <c r="AJ399"/>
  <c r="BI399" s="1"/>
  <c r="BJ399" s="1"/>
  <c r="AI400"/>
  <c r="BD110"/>
  <c r="CI110" s="1"/>
  <c r="BB471"/>
  <c r="BA472"/>
  <c r="BD181"/>
  <c r="CJ181"/>
  <c r="BB183"/>
  <c r="BA184"/>
  <c r="CL324"/>
  <c r="Y324" s="1"/>
  <c r="Z324"/>
  <c r="BD325"/>
  <c r="CJ325"/>
  <c r="BE180"/>
  <c r="V180" s="1"/>
  <c r="CI180"/>
  <c r="CL180"/>
  <c r="Y180" s="1"/>
  <c r="Z180"/>
  <c r="BD39"/>
  <c r="AJ183"/>
  <c r="AI184"/>
  <c r="BB328"/>
  <c r="BA329"/>
  <c r="BD397"/>
  <c r="BE397" s="1"/>
  <c r="CI324"/>
  <c r="BE324"/>
  <c r="AM182"/>
  <c r="CN182"/>
  <c r="CO182" s="1"/>
  <c r="CP182" s="1"/>
  <c r="BI182"/>
  <c r="BJ182" s="1"/>
  <c r="BK182" s="1"/>
  <c r="DV323"/>
  <c r="V323"/>
  <c r="AJ327"/>
  <c r="AI328"/>
  <c r="AJ255"/>
  <c r="AM255" s="1"/>
  <c r="AI256"/>
  <c r="CI253"/>
  <c r="CI38"/>
  <c r="CJ398"/>
  <c r="Z38"/>
  <c r="BB41"/>
  <c r="CJ39"/>
  <c r="CL39" s="1"/>
  <c r="Y39" s="1"/>
  <c r="DV396"/>
  <c r="V396"/>
  <c r="DV108"/>
  <c r="V108"/>
  <c r="CL109"/>
  <c r="Y109" s="1"/>
  <c r="Z109"/>
  <c r="CL253"/>
  <c r="Y253" s="1"/>
  <c r="Z253"/>
  <c r="AM40"/>
  <c r="CN40"/>
  <c r="CO40" s="1"/>
  <c r="BI111"/>
  <c r="BJ111" s="1"/>
  <c r="BK111" s="1"/>
  <c r="BE109"/>
  <c r="BE38"/>
  <c r="V38" s="1"/>
  <c r="BE253"/>
  <c r="BI40"/>
  <c r="BJ40" s="1"/>
  <c r="BK40" s="1"/>
  <c r="DV252" l="1"/>
  <c r="CL470"/>
  <c r="Y470" s="1"/>
  <c r="V469"/>
  <c r="BD470"/>
  <c r="BE470" s="1"/>
  <c r="Z110"/>
  <c r="CI469"/>
  <c r="CN111"/>
  <c r="CO111" s="1"/>
  <c r="CP111" s="1"/>
  <c r="CN255"/>
  <c r="CO255" s="1"/>
  <c r="CP255" s="1"/>
  <c r="AJ472"/>
  <c r="AI473"/>
  <c r="CP40"/>
  <c r="AM471"/>
  <c r="CJ471" s="1"/>
  <c r="CL471" s="1"/>
  <c r="Y471" s="1"/>
  <c r="CN471"/>
  <c r="CO471" s="1"/>
  <c r="CP471" s="1"/>
  <c r="BI471"/>
  <c r="BJ471" s="1"/>
  <c r="BK471" s="1"/>
  <c r="V468"/>
  <c r="DV468"/>
  <c r="Z397"/>
  <c r="BI255"/>
  <c r="BJ255" s="1"/>
  <c r="BK255" s="1"/>
  <c r="BK399"/>
  <c r="CJ254"/>
  <c r="CL254" s="1"/>
  <c r="Y254" s="1"/>
  <c r="CN399"/>
  <c r="CO399" s="1"/>
  <c r="CP399" s="1"/>
  <c r="AM399"/>
  <c r="CJ399" s="1"/>
  <c r="BB256"/>
  <c r="BA257"/>
  <c r="BB329"/>
  <c r="BA330"/>
  <c r="CI397"/>
  <c r="Z181"/>
  <c r="CL181"/>
  <c r="Y181" s="1"/>
  <c r="BB113"/>
  <c r="BA114"/>
  <c r="BD326"/>
  <c r="CJ326"/>
  <c r="AJ256"/>
  <c r="CN256" s="1"/>
  <c r="CO256" s="1"/>
  <c r="AI257"/>
  <c r="AM183"/>
  <c r="CN183"/>
  <c r="CO183" s="1"/>
  <c r="CP183" s="1"/>
  <c r="BI183"/>
  <c r="BJ183" s="1"/>
  <c r="BK183" s="1"/>
  <c r="BD255"/>
  <c r="DV324"/>
  <c r="V324"/>
  <c r="CI325"/>
  <c r="BE325"/>
  <c r="BB472"/>
  <c r="BA473"/>
  <c r="AJ400"/>
  <c r="AM400" s="1"/>
  <c r="AI401"/>
  <c r="BD111"/>
  <c r="CI111" s="1"/>
  <c r="BB184"/>
  <c r="BA185"/>
  <c r="CL325"/>
  <c r="Y325" s="1"/>
  <c r="Z325"/>
  <c r="BE181"/>
  <c r="V181" s="1"/>
  <c r="CI181"/>
  <c r="BB400"/>
  <c r="BA401"/>
  <c r="AJ328"/>
  <c r="AI329"/>
  <c r="BD40"/>
  <c r="AJ184"/>
  <c r="AI185"/>
  <c r="BD182"/>
  <c r="CJ182"/>
  <c r="AJ112"/>
  <c r="AM112" s="1"/>
  <c r="AI113"/>
  <c r="AM327"/>
  <c r="CN327"/>
  <c r="CO327" s="1"/>
  <c r="CP327" s="1"/>
  <c r="BI327"/>
  <c r="BJ327" s="1"/>
  <c r="BK327" s="1"/>
  <c r="BD254"/>
  <c r="BE254" s="1"/>
  <c r="AJ42"/>
  <c r="AI43"/>
  <c r="CI398"/>
  <c r="Z39"/>
  <c r="BB42"/>
  <c r="CJ40"/>
  <c r="CL40" s="1"/>
  <c r="Y40" s="1"/>
  <c r="CI39"/>
  <c r="CJ255"/>
  <c r="CL111"/>
  <c r="Y111" s="1"/>
  <c r="Z111"/>
  <c r="DV397"/>
  <c r="V397"/>
  <c r="CL398"/>
  <c r="Y398" s="1"/>
  <c r="Z398"/>
  <c r="DV109"/>
  <c r="V109"/>
  <c r="DV253"/>
  <c r="V253"/>
  <c r="AM41"/>
  <c r="CN41"/>
  <c r="CO41" s="1"/>
  <c r="CP41" s="1"/>
  <c r="BE110"/>
  <c r="BE398"/>
  <c r="BI400"/>
  <c r="BJ400" s="1"/>
  <c r="BI41"/>
  <c r="BJ41" s="1"/>
  <c r="BK41" s="1"/>
  <c r="BE39"/>
  <c r="V39" s="1"/>
  <c r="CP256" l="1"/>
  <c r="DV470"/>
  <c r="V470"/>
  <c r="CI470"/>
  <c r="AM256"/>
  <c r="BD256" s="1"/>
  <c r="Z254"/>
  <c r="BI256"/>
  <c r="BJ256" s="1"/>
  <c r="BK256" s="1"/>
  <c r="AJ473"/>
  <c r="AI474"/>
  <c r="AM472"/>
  <c r="CJ472" s="1"/>
  <c r="CL472" s="1"/>
  <c r="Y472" s="1"/>
  <c r="CN472"/>
  <c r="CO472" s="1"/>
  <c r="CP472" s="1"/>
  <c r="BI472"/>
  <c r="BJ472" s="1"/>
  <c r="BK472" s="1"/>
  <c r="Z471"/>
  <c r="BD471"/>
  <c r="BD399"/>
  <c r="BE399" s="1"/>
  <c r="BK400"/>
  <c r="BE111"/>
  <c r="DV111" s="1"/>
  <c r="CI254"/>
  <c r="CJ112"/>
  <c r="BD400"/>
  <c r="AJ257"/>
  <c r="AM257" s="1"/>
  <c r="AI258"/>
  <c r="BD327"/>
  <c r="CJ327"/>
  <c r="AJ113"/>
  <c r="AM113" s="1"/>
  <c r="AI114"/>
  <c r="Z326"/>
  <c r="CL326"/>
  <c r="Y326" s="1"/>
  <c r="BB330"/>
  <c r="BA331"/>
  <c r="BD41"/>
  <c r="BD112"/>
  <c r="CI112" s="1"/>
  <c r="AJ401"/>
  <c r="AM401" s="1"/>
  <c r="AI402"/>
  <c r="BB401"/>
  <c r="BA402"/>
  <c r="BB473"/>
  <c r="BA474"/>
  <c r="BB114"/>
  <c r="BA115"/>
  <c r="BI184"/>
  <c r="BJ184" s="1"/>
  <c r="BK184" s="1"/>
  <c r="CN184"/>
  <c r="CO184" s="1"/>
  <c r="CP184" s="1"/>
  <c r="AM184"/>
  <c r="AJ43"/>
  <c r="AI44"/>
  <c r="BI328"/>
  <c r="BJ328" s="1"/>
  <c r="BK328" s="1"/>
  <c r="AM328"/>
  <c r="CN328"/>
  <c r="CO328" s="1"/>
  <c r="CP328" s="1"/>
  <c r="CI326"/>
  <c r="BE326"/>
  <c r="BI112"/>
  <c r="BJ112" s="1"/>
  <c r="BK112" s="1"/>
  <c r="CN400"/>
  <c r="CO400" s="1"/>
  <c r="CP400" s="1"/>
  <c r="CI182"/>
  <c r="BE182"/>
  <c r="V182" s="1"/>
  <c r="BB257"/>
  <c r="BA258"/>
  <c r="AJ329"/>
  <c r="AI330"/>
  <c r="CL182"/>
  <c r="Y182" s="1"/>
  <c r="Z182"/>
  <c r="CN112"/>
  <c r="CO112" s="1"/>
  <c r="CP112" s="1"/>
  <c r="AJ185"/>
  <c r="AI186"/>
  <c r="BB185"/>
  <c r="BA186"/>
  <c r="V325"/>
  <c r="DV325"/>
  <c r="BD183"/>
  <c r="CJ183"/>
  <c r="CI255"/>
  <c r="Z40"/>
  <c r="CI40"/>
  <c r="CJ41"/>
  <c r="Z41" s="1"/>
  <c r="BB43"/>
  <c r="CJ400"/>
  <c r="CL399"/>
  <c r="Y399" s="1"/>
  <c r="Z399"/>
  <c r="DV110"/>
  <c r="V110"/>
  <c r="CL255"/>
  <c r="Y255" s="1"/>
  <c r="Z255"/>
  <c r="DV254"/>
  <c r="V254"/>
  <c r="DV398"/>
  <c r="V398"/>
  <c r="AM42"/>
  <c r="CN42"/>
  <c r="CO42" s="1"/>
  <c r="CP42" s="1"/>
  <c r="BI113"/>
  <c r="BJ113" s="1"/>
  <c r="BI401"/>
  <c r="BJ401" s="1"/>
  <c r="BK401" s="1"/>
  <c r="BE255"/>
  <c r="BI42"/>
  <c r="BJ42" s="1"/>
  <c r="BK42" s="1"/>
  <c r="BE40"/>
  <c r="V40" s="1"/>
  <c r="CJ256" l="1"/>
  <c r="CL256" s="1"/>
  <c r="Y256" s="1"/>
  <c r="CI399"/>
  <c r="AI475"/>
  <c r="AJ474"/>
  <c r="BI473"/>
  <c r="BJ473" s="1"/>
  <c r="BK473" s="1"/>
  <c r="AM473"/>
  <c r="CJ473" s="1"/>
  <c r="CL473" s="1"/>
  <c r="Y473" s="1"/>
  <c r="CN473"/>
  <c r="CO473" s="1"/>
  <c r="CP473" s="1"/>
  <c r="BD472"/>
  <c r="Z472"/>
  <c r="CI471"/>
  <c r="BE471"/>
  <c r="V111"/>
  <c r="CJ113"/>
  <c r="BK113"/>
  <c r="CN401"/>
  <c r="CO401" s="1"/>
  <c r="CP401" s="1"/>
  <c r="BI257"/>
  <c r="BJ257" s="1"/>
  <c r="BK257" s="1"/>
  <c r="CN257"/>
  <c r="CO257" s="1"/>
  <c r="CP257" s="1"/>
  <c r="BB186"/>
  <c r="BA187"/>
  <c r="AM329"/>
  <c r="CN329"/>
  <c r="CO329" s="1"/>
  <c r="CP329" s="1"/>
  <c r="BI329"/>
  <c r="BJ329" s="1"/>
  <c r="BK329" s="1"/>
  <c r="BB258"/>
  <c r="BA259"/>
  <c r="BB115"/>
  <c r="BA116"/>
  <c r="AJ402"/>
  <c r="AM402" s="1"/>
  <c r="AI403"/>
  <c r="CI327"/>
  <c r="BE327"/>
  <c r="BD257"/>
  <c r="BD42"/>
  <c r="AJ186"/>
  <c r="AI187"/>
  <c r="BD328"/>
  <c r="CJ328"/>
  <c r="BD113"/>
  <c r="CI113" s="1"/>
  <c r="CN113"/>
  <c r="CO113" s="1"/>
  <c r="CP113" s="1"/>
  <c r="CI183"/>
  <c r="BE183"/>
  <c r="V183" s="1"/>
  <c r="BB402"/>
  <c r="BA403"/>
  <c r="CL183"/>
  <c r="Y183" s="1"/>
  <c r="Z183"/>
  <c r="BB474"/>
  <c r="BA475"/>
  <c r="AJ114"/>
  <c r="AM114" s="1"/>
  <c r="AI115"/>
  <c r="AJ44"/>
  <c r="AI45"/>
  <c r="AJ258"/>
  <c r="AM258" s="1"/>
  <c r="AI259"/>
  <c r="BD184"/>
  <c r="CJ184"/>
  <c r="BD401"/>
  <c r="AM185"/>
  <c r="CN185"/>
  <c r="CO185" s="1"/>
  <c r="CP185" s="1"/>
  <c r="BI185"/>
  <c r="BJ185" s="1"/>
  <c r="BK185" s="1"/>
  <c r="AJ330"/>
  <c r="AI331"/>
  <c r="DV326"/>
  <c r="V326"/>
  <c r="BB331"/>
  <c r="BA332"/>
  <c r="Z327"/>
  <c r="CL327"/>
  <c r="Y327" s="1"/>
  <c r="CL41"/>
  <c r="Y41" s="1"/>
  <c r="CI400"/>
  <c r="CI256"/>
  <c r="BB44"/>
  <c r="CI41"/>
  <c r="CJ257"/>
  <c r="CJ42"/>
  <c r="CL42" s="1"/>
  <c r="Y42" s="1"/>
  <c r="CJ401"/>
  <c r="CL400"/>
  <c r="Y400" s="1"/>
  <c r="Z400"/>
  <c r="CL112"/>
  <c r="Y112" s="1"/>
  <c r="Z112"/>
  <c r="DV399"/>
  <c r="V399"/>
  <c r="DV255"/>
  <c r="V255"/>
  <c r="AM43"/>
  <c r="CN43"/>
  <c r="CO43" s="1"/>
  <c r="CP43" s="1"/>
  <c r="BE112"/>
  <c r="BI43"/>
  <c r="BJ43" s="1"/>
  <c r="BK43" s="1"/>
  <c r="BE41"/>
  <c r="V41" s="1"/>
  <c r="BE256"/>
  <c r="BE400"/>
  <c r="Z256" l="1"/>
  <c r="Z473"/>
  <c r="BD473"/>
  <c r="CI472"/>
  <c r="BE472"/>
  <c r="BI474"/>
  <c r="BJ474" s="1"/>
  <c r="BK474" s="1"/>
  <c r="AM474"/>
  <c r="CJ474" s="1"/>
  <c r="CL474" s="1"/>
  <c r="Y474" s="1"/>
  <c r="CN474"/>
  <c r="CO474" s="1"/>
  <c r="CP474" s="1"/>
  <c r="DV471"/>
  <c r="V471"/>
  <c r="AJ475"/>
  <c r="AI476"/>
  <c r="CN402"/>
  <c r="CO402" s="1"/>
  <c r="CP402" s="1"/>
  <c r="BI402"/>
  <c r="BJ402" s="1"/>
  <c r="BK402" s="1"/>
  <c r="CN114"/>
  <c r="CO114" s="1"/>
  <c r="CP114" s="1"/>
  <c r="BI114"/>
  <c r="BJ114" s="1"/>
  <c r="BK114" s="1"/>
  <c r="CJ114"/>
  <c r="BI258"/>
  <c r="BJ258" s="1"/>
  <c r="BK258" s="1"/>
  <c r="CN258"/>
  <c r="CO258" s="1"/>
  <c r="CP258" s="1"/>
  <c r="BD402"/>
  <c r="BB259"/>
  <c r="BA260"/>
  <c r="CL184"/>
  <c r="Y184" s="1"/>
  <c r="Z184"/>
  <c r="Z328"/>
  <c r="CL328"/>
  <c r="Y328" s="1"/>
  <c r="CI184"/>
  <c r="BE184"/>
  <c r="V184" s="1"/>
  <c r="BD258"/>
  <c r="AJ259"/>
  <c r="AM259" s="1"/>
  <c r="AI260"/>
  <c r="BB475"/>
  <c r="BA476"/>
  <c r="AJ187"/>
  <c r="AI188"/>
  <c r="AJ403"/>
  <c r="AM403" s="1"/>
  <c r="AI404"/>
  <c r="BD329"/>
  <c r="CJ329"/>
  <c r="BD43"/>
  <c r="AJ331"/>
  <c r="AI332"/>
  <c r="BD114"/>
  <c r="CI114" s="1"/>
  <c r="CN186"/>
  <c r="CO186" s="1"/>
  <c r="CP186" s="1"/>
  <c r="BI186"/>
  <c r="BJ186" s="1"/>
  <c r="BK186" s="1"/>
  <c r="AM186"/>
  <c r="BB187"/>
  <c r="BA188"/>
  <c r="AJ115"/>
  <c r="AM115" s="1"/>
  <c r="AI116"/>
  <c r="BB403"/>
  <c r="BA404"/>
  <c r="DV327"/>
  <c r="V327"/>
  <c r="AM330"/>
  <c r="CN330"/>
  <c r="CO330" s="1"/>
  <c r="CP330" s="1"/>
  <c r="BI330"/>
  <c r="BJ330" s="1"/>
  <c r="BK330" s="1"/>
  <c r="CI328"/>
  <c r="BE328"/>
  <c r="BB332"/>
  <c r="BA333"/>
  <c r="BD185"/>
  <c r="CJ185"/>
  <c r="AJ45"/>
  <c r="AI46"/>
  <c r="BB116"/>
  <c r="BA117"/>
  <c r="CI401"/>
  <c r="CI257"/>
  <c r="Z42"/>
  <c r="BB45"/>
  <c r="CI42"/>
  <c r="CJ402"/>
  <c r="CJ43"/>
  <c r="CL43" s="1"/>
  <c r="Y43" s="1"/>
  <c r="CJ258"/>
  <c r="CL401"/>
  <c r="Y401" s="1"/>
  <c r="Z401"/>
  <c r="DV400"/>
  <c r="V400"/>
  <c r="CL257"/>
  <c r="Y257" s="1"/>
  <c r="Z257"/>
  <c r="CL113"/>
  <c r="Y113" s="1"/>
  <c r="Z113"/>
  <c r="DV112"/>
  <c r="V112"/>
  <c r="DV256"/>
  <c r="V256"/>
  <c r="AM44"/>
  <c r="CN44"/>
  <c r="CO44" s="1"/>
  <c r="CP44" s="1"/>
  <c r="BE113"/>
  <c r="BE257"/>
  <c r="BE401"/>
  <c r="BI44"/>
  <c r="BJ44" s="1"/>
  <c r="BK44" s="1"/>
  <c r="BE42"/>
  <c r="V42" s="1"/>
  <c r="Z474" l="1"/>
  <c r="BE473"/>
  <c r="CI473"/>
  <c r="CN475"/>
  <c r="CO475" s="1"/>
  <c r="CP475" s="1"/>
  <c r="BI475"/>
  <c r="BJ475" s="1"/>
  <c r="BK475" s="1"/>
  <c r="AM475"/>
  <c r="CJ475" s="1"/>
  <c r="Z475" s="1"/>
  <c r="BD474"/>
  <c r="DV472"/>
  <c r="V472"/>
  <c r="AJ476"/>
  <c r="AI477"/>
  <c r="CN259"/>
  <c r="CO259" s="1"/>
  <c r="CP259" s="1"/>
  <c r="CN115"/>
  <c r="CO115" s="1"/>
  <c r="CP115" s="1"/>
  <c r="BI259"/>
  <c r="BJ259" s="1"/>
  <c r="BK259" s="1"/>
  <c r="BD403"/>
  <c r="BD115"/>
  <c r="CI115" s="1"/>
  <c r="Z185"/>
  <c r="CL185"/>
  <c r="Y185" s="1"/>
  <c r="BB188"/>
  <c r="BA189"/>
  <c r="AM331"/>
  <c r="CN331"/>
  <c r="CO331" s="1"/>
  <c r="CP331" s="1"/>
  <c r="BI331"/>
  <c r="BJ331" s="1"/>
  <c r="BK331" s="1"/>
  <c r="AJ188"/>
  <c r="AI189"/>
  <c r="BB260"/>
  <c r="BA261"/>
  <c r="BD330"/>
  <c r="CJ330"/>
  <c r="AM187"/>
  <c r="CN187"/>
  <c r="CO187" s="1"/>
  <c r="CP187" s="1"/>
  <c r="BI187"/>
  <c r="BJ187" s="1"/>
  <c r="BK187" s="1"/>
  <c r="AJ116"/>
  <c r="AM116" s="1"/>
  <c r="AI117"/>
  <c r="BE114"/>
  <c r="V114" s="1"/>
  <c r="BI403"/>
  <c r="BJ403" s="1"/>
  <c r="BK403" s="1"/>
  <c r="CN403"/>
  <c r="CO403" s="1"/>
  <c r="CP403" s="1"/>
  <c r="BB333"/>
  <c r="BA334"/>
  <c r="Z329"/>
  <c r="CL329"/>
  <c r="Y329" s="1"/>
  <c r="AJ46"/>
  <c r="AI47"/>
  <c r="AJ404"/>
  <c r="BI404" s="1"/>
  <c r="BJ404" s="1"/>
  <c r="BK404" s="1"/>
  <c r="AI405"/>
  <c r="AJ332"/>
  <c r="AI333"/>
  <c r="BD259"/>
  <c r="CI185"/>
  <c r="BE185"/>
  <c r="V185" s="1"/>
  <c r="BB476"/>
  <c r="BA477"/>
  <c r="CJ115"/>
  <c r="CL115" s="1"/>
  <c r="Y115" s="1"/>
  <c r="BB117"/>
  <c r="BA118"/>
  <c r="BB404"/>
  <c r="BA405"/>
  <c r="AJ260"/>
  <c r="BI260" s="1"/>
  <c r="BJ260" s="1"/>
  <c r="AI261"/>
  <c r="BD44"/>
  <c r="BD186"/>
  <c r="CJ186"/>
  <c r="BI115"/>
  <c r="BJ115" s="1"/>
  <c r="BK115" s="1"/>
  <c r="V328"/>
  <c r="DV328"/>
  <c r="CI329"/>
  <c r="BE329"/>
  <c r="CI402"/>
  <c r="CI258"/>
  <c r="CI43"/>
  <c r="Z43"/>
  <c r="CJ259"/>
  <c r="CJ44"/>
  <c r="CL44" s="1"/>
  <c r="Y44" s="1"/>
  <c r="BB46"/>
  <c r="CJ403"/>
  <c r="DV113"/>
  <c r="V113"/>
  <c r="DV401"/>
  <c r="V401"/>
  <c r="CL114"/>
  <c r="Y114" s="1"/>
  <c r="Z114"/>
  <c r="DV257"/>
  <c r="V257"/>
  <c r="CL258"/>
  <c r="Y258" s="1"/>
  <c r="Z258"/>
  <c r="CL402"/>
  <c r="Y402" s="1"/>
  <c r="Z402"/>
  <c r="AM45"/>
  <c r="CN45"/>
  <c r="CO45" s="1"/>
  <c r="CP45" s="1"/>
  <c r="BE43"/>
  <c r="V43" s="1"/>
  <c r="BE258"/>
  <c r="BI45"/>
  <c r="BJ45" s="1"/>
  <c r="BK45" s="1"/>
  <c r="BE402"/>
  <c r="CL475" l="1"/>
  <c r="Y475" s="1"/>
  <c r="DV473"/>
  <c r="V473"/>
  <c r="BE474"/>
  <c r="CI474"/>
  <c r="AM476"/>
  <c r="CJ476" s="1"/>
  <c r="CL476" s="1"/>
  <c r="Y476" s="1"/>
  <c r="BI476"/>
  <c r="BJ476" s="1"/>
  <c r="BK476" s="1"/>
  <c r="CN476"/>
  <c r="CO476" s="1"/>
  <c r="CP476" s="1"/>
  <c r="AJ477"/>
  <c r="AI478"/>
  <c r="BD475"/>
  <c r="CN404"/>
  <c r="CO404" s="1"/>
  <c r="CP404" s="1"/>
  <c r="AM404"/>
  <c r="BD404" s="1"/>
  <c r="BK260"/>
  <c r="CJ116"/>
  <c r="Z116" s="1"/>
  <c r="CN260"/>
  <c r="CO260" s="1"/>
  <c r="CP260" s="1"/>
  <c r="AM260"/>
  <c r="BD260" s="1"/>
  <c r="AJ117"/>
  <c r="AM117" s="1"/>
  <c r="AI118"/>
  <c r="BB477"/>
  <c r="BA478"/>
  <c r="AJ405"/>
  <c r="CN405" s="1"/>
  <c r="CO405" s="1"/>
  <c r="AI406"/>
  <c r="BD116"/>
  <c r="CI116" s="1"/>
  <c r="BD45"/>
  <c r="AJ261"/>
  <c r="AM261" s="1"/>
  <c r="AI262"/>
  <c r="AJ189"/>
  <c r="AI190"/>
  <c r="BE186"/>
  <c r="V186" s="1"/>
  <c r="CI186"/>
  <c r="AJ333"/>
  <c r="AI334"/>
  <c r="BB189"/>
  <c r="BA190"/>
  <c r="V329"/>
  <c r="DV329"/>
  <c r="AM188"/>
  <c r="BI188"/>
  <c r="BJ188" s="1"/>
  <c r="BK188" s="1"/>
  <c r="CN188"/>
  <c r="CO188" s="1"/>
  <c r="CP188" s="1"/>
  <c r="CN116"/>
  <c r="CO116" s="1"/>
  <c r="CP116" s="1"/>
  <c r="BB405"/>
  <c r="BA406"/>
  <c r="BD187"/>
  <c r="CJ187"/>
  <c r="BB334"/>
  <c r="BA335"/>
  <c r="AJ47"/>
  <c r="AI48"/>
  <c r="BI116"/>
  <c r="BJ116" s="1"/>
  <c r="BK116" s="1"/>
  <c r="Z115"/>
  <c r="Z186"/>
  <c r="CL186"/>
  <c r="Y186" s="1"/>
  <c r="CL330"/>
  <c r="Y330" s="1"/>
  <c r="Z330"/>
  <c r="BE330"/>
  <c r="CI330"/>
  <c r="BI332"/>
  <c r="BJ332" s="1"/>
  <c r="BK332" s="1"/>
  <c r="AM332"/>
  <c r="CN332"/>
  <c r="CO332" s="1"/>
  <c r="CP332" s="1"/>
  <c r="BB261"/>
  <c r="BA262"/>
  <c r="BB118"/>
  <c r="BA119"/>
  <c r="BD331"/>
  <c r="CJ331"/>
  <c r="CI403"/>
  <c r="CI259"/>
  <c r="CJ45"/>
  <c r="CL45" s="1"/>
  <c r="Y45" s="1"/>
  <c r="CI44"/>
  <c r="Z44"/>
  <c r="BB47"/>
  <c r="DV114"/>
  <c r="CL259"/>
  <c r="Y259" s="1"/>
  <c r="Z259"/>
  <c r="DV258"/>
  <c r="V258"/>
  <c r="CL403"/>
  <c r="Y403" s="1"/>
  <c r="Z403"/>
  <c r="DV402"/>
  <c r="V402"/>
  <c r="AM46"/>
  <c r="CN46"/>
  <c r="CO46" s="1"/>
  <c r="CP46" s="1"/>
  <c r="BE115"/>
  <c r="BE403"/>
  <c r="V403" s="1"/>
  <c r="BE259"/>
  <c r="BI46"/>
  <c r="BJ46" s="1"/>
  <c r="BK46" s="1"/>
  <c r="BE44"/>
  <c r="V44" s="1"/>
  <c r="CL116" l="1"/>
  <c r="Y116" s="1"/>
  <c r="BD476"/>
  <c r="BE476" s="1"/>
  <c r="V476" s="1"/>
  <c r="Z476"/>
  <c r="CN261"/>
  <c r="CO261" s="1"/>
  <c r="CP405"/>
  <c r="BI261"/>
  <c r="BJ261" s="1"/>
  <c r="BK261" s="1"/>
  <c r="AJ478"/>
  <c r="AI479"/>
  <c r="BI477"/>
  <c r="BJ477" s="1"/>
  <c r="BK477" s="1"/>
  <c r="CN477"/>
  <c r="CO477" s="1"/>
  <c r="CP477" s="1"/>
  <c r="AM477"/>
  <c r="CJ477" s="1"/>
  <c r="CL477" s="1"/>
  <c r="Y477" s="1"/>
  <c r="CI475"/>
  <c r="BE475"/>
  <c r="DV474"/>
  <c r="V474"/>
  <c r="CJ404"/>
  <c r="CL404" s="1"/>
  <c r="Y404" s="1"/>
  <c r="CP261"/>
  <c r="CJ260"/>
  <c r="CL260" s="1"/>
  <c r="Y260" s="1"/>
  <c r="CJ117"/>
  <c r="BI117"/>
  <c r="BJ117" s="1"/>
  <c r="BK117" s="1"/>
  <c r="CN117"/>
  <c r="CO117" s="1"/>
  <c r="CP117" s="1"/>
  <c r="AM405"/>
  <c r="CJ405" s="1"/>
  <c r="BB406"/>
  <c r="BA407"/>
  <c r="BB262"/>
  <c r="BA263"/>
  <c r="BD46"/>
  <c r="CL331"/>
  <c r="Y331" s="1"/>
  <c r="Z331"/>
  <c r="AJ190"/>
  <c r="AI191"/>
  <c r="AJ406"/>
  <c r="CN406" s="1"/>
  <c r="CO406" s="1"/>
  <c r="CP406" s="1"/>
  <c r="AI407"/>
  <c r="CN189"/>
  <c r="CO189" s="1"/>
  <c r="CP189" s="1"/>
  <c r="BI189"/>
  <c r="BJ189" s="1"/>
  <c r="BK189" s="1"/>
  <c r="AM189"/>
  <c r="BD332"/>
  <c r="CJ332"/>
  <c r="BB478"/>
  <c r="BA479"/>
  <c r="BI405"/>
  <c r="BJ405" s="1"/>
  <c r="BK405" s="1"/>
  <c r="BB119"/>
  <c r="BA120"/>
  <c r="CL187"/>
  <c r="Y187" s="1"/>
  <c r="Z187"/>
  <c r="CI331"/>
  <c r="BE331"/>
  <c r="AJ262"/>
  <c r="AM262" s="1"/>
  <c r="AI263"/>
  <c r="BD261"/>
  <c r="AJ334"/>
  <c r="AI335"/>
  <c r="AJ118"/>
  <c r="AM118" s="1"/>
  <c r="AI119"/>
  <c r="BB335"/>
  <c r="BA336"/>
  <c r="BB190"/>
  <c r="BA191"/>
  <c r="DV330"/>
  <c r="V330"/>
  <c r="AJ48"/>
  <c r="AI49"/>
  <c r="BE187"/>
  <c r="V187" s="1"/>
  <c r="CI187"/>
  <c r="BD188"/>
  <c r="CJ188"/>
  <c r="CN333"/>
  <c r="CO333" s="1"/>
  <c r="CP333" s="1"/>
  <c r="BI333"/>
  <c r="BJ333" s="1"/>
  <c r="BK333" s="1"/>
  <c r="AM333"/>
  <c r="BD117"/>
  <c r="CI117" s="1"/>
  <c r="Z45"/>
  <c r="CI404"/>
  <c r="CI260"/>
  <c r="CJ261"/>
  <c r="CI45"/>
  <c r="CJ46"/>
  <c r="CL46" s="1"/>
  <c r="Y46" s="1"/>
  <c r="BB48"/>
  <c r="DV259"/>
  <c r="V259"/>
  <c r="DV115"/>
  <c r="V115"/>
  <c r="AM47"/>
  <c r="CN47"/>
  <c r="CO47" s="1"/>
  <c r="CP47" s="1"/>
  <c r="BE116"/>
  <c r="BE45"/>
  <c r="V45" s="1"/>
  <c r="BE404"/>
  <c r="BI47"/>
  <c r="BJ47" s="1"/>
  <c r="BK47" s="1"/>
  <c r="BE260"/>
  <c r="Z404" l="1"/>
  <c r="DV476"/>
  <c r="Z477"/>
  <c r="BD477"/>
  <c r="CI477" s="1"/>
  <c r="CI476"/>
  <c r="AJ479"/>
  <c r="AI480"/>
  <c r="V475"/>
  <c r="DV475"/>
  <c r="BI478"/>
  <c r="BJ478" s="1"/>
  <c r="BK478" s="1"/>
  <c r="AM478"/>
  <c r="CJ478" s="1"/>
  <c r="CL478" s="1"/>
  <c r="Y478" s="1"/>
  <c r="CN478"/>
  <c r="CO478" s="1"/>
  <c r="CP478" s="1"/>
  <c r="Z260"/>
  <c r="BI118"/>
  <c r="BJ118" s="1"/>
  <c r="BK118" s="1"/>
  <c r="BD405"/>
  <c r="CI405" s="1"/>
  <c r="BI406"/>
  <c r="BJ406" s="1"/>
  <c r="AM406"/>
  <c r="BK406"/>
  <c r="BI262"/>
  <c r="BJ262" s="1"/>
  <c r="BK262" s="1"/>
  <c r="CN262"/>
  <c r="CO262" s="1"/>
  <c r="CP262" s="1"/>
  <c r="BD118"/>
  <c r="CI118" s="1"/>
  <c r="AJ335"/>
  <c r="AI336"/>
  <c r="BI334"/>
  <c r="BJ334" s="1"/>
  <c r="BK334" s="1"/>
  <c r="CN334"/>
  <c r="CO334" s="1"/>
  <c r="CP334" s="1"/>
  <c r="AM334"/>
  <c r="AJ407"/>
  <c r="AM407" s="1"/>
  <c r="AI408"/>
  <c r="CI188"/>
  <c r="BE188"/>
  <c r="V188" s="1"/>
  <c r="CI332"/>
  <c r="BE332"/>
  <c r="AJ191"/>
  <c r="AI192"/>
  <c r="BD262"/>
  <c r="CL188"/>
  <c r="Y188" s="1"/>
  <c r="Z188"/>
  <c r="BB263"/>
  <c r="BA264"/>
  <c r="BB336"/>
  <c r="BA337"/>
  <c r="AJ263"/>
  <c r="CN263" s="1"/>
  <c r="CO263" s="1"/>
  <c r="AI264"/>
  <c r="BB120"/>
  <c r="BA121"/>
  <c r="BD189"/>
  <c r="CJ189"/>
  <c r="BI190"/>
  <c r="BJ190" s="1"/>
  <c r="BK190" s="1"/>
  <c r="AM190"/>
  <c r="CN190"/>
  <c r="CO190" s="1"/>
  <c r="CP190" s="1"/>
  <c r="BD47"/>
  <c r="BB407"/>
  <c r="BA408"/>
  <c r="BB479"/>
  <c r="BA480"/>
  <c r="CJ118"/>
  <c r="CL332"/>
  <c r="Y332" s="1"/>
  <c r="Z332"/>
  <c r="BB191"/>
  <c r="BA192"/>
  <c r="CN118"/>
  <c r="CO118" s="1"/>
  <c r="CP118" s="1"/>
  <c r="BD333"/>
  <c r="CJ333"/>
  <c r="AJ49"/>
  <c r="AI50"/>
  <c r="AJ119"/>
  <c r="AM119" s="1"/>
  <c r="AI120"/>
  <c r="V331"/>
  <c r="DV331"/>
  <c r="CI261"/>
  <c r="Z46"/>
  <c r="CI46"/>
  <c r="CJ262"/>
  <c r="CJ47"/>
  <c r="Z47" s="1"/>
  <c r="BB49"/>
  <c r="CL405"/>
  <c r="Y405" s="1"/>
  <c r="Z405"/>
  <c r="CL117"/>
  <c r="Y117" s="1"/>
  <c r="Z117"/>
  <c r="DV404"/>
  <c r="V404"/>
  <c r="DV260"/>
  <c r="V260"/>
  <c r="DV116"/>
  <c r="V116"/>
  <c r="CL261"/>
  <c r="Y261" s="1"/>
  <c r="Z261"/>
  <c r="AM48"/>
  <c r="CN48"/>
  <c r="CO48" s="1"/>
  <c r="CP48" s="1"/>
  <c r="BE117"/>
  <c r="CN119"/>
  <c r="CO119" s="1"/>
  <c r="BI48"/>
  <c r="BJ48" s="1"/>
  <c r="BK48" s="1"/>
  <c r="BE46"/>
  <c r="V46" s="1"/>
  <c r="BE261"/>
  <c r="BE477" l="1"/>
  <c r="DV477" s="1"/>
  <c r="BE405"/>
  <c r="V405" s="1"/>
  <c r="Z478"/>
  <c r="AJ480"/>
  <c r="AI481"/>
  <c r="AM479"/>
  <c r="CJ479" s="1"/>
  <c r="CL479" s="1"/>
  <c r="Y479" s="1"/>
  <c r="CN479"/>
  <c r="CO479" s="1"/>
  <c r="CP479" s="1"/>
  <c r="BI479"/>
  <c r="BJ479" s="1"/>
  <c r="BK479" s="1"/>
  <c r="BD478"/>
  <c r="BI407"/>
  <c r="BJ407" s="1"/>
  <c r="CJ406"/>
  <c r="CL406" s="1"/>
  <c r="Y406" s="1"/>
  <c r="BD406"/>
  <c r="BE406" s="1"/>
  <c r="CJ119"/>
  <c r="BI119"/>
  <c r="BJ119" s="1"/>
  <c r="BK119" s="1"/>
  <c r="CN407"/>
  <c r="CO407" s="1"/>
  <c r="CP407" s="1"/>
  <c r="CP119"/>
  <c r="BK407"/>
  <c r="CP263"/>
  <c r="AM263"/>
  <c r="CJ263" s="1"/>
  <c r="BD48"/>
  <c r="BB121"/>
  <c r="BA122"/>
  <c r="BD407"/>
  <c r="BB480"/>
  <c r="BA481"/>
  <c r="BD190"/>
  <c r="CJ190"/>
  <c r="BB408"/>
  <c r="BA409"/>
  <c r="BB337"/>
  <c r="BA338"/>
  <c r="AJ408"/>
  <c r="BI408" s="1"/>
  <c r="BJ408" s="1"/>
  <c r="AI409"/>
  <c r="AJ336"/>
  <c r="AI337"/>
  <c r="AJ264"/>
  <c r="BI264" s="1"/>
  <c r="BJ264" s="1"/>
  <c r="AI265"/>
  <c r="CI333"/>
  <c r="BE333"/>
  <c r="AJ120"/>
  <c r="AM120" s="1"/>
  <c r="AI121"/>
  <c r="BB192"/>
  <c r="BA193"/>
  <c r="CL189"/>
  <c r="Y189" s="1"/>
  <c r="Z189"/>
  <c r="CN335"/>
  <c r="CO335" s="1"/>
  <c r="CP335" s="1"/>
  <c r="BI335"/>
  <c r="BJ335" s="1"/>
  <c r="BK335" s="1"/>
  <c r="AM335"/>
  <c r="Z333"/>
  <c r="CL333"/>
  <c r="Y333" s="1"/>
  <c r="BD119"/>
  <c r="CI119" s="1"/>
  <c r="BB264"/>
  <c r="BA265"/>
  <c r="AJ192"/>
  <c r="AI193"/>
  <c r="BD334"/>
  <c r="CJ334"/>
  <c r="DV332"/>
  <c r="V332"/>
  <c r="BI263"/>
  <c r="BJ263" s="1"/>
  <c r="BK263" s="1"/>
  <c r="AJ50"/>
  <c r="AI51"/>
  <c r="BE189"/>
  <c r="V189" s="1"/>
  <c r="CI189"/>
  <c r="AM191"/>
  <c r="CN191"/>
  <c r="CO191" s="1"/>
  <c r="CP191" s="1"/>
  <c r="BI191"/>
  <c r="BJ191" s="1"/>
  <c r="BK191" s="1"/>
  <c r="CI262"/>
  <c r="CL47"/>
  <c r="Y47" s="1"/>
  <c r="CI47"/>
  <c r="CJ407"/>
  <c r="BB50"/>
  <c r="CJ48"/>
  <c r="Z48" s="1"/>
  <c r="CL262"/>
  <c r="Y262" s="1"/>
  <c r="Z262"/>
  <c r="DV117"/>
  <c r="V117"/>
  <c r="CL118"/>
  <c r="Y118" s="1"/>
  <c r="Z118"/>
  <c r="DV261"/>
  <c r="V261"/>
  <c r="AM49"/>
  <c r="CN49"/>
  <c r="CO49" s="1"/>
  <c r="CP49" s="1"/>
  <c r="BE118"/>
  <c r="BE262"/>
  <c r="BE47"/>
  <c r="V47" s="1"/>
  <c r="BI49"/>
  <c r="BJ49" s="1"/>
  <c r="BK49" s="1"/>
  <c r="CI406" l="1"/>
  <c r="V477"/>
  <c r="DV405"/>
  <c r="Z479"/>
  <c r="BE478"/>
  <c r="CI478"/>
  <c r="AI482"/>
  <c r="AJ481"/>
  <c r="BD479"/>
  <c r="CN480"/>
  <c r="CO480" s="1"/>
  <c r="CP480" s="1"/>
  <c r="BI480"/>
  <c r="BJ480" s="1"/>
  <c r="BK480" s="1"/>
  <c r="AM480"/>
  <c r="CJ480" s="1"/>
  <c r="Z480" s="1"/>
  <c r="BK408"/>
  <c r="Z406"/>
  <c r="CJ120"/>
  <c r="CL120" s="1"/>
  <c r="Y120" s="1"/>
  <c r="BD263"/>
  <c r="BE263" s="1"/>
  <c r="BK264"/>
  <c r="CN120"/>
  <c r="CO120" s="1"/>
  <c r="CP120" s="1"/>
  <c r="CN408"/>
  <c r="CO408" s="1"/>
  <c r="CP408" s="1"/>
  <c r="AM408"/>
  <c r="BB481"/>
  <c r="BA482"/>
  <c r="BD49"/>
  <c r="BE334"/>
  <c r="CI334"/>
  <c r="BB193"/>
  <c r="BA194"/>
  <c r="BB338"/>
  <c r="BA339"/>
  <c r="BI120"/>
  <c r="BJ120" s="1"/>
  <c r="BK120" s="1"/>
  <c r="AJ51"/>
  <c r="AI52"/>
  <c r="AJ193"/>
  <c r="AI194"/>
  <c r="CN264"/>
  <c r="CO264" s="1"/>
  <c r="CP264" s="1"/>
  <c r="BB265"/>
  <c r="BA266"/>
  <c r="AM264"/>
  <c r="DV333"/>
  <c r="V333"/>
  <c r="AJ409"/>
  <c r="AM409" s="1"/>
  <c r="AI410"/>
  <c r="CL190"/>
  <c r="Y190" s="1"/>
  <c r="Z190"/>
  <c r="AJ337"/>
  <c r="AI338"/>
  <c r="BD120"/>
  <c r="BE120" s="1"/>
  <c r="BI336"/>
  <c r="BJ336" s="1"/>
  <c r="BK336" s="1"/>
  <c r="CN336"/>
  <c r="CO336" s="1"/>
  <c r="CP336" s="1"/>
  <c r="AM336"/>
  <c r="AM192"/>
  <c r="BI192"/>
  <c r="BJ192" s="1"/>
  <c r="BK192" s="1"/>
  <c r="CN192"/>
  <c r="CO192" s="1"/>
  <c r="CP192" s="1"/>
  <c r="AJ121"/>
  <c r="AM121" s="1"/>
  <c r="AI122"/>
  <c r="BB409"/>
  <c r="BA410"/>
  <c r="BD335"/>
  <c r="CJ335"/>
  <c r="BB122"/>
  <c r="BA123"/>
  <c r="BD191"/>
  <c r="CJ191"/>
  <c r="CL334"/>
  <c r="Y334" s="1"/>
  <c r="Z334"/>
  <c r="AJ265"/>
  <c r="AM265" s="1"/>
  <c r="AI266"/>
  <c r="CI190"/>
  <c r="BE190"/>
  <c r="V190" s="1"/>
  <c r="CI407"/>
  <c r="CL48"/>
  <c r="Y48" s="1"/>
  <c r="CI48"/>
  <c r="BB51"/>
  <c r="CJ49"/>
  <c r="CL49" s="1"/>
  <c r="Y49" s="1"/>
  <c r="DV118"/>
  <c r="V118"/>
  <c r="CL263"/>
  <c r="Y263" s="1"/>
  <c r="Z263"/>
  <c r="CL119"/>
  <c r="Y119" s="1"/>
  <c r="Z119"/>
  <c r="CL407"/>
  <c r="Y407" s="1"/>
  <c r="Z407"/>
  <c r="DV262"/>
  <c r="V262"/>
  <c r="DV406"/>
  <c r="V406"/>
  <c r="AM50"/>
  <c r="CN50"/>
  <c r="CO50" s="1"/>
  <c r="CP50" s="1"/>
  <c r="BE119"/>
  <c r="BE407"/>
  <c r="BE48"/>
  <c r="V48" s="1"/>
  <c r="BI50"/>
  <c r="BJ50" s="1"/>
  <c r="BK50" s="1"/>
  <c r="CL480" l="1"/>
  <c r="Y480" s="1"/>
  <c r="CI263"/>
  <c r="AI483"/>
  <c r="AJ482"/>
  <c r="AM481"/>
  <c r="BI481"/>
  <c r="BJ481" s="1"/>
  <c r="BK481" s="1"/>
  <c r="CN481"/>
  <c r="CO481" s="1"/>
  <c r="CP481" s="1"/>
  <c r="DV478"/>
  <c r="V478"/>
  <c r="BE479"/>
  <c r="CI479"/>
  <c r="BD480"/>
  <c r="Z120"/>
  <c r="CJ408"/>
  <c r="CL408" s="1"/>
  <c r="Y408" s="1"/>
  <c r="BD408"/>
  <c r="CI408" s="1"/>
  <c r="CJ264"/>
  <c r="CL264" s="1"/>
  <c r="Y264" s="1"/>
  <c r="Z49"/>
  <c r="CJ121"/>
  <c r="CN265"/>
  <c r="CO265" s="1"/>
  <c r="CP265" s="1"/>
  <c r="BD409"/>
  <c r="BD265"/>
  <c r="BB123"/>
  <c r="BA124"/>
  <c r="AJ266"/>
  <c r="BI266" s="1"/>
  <c r="BJ266" s="1"/>
  <c r="AI267"/>
  <c r="BD264"/>
  <c r="CI264" s="1"/>
  <c r="CI335"/>
  <c r="BE335"/>
  <c r="BD336"/>
  <c r="CJ336"/>
  <c r="BI409"/>
  <c r="BJ409" s="1"/>
  <c r="BK409" s="1"/>
  <c r="AJ338"/>
  <c r="AI339"/>
  <c r="BI265"/>
  <c r="BJ265" s="1"/>
  <c r="BK265" s="1"/>
  <c r="AJ52"/>
  <c r="AI53"/>
  <c r="CI120"/>
  <c r="CL191"/>
  <c r="Y191" s="1"/>
  <c r="Z191"/>
  <c r="BB410"/>
  <c r="BA411"/>
  <c r="CN337"/>
  <c r="CO337" s="1"/>
  <c r="CP337" s="1"/>
  <c r="BI337"/>
  <c r="BJ337" s="1"/>
  <c r="BK337" s="1"/>
  <c r="AM337"/>
  <c r="BD50"/>
  <c r="BI121"/>
  <c r="BJ121" s="1"/>
  <c r="BK121" s="1"/>
  <c r="CN121"/>
  <c r="CO121" s="1"/>
  <c r="CP121" s="1"/>
  <c r="CN409"/>
  <c r="CO409" s="1"/>
  <c r="CP409" s="1"/>
  <c r="BB266"/>
  <c r="BA267"/>
  <c r="BB339"/>
  <c r="BA340"/>
  <c r="BB482"/>
  <c r="BA483"/>
  <c r="BD121"/>
  <c r="CI121" s="1"/>
  <c r="BB194"/>
  <c r="BA195"/>
  <c r="AJ194"/>
  <c r="AI195"/>
  <c r="Z335"/>
  <c r="CL335"/>
  <c r="Y335" s="1"/>
  <c r="AM193"/>
  <c r="CN193"/>
  <c r="CO193" s="1"/>
  <c r="CP193" s="1"/>
  <c r="BI193"/>
  <c r="BJ193" s="1"/>
  <c r="BK193" s="1"/>
  <c r="BD192"/>
  <c r="CJ192"/>
  <c r="DV334"/>
  <c r="V334"/>
  <c r="BE191"/>
  <c r="V191" s="1"/>
  <c r="CI191"/>
  <c r="AJ122"/>
  <c r="AM122" s="1"/>
  <c r="AI123"/>
  <c r="AJ410"/>
  <c r="BI410" s="1"/>
  <c r="BJ410" s="1"/>
  <c r="AI411"/>
  <c r="CJ409"/>
  <c r="CI49"/>
  <c r="BB52"/>
  <c r="CJ50"/>
  <c r="CL50" s="1"/>
  <c r="Y50" s="1"/>
  <c r="CJ265"/>
  <c r="DV407"/>
  <c r="V407"/>
  <c r="DV119"/>
  <c r="V119"/>
  <c r="DV263"/>
  <c r="V263"/>
  <c r="DV120"/>
  <c r="V120"/>
  <c r="AM51"/>
  <c r="CN51"/>
  <c r="CO51" s="1"/>
  <c r="CP51" s="1"/>
  <c r="BE49"/>
  <c r="V49" s="1"/>
  <c r="BI51"/>
  <c r="BJ51" s="1"/>
  <c r="BK51" s="1"/>
  <c r="Z408" l="1"/>
  <c r="V479"/>
  <c r="DV479"/>
  <c r="BE408"/>
  <c r="V408" s="1"/>
  <c r="BD481"/>
  <c r="CJ481"/>
  <c r="CI480"/>
  <c r="BE480"/>
  <c r="AM482"/>
  <c r="CJ482" s="1"/>
  <c r="CL482" s="1"/>
  <c r="Y482" s="1"/>
  <c r="CN482"/>
  <c r="CO482" s="1"/>
  <c r="CP482" s="1"/>
  <c r="BI482"/>
  <c r="BJ482" s="1"/>
  <c r="BK482" s="1"/>
  <c r="AJ483"/>
  <c r="AI484"/>
  <c r="BE264"/>
  <c r="V264" s="1"/>
  <c r="Z264"/>
  <c r="BK410"/>
  <c r="CN410"/>
  <c r="CO410" s="1"/>
  <c r="CP410" s="1"/>
  <c r="AM410"/>
  <c r="BK266"/>
  <c r="BD122"/>
  <c r="CI122" s="1"/>
  <c r="CN194"/>
  <c r="CO194" s="1"/>
  <c r="CP194" s="1"/>
  <c r="AM194"/>
  <c r="BI194"/>
  <c r="BJ194" s="1"/>
  <c r="BK194" s="1"/>
  <c r="AJ267"/>
  <c r="CN267" s="1"/>
  <c r="CO267" s="1"/>
  <c r="AI268"/>
  <c r="BE336"/>
  <c r="CI336"/>
  <c r="BB411"/>
  <c r="BA412"/>
  <c r="DV335"/>
  <c r="V335"/>
  <c r="BD337"/>
  <c r="CJ337"/>
  <c r="BB124"/>
  <c r="BA125"/>
  <c r="BI122"/>
  <c r="BJ122" s="1"/>
  <c r="BK122" s="1"/>
  <c r="CN266"/>
  <c r="CO266" s="1"/>
  <c r="CP266" s="1"/>
  <c r="BD193"/>
  <c r="CJ193"/>
  <c r="BD51"/>
  <c r="CJ122"/>
  <c r="CI192"/>
  <c r="BE192"/>
  <c r="V192" s="1"/>
  <c r="BB195"/>
  <c r="BA196"/>
  <c r="AJ53"/>
  <c r="AI54"/>
  <c r="CN122"/>
  <c r="CO122" s="1"/>
  <c r="CP122" s="1"/>
  <c r="AM266"/>
  <c r="AJ411"/>
  <c r="BI411" s="1"/>
  <c r="BJ411" s="1"/>
  <c r="BK411" s="1"/>
  <c r="AI412"/>
  <c r="BB483"/>
  <c r="BA484"/>
  <c r="AJ339"/>
  <c r="AI340"/>
  <c r="BB267"/>
  <c r="BA268"/>
  <c r="AM338"/>
  <c r="CN338"/>
  <c r="CO338" s="1"/>
  <c r="CP338" s="1"/>
  <c r="BI338"/>
  <c r="BJ338" s="1"/>
  <c r="BK338" s="1"/>
  <c r="Z336"/>
  <c r="CL336"/>
  <c r="Y336" s="1"/>
  <c r="AJ123"/>
  <c r="AM123" s="1"/>
  <c r="AI124"/>
  <c r="CL192"/>
  <c r="Y192" s="1"/>
  <c r="Z192"/>
  <c r="AJ195"/>
  <c r="AI196"/>
  <c r="BB340"/>
  <c r="BA341"/>
  <c r="CI409"/>
  <c r="CI265"/>
  <c r="Z50"/>
  <c r="CJ410"/>
  <c r="BB53"/>
  <c r="CI50"/>
  <c r="CJ51"/>
  <c r="Z51" s="1"/>
  <c r="DV264"/>
  <c r="CL265"/>
  <c r="Y265" s="1"/>
  <c r="Z265"/>
  <c r="CL121"/>
  <c r="Y121" s="1"/>
  <c r="Z121"/>
  <c r="CL409"/>
  <c r="Y409" s="1"/>
  <c r="Z409"/>
  <c r="AM52"/>
  <c r="CN52"/>
  <c r="CO52" s="1"/>
  <c r="CP52" s="1"/>
  <c r="BE121"/>
  <c r="BE409"/>
  <c r="BI52"/>
  <c r="BJ52" s="1"/>
  <c r="BK52" s="1"/>
  <c r="BE265"/>
  <c r="BE50"/>
  <c r="V50" s="1"/>
  <c r="DV408" l="1"/>
  <c r="Z482"/>
  <c r="BD482"/>
  <c r="CI482" s="1"/>
  <c r="BE122"/>
  <c r="V122" s="1"/>
  <c r="Z481"/>
  <c r="CL481"/>
  <c r="Y481" s="1"/>
  <c r="DV480"/>
  <c r="V480"/>
  <c r="CN411"/>
  <c r="CO411" s="1"/>
  <c r="CP411" s="1"/>
  <c r="AJ484"/>
  <c r="AI485"/>
  <c r="AM483"/>
  <c r="CJ483" s="1"/>
  <c r="CL483" s="1"/>
  <c r="Y483" s="1"/>
  <c r="BI483"/>
  <c r="BJ483" s="1"/>
  <c r="BK483" s="1"/>
  <c r="CN483"/>
  <c r="CO483" s="1"/>
  <c r="CP483" s="1"/>
  <c r="CI481"/>
  <c r="BE481"/>
  <c r="AM411"/>
  <c r="BD411" s="1"/>
  <c r="BD410"/>
  <c r="CI410" s="1"/>
  <c r="CP267"/>
  <c r="CJ123"/>
  <c r="Z123" s="1"/>
  <c r="CN123"/>
  <c r="CO123" s="1"/>
  <c r="CP123" s="1"/>
  <c r="CJ266"/>
  <c r="CL266" s="1"/>
  <c r="Y266" s="1"/>
  <c r="BB268"/>
  <c r="BA269"/>
  <c r="AM267"/>
  <c r="CJ267" s="1"/>
  <c r="AJ412"/>
  <c r="AM412" s="1"/>
  <c r="AI413"/>
  <c r="DV336"/>
  <c r="V336"/>
  <c r="BI123"/>
  <c r="BJ123" s="1"/>
  <c r="BK123" s="1"/>
  <c r="AJ124"/>
  <c r="AM124" s="1"/>
  <c r="AI125"/>
  <c r="BD338"/>
  <c r="CJ338"/>
  <c r="BB412"/>
  <c r="BA413"/>
  <c r="AJ268"/>
  <c r="AM268" s="1"/>
  <c r="AI269"/>
  <c r="AJ340"/>
  <c r="AI341"/>
  <c r="AJ54"/>
  <c r="AI55"/>
  <c r="CL337"/>
  <c r="Y337" s="1"/>
  <c r="Z337"/>
  <c r="BD194"/>
  <c r="CJ194"/>
  <c r="BD266"/>
  <c r="CI266" s="1"/>
  <c r="BB341"/>
  <c r="BA342"/>
  <c r="BI267"/>
  <c r="BJ267" s="1"/>
  <c r="BK267" s="1"/>
  <c r="AJ196"/>
  <c r="AI197"/>
  <c r="BI339"/>
  <c r="BJ339" s="1"/>
  <c r="BK339" s="1"/>
  <c r="AM339"/>
  <c r="CN339"/>
  <c r="CO339" s="1"/>
  <c r="CP339" s="1"/>
  <c r="CL193"/>
  <c r="Y193" s="1"/>
  <c r="Z193"/>
  <c r="BB125"/>
  <c r="BA126"/>
  <c r="BD52"/>
  <c r="BI195"/>
  <c r="BJ195" s="1"/>
  <c r="BK195" s="1"/>
  <c r="CN195"/>
  <c r="CO195" s="1"/>
  <c r="CP195" s="1"/>
  <c r="AM195"/>
  <c r="BB484"/>
  <c r="BA485"/>
  <c r="BB196"/>
  <c r="BA197"/>
  <c r="CI337"/>
  <c r="BE337"/>
  <c r="BD123"/>
  <c r="CI123" s="1"/>
  <c r="CI193"/>
  <c r="BE193"/>
  <c r="V193" s="1"/>
  <c r="CJ52"/>
  <c r="Z52" s="1"/>
  <c r="CL51"/>
  <c r="Y51" s="1"/>
  <c r="CI51"/>
  <c r="BB54"/>
  <c r="CL122"/>
  <c r="Y122" s="1"/>
  <c r="Z122"/>
  <c r="DV265"/>
  <c r="V265"/>
  <c r="CL410"/>
  <c r="Y410" s="1"/>
  <c r="Z410"/>
  <c r="DV121"/>
  <c r="V121"/>
  <c r="DV409"/>
  <c r="V409"/>
  <c r="AM53"/>
  <c r="CN53"/>
  <c r="CO53" s="1"/>
  <c r="CP53" s="1"/>
  <c r="BI53"/>
  <c r="BJ53" s="1"/>
  <c r="BK53" s="1"/>
  <c r="BE51"/>
  <c r="V51" s="1"/>
  <c r="Z266" l="1"/>
  <c r="BE482"/>
  <c r="CL123"/>
  <c r="Y123" s="1"/>
  <c r="Z483"/>
  <c r="AM484"/>
  <c r="CJ484" s="1"/>
  <c r="CL484" s="1"/>
  <c r="Y484" s="1"/>
  <c r="BI484"/>
  <c r="BJ484" s="1"/>
  <c r="BK484" s="1"/>
  <c r="CN484"/>
  <c r="CO484" s="1"/>
  <c r="CP484" s="1"/>
  <c r="BD483"/>
  <c r="BE266"/>
  <c r="DV266" s="1"/>
  <c r="CJ411"/>
  <c r="Z411" s="1"/>
  <c r="BE410"/>
  <c r="V410" s="1"/>
  <c r="AJ485"/>
  <c r="AI486"/>
  <c r="DV481"/>
  <c r="V481"/>
  <c r="CN124"/>
  <c r="CO124" s="1"/>
  <c r="CJ124"/>
  <c r="CL124" s="1"/>
  <c r="Y124" s="1"/>
  <c r="CP124"/>
  <c r="BE123"/>
  <c r="BI268"/>
  <c r="BJ268" s="1"/>
  <c r="BK268" s="1"/>
  <c r="BI412"/>
  <c r="BJ412" s="1"/>
  <c r="BK412" s="1"/>
  <c r="CN412"/>
  <c r="CO412" s="1"/>
  <c r="CP412" s="1"/>
  <c r="BI124"/>
  <c r="BJ124" s="1"/>
  <c r="BK124" s="1"/>
  <c r="BD268"/>
  <c r="BB197"/>
  <c r="BA198"/>
  <c r="BB342"/>
  <c r="BA343"/>
  <c r="BD412"/>
  <c r="BD339"/>
  <c r="CJ339"/>
  <c r="AJ55"/>
  <c r="AI56"/>
  <c r="BB413"/>
  <c r="BA414"/>
  <c r="BB485"/>
  <c r="BA486"/>
  <c r="Z338"/>
  <c r="CL338"/>
  <c r="Y338" s="1"/>
  <c r="CN268"/>
  <c r="CO268" s="1"/>
  <c r="CP268" s="1"/>
  <c r="BD195"/>
  <c r="CJ195"/>
  <c r="CN196"/>
  <c r="CO196" s="1"/>
  <c r="CP196" s="1"/>
  <c r="BI196"/>
  <c r="BJ196" s="1"/>
  <c r="BK196" s="1"/>
  <c r="AM196"/>
  <c r="CL194"/>
  <c r="Y194" s="1"/>
  <c r="Z194"/>
  <c r="AM340"/>
  <c r="BI340"/>
  <c r="BJ340" s="1"/>
  <c r="BK340" s="1"/>
  <c r="CN340"/>
  <c r="CO340" s="1"/>
  <c r="CP340" s="1"/>
  <c r="BD53"/>
  <c r="BE338"/>
  <c r="CI338"/>
  <c r="BD267"/>
  <c r="CI267" s="1"/>
  <c r="AJ341"/>
  <c r="AI342"/>
  <c r="V337"/>
  <c r="DV337"/>
  <c r="CI194"/>
  <c r="BE194"/>
  <c r="V194" s="1"/>
  <c r="AJ125"/>
  <c r="AM125" s="1"/>
  <c r="AI126"/>
  <c r="BB269"/>
  <c r="BA270"/>
  <c r="BB126"/>
  <c r="BA127"/>
  <c r="AJ197"/>
  <c r="AI198"/>
  <c r="AJ413"/>
  <c r="AM413" s="1"/>
  <c r="AI414"/>
  <c r="AJ269"/>
  <c r="BI269" s="1"/>
  <c r="BJ269" s="1"/>
  <c r="AI270"/>
  <c r="BD124"/>
  <c r="CI124" s="1"/>
  <c r="CI411"/>
  <c r="CL52"/>
  <c r="Y52" s="1"/>
  <c r="CI52"/>
  <c r="CJ412"/>
  <c r="BB55"/>
  <c r="CJ53"/>
  <c r="CL53" s="1"/>
  <c r="Y53" s="1"/>
  <c r="CJ268"/>
  <c r="DV122"/>
  <c r="CL267"/>
  <c r="Y267" s="1"/>
  <c r="Z267"/>
  <c r="AM54"/>
  <c r="CN54"/>
  <c r="CO54" s="1"/>
  <c r="CP54" s="1"/>
  <c r="BE411"/>
  <c r="BI54"/>
  <c r="BJ54" s="1"/>
  <c r="BK54" s="1"/>
  <c r="BE52"/>
  <c r="V52" s="1"/>
  <c r="CL411" l="1"/>
  <c r="Y411" s="1"/>
  <c r="Z124"/>
  <c r="V266"/>
  <c r="DV482"/>
  <c r="V482"/>
  <c r="DV410"/>
  <c r="Z484"/>
  <c r="DV123"/>
  <c r="CI483"/>
  <c r="BE483"/>
  <c r="AJ486"/>
  <c r="AI487"/>
  <c r="AM485"/>
  <c r="CJ485" s="1"/>
  <c r="Z485" s="1"/>
  <c r="CN485"/>
  <c r="CO485" s="1"/>
  <c r="CP485" s="1"/>
  <c r="BI485"/>
  <c r="BJ485" s="1"/>
  <c r="BK485" s="1"/>
  <c r="BD484"/>
  <c r="BK269"/>
  <c r="V123"/>
  <c r="BI413"/>
  <c r="BJ413" s="1"/>
  <c r="BK413" s="1"/>
  <c r="CN413"/>
  <c r="CO413" s="1"/>
  <c r="CP413" s="1"/>
  <c r="CJ125"/>
  <c r="CN269"/>
  <c r="CO269" s="1"/>
  <c r="CP269" s="1"/>
  <c r="AM269"/>
  <c r="BB127"/>
  <c r="BA128"/>
  <c r="AJ270"/>
  <c r="CN270" s="1"/>
  <c r="CO270" s="1"/>
  <c r="AI271"/>
  <c r="CL195"/>
  <c r="Y195" s="1"/>
  <c r="Z195"/>
  <c r="BB343"/>
  <c r="BA344"/>
  <c r="DV338"/>
  <c r="V338"/>
  <c r="CL339"/>
  <c r="Y339" s="1"/>
  <c r="Z339"/>
  <c r="BB198"/>
  <c r="BA199"/>
  <c r="BD125"/>
  <c r="CI125" s="1"/>
  <c r="BB414"/>
  <c r="BA415"/>
  <c r="BD413"/>
  <c r="AJ56"/>
  <c r="AI57"/>
  <c r="BE267"/>
  <c r="DV267" s="1"/>
  <c r="AJ414"/>
  <c r="AM414" s="1"/>
  <c r="AI415"/>
  <c r="BB270"/>
  <c r="BA271"/>
  <c r="BD196"/>
  <c r="CJ196"/>
  <c r="BD54"/>
  <c r="BD340"/>
  <c r="CJ340"/>
  <c r="BI125"/>
  <c r="BJ125" s="1"/>
  <c r="BK125" s="1"/>
  <c r="BB486"/>
  <c r="BA487"/>
  <c r="BE339"/>
  <c r="CI339"/>
  <c r="AM197"/>
  <c r="CN197"/>
  <c r="CO197" s="1"/>
  <c r="CP197" s="1"/>
  <c r="BI197"/>
  <c r="BJ197" s="1"/>
  <c r="BK197" s="1"/>
  <c r="AM341"/>
  <c r="BI341"/>
  <c r="BJ341" s="1"/>
  <c r="BK341" s="1"/>
  <c r="CN341"/>
  <c r="CO341" s="1"/>
  <c r="CP341" s="1"/>
  <c r="BE195"/>
  <c r="V195" s="1"/>
  <c r="CI195"/>
  <c r="CN125"/>
  <c r="CO125" s="1"/>
  <c r="CP125" s="1"/>
  <c r="AJ198"/>
  <c r="AI199"/>
  <c r="AJ126"/>
  <c r="AM126" s="1"/>
  <c r="CJ126" s="1"/>
  <c r="AI127"/>
  <c r="AJ342"/>
  <c r="AI343"/>
  <c r="CI412"/>
  <c r="CI268"/>
  <c r="Z53"/>
  <c r="CI53"/>
  <c r="CJ54"/>
  <c r="Z54" s="1"/>
  <c r="CJ413"/>
  <c r="BB56"/>
  <c r="CL412"/>
  <c r="Y412" s="1"/>
  <c r="Z412"/>
  <c r="CL268"/>
  <c r="Y268" s="1"/>
  <c r="Z268"/>
  <c r="V411"/>
  <c r="AM55"/>
  <c r="CN55"/>
  <c r="CO55" s="1"/>
  <c r="CP55" s="1"/>
  <c r="BE124"/>
  <c r="BI55"/>
  <c r="BJ55" s="1"/>
  <c r="BK55" s="1"/>
  <c r="BE268"/>
  <c r="BE53"/>
  <c r="V53" s="1"/>
  <c r="BE412"/>
  <c r="DV411" l="1"/>
  <c r="CL485"/>
  <c r="Y485" s="1"/>
  <c r="BD485"/>
  <c r="AI488"/>
  <c r="AJ487"/>
  <c r="AM486"/>
  <c r="CJ486" s="1"/>
  <c r="CL486" s="1"/>
  <c r="Y486" s="1"/>
  <c r="BI486"/>
  <c r="BJ486" s="1"/>
  <c r="BK486" s="1"/>
  <c r="CN486"/>
  <c r="CO486" s="1"/>
  <c r="CP486" s="1"/>
  <c r="DV483"/>
  <c r="V483"/>
  <c r="BI270"/>
  <c r="BJ270" s="1"/>
  <c r="BK270" s="1"/>
  <c r="CI484"/>
  <c r="BE484"/>
  <c r="BI126"/>
  <c r="BJ126" s="1"/>
  <c r="BK126" s="1"/>
  <c r="CN126"/>
  <c r="CO126" s="1"/>
  <c r="CP126" s="1"/>
  <c r="V267"/>
  <c r="BI414"/>
  <c r="BJ414" s="1"/>
  <c r="BK414" s="1"/>
  <c r="BD269"/>
  <c r="CI269" s="1"/>
  <c r="AM270"/>
  <c r="CN414"/>
  <c r="CO414" s="1"/>
  <c r="CP414" s="1"/>
  <c r="CJ269"/>
  <c r="CL269" s="1"/>
  <c r="Y269" s="1"/>
  <c r="CP270"/>
  <c r="AM198"/>
  <c r="BI198"/>
  <c r="BJ198" s="1"/>
  <c r="BK198" s="1"/>
  <c r="CN198"/>
  <c r="CO198" s="1"/>
  <c r="CP198" s="1"/>
  <c r="BE196"/>
  <c r="V196" s="1"/>
  <c r="CI196"/>
  <c r="BD55"/>
  <c r="BD197"/>
  <c r="CJ197"/>
  <c r="CI340"/>
  <c r="BE340"/>
  <c r="BB271"/>
  <c r="BA272"/>
  <c r="AM342"/>
  <c r="BI342"/>
  <c r="BJ342" s="1"/>
  <c r="BK342" s="1"/>
  <c r="CN342"/>
  <c r="CO342" s="1"/>
  <c r="CP342" s="1"/>
  <c r="BB487"/>
  <c r="BA488"/>
  <c r="AJ271"/>
  <c r="BI271" s="1"/>
  <c r="BJ271" s="1"/>
  <c r="BK271" s="1"/>
  <c r="AI272"/>
  <c r="AJ343"/>
  <c r="AI344"/>
  <c r="V339"/>
  <c r="DV339"/>
  <c r="AJ415"/>
  <c r="BI415" s="1"/>
  <c r="BJ415" s="1"/>
  <c r="BK415" s="1"/>
  <c r="AI416"/>
  <c r="AJ127"/>
  <c r="AM127" s="1"/>
  <c r="AI128"/>
  <c r="BB415"/>
  <c r="BA416"/>
  <c r="BD126"/>
  <c r="CI126" s="1"/>
  <c r="BD341"/>
  <c r="CJ341"/>
  <c r="CL196"/>
  <c r="Y196" s="1"/>
  <c r="Z196"/>
  <c r="AJ57"/>
  <c r="AI58"/>
  <c r="BB199"/>
  <c r="BA200"/>
  <c r="BB344"/>
  <c r="BA345"/>
  <c r="BB128"/>
  <c r="BA129"/>
  <c r="BD414"/>
  <c r="AJ199"/>
  <c r="AI200"/>
  <c r="CL340"/>
  <c r="Y340" s="1"/>
  <c r="Z340"/>
  <c r="CI413"/>
  <c r="CL54"/>
  <c r="Y54" s="1"/>
  <c r="CJ414"/>
  <c r="CJ55"/>
  <c r="CL55" s="1"/>
  <c r="Y55" s="1"/>
  <c r="BB57"/>
  <c r="CI54"/>
  <c r="DV124"/>
  <c r="V124"/>
  <c r="CL413"/>
  <c r="Y413" s="1"/>
  <c r="Z413"/>
  <c r="CL125"/>
  <c r="Y125" s="1"/>
  <c r="Z125"/>
  <c r="DV412"/>
  <c r="V412"/>
  <c r="DV268"/>
  <c r="V268"/>
  <c r="AM56"/>
  <c r="CN56"/>
  <c r="CO56" s="1"/>
  <c r="CP56" s="1"/>
  <c r="AM415"/>
  <c r="BE125"/>
  <c r="BI56"/>
  <c r="BJ56" s="1"/>
  <c r="BK56" s="1"/>
  <c r="BE413"/>
  <c r="BE54"/>
  <c r="V54" s="1"/>
  <c r="BD486" l="1"/>
  <c r="CI486" s="1"/>
  <c r="Z486"/>
  <c r="DV484"/>
  <c r="V484"/>
  <c r="BI487"/>
  <c r="BJ487" s="1"/>
  <c r="BK487" s="1"/>
  <c r="CN487"/>
  <c r="CO487" s="1"/>
  <c r="CP487" s="1"/>
  <c r="AM487"/>
  <c r="AI489"/>
  <c r="AJ488"/>
  <c r="BE269"/>
  <c r="DV269" s="1"/>
  <c r="CN415"/>
  <c r="CO415" s="1"/>
  <c r="CP415" s="1"/>
  <c r="CI485"/>
  <c r="BE485"/>
  <c r="Z269"/>
  <c r="BD270"/>
  <c r="BE270" s="1"/>
  <c r="CJ270"/>
  <c r="Z270" s="1"/>
  <c r="CN271"/>
  <c r="CO271" s="1"/>
  <c r="CP271" s="1"/>
  <c r="AM271"/>
  <c r="BD271" s="1"/>
  <c r="CJ127"/>
  <c r="CN127"/>
  <c r="CO127" s="1"/>
  <c r="CP127" s="1"/>
  <c r="AJ200"/>
  <c r="AI201"/>
  <c r="BB345"/>
  <c r="BA346"/>
  <c r="CL341"/>
  <c r="Y341" s="1"/>
  <c r="Z341"/>
  <c r="BI343"/>
  <c r="BJ343" s="1"/>
  <c r="BK343" s="1"/>
  <c r="AM343"/>
  <c r="CN343"/>
  <c r="CO343" s="1"/>
  <c r="CP343" s="1"/>
  <c r="BE197"/>
  <c r="V197" s="1"/>
  <c r="CI197"/>
  <c r="BD415"/>
  <c r="CN199"/>
  <c r="CO199" s="1"/>
  <c r="CP199" s="1"/>
  <c r="BI199"/>
  <c r="BJ199" s="1"/>
  <c r="BK199" s="1"/>
  <c r="AM199"/>
  <c r="AJ128"/>
  <c r="AM128" s="1"/>
  <c r="CJ128" s="1"/>
  <c r="AI129"/>
  <c r="BD342"/>
  <c r="CJ342"/>
  <c r="CI341"/>
  <c r="BE341"/>
  <c r="AJ416"/>
  <c r="BI416" s="1"/>
  <c r="BJ416" s="1"/>
  <c r="BK416" s="1"/>
  <c r="AI417"/>
  <c r="AJ58"/>
  <c r="AI59"/>
  <c r="V340"/>
  <c r="DV340"/>
  <c r="BD56"/>
  <c r="BB488"/>
  <c r="BA489"/>
  <c r="BB200"/>
  <c r="BA201"/>
  <c r="AJ272"/>
  <c r="BI272" s="1"/>
  <c r="BJ272" s="1"/>
  <c r="BK272" s="1"/>
  <c r="AI273"/>
  <c r="BB129"/>
  <c r="BA130"/>
  <c r="CL197"/>
  <c r="Y197" s="1"/>
  <c r="Z197"/>
  <c r="BD127"/>
  <c r="CI127" s="1"/>
  <c r="BB272"/>
  <c r="BA273"/>
  <c r="BI127"/>
  <c r="BJ127" s="1"/>
  <c r="BK127" s="1"/>
  <c r="BB416"/>
  <c r="BA417"/>
  <c r="AJ344"/>
  <c r="AI345"/>
  <c r="BD198"/>
  <c r="CJ198"/>
  <c r="CI414"/>
  <c r="Z55"/>
  <c r="CJ271"/>
  <c r="BB58"/>
  <c r="CJ56"/>
  <c r="Z56" s="1"/>
  <c r="CJ415"/>
  <c r="CI55"/>
  <c r="CL414"/>
  <c r="Y414" s="1"/>
  <c r="Z414"/>
  <c r="DV413"/>
  <c r="V413"/>
  <c r="DV125"/>
  <c r="V125"/>
  <c r="V269"/>
  <c r="CL126"/>
  <c r="Y126" s="1"/>
  <c r="Z126"/>
  <c r="CN416"/>
  <c r="CO416" s="1"/>
  <c r="CP416" s="1"/>
  <c r="AM57"/>
  <c r="CN57"/>
  <c r="CO57" s="1"/>
  <c r="CP57" s="1"/>
  <c r="BE126"/>
  <c r="BE414"/>
  <c r="BI57"/>
  <c r="BJ57" s="1"/>
  <c r="BK57" s="1"/>
  <c r="BE55"/>
  <c r="V55" s="1"/>
  <c r="BE486" l="1"/>
  <c r="CI270"/>
  <c r="BD487"/>
  <c r="CJ487"/>
  <c r="AM488"/>
  <c r="CJ488" s="1"/>
  <c r="CL488" s="1"/>
  <c r="Y488" s="1"/>
  <c r="BI488"/>
  <c r="BJ488" s="1"/>
  <c r="BK488" s="1"/>
  <c r="CN488"/>
  <c r="CO488" s="1"/>
  <c r="CP488" s="1"/>
  <c r="CL270"/>
  <c r="Y270" s="1"/>
  <c r="AJ489"/>
  <c r="AI490"/>
  <c r="V485"/>
  <c r="DV485"/>
  <c r="AM416"/>
  <c r="BD416" s="1"/>
  <c r="CN128"/>
  <c r="CO128" s="1"/>
  <c r="CP128" s="1"/>
  <c r="BI128"/>
  <c r="BJ128" s="1"/>
  <c r="BK128" s="1"/>
  <c r="AJ345"/>
  <c r="AI346"/>
  <c r="BD199"/>
  <c r="CJ199"/>
  <c r="BD343"/>
  <c r="CJ343"/>
  <c r="CN344"/>
  <c r="CO344" s="1"/>
  <c r="CP344" s="1"/>
  <c r="BI344"/>
  <c r="BJ344" s="1"/>
  <c r="BK344" s="1"/>
  <c r="AM344"/>
  <c r="BB201"/>
  <c r="BA202"/>
  <c r="CL342"/>
  <c r="Y342" s="1"/>
  <c r="Z342"/>
  <c r="BE342"/>
  <c r="CI342"/>
  <c r="BB346"/>
  <c r="BA347"/>
  <c r="BD57"/>
  <c r="BB489"/>
  <c r="BA490"/>
  <c r="CN272"/>
  <c r="CO272" s="1"/>
  <c r="CP272" s="1"/>
  <c r="Z198"/>
  <c r="CL198"/>
  <c r="Y198" s="1"/>
  <c r="BB130"/>
  <c r="BA131"/>
  <c r="AJ417"/>
  <c r="BI417" s="1"/>
  <c r="BJ417" s="1"/>
  <c r="BK417" s="1"/>
  <c r="AI418"/>
  <c r="AJ129"/>
  <c r="AM129" s="1"/>
  <c r="AI130"/>
  <c r="AJ201"/>
  <c r="AI202"/>
  <c r="BB417"/>
  <c r="BA418"/>
  <c r="AJ59"/>
  <c r="AI60"/>
  <c r="AM272"/>
  <c r="BE198"/>
  <c r="V198" s="1"/>
  <c r="CI198"/>
  <c r="BB273"/>
  <c r="BA274"/>
  <c r="AJ273"/>
  <c r="BI273" s="1"/>
  <c r="BJ273" s="1"/>
  <c r="BK273" s="1"/>
  <c r="AI274"/>
  <c r="V341"/>
  <c r="DV341"/>
  <c r="BD128"/>
  <c r="CI128" s="1"/>
  <c r="CN200"/>
  <c r="CO200" s="1"/>
  <c r="CP200" s="1"/>
  <c r="AM200"/>
  <c r="BI200"/>
  <c r="BJ200" s="1"/>
  <c r="BK200" s="1"/>
  <c r="CI415"/>
  <c r="CI271"/>
  <c r="CL56"/>
  <c r="Y56" s="1"/>
  <c r="CJ57"/>
  <c r="CL57" s="1"/>
  <c r="Y57" s="1"/>
  <c r="BB59"/>
  <c r="CI56"/>
  <c r="V270"/>
  <c r="DV414"/>
  <c r="V414"/>
  <c r="CL415"/>
  <c r="Y415" s="1"/>
  <c r="Z415"/>
  <c r="CL271"/>
  <c r="Y271" s="1"/>
  <c r="Z271"/>
  <c r="CL128"/>
  <c r="Y128" s="1"/>
  <c r="Z128"/>
  <c r="CL127"/>
  <c r="Y127" s="1"/>
  <c r="Z127"/>
  <c r="DV126"/>
  <c r="V126"/>
  <c r="AM58"/>
  <c r="CN58"/>
  <c r="CO58" s="1"/>
  <c r="CP58" s="1"/>
  <c r="BE127"/>
  <c r="BI58"/>
  <c r="BJ58" s="1"/>
  <c r="BK58" s="1"/>
  <c r="BE56"/>
  <c r="V56" s="1"/>
  <c r="BE271"/>
  <c r="BE415"/>
  <c r="DV486" l="1"/>
  <c r="V486"/>
  <c r="Z488"/>
  <c r="BD488"/>
  <c r="CI488" s="1"/>
  <c r="CJ416"/>
  <c r="Z416" s="1"/>
  <c r="DV270"/>
  <c r="BI489"/>
  <c r="BJ489" s="1"/>
  <c r="BK489" s="1"/>
  <c r="AM489"/>
  <c r="CN489"/>
  <c r="CO489" s="1"/>
  <c r="CP489" s="1"/>
  <c r="CL487"/>
  <c r="Y487" s="1"/>
  <c r="Z487"/>
  <c r="AJ490"/>
  <c r="AI491"/>
  <c r="CI487"/>
  <c r="BE487"/>
  <c r="CN273"/>
  <c r="CO273" s="1"/>
  <c r="AM417"/>
  <c r="CJ417" s="1"/>
  <c r="AM273"/>
  <c r="CJ273" s="1"/>
  <c r="CN417"/>
  <c r="CO417" s="1"/>
  <c r="CP417" s="1"/>
  <c r="CP273"/>
  <c r="CJ129"/>
  <c r="AJ202"/>
  <c r="AI203"/>
  <c r="BB131"/>
  <c r="BA132"/>
  <c r="V342"/>
  <c r="DV342"/>
  <c r="CL343"/>
  <c r="Y343" s="1"/>
  <c r="Z343"/>
  <c r="CN201"/>
  <c r="CO201" s="1"/>
  <c r="CP201" s="1"/>
  <c r="BI201"/>
  <c r="BJ201" s="1"/>
  <c r="BK201" s="1"/>
  <c r="AM201"/>
  <c r="AJ130"/>
  <c r="AM130" s="1"/>
  <c r="AI131"/>
  <c r="BB202"/>
  <c r="BA203"/>
  <c r="AJ60"/>
  <c r="AI61"/>
  <c r="CI343"/>
  <c r="BE343"/>
  <c r="BD129"/>
  <c r="CI129" s="1"/>
  <c r="BI129"/>
  <c r="BJ129" s="1"/>
  <c r="BK129" s="1"/>
  <c r="AJ274"/>
  <c r="AM274" s="1"/>
  <c r="AI275"/>
  <c r="BB490"/>
  <c r="BA491"/>
  <c r="BD344"/>
  <c r="CJ344"/>
  <c r="BE199"/>
  <c r="V199" s="1"/>
  <c r="CI199"/>
  <c r="BD272"/>
  <c r="CI272" s="1"/>
  <c r="BB347"/>
  <c r="BA348"/>
  <c r="BB418"/>
  <c r="BA419"/>
  <c r="AJ418"/>
  <c r="BI418" s="1"/>
  <c r="BJ418" s="1"/>
  <c r="BK418" s="1"/>
  <c r="AI419"/>
  <c r="AJ346"/>
  <c r="AI347"/>
  <c r="BD58"/>
  <c r="CL199"/>
  <c r="Y199" s="1"/>
  <c r="Z199"/>
  <c r="CN129"/>
  <c r="CO129" s="1"/>
  <c r="CP129" s="1"/>
  <c r="CJ272"/>
  <c r="CL272" s="1"/>
  <c r="Y272" s="1"/>
  <c r="BD200"/>
  <c r="CJ200"/>
  <c r="BB274"/>
  <c r="BA275"/>
  <c r="AM345"/>
  <c r="CN345"/>
  <c r="CO345" s="1"/>
  <c r="CP345" s="1"/>
  <c r="BI345"/>
  <c r="BJ345" s="1"/>
  <c r="BK345" s="1"/>
  <c r="CI416"/>
  <c r="BB60"/>
  <c r="Z57"/>
  <c r="CJ58"/>
  <c r="CL58" s="1"/>
  <c r="Y58" s="1"/>
  <c r="CI57"/>
  <c r="DV271"/>
  <c r="V271"/>
  <c r="DV127"/>
  <c r="V127"/>
  <c r="DV415"/>
  <c r="V415"/>
  <c r="AM418"/>
  <c r="CN418"/>
  <c r="CO418" s="1"/>
  <c r="CP418" s="1"/>
  <c r="AM59"/>
  <c r="CN59"/>
  <c r="CO59" s="1"/>
  <c r="CP59" s="1"/>
  <c r="BE128"/>
  <c r="BE416"/>
  <c r="BI59"/>
  <c r="BJ59" s="1"/>
  <c r="BK59" s="1"/>
  <c r="BE57"/>
  <c r="V57" s="1"/>
  <c r="CL416" l="1"/>
  <c r="Y416" s="1"/>
  <c r="BD417"/>
  <c r="CI417" s="1"/>
  <c r="BE488"/>
  <c r="DV488" s="1"/>
  <c r="BD273"/>
  <c r="BE273" s="1"/>
  <c r="CN490"/>
  <c r="CO490" s="1"/>
  <c r="CP490" s="1"/>
  <c r="BI490"/>
  <c r="BJ490" s="1"/>
  <c r="BK490" s="1"/>
  <c r="AM490"/>
  <c r="CJ490" s="1"/>
  <c r="CL490" s="1"/>
  <c r="Y490" s="1"/>
  <c r="CJ489"/>
  <c r="BD489"/>
  <c r="V487"/>
  <c r="DV487"/>
  <c r="Z272"/>
  <c r="AI492"/>
  <c r="AJ491"/>
  <c r="CN274"/>
  <c r="CO274" s="1"/>
  <c r="CP274" s="1"/>
  <c r="BI274"/>
  <c r="BJ274" s="1"/>
  <c r="BK274" s="1"/>
  <c r="BE200"/>
  <c r="CI200"/>
  <c r="BE272"/>
  <c r="DV272" s="1"/>
  <c r="AJ347"/>
  <c r="AI348"/>
  <c r="AJ131"/>
  <c r="AM131" s="1"/>
  <c r="AI132"/>
  <c r="BD130"/>
  <c r="BE130" s="1"/>
  <c r="V130" s="1"/>
  <c r="BD345"/>
  <c r="CJ345"/>
  <c r="BD418"/>
  <c r="BB275"/>
  <c r="BA276"/>
  <c r="AJ275"/>
  <c r="AM275" s="1"/>
  <c r="AI276"/>
  <c r="BB132"/>
  <c r="BA133"/>
  <c r="BD274"/>
  <c r="DV343"/>
  <c r="V343"/>
  <c r="BI130"/>
  <c r="BJ130" s="1"/>
  <c r="BK130" s="1"/>
  <c r="BB419"/>
  <c r="BA420"/>
  <c r="CL344"/>
  <c r="Y344" s="1"/>
  <c r="Z344"/>
  <c r="AJ61"/>
  <c r="AI62"/>
  <c r="AM346"/>
  <c r="CN346"/>
  <c r="CO346" s="1"/>
  <c r="CP346" s="1"/>
  <c r="BI346"/>
  <c r="BJ346" s="1"/>
  <c r="BK346" s="1"/>
  <c r="BB491"/>
  <c r="BA492"/>
  <c r="CN130"/>
  <c r="CO130" s="1"/>
  <c r="CP130" s="1"/>
  <c r="Z200"/>
  <c r="CL200"/>
  <c r="Y200" s="1"/>
  <c r="AJ203"/>
  <c r="AI204"/>
  <c r="AJ419"/>
  <c r="BI419" s="1"/>
  <c r="BJ419" s="1"/>
  <c r="BK419" s="1"/>
  <c r="AI420"/>
  <c r="BD201"/>
  <c r="CJ201"/>
  <c r="BD59"/>
  <c r="CJ130"/>
  <c r="BB348"/>
  <c r="BA349"/>
  <c r="CI344"/>
  <c r="BE344"/>
  <c r="BB203"/>
  <c r="BA204"/>
  <c r="AM202"/>
  <c r="CN202"/>
  <c r="CO202" s="1"/>
  <c r="CP202" s="1"/>
  <c r="BI202"/>
  <c r="BJ202" s="1"/>
  <c r="BK202" s="1"/>
  <c r="Z58"/>
  <c r="BB61"/>
  <c r="CJ59"/>
  <c r="CL59" s="1"/>
  <c r="Y59" s="1"/>
  <c r="CJ274"/>
  <c r="CI58"/>
  <c r="CJ418"/>
  <c r="CL129"/>
  <c r="Y129" s="1"/>
  <c r="Z129"/>
  <c r="CL273"/>
  <c r="Y273" s="1"/>
  <c r="Z273"/>
  <c r="DV128"/>
  <c r="V128"/>
  <c r="CL417"/>
  <c r="Y417" s="1"/>
  <c r="Z417"/>
  <c r="DV416"/>
  <c r="V416"/>
  <c r="AM60"/>
  <c r="CN60"/>
  <c r="CO60" s="1"/>
  <c r="CP60" s="1"/>
  <c r="AM419"/>
  <c r="CN419"/>
  <c r="CO419" s="1"/>
  <c r="CP419" s="1"/>
  <c r="BE129"/>
  <c r="BE417"/>
  <c r="BI275"/>
  <c r="BJ275" s="1"/>
  <c r="BK275" s="1"/>
  <c r="BE58"/>
  <c r="V58" s="1"/>
  <c r="BI60"/>
  <c r="BJ60" s="1"/>
  <c r="BK60" s="1"/>
  <c r="V488" l="1"/>
  <c r="CI273"/>
  <c r="Z490"/>
  <c r="CI130"/>
  <c r="CI489"/>
  <c r="BE489"/>
  <c r="CL489"/>
  <c r="Y489" s="1"/>
  <c r="Z489"/>
  <c r="AM491"/>
  <c r="CJ491" s="1"/>
  <c r="CL491" s="1"/>
  <c r="Y491" s="1"/>
  <c r="BI491"/>
  <c r="BJ491" s="1"/>
  <c r="BK491" s="1"/>
  <c r="CN491"/>
  <c r="CO491" s="1"/>
  <c r="CP491" s="1"/>
  <c r="AI493"/>
  <c r="AJ492"/>
  <c r="BD490"/>
  <c r="V272"/>
  <c r="CN131"/>
  <c r="CO131" s="1"/>
  <c r="CP131" s="1"/>
  <c r="CN275"/>
  <c r="CO275" s="1"/>
  <c r="CP275" s="1"/>
  <c r="CJ131"/>
  <c r="CL131" s="1"/>
  <c r="Y131" s="1"/>
  <c r="BB349"/>
  <c r="BA350"/>
  <c r="AJ420"/>
  <c r="CN420" s="1"/>
  <c r="CO420" s="1"/>
  <c r="CP420" s="1"/>
  <c r="AI421"/>
  <c r="BD131"/>
  <c r="CI131" s="1"/>
  <c r="AJ348"/>
  <c r="AI349"/>
  <c r="BB133"/>
  <c r="BA134"/>
  <c r="BB204"/>
  <c r="BA205"/>
  <c r="AJ204"/>
  <c r="AI205"/>
  <c r="AJ276"/>
  <c r="AM276" s="1"/>
  <c r="AI277"/>
  <c r="CI345"/>
  <c r="BE345"/>
  <c r="BD419"/>
  <c r="CN347"/>
  <c r="CO347" s="1"/>
  <c r="CP347" s="1"/>
  <c r="BI347"/>
  <c r="BJ347" s="1"/>
  <c r="BK347" s="1"/>
  <c r="AM347"/>
  <c r="CL201"/>
  <c r="Y201" s="1"/>
  <c r="Z201"/>
  <c r="CN203"/>
  <c r="CO203" s="1"/>
  <c r="CP203" s="1"/>
  <c r="BI203"/>
  <c r="BJ203" s="1"/>
  <c r="BK203" s="1"/>
  <c r="AM203"/>
  <c r="BB492"/>
  <c r="BA493"/>
  <c r="BD202"/>
  <c r="CJ202"/>
  <c r="BB420"/>
  <c r="BA421"/>
  <c r="BD275"/>
  <c r="V344"/>
  <c r="DV344"/>
  <c r="BD346"/>
  <c r="CJ346"/>
  <c r="BB276"/>
  <c r="BA277"/>
  <c r="CL345"/>
  <c r="Y345" s="1"/>
  <c r="Z345"/>
  <c r="BD60"/>
  <c r="BI131"/>
  <c r="BJ131" s="1"/>
  <c r="BK131" s="1"/>
  <c r="BE201"/>
  <c r="CI201"/>
  <c r="AJ62"/>
  <c r="AI63"/>
  <c r="AJ132"/>
  <c r="AM132" s="1"/>
  <c r="AI133"/>
  <c r="V200"/>
  <c r="DV200"/>
  <c r="CI418"/>
  <c r="CI274"/>
  <c r="CJ275"/>
  <c r="CI59"/>
  <c r="Z59"/>
  <c r="CJ60"/>
  <c r="CL60" s="1"/>
  <c r="Y60" s="1"/>
  <c r="CJ419"/>
  <c r="BB62"/>
  <c r="DV417"/>
  <c r="V417"/>
  <c r="DV273"/>
  <c r="V273"/>
  <c r="CL418"/>
  <c r="Y418" s="1"/>
  <c r="Z418"/>
  <c r="CL274"/>
  <c r="Y274" s="1"/>
  <c r="Z274"/>
  <c r="DV129"/>
  <c r="V129"/>
  <c r="CL130"/>
  <c r="Y130" s="1"/>
  <c r="Z130"/>
  <c r="AM61"/>
  <c r="CN61"/>
  <c r="CO61" s="1"/>
  <c r="CP61" s="1"/>
  <c r="BE274"/>
  <c r="BE59"/>
  <c r="V59" s="1"/>
  <c r="BE418"/>
  <c r="BI61"/>
  <c r="BJ61" s="1"/>
  <c r="BK61" s="1"/>
  <c r="Z491" l="1"/>
  <c r="BD491"/>
  <c r="BE491" s="1"/>
  <c r="DV491" s="1"/>
  <c r="AI494"/>
  <c r="AJ493"/>
  <c r="BE490"/>
  <c r="CI490"/>
  <c r="DV489"/>
  <c r="V489"/>
  <c r="AM492"/>
  <c r="CJ492" s="1"/>
  <c r="BI492"/>
  <c r="BJ492" s="1"/>
  <c r="BK492" s="1"/>
  <c r="CN492"/>
  <c r="CO492" s="1"/>
  <c r="CP492" s="1"/>
  <c r="AM420"/>
  <c r="CJ420" s="1"/>
  <c r="CJ132"/>
  <c r="CN132"/>
  <c r="CO132" s="1"/>
  <c r="CP132" s="1"/>
  <c r="Z131"/>
  <c r="BI132"/>
  <c r="BJ132" s="1"/>
  <c r="BK132" s="1"/>
  <c r="CN276"/>
  <c r="CO276" s="1"/>
  <c r="CP276" s="1"/>
  <c r="BI276"/>
  <c r="BJ276" s="1"/>
  <c r="BK276" s="1"/>
  <c r="BB277"/>
  <c r="BA278"/>
  <c r="BD203"/>
  <c r="CJ203"/>
  <c r="AJ205"/>
  <c r="AI206"/>
  <c r="BB421"/>
  <c r="BA422"/>
  <c r="BI204"/>
  <c r="BJ204" s="1"/>
  <c r="BK204" s="1"/>
  <c r="CN204"/>
  <c r="CO204" s="1"/>
  <c r="CP204" s="1"/>
  <c r="AM204"/>
  <c r="CL346"/>
  <c r="Y346" s="1"/>
  <c r="Z346"/>
  <c r="Z202"/>
  <c r="CL202"/>
  <c r="Y202" s="1"/>
  <c r="BE346"/>
  <c r="CI346"/>
  <c r="DV345"/>
  <c r="V345"/>
  <c r="BB134"/>
  <c r="BA135"/>
  <c r="BB350"/>
  <c r="BA351"/>
  <c r="AJ421"/>
  <c r="BI421" s="1"/>
  <c r="BJ421" s="1"/>
  <c r="AI422"/>
  <c r="AJ133"/>
  <c r="AM133" s="1"/>
  <c r="AI134"/>
  <c r="BE202"/>
  <c r="CI202"/>
  <c r="BD347"/>
  <c r="CJ347"/>
  <c r="BD276"/>
  <c r="V201"/>
  <c r="DV201"/>
  <c r="BD61"/>
  <c r="BD132"/>
  <c r="CI132" s="1"/>
  <c r="BB493"/>
  <c r="BA494"/>
  <c r="AJ277"/>
  <c r="BI277" s="1"/>
  <c r="BJ277" s="1"/>
  <c r="AI278"/>
  <c r="AJ349"/>
  <c r="AI350"/>
  <c r="BB205"/>
  <c r="BA206"/>
  <c r="BI420"/>
  <c r="BJ420" s="1"/>
  <c r="BK420" s="1"/>
  <c r="AJ63"/>
  <c r="AI64"/>
  <c r="BI348"/>
  <c r="BJ348" s="1"/>
  <c r="BK348" s="1"/>
  <c r="AM348"/>
  <c r="CN348"/>
  <c r="CO348" s="1"/>
  <c r="CP348" s="1"/>
  <c r="CI419"/>
  <c r="CI275"/>
  <c r="Z60"/>
  <c r="BB63"/>
  <c r="CI60"/>
  <c r="CJ276"/>
  <c r="CJ61"/>
  <c r="CL61" s="1"/>
  <c r="Y61" s="1"/>
  <c r="DV274"/>
  <c r="V274"/>
  <c r="CL419"/>
  <c r="Y419" s="1"/>
  <c r="Z419"/>
  <c r="CL275"/>
  <c r="Y275" s="1"/>
  <c r="Z275"/>
  <c r="CL492"/>
  <c r="Y492" s="1"/>
  <c r="Z492"/>
  <c r="DV130"/>
  <c r="DV418"/>
  <c r="V418"/>
  <c r="AM62"/>
  <c r="CN62"/>
  <c r="CO62" s="1"/>
  <c r="CP62" s="1"/>
  <c r="BE131"/>
  <c r="BE275"/>
  <c r="BE419"/>
  <c r="BI62"/>
  <c r="BJ62" s="1"/>
  <c r="BK62" s="1"/>
  <c r="BE60"/>
  <c r="V60" s="1"/>
  <c r="BK421" l="1"/>
  <c r="V491"/>
  <c r="CI491"/>
  <c r="DV490"/>
  <c r="V490"/>
  <c r="BD420"/>
  <c r="BE420" s="1"/>
  <c r="BI493"/>
  <c r="BJ493" s="1"/>
  <c r="BK493" s="1"/>
  <c r="AM493"/>
  <c r="CJ493" s="1"/>
  <c r="CL493" s="1"/>
  <c r="Y493" s="1"/>
  <c r="CN493"/>
  <c r="CO493" s="1"/>
  <c r="CP493" s="1"/>
  <c r="AI495"/>
  <c r="AJ494"/>
  <c r="BD492"/>
  <c r="CN421"/>
  <c r="CO421" s="1"/>
  <c r="CP421" s="1"/>
  <c r="AM421"/>
  <c r="CJ421" s="1"/>
  <c r="CJ133"/>
  <c r="BK277"/>
  <c r="CN277"/>
  <c r="CO277" s="1"/>
  <c r="CP277" s="1"/>
  <c r="BB206"/>
  <c r="BA207"/>
  <c r="BB351"/>
  <c r="BA352"/>
  <c r="BB494"/>
  <c r="BA495"/>
  <c r="DV202"/>
  <c r="V202"/>
  <c r="AJ206"/>
  <c r="AI207"/>
  <c r="AM277"/>
  <c r="AJ422"/>
  <c r="AM422" s="1"/>
  <c r="AI423"/>
  <c r="BD204"/>
  <c r="CJ204"/>
  <c r="AJ134"/>
  <c r="AM134" s="1"/>
  <c r="CJ134" s="1"/>
  <c r="AI135"/>
  <c r="BD348"/>
  <c r="CJ348"/>
  <c r="Z203"/>
  <c r="CL203"/>
  <c r="Y203" s="1"/>
  <c r="BI133"/>
  <c r="BJ133" s="1"/>
  <c r="BK133" s="1"/>
  <c r="AJ64"/>
  <c r="AI65"/>
  <c r="AJ350"/>
  <c r="AI351"/>
  <c r="Z347"/>
  <c r="CL347"/>
  <c r="Y347" s="1"/>
  <c r="CI203"/>
  <c r="BE203"/>
  <c r="BI205"/>
  <c r="BJ205" s="1"/>
  <c r="BK205" s="1"/>
  <c r="CN205"/>
  <c r="CO205" s="1"/>
  <c r="CP205" s="1"/>
  <c r="AM205"/>
  <c r="BD133"/>
  <c r="CI133" s="1"/>
  <c r="BI349"/>
  <c r="BJ349" s="1"/>
  <c r="BK349" s="1"/>
  <c r="CN349"/>
  <c r="CO349" s="1"/>
  <c r="CP349" s="1"/>
  <c r="AM349"/>
  <c r="BB278"/>
  <c r="BA279"/>
  <c r="BD62"/>
  <c r="BB135"/>
  <c r="BA136"/>
  <c r="CN133"/>
  <c r="CO133" s="1"/>
  <c r="CP133" s="1"/>
  <c r="AJ278"/>
  <c r="CN278" s="1"/>
  <c r="CO278" s="1"/>
  <c r="AI279"/>
  <c r="CI347"/>
  <c r="BE347"/>
  <c r="V346"/>
  <c r="DV346"/>
  <c r="BB422"/>
  <c r="BA423"/>
  <c r="CI276"/>
  <c r="Z61"/>
  <c r="CJ62"/>
  <c r="Z62" s="1"/>
  <c r="BB64"/>
  <c r="CI61"/>
  <c r="DV419"/>
  <c r="V419"/>
  <c r="DV275"/>
  <c r="V275"/>
  <c r="DV131"/>
  <c r="V131"/>
  <c r="CL132"/>
  <c r="Y132" s="1"/>
  <c r="Z132"/>
  <c r="CL276"/>
  <c r="Y276" s="1"/>
  <c r="Z276"/>
  <c r="CL420"/>
  <c r="Y420" s="1"/>
  <c r="Z420"/>
  <c r="AM63"/>
  <c r="CN63"/>
  <c r="CO63" s="1"/>
  <c r="CP63" s="1"/>
  <c r="BE132"/>
  <c r="BI63"/>
  <c r="BJ63" s="1"/>
  <c r="BK63" s="1"/>
  <c r="BE61"/>
  <c r="V61" s="1"/>
  <c r="BE276"/>
  <c r="BD421" l="1"/>
  <c r="CI420"/>
  <c r="Z493"/>
  <c r="AJ495"/>
  <c r="AI496"/>
  <c r="CP278"/>
  <c r="BI494"/>
  <c r="BJ494" s="1"/>
  <c r="BK494" s="1"/>
  <c r="AM494"/>
  <c r="CJ494" s="1"/>
  <c r="CL494" s="1"/>
  <c r="Y494" s="1"/>
  <c r="CN494"/>
  <c r="CO494" s="1"/>
  <c r="CP494" s="1"/>
  <c r="AM278"/>
  <c r="CJ278" s="1"/>
  <c r="BD493"/>
  <c r="CI493" s="1"/>
  <c r="CI492"/>
  <c r="BE492"/>
  <c r="CJ277"/>
  <c r="CL277" s="1"/>
  <c r="Y277" s="1"/>
  <c r="BI134"/>
  <c r="BJ134" s="1"/>
  <c r="BK134" s="1"/>
  <c r="CN134"/>
  <c r="CO134" s="1"/>
  <c r="CP134" s="1"/>
  <c r="BI278"/>
  <c r="BJ278" s="1"/>
  <c r="BK278" s="1"/>
  <c r="BI422"/>
  <c r="BJ422" s="1"/>
  <c r="BK422" s="1"/>
  <c r="BD422"/>
  <c r="BD63"/>
  <c r="BB279"/>
  <c r="BA280"/>
  <c r="AJ351"/>
  <c r="AI352"/>
  <c r="CI204"/>
  <c r="BE204"/>
  <c r="AJ279"/>
  <c r="BI279" s="1"/>
  <c r="BJ279" s="1"/>
  <c r="AI280"/>
  <c r="CN350"/>
  <c r="CO350" s="1"/>
  <c r="CP350" s="1"/>
  <c r="AM350"/>
  <c r="BI350"/>
  <c r="BJ350" s="1"/>
  <c r="BK350" s="1"/>
  <c r="AJ65"/>
  <c r="AI66"/>
  <c r="CI348"/>
  <c r="BE348"/>
  <c r="BD277"/>
  <c r="CI277" s="1"/>
  <c r="BB352"/>
  <c r="BA353"/>
  <c r="BD205"/>
  <c r="CJ205"/>
  <c r="BB495"/>
  <c r="BA496"/>
  <c r="BB136"/>
  <c r="BA137"/>
  <c r="DV203"/>
  <c r="V203"/>
  <c r="AJ135"/>
  <c r="AM135" s="1"/>
  <c r="AI136"/>
  <c r="Z348"/>
  <c r="CL348"/>
  <c r="Y348" s="1"/>
  <c r="CN422"/>
  <c r="CO422" s="1"/>
  <c r="CP422" s="1"/>
  <c r="V347"/>
  <c r="DV347"/>
  <c r="BD134"/>
  <c r="CI134" s="1"/>
  <c r="AJ207"/>
  <c r="AI208"/>
  <c r="BB207"/>
  <c r="BA208"/>
  <c r="BB423"/>
  <c r="BA424"/>
  <c r="AJ423"/>
  <c r="AI424"/>
  <c r="BD349"/>
  <c r="CJ349"/>
  <c r="CL204"/>
  <c r="Y204" s="1"/>
  <c r="Z204"/>
  <c r="AM206"/>
  <c r="CN206"/>
  <c r="CO206" s="1"/>
  <c r="CP206" s="1"/>
  <c r="BI206"/>
  <c r="BJ206" s="1"/>
  <c r="BK206" s="1"/>
  <c r="CI421"/>
  <c r="CL62"/>
  <c r="Y62" s="1"/>
  <c r="CJ422"/>
  <c r="BB65"/>
  <c r="CI62"/>
  <c r="CJ63"/>
  <c r="CL63" s="1"/>
  <c r="Y63" s="1"/>
  <c r="CL421"/>
  <c r="Y421" s="1"/>
  <c r="Z421"/>
  <c r="DV420"/>
  <c r="V420"/>
  <c r="DV132"/>
  <c r="V132"/>
  <c r="CL133"/>
  <c r="Y133" s="1"/>
  <c r="Z133"/>
  <c r="DV276"/>
  <c r="V276"/>
  <c r="AM423"/>
  <c r="CN423"/>
  <c r="CO423" s="1"/>
  <c r="CP423" s="1"/>
  <c r="AM64"/>
  <c r="CN64"/>
  <c r="CO64" s="1"/>
  <c r="CP64" s="1"/>
  <c r="BE133"/>
  <c r="BI423"/>
  <c r="BJ423" s="1"/>
  <c r="BI64"/>
  <c r="BJ64" s="1"/>
  <c r="BK64" s="1"/>
  <c r="BE62"/>
  <c r="V62" s="1"/>
  <c r="BE421"/>
  <c r="BE493" l="1"/>
  <c r="V493" s="1"/>
  <c r="Z277"/>
  <c r="BE277"/>
  <c r="BD278"/>
  <c r="CI278" s="1"/>
  <c r="BK279"/>
  <c r="DV492"/>
  <c r="V492"/>
  <c r="BD494"/>
  <c r="Z494"/>
  <c r="AJ496"/>
  <c r="AI497"/>
  <c r="BK423"/>
  <c r="BI495"/>
  <c r="BJ495" s="1"/>
  <c r="BK495" s="1"/>
  <c r="AM495"/>
  <c r="CJ495" s="1"/>
  <c r="CL495" s="1"/>
  <c r="Y495" s="1"/>
  <c r="CN495"/>
  <c r="CO495" s="1"/>
  <c r="CP495" s="1"/>
  <c r="CN135"/>
  <c r="CO135" s="1"/>
  <c r="CP135" s="1"/>
  <c r="DV493"/>
  <c r="CN279"/>
  <c r="CO279" s="1"/>
  <c r="CP279" s="1"/>
  <c r="AJ424"/>
  <c r="AI425"/>
  <c r="BD350"/>
  <c r="CJ350"/>
  <c r="BB280"/>
  <c r="BA281"/>
  <c r="BD64"/>
  <c r="AM279"/>
  <c r="BI135"/>
  <c r="BJ135" s="1"/>
  <c r="BK135" s="1"/>
  <c r="BB208"/>
  <c r="BA209"/>
  <c r="Z205"/>
  <c r="CL205"/>
  <c r="Y205" s="1"/>
  <c r="V204"/>
  <c r="DV204"/>
  <c r="CL349"/>
  <c r="Y349" s="1"/>
  <c r="Z349"/>
  <c r="AJ66"/>
  <c r="AI67"/>
  <c r="BD206"/>
  <c r="CJ206"/>
  <c r="BB496"/>
  <c r="BA497"/>
  <c r="BD135"/>
  <c r="CI135" s="1"/>
  <c r="AJ208"/>
  <c r="AI209"/>
  <c r="BB137"/>
  <c r="BA138"/>
  <c r="BE205"/>
  <c r="CI205"/>
  <c r="AJ352"/>
  <c r="AI353"/>
  <c r="BB424"/>
  <c r="BA425"/>
  <c r="AJ136"/>
  <c r="AM136" s="1"/>
  <c r="AI137"/>
  <c r="AJ280"/>
  <c r="AM280" s="1"/>
  <c r="AI281"/>
  <c r="DV348"/>
  <c r="V348"/>
  <c r="BD423"/>
  <c r="CJ135"/>
  <c r="Z135" s="1"/>
  <c r="CI349"/>
  <c r="BE349"/>
  <c r="AM207"/>
  <c r="BI207"/>
  <c r="BJ207" s="1"/>
  <c r="BK207" s="1"/>
  <c r="CN207"/>
  <c r="CO207" s="1"/>
  <c r="CP207" s="1"/>
  <c r="BB353"/>
  <c r="BA354"/>
  <c r="CN351"/>
  <c r="CO351" s="1"/>
  <c r="CP351" s="1"/>
  <c r="BI351"/>
  <c r="BJ351" s="1"/>
  <c r="BK351" s="1"/>
  <c r="AM351"/>
  <c r="CI422"/>
  <c r="Z63"/>
  <c r="BB66"/>
  <c r="CJ423"/>
  <c r="CI63"/>
  <c r="CJ64"/>
  <c r="CL64" s="1"/>
  <c r="Y64" s="1"/>
  <c r="DV133"/>
  <c r="V133"/>
  <c r="DV277"/>
  <c r="V277"/>
  <c r="CL422"/>
  <c r="Y422" s="1"/>
  <c r="Z422"/>
  <c r="DV421"/>
  <c r="V421"/>
  <c r="CL278"/>
  <c r="Y278" s="1"/>
  <c r="Z278"/>
  <c r="CL134"/>
  <c r="Y134" s="1"/>
  <c r="Z134"/>
  <c r="AM65"/>
  <c r="CN65"/>
  <c r="CO65" s="1"/>
  <c r="CP65" s="1"/>
  <c r="AM424"/>
  <c r="CN424"/>
  <c r="CO424" s="1"/>
  <c r="CP424" s="1"/>
  <c r="BE134"/>
  <c r="BI65"/>
  <c r="BJ65" s="1"/>
  <c r="BK65" s="1"/>
  <c r="BI424"/>
  <c r="BJ424" s="1"/>
  <c r="BK424" s="1"/>
  <c r="BE422"/>
  <c r="BE63"/>
  <c r="V63" s="1"/>
  <c r="BE278" l="1"/>
  <c r="BD495"/>
  <c r="BE495" s="1"/>
  <c r="DV495" s="1"/>
  <c r="Z495"/>
  <c r="BE494"/>
  <c r="CI494"/>
  <c r="AM496"/>
  <c r="CJ496" s="1"/>
  <c r="CL496" s="1"/>
  <c r="Y496" s="1"/>
  <c r="BI496"/>
  <c r="BJ496" s="1"/>
  <c r="BK496" s="1"/>
  <c r="CN496"/>
  <c r="CO496" s="1"/>
  <c r="CP496" s="1"/>
  <c r="AJ497"/>
  <c r="AI498"/>
  <c r="CJ136"/>
  <c r="CL135"/>
  <c r="Y135" s="1"/>
  <c r="BI136"/>
  <c r="BJ136" s="1"/>
  <c r="BK136" s="1"/>
  <c r="CN136"/>
  <c r="CO136" s="1"/>
  <c r="CP136" s="1"/>
  <c r="CN280"/>
  <c r="CO280" s="1"/>
  <c r="CP280" s="1"/>
  <c r="BI280"/>
  <c r="BJ280" s="1"/>
  <c r="BK280" s="1"/>
  <c r="CJ279"/>
  <c r="CL279" s="1"/>
  <c r="Y279" s="1"/>
  <c r="BD424"/>
  <c r="AM208"/>
  <c r="BI208"/>
  <c r="BJ208" s="1"/>
  <c r="BK208" s="1"/>
  <c r="CN208"/>
  <c r="CO208" s="1"/>
  <c r="CP208" s="1"/>
  <c r="AJ67"/>
  <c r="AI68"/>
  <c r="BB281"/>
  <c r="BA282"/>
  <c r="BD207"/>
  <c r="CJ207"/>
  <c r="AJ353"/>
  <c r="AI354"/>
  <c r="DV205"/>
  <c r="V205"/>
  <c r="CI350"/>
  <c r="BE350"/>
  <c r="CL350"/>
  <c r="Y350" s="1"/>
  <c r="Z350"/>
  <c r="BB354"/>
  <c r="BA355"/>
  <c r="AJ137"/>
  <c r="AM137" s="1"/>
  <c r="AI138"/>
  <c r="BB138"/>
  <c r="BA139"/>
  <c r="CL206"/>
  <c r="Y206" s="1"/>
  <c r="Z206"/>
  <c r="BD279"/>
  <c r="BE279" s="1"/>
  <c r="AM352"/>
  <c r="CN352"/>
  <c r="CO352" s="1"/>
  <c r="CP352" s="1"/>
  <c r="BI352"/>
  <c r="BJ352" s="1"/>
  <c r="BK352" s="1"/>
  <c r="BB497"/>
  <c r="BA498"/>
  <c r="BD136"/>
  <c r="CI136" s="1"/>
  <c r="AJ425"/>
  <c r="BI425" s="1"/>
  <c r="BJ425" s="1"/>
  <c r="BK425" s="1"/>
  <c r="AI426"/>
  <c r="BD65"/>
  <c r="BD351"/>
  <c r="CJ351"/>
  <c r="DV349"/>
  <c r="V349"/>
  <c r="BB209"/>
  <c r="BA210"/>
  <c r="AJ281"/>
  <c r="CN281" s="1"/>
  <c r="CO281" s="1"/>
  <c r="AI282"/>
  <c r="BD280"/>
  <c r="BB425"/>
  <c r="BA426"/>
  <c r="AJ209"/>
  <c r="AI210"/>
  <c r="CI206"/>
  <c r="BE206"/>
  <c r="CI423"/>
  <c r="Z64"/>
  <c r="CJ424"/>
  <c r="CI64"/>
  <c r="CJ65"/>
  <c r="CL65" s="1"/>
  <c r="Y65" s="1"/>
  <c r="BB67"/>
  <c r="CJ280"/>
  <c r="CL423"/>
  <c r="Y423" s="1"/>
  <c r="Z423"/>
  <c r="DV134"/>
  <c r="V134"/>
  <c r="DV422"/>
  <c r="V422"/>
  <c r="DV278"/>
  <c r="V278"/>
  <c r="AM66"/>
  <c r="CN66"/>
  <c r="CO66" s="1"/>
  <c r="CP66" s="1"/>
  <c r="BE135"/>
  <c r="BI66"/>
  <c r="BJ66" s="1"/>
  <c r="BK66" s="1"/>
  <c r="BE423"/>
  <c r="BE64"/>
  <c r="V64" s="1"/>
  <c r="V495" l="1"/>
  <c r="CI495"/>
  <c r="Z496"/>
  <c r="AJ498"/>
  <c r="AI499"/>
  <c r="CI279"/>
  <c r="CN497"/>
  <c r="CO497" s="1"/>
  <c r="CP497" s="1"/>
  <c r="BI497"/>
  <c r="BJ497" s="1"/>
  <c r="BK497" s="1"/>
  <c r="AM497"/>
  <c r="CJ497" s="1"/>
  <c r="CL497" s="1"/>
  <c r="Y497" s="1"/>
  <c r="BD496"/>
  <c r="V494"/>
  <c r="DV494"/>
  <c r="BI281"/>
  <c r="BJ281" s="1"/>
  <c r="CP281"/>
  <c r="CN137"/>
  <c r="CO137" s="1"/>
  <c r="CP137" s="1"/>
  <c r="BI137"/>
  <c r="BJ137" s="1"/>
  <c r="BK137" s="1"/>
  <c r="CJ137"/>
  <c r="AM281"/>
  <c r="Z279"/>
  <c r="AM425"/>
  <c r="CN425"/>
  <c r="CO425" s="1"/>
  <c r="CP425" s="1"/>
  <c r="BK281"/>
  <c r="CL351"/>
  <c r="Y351" s="1"/>
  <c r="Z351"/>
  <c r="BB498"/>
  <c r="BA499"/>
  <c r="AJ68"/>
  <c r="AI69"/>
  <c r="CI351"/>
  <c r="BE351"/>
  <c r="BI353"/>
  <c r="BJ353" s="1"/>
  <c r="BK353" s="1"/>
  <c r="AM353"/>
  <c r="CN353"/>
  <c r="CO353" s="1"/>
  <c r="CP353" s="1"/>
  <c r="AJ210"/>
  <c r="AI211"/>
  <c r="BB210"/>
  <c r="BA211"/>
  <c r="AJ138"/>
  <c r="AM138" s="1"/>
  <c r="AI139"/>
  <c r="DV350"/>
  <c r="V350"/>
  <c r="CL207"/>
  <c r="Y207" s="1"/>
  <c r="Z207"/>
  <c r="DV206"/>
  <c r="V206"/>
  <c r="BI209"/>
  <c r="BJ209" s="1"/>
  <c r="BK209" s="1"/>
  <c r="AM209"/>
  <c r="CN209"/>
  <c r="CO209" s="1"/>
  <c r="CP209" s="1"/>
  <c r="AJ426"/>
  <c r="BI426" s="1"/>
  <c r="BJ426" s="1"/>
  <c r="BK426" s="1"/>
  <c r="AI427"/>
  <c r="BD352"/>
  <c r="CJ352"/>
  <c r="BD137"/>
  <c r="CI137" s="1"/>
  <c r="BD208"/>
  <c r="CJ208"/>
  <c r="BB426"/>
  <c r="BA427"/>
  <c r="BB355"/>
  <c r="BA356"/>
  <c r="BE207"/>
  <c r="CI207"/>
  <c r="AJ282"/>
  <c r="AM282" s="1"/>
  <c r="AI283"/>
  <c r="BB139"/>
  <c r="BA140"/>
  <c r="AJ354"/>
  <c r="AI355"/>
  <c r="BD66"/>
  <c r="BB282"/>
  <c r="BA283"/>
  <c r="CI424"/>
  <c r="CI280"/>
  <c r="CJ66"/>
  <c r="CL66" s="1"/>
  <c r="Y66" s="1"/>
  <c r="CI65"/>
  <c r="Z65"/>
  <c r="CJ425"/>
  <c r="BB68"/>
  <c r="CL280"/>
  <c r="Y280" s="1"/>
  <c r="Z280"/>
  <c r="DV135"/>
  <c r="V135"/>
  <c r="DV423"/>
  <c r="V423"/>
  <c r="CL136"/>
  <c r="Y136" s="1"/>
  <c r="Z136"/>
  <c r="CL424"/>
  <c r="Y424" s="1"/>
  <c r="Z424"/>
  <c r="DV279"/>
  <c r="V279"/>
  <c r="AM67"/>
  <c r="CN67"/>
  <c r="CO67" s="1"/>
  <c r="CP67" s="1"/>
  <c r="BE136"/>
  <c r="BE280"/>
  <c r="BI67"/>
  <c r="BJ67" s="1"/>
  <c r="BK67" s="1"/>
  <c r="BI282"/>
  <c r="BJ282" s="1"/>
  <c r="BK282" s="1"/>
  <c r="BE65"/>
  <c r="V65" s="1"/>
  <c r="BE424"/>
  <c r="Z497" l="1"/>
  <c r="CN138"/>
  <c r="CO138" s="1"/>
  <c r="CP138" s="1"/>
  <c r="AI500"/>
  <c r="AJ499"/>
  <c r="CN498"/>
  <c r="CO498" s="1"/>
  <c r="CP498" s="1"/>
  <c r="BI498"/>
  <c r="BJ498" s="1"/>
  <c r="BK498" s="1"/>
  <c r="AM498"/>
  <c r="CJ498" s="1"/>
  <c r="CL498" s="1"/>
  <c r="Y498" s="1"/>
  <c r="BE496"/>
  <c r="CI496"/>
  <c r="BD497"/>
  <c r="CN282"/>
  <c r="CO282" s="1"/>
  <c r="CP282" s="1"/>
  <c r="CJ281"/>
  <c r="CL281" s="1"/>
  <c r="Y281" s="1"/>
  <c r="BD281"/>
  <c r="BE281" s="1"/>
  <c r="CJ138"/>
  <c r="BD425"/>
  <c r="BE425" s="1"/>
  <c r="BI138"/>
  <c r="BJ138" s="1"/>
  <c r="BK138" s="1"/>
  <c r="AM426"/>
  <c r="BD426" s="1"/>
  <c r="AM354"/>
  <c r="CN354"/>
  <c r="CO354" s="1"/>
  <c r="CP354" s="1"/>
  <c r="BI354"/>
  <c r="BJ354" s="1"/>
  <c r="BK354" s="1"/>
  <c r="V207"/>
  <c r="DV207"/>
  <c r="AJ211"/>
  <c r="AI212"/>
  <c r="CN426"/>
  <c r="CO426" s="1"/>
  <c r="CP426" s="1"/>
  <c r="BB140"/>
  <c r="BA141"/>
  <c r="CI208"/>
  <c r="BE208"/>
  <c r="BI210"/>
  <c r="BJ210" s="1"/>
  <c r="BK210" s="1"/>
  <c r="AM210"/>
  <c r="CN210"/>
  <c r="CO210" s="1"/>
  <c r="CP210" s="1"/>
  <c r="AJ69"/>
  <c r="AI70"/>
  <c r="BD209"/>
  <c r="CJ209"/>
  <c r="BB283"/>
  <c r="BA284"/>
  <c r="CL352"/>
  <c r="Y352" s="1"/>
  <c r="Z352"/>
  <c r="AJ139"/>
  <c r="AM139" s="1"/>
  <c r="AI140"/>
  <c r="BB427"/>
  <c r="BA428"/>
  <c r="BD138"/>
  <c r="CI138" s="1"/>
  <c r="BD353"/>
  <c r="CJ353"/>
  <c r="CI352"/>
  <c r="BE352"/>
  <c r="BB211"/>
  <c r="BA212"/>
  <c r="AJ283"/>
  <c r="CN283" s="1"/>
  <c r="CO283" s="1"/>
  <c r="CP283" s="1"/>
  <c r="AI284"/>
  <c r="BB356"/>
  <c r="BA357"/>
  <c r="BB499"/>
  <c r="BA500"/>
  <c r="BD67"/>
  <c r="BD282"/>
  <c r="AJ355"/>
  <c r="AI356"/>
  <c r="Z208"/>
  <c r="CL208"/>
  <c r="Y208" s="1"/>
  <c r="AJ427"/>
  <c r="AM427" s="1"/>
  <c r="AI428"/>
  <c r="DV351"/>
  <c r="V351"/>
  <c r="Z66"/>
  <c r="CI66"/>
  <c r="CJ67"/>
  <c r="Z67" s="1"/>
  <c r="BB69"/>
  <c r="CJ282"/>
  <c r="DV280"/>
  <c r="V280"/>
  <c r="DV424"/>
  <c r="V424"/>
  <c r="DV136"/>
  <c r="V136"/>
  <c r="CL137"/>
  <c r="Y137" s="1"/>
  <c r="Z137"/>
  <c r="CL425"/>
  <c r="Y425" s="1"/>
  <c r="Z425"/>
  <c r="AM68"/>
  <c r="CN68"/>
  <c r="CO68" s="1"/>
  <c r="CP68" s="1"/>
  <c r="BI139"/>
  <c r="BJ139" s="1"/>
  <c r="BE137"/>
  <c r="BE66"/>
  <c r="V66" s="1"/>
  <c r="BI68"/>
  <c r="BJ68" s="1"/>
  <c r="BK68" s="1"/>
  <c r="CI281" l="1"/>
  <c r="CI425"/>
  <c r="Z498"/>
  <c r="AJ500"/>
  <c r="AI501"/>
  <c r="V496"/>
  <c r="DV496"/>
  <c r="CN499"/>
  <c r="CO499" s="1"/>
  <c r="CP499" s="1"/>
  <c r="BI499"/>
  <c r="BJ499" s="1"/>
  <c r="BK499" s="1"/>
  <c r="AM499"/>
  <c r="CJ499" s="1"/>
  <c r="CL499" s="1"/>
  <c r="Y499" s="1"/>
  <c r="BE497"/>
  <c r="CI497"/>
  <c r="BD498"/>
  <c r="BK139"/>
  <c r="CJ426"/>
  <c r="CL426" s="1"/>
  <c r="Y426" s="1"/>
  <c r="Z281"/>
  <c r="AM283"/>
  <c r="BD283" s="1"/>
  <c r="CN427"/>
  <c r="CO427" s="1"/>
  <c r="CP427" s="1"/>
  <c r="BI283"/>
  <c r="BJ283" s="1"/>
  <c r="BK283" s="1"/>
  <c r="BI427"/>
  <c r="BJ427" s="1"/>
  <c r="BK427" s="1"/>
  <c r="CN139"/>
  <c r="CO139" s="1"/>
  <c r="CP139" s="1"/>
  <c r="BE138"/>
  <c r="V138" s="1"/>
  <c r="CJ139"/>
  <c r="BB428"/>
  <c r="BA429"/>
  <c r="BB284"/>
  <c r="BA285"/>
  <c r="BD210"/>
  <c r="CJ210"/>
  <c r="AJ356"/>
  <c r="AI357"/>
  <c r="BB357"/>
  <c r="BA358"/>
  <c r="V352"/>
  <c r="DV352"/>
  <c r="AJ212"/>
  <c r="AI213"/>
  <c r="AM355"/>
  <c r="CN355"/>
  <c r="CO355" s="1"/>
  <c r="CP355" s="1"/>
  <c r="BI355"/>
  <c r="BJ355" s="1"/>
  <c r="BK355" s="1"/>
  <c r="BI211"/>
  <c r="BJ211" s="1"/>
  <c r="BK211" s="1"/>
  <c r="AM211"/>
  <c r="CN211"/>
  <c r="CO211" s="1"/>
  <c r="CP211" s="1"/>
  <c r="AJ284"/>
  <c r="CN284" s="1"/>
  <c r="CO284" s="1"/>
  <c r="CP284" s="1"/>
  <c r="AI285"/>
  <c r="BE209"/>
  <c r="CI209"/>
  <c r="BD68"/>
  <c r="DV208"/>
  <c r="V208"/>
  <c r="AJ428"/>
  <c r="CN428" s="1"/>
  <c r="CO428" s="1"/>
  <c r="AI429"/>
  <c r="CI353"/>
  <c r="BE353"/>
  <c r="AJ70"/>
  <c r="AI71"/>
  <c r="AJ140"/>
  <c r="AM140" s="1"/>
  <c r="AI141"/>
  <c r="Z353"/>
  <c r="CL353"/>
  <c r="Y353" s="1"/>
  <c r="BD427"/>
  <c r="BB141"/>
  <c r="BA142"/>
  <c r="CL209"/>
  <c r="Y209" s="1"/>
  <c r="Z209"/>
  <c r="BD139"/>
  <c r="CI139" s="1"/>
  <c r="BB500"/>
  <c r="BA501"/>
  <c r="BB212"/>
  <c r="BA213"/>
  <c r="BD354"/>
  <c r="CJ354"/>
  <c r="CI426"/>
  <c r="CI282"/>
  <c r="CI67"/>
  <c r="CJ68"/>
  <c r="CL68" s="1"/>
  <c r="Y68" s="1"/>
  <c r="CL67"/>
  <c r="Y67" s="1"/>
  <c r="CJ427"/>
  <c r="BB70"/>
  <c r="CL138"/>
  <c r="Y138" s="1"/>
  <c r="Z138"/>
  <c r="DV425"/>
  <c r="V425"/>
  <c r="DV281"/>
  <c r="V281"/>
  <c r="DV137"/>
  <c r="V137"/>
  <c r="CL282"/>
  <c r="Y282" s="1"/>
  <c r="Z282"/>
  <c r="AM69"/>
  <c r="CN69"/>
  <c r="CO69" s="1"/>
  <c r="CP69" s="1"/>
  <c r="AM284"/>
  <c r="CN140"/>
  <c r="CO140" s="1"/>
  <c r="CP140" s="1"/>
  <c r="BI140"/>
  <c r="BJ140" s="1"/>
  <c r="BE67"/>
  <c r="V67" s="1"/>
  <c r="BE426"/>
  <c r="BE282"/>
  <c r="BI69"/>
  <c r="BJ69" s="1"/>
  <c r="BK69" s="1"/>
  <c r="BI284"/>
  <c r="BJ284" s="1"/>
  <c r="BK284" s="1"/>
  <c r="CJ283" l="1"/>
  <c r="Z499"/>
  <c r="BD499"/>
  <c r="CI499" s="1"/>
  <c r="CI498"/>
  <c r="BE498"/>
  <c r="CP428"/>
  <c r="AI502"/>
  <c r="AJ501"/>
  <c r="Z426"/>
  <c r="BK140"/>
  <c r="V497"/>
  <c r="DV497"/>
  <c r="BI500"/>
  <c r="BJ500" s="1"/>
  <c r="BK500" s="1"/>
  <c r="AM500"/>
  <c r="CJ500" s="1"/>
  <c r="CL500" s="1"/>
  <c r="Y500" s="1"/>
  <c r="CN500"/>
  <c r="CO500" s="1"/>
  <c r="CP500" s="1"/>
  <c r="CJ140"/>
  <c r="Z140" s="1"/>
  <c r="AM428"/>
  <c r="BD428" s="1"/>
  <c r="BI428"/>
  <c r="BJ428" s="1"/>
  <c r="BK428" s="1"/>
  <c r="BD284"/>
  <c r="AJ71"/>
  <c r="AI72"/>
  <c r="BI212"/>
  <c r="BJ212" s="1"/>
  <c r="BK212" s="1"/>
  <c r="AM212"/>
  <c r="CN212"/>
  <c r="CO212" s="1"/>
  <c r="CP212" s="1"/>
  <c r="CI210"/>
  <c r="BE210"/>
  <c r="BE354"/>
  <c r="CI354"/>
  <c r="AJ429"/>
  <c r="AM429" s="1"/>
  <c r="AI430"/>
  <c r="BB429"/>
  <c r="BA430"/>
  <c r="BD211"/>
  <c r="CJ211"/>
  <c r="BD69"/>
  <c r="BB213"/>
  <c r="BA214"/>
  <c r="AJ357"/>
  <c r="AI358"/>
  <c r="Z354"/>
  <c r="CL354"/>
  <c r="Y354" s="1"/>
  <c r="DV353"/>
  <c r="V353"/>
  <c r="BB358"/>
  <c r="BA359"/>
  <c r="AJ141"/>
  <c r="AM141" s="1"/>
  <c r="AI142"/>
  <c r="V209"/>
  <c r="DV209"/>
  <c r="BD355"/>
  <c r="CJ355"/>
  <c r="CN356"/>
  <c r="CO356" s="1"/>
  <c r="CP356" s="1"/>
  <c r="BI356"/>
  <c r="BJ356" s="1"/>
  <c r="BK356" s="1"/>
  <c r="AM356"/>
  <c r="BB285"/>
  <c r="BA286"/>
  <c r="BB501"/>
  <c r="BA502"/>
  <c r="BB142"/>
  <c r="BA143"/>
  <c r="BD140"/>
  <c r="CI140" s="1"/>
  <c r="AJ285"/>
  <c r="BI285" s="1"/>
  <c r="BJ285" s="1"/>
  <c r="BK285" s="1"/>
  <c r="AI286"/>
  <c r="AJ213"/>
  <c r="AI214"/>
  <c r="CL210"/>
  <c r="Y210" s="1"/>
  <c r="Z210"/>
  <c r="CI427"/>
  <c r="CI283"/>
  <c r="DV138"/>
  <c r="Z68"/>
  <c r="CJ284"/>
  <c r="CJ428"/>
  <c r="CI68"/>
  <c r="BB71"/>
  <c r="CJ69"/>
  <c r="Z69" s="1"/>
  <c r="DV282"/>
  <c r="V282"/>
  <c r="DV426"/>
  <c r="V426"/>
  <c r="CL283"/>
  <c r="Y283" s="1"/>
  <c r="Z283"/>
  <c r="CL139"/>
  <c r="Y139" s="1"/>
  <c r="Z139"/>
  <c r="CL427"/>
  <c r="Y427" s="1"/>
  <c r="Z427"/>
  <c r="AM70"/>
  <c r="CN70"/>
  <c r="CO70" s="1"/>
  <c r="CP70" s="1"/>
  <c r="BE139"/>
  <c r="BE68"/>
  <c r="V68" s="1"/>
  <c r="BE427"/>
  <c r="BE283"/>
  <c r="BI70"/>
  <c r="BJ70" s="1"/>
  <c r="BK70" s="1"/>
  <c r="CL140" l="1"/>
  <c r="Y140" s="1"/>
  <c r="Z500"/>
  <c r="BE499"/>
  <c r="BI501"/>
  <c r="BJ501" s="1"/>
  <c r="BK501" s="1"/>
  <c r="CN501"/>
  <c r="CO501" s="1"/>
  <c r="CP501" s="1"/>
  <c r="AM501"/>
  <c r="CJ501" s="1"/>
  <c r="CL501" s="1"/>
  <c r="Y501" s="1"/>
  <c r="DV498"/>
  <c r="V498"/>
  <c r="AJ502"/>
  <c r="AI503"/>
  <c r="BD500"/>
  <c r="BI141"/>
  <c r="BJ141" s="1"/>
  <c r="BK141" s="1"/>
  <c r="BI429"/>
  <c r="BJ429" s="1"/>
  <c r="BK429" s="1"/>
  <c r="CN141"/>
  <c r="CO141" s="1"/>
  <c r="CP141" s="1"/>
  <c r="BD429"/>
  <c r="AJ142"/>
  <c r="AM142" s="1"/>
  <c r="CJ142" s="1"/>
  <c r="AI143"/>
  <c r="V354"/>
  <c r="DV354"/>
  <c r="CN285"/>
  <c r="CO285" s="1"/>
  <c r="CP285" s="1"/>
  <c r="AJ358"/>
  <c r="AI359"/>
  <c r="CI211"/>
  <c r="BE211"/>
  <c r="AJ72"/>
  <c r="AI73"/>
  <c r="CL211"/>
  <c r="Y211" s="1"/>
  <c r="Z211"/>
  <c r="BB143"/>
  <c r="BA144"/>
  <c r="AM285"/>
  <c r="BD70"/>
  <c r="AJ214"/>
  <c r="AI215"/>
  <c r="BB502"/>
  <c r="BA503"/>
  <c r="CL355"/>
  <c r="Y355" s="1"/>
  <c r="Z355"/>
  <c r="CN357"/>
  <c r="CO357" s="1"/>
  <c r="CP357" s="1"/>
  <c r="BI357"/>
  <c r="BJ357" s="1"/>
  <c r="BK357" s="1"/>
  <c r="AM357"/>
  <c r="BB430"/>
  <c r="BA431"/>
  <c r="BD141"/>
  <c r="BE141" s="1"/>
  <c r="CN429"/>
  <c r="CO429" s="1"/>
  <c r="CP429" s="1"/>
  <c r="CJ141"/>
  <c r="Z141" s="1"/>
  <c r="CN213"/>
  <c r="CO213" s="1"/>
  <c r="CP213" s="1"/>
  <c r="BI213"/>
  <c r="BJ213" s="1"/>
  <c r="BK213" s="1"/>
  <c r="AM213"/>
  <c r="BB359"/>
  <c r="BA360"/>
  <c r="BB214"/>
  <c r="BA215"/>
  <c r="BD356"/>
  <c r="CJ356"/>
  <c r="BD212"/>
  <c r="CJ212"/>
  <c r="AJ286"/>
  <c r="CN286" s="1"/>
  <c r="CO286" s="1"/>
  <c r="AI287"/>
  <c r="BB286"/>
  <c r="BA287"/>
  <c r="CI355"/>
  <c r="BE355"/>
  <c r="AJ430"/>
  <c r="BI430" s="1"/>
  <c r="BJ430" s="1"/>
  <c r="BK430" s="1"/>
  <c r="AI431"/>
  <c r="DV210"/>
  <c r="V210"/>
  <c r="CI428"/>
  <c r="CI284"/>
  <c r="CI141"/>
  <c r="CL69"/>
  <c r="Y69" s="1"/>
  <c r="CJ70"/>
  <c r="Z70" s="1"/>
  <c r="CJ429"/>
  <c r="BB72"/>
  <c r="CI69"/>
  <c r="CL284"/>
  <c r="Y284" s="1"/>
  <c r="Z284"/>
  <c r="DV283"/>
  <c r="V283"/>
  <c r="DV427"/>
  <c r="V427"/>
  <c r="CL428"/>
  <c r="Y428" s="1"/>
  <c r="Z428"/>
  <c r="DV139"/>
  <c r="V139"/>
  <c r="AM430"/>
  <c r="AM286"/>
  <c r="AM71"/>
  <c r="CN71"/>
  <c r="CO71" s="1"/>
  <c r="CP71" s="1"/>
  <c r="BE140"/>
  <c r="CN142"/>
  <c r="CO142" s="1"/>
  <c r="CP142" s="1"/>
  <c r="BI142"/>
  <c r="BJ142" s="1"/>
  <c r="BK142" s="1"/>
  <c r="BE284"/>
  <c r="BE69"/>
  <c r="V69" s="1"/>
  <c r="BI286"/>
  <c r="BJ286" s="1"/>
  <c r="BK286" s="1"/>
  <c r="BI71"/>
  <c r="BJ71" s="1"/>
  <c r="BK71" s="1"/>
  <c r="BE428"/>
  <c r="CL141" l="1"/>
  <c r="Y141" s="1"/>
  <c r="BD501"/>
  <c r="BE501" s="1"/>
  <c r="V501" s="1"/>
  <c r="V499"/>
  <c r="DV499"/>
  <c r="Z501"/>
  <c r="AM502"/>
  <c r="CN502"/>
  <c r="CO502" s="1"/>
  <c r="CP502" s="1"/>
  <c r="BI502"/>
  <c r="BJ502" s="1"/>
  <c r="BK502" s="1"/>
  <c r="AJ503"/>
  <c r="AI504"/>
  <c r="BE500"/>
  <c r="CI500"/>
  <c r="CN430"/>
  <c r="CO430" s="1"/>
  <c r="CP430" s="1"/>
  <c r="CJ285"/>
  <c r="Z285" s="1"/>
  <c r="CP286"/>
  <c r="CL356"/>
  <c r="Y356" s="1"/>
  <c r="Z356"/>
  <c r="BD357"/>
  <c r="CJ357"/>
  <c r="BI214"/>
  <c r="BJ214" s="1"/>
  <c r="BK214" s="1"/>
  <c r="CN214"/>
  <c r="CO214" s="1"/>
  <c r="CP214" s="1"/>
  <c r="AM214"/>
  <c r="AI288"/>
  <c r="AJ287"/>
  <c r="CN287" s="1"/>
  <c r="CO287" s="1"/>
  <c r="CI356"/>
  <c r="BE356"/>
  <c r="BB215"/>
  <c r="BA216"/>
  <c r="BD430"/>
  <c r="V211"/>
  <c r="DV211"/>
  <c r="AJ143"/>
  <c r="AM143" s="1"/>
  <c r="CJ143" s="1"/>
  <c r="AI144"/>
  <c r="BD285"/>
  <c r="CI285" s="1"/>
  <c r="DV355"/>
  <c r="V355"/>
  <c r="Z212"/>
  <c r="CL212"/>
  <c r="Y212" s="1"/>
  <c r="BB360"/>
  <c r="BA361"/>
  <c r="BB503"/>
  <c r="BA504"/>
  <c r="BD142"/>
  <c r="CI142" s="1"/>
  <c r="AJ431"/>
  <c r="AM431" s="1"/>
  <c r="AI432"/>
  <c r="BB431"/>
  <c r="BA432"/>
  <c r="BB144"/>
  <c r="BA145"/>
  <c r="AJ359"/>
  <c r="AI360"/>
  <c r="BD71"/>
  <c r="BD286"/>
  <c r="AI74"/>
  <c r="AJ73"/>
  <c r="BB287"/>
  <c r="BA288"/>
  <c r="CI212"/>
  <c r="BE212"/>
  <c r="BD213"/>
  <c r="CJ213"/>
  <c r="AJ215"/>
  <c r="AI216"/>
  <c r="BI358"/>
  <c r="BJ358" s="1"/>
  <c r="BK358" s="1"/>
  <c r="AM358"/>
  <c r="CN358"/>
  <c r="CO358" s="1"/>
  <c r="CP358" s="1"/>
  <c r="CI429"/>
  <c r="CJ430"/>
  <c r="CL70"/>
  <c r="Y70" s="1"/>
  <c r="CI70"/>
  <c r="CJ286"/>
  <c r="CJ71"/>
  <c r="Z71" s="1"/>
  <c r="BB73"/>
  <c r="CL429"/>
  <c r="Y429" s="1"/>
  <c r="Z429"/>
  <c r="DV428"/>
  <c r="V428"/>
  <c r="DV141"/>
  <c r="V141"/>
  <c r="DV284"/>
  <c r="V284"/>
  <c r="DV501"/>
  <c r="DV140"/>
  <c r="V140"/>
  <c r="AM72"/>
  <c r="CN72"/>
  <c r="CO72" s="1"/>
  <c r="CP72" s="1"/>
  <c r="AM287"/>
  <c r="BE70"/>
  <c r="V70" s="1"/>
  <c r="BI72"/>
  <c r="BJ72" s="1"/>
  <c r="BK72" s="1"/>
  <c r="BE429"/>
  <c r="BE285" l="1"/>
  <c r="CL285"/>
  <c r="Y285" s="1"/>
  <c r="CI501"/>
  <c r="DV500"/>
  <c r="V500"/>
  <c r="BI503"/>
  <c r="BJ503" s="1"/>
  <c r="BK503" s="1"/>
  <c r="AM503"/>
  <c r="CJ503" s="1"/>
  <c r="Z503" s="1"/>
  <c r="CN503"/>
  <c r="CO503" s="1"/>
  <c r="CP503" s="1"/>
  <c r="AJ504"/>
  <c r="AI505"/>
  <c r="BI287"/>
  <c r="BJ287" s="1"/>
  <c r="BK287" s="1"/>
  <c r="CJ502"/>
  <c r="BD502"/>
  <c r="CP287"/>
  <c r="BI143"/>
  <c r="BJ143" s="1"/>
  <c r="BK143" s="1"/>
  <c r="CN143"/>
  <c r="CO143" s="1"/>
  <c r="CP143" s="1"/>
  <c r="BD431"/>
  <c r="BB432"/>
  <c r="BA433"/>
  <c r="BB361"/>
  <c r="BA362"/>
  <c r="BD214"/>
  <c r="CJ214"/>
  <c r="BE213"/>
  <c r="CI213"/>
  <c r="AJ144"/>
  <c r="AM144" s="1"/>
  <c r="AI145"/>
  <c r="CL357"/>
  <c r="Y357" s="1"/>
  <c r="Z357"/>
  <c r="BI431"/>
  <c r="BJ431" s="1"/>
  <c r="BK431" s="1"/>
  <c r="BB288"/>
  <c r="BA289"/>
  <c r="AJ360"/>
  <c r="AI361"/>
  <c r="DV356"/>
  <c r="V356"/>
  <c r="BD143"/>
  <c r="CI143" s="1"/>
  <c r="BD287"/>
  <c r="AJ216"/>
  <c r="AI217"/>
  <c r="BI359"/>
  <c r="BJ359" s="1"/>
  <c r="BK359" s="1"/>
  <c r="AM359"/>
  <c r="CN359"/>
  <c r="CO359" s="1"/>
  <c r="CP359" s="1"/>
  <c r="CI357"/>
  <c r="BE357"/>
  <c r="V212"/>
  <c r="DV212"/>
  <c r="BD358"/>
  <c r="CJ358"/>
  <c r="CN431"/>
  <c r="CO431" s="1"/>
  <c r="CP431" s="1"/>
  <c r="BI215"/>
  <c r="BJ215" s="1"/>
  <c r="BK215" s="1"/>
  <c r="AM215"/>
  <c r="CN215"/>
  <c r="CO215" s="1"/>
  <c r="CP215" s="1"/>
  <c r="BB145"/>
  <c r="BA146"/>
  <c r="BB504"/>
  <c r="BA505"/>
  <c r="AJ432"/>
  <c r="CN432" s="1"/>
  <c r="CO432" s="1"/>
  <c r="AI433"/>
  <c r="BB216"/>
  <c r="BA217"/>
  <c r="BD72"/>
  <c r="CL213"/>
  <c r="Y213" s="1"/>
  <c r="Z213"/>
  <c r="AJ74"/>
  <c r="AI75"/>
  <c r="AI289"/>
  <c r="AJ288"/>
  <c r="AM288" s="1"/>
  <c r="CI430"/>
  <c r="CI286"/>
  <c r="CL71"/>
  <c r="Y71" s="1"/>
  <c r="CI71"/>
  <c r="CJ72"/>
  <c r="CL72" s="1"/>
  <c r="Y72" s="1"/>
  <c r="CJ431"/>
  <c r="BB74"/>
  <c r="CJ287"/>
  <c r="V285"/>
  <c r="CL430"/>
  <c r="Y430" s="1"/>
  <c r="Z430"/>
  <c r="DV429"/>
  <c r="V429"/>
  <c r="CL286"/>
  <c r="Y286" s="1"/>
  <c r="Z286"/>
  <c r="CL142"/>
  <c r="Y142" s="1"/>
  <c r="Z142"/>
  <c r="AM73"/>
  <c r="CN73"/>
  <c r="CO73" s="1"/>
  <c r="CP73" s="1"/>
  <c r="BE142"/>
  <c r="BE430"/>
  <c r="BE71"/>
  <c r="V71" s="1"/>
  <c r="BE286"/>
  <c r="BI73"/>
  <c r="BJ73" s="1"/>
  <c r="BK73" s="1"/>
  <c r="DV285" l="1"/>
  <c r="CL503"/>
  <c r="Y503" s="1"/>
  <c r="AJ505"/>
  <c r="AI506"/>
  <c r="CN504"/>
  <c r="CO504" s="1"/>
  <c r="CP504" s="1"/>
  <c r="AM504"/>
  <c r="BI504"/>
  <c r="BJ504" s="1"/>
  <c r="BK504" s="1"/>
  <c r="BD503"/>
  <c r="CP432"/>
  <c r="CI502"/>
  <c r="BE502"/>
  <c r="CL502"/>
  <c r="Y502" s="1"/>
  <c r="Z502"/>
  <c r="AM432"/>
  <c r="BD432" s="1"/>
  <c r="CJ144"/>
  <c r="BI432"/>
  <c r="BJ432" s="1"/>
  <c r="BK432" s="1"/>
  <c r="BI144"/>
  <c r="BJ144" s="1"/>
  <c r="BK144" s="1"/>
  <c r="CN144"/>
  <c r="CO144" s="1"/>
  <c r="CP144" s="1"/>
  <c r="BD288"/>
  <c r="BE214"/>
  <c r="CI214"/>
  <c r="AI290"/>
  <c r="AJ289"/>
  <c r="AM289" s="1"/>
  <c r="AI76"/>
  <c r="AJ75"/>
  <c r="BB217"/>
  <c r="BA218"/>
  <c r="BB146"/>
  <c r="BA147"/>
  <c r="CI358"/>
  <c r="BE358"/>
  <c r="AJ217"/>
  <c r="AI218"/>
  <c r="AJ361"/>
  <c r="AI362"/>
  <c r="BD144"/>
  <c r="CI144" s="1"/>
  <c r="BB433"/>
  <c r="BA434"/>
  <c r="BB505"/>
  <c r="BA506"/>
  <c r="BI288"/>
  <c r="BJ288" s="1"/>
  <c r="BK288" s="1"/>
  <c r="BD73"/>
  <c r="AM216"/>
  <c r="BI216"/>
  <c r="BJ216" s="1"/>
  <c r="BK216" s="1"/>
  <c r="CN216"/>
  <c r="CO216" s="1"/>
  <c r="CP216" s="1"/>
  <c r="CN360"/>
  <c r="CO360" s="1"/>
  <c r="CP360" s="1"/>
  <c r="BI360"/>
  <c r="BJ360" s="1"/>
  <c r="BK360" s="1"/>
  <c r="AM360"/>
  <c r="Z358"/>
  <c r="CL358"/>
  <c r="Y358" s="1"/>
  <c r="CN288"/>
  <c r="CO288" s="1"/>
  <c r="CP288" s="1"/>
  <c r="AJ433"/>
  <c r="AI434"/>
  <c r="BB289"/>
  <c r="BA290"/>
  <c r="DV213"/>
  <c r="V213"/>
  <c r="BD359"/>
  <c r="CJ359"/>
  <c r="BB362"/>
  <c r="BA363"/>
  <c r="AI146"/>
  <c r="AJ145"/>
  <c r="AM145" s="1"/>
  <c r="BD215"/>
  <c r="CJ215"/>
  <c r="DV357"/>
  <c r="V357"/>
  <c r="CL214"/>
  <c r="Y214" s="1"/>
  <c r="Z214"/>
  <c r="CI431"/>
  <c r="CI287"/>
  <c r="Z72"/>
  <c r="CJ73"/>
  <c r="CL73" s="1"/>
  <c r="Y73" s="1"/>
  <c r="CI72"/>
  <c r="CJ288"/>
  <c r="BB75"/>
  <c r="DV142"/>
  <c r="V142"/>
  <c r="DV430"/>
  <c r="V430"/>
  <c r="CL143"/>
  <c r="Y143" s="1"/>
  <c r="Z143"/>
  <c r="CL287"/>
  <c r="Y287" s="1"/>
  <c r="Z287"/>
  <c r="DV286"/>
  <c r="V286"/>
  <c r="CL431"/>
  <c r="Y431" s="1"/>
  <c r="Z431"/>
  <c r="AM433"/>
  <c r="CN433"/>
  <c r="CO433" s="1"/>
  <c r="AM74"/>
  <c r="CN74"/>
  <c r="CO74" s="1"/>
  <c r="CP74" s="1"/>
  <c r="BE143"/>
  <c r="CN145"/>
  <c r="CO145" s="1"/>
  <c r="CP145" s="1"/>
  <c r="BE287"/>
  <c r="BE431"/>
  <c r="BI74"/>
  <c r="BJ74" s="1"/>
  <c r="BK74" s="1"/>
  <c r="BI433"/>
  <c r="BJ433" s="1"/>
  <c r="BE72"/>
  <c r="V72" s="1"/>
  <c r="CI503" l="1"/>
  <c r="BE503"/>
  <c r="CJ504"/>
  <c r="BD504"/>
  <c r="CP433"/>
  <c r="AJ506"/>
  <c r="AI507"/>
  <c r="BI289"/>
  <c r="BJ289" s="1"/>
  <c r="V502"/>
  <c r="DV502"/>
  <c r="CN505"/>
  <c r="CO505" s="1"/>
  <c r="CP505" s="1"/>
  <c r="BI505"/>
  <c r="BJ505" s="1"/>
  <c r="BK505" s="1"/>
  <c r="AM505"/>
  <c r="CJ505" s="1"/>
  <c r="Z505" s="1"/>
  <c r="CJ432"/>
  <c r="CL432" s="1"/>
  <c r="Y432" s="1"/>
  <c r="CN289"/>
  <c r="CO289" s="1"/>
  <c r="CP289" s="1"/>
  <c r="BD145"/>
  <c r="CI145" s="1"/>
  <c r="CI359"/>
  <c r="BE359"/>
  <c r="V214"/>
  <c r="DV214"/>
  <c r="CJ145"/>
  <c r="AJ146"/>
  <c r="AM146" s="1"/>
  <c r="AI147"/>
  <c r="AJ362"/>
  <c r="AI363"/>
  <c r="BB218"/>
  <c r="BA219"/>
  <c r="BK289"/>
  <c r="BD289"/>
  <c r="BA364"/>
  <c r="BB363"/>
  <c r="BI217"/>
  <c r="BJ217" s="1"/>
  <c r="BK217" s="1"/>
  <c r="AM217"/>
  <c r="CN217"/>
  <c r="CO217" s="1"/>
  <c r="CP217" s="1"/>
  <c r="AI77"/>
  <c r="AJ76"/>
  <c r="BI361"/>
  <c r="BJ361" s="1"/>
  <c r="BK361" s="1"/>
  <c r="AM361"/>
  <c r="CN361"/>
  <c r="CO361" s="1"/>
  <c r="CP361" s="1"/>
  <c r="AJ218"/>
  <c r="AI219"/>
  <c r="CL215"/>
  <c r="Y215" s="1"/>
  <c r="Z215"/>
  <c r="AI435"/>
  <c r="AJ434"/>
  <c r="BI434" s="1"/>
  <c r="BJ434" s="1"/>
  <c r="BB434"/>
  <c r="BA435"/>
  <c r="DV358"/>
  <c r="V358"/>
  <c r="BB506"/>
  <c r="BA507"/>
  <c r="BD433"/>
  <c r="CL359"/>
  <c r="Y359" s="1"/>
  <c r="Z359"/>
  <c r="AJ290"/>
  <c r="AI291"/>
  <c r="BD360"/>
  <c r="CJ360"/>
  <c r="BB290"/>
  <c r="BA291"/>
  <c r="BD74"/>
  <c r="BK433"/>
  <c r="BI145"/>
  <c r="BJ145" s="1"/>
  <c r="BK145" s="1"/>
  <c r="CI215"/>
  <c r="BE215"/>
  <c r="BD216"/>
  <c r="CJ216"/>
  <c r="BB147"/>
  <c r="BA148"/>
  <c r="CI432"/>
  <c r="CI288"/>
  <c r="Z73"/>
  <c r="BB76"/>
  <c r="CJ74"/>
  <c r="CL74" s="1"/>
  <c r="Y74" s="1"/>
  <c r="CJ433"/>
  <c r="CI73"/>
  <c r="CJ289"/>
  <c r="CL505"/>
  <c r="Y505" s="1"/>
  <c r="DV431"/>
  <c r="V431"/>
  <c r="DV143"/>
  <c r="V143"/>
  <c r="DV287"/>
  <c r="V287"/>
  <c r="CL144"/>
  <c r="Y144" s="1"/>
  <c r="Z144"/>
  <c r="CL288"/>
  <c r="Y288" s="1"/>
  <c r="Z288"/>
  <c r="AM290"/>
  <c r="CN290"/>
  <c r="CO290" s="1"/>
  <c r="AM75"/>
  <c r="CN75"/>
  <c r="CO75" s="1"/>
  <c r="CP75" s="1"/>
  <c r="BE144"/>
  <c r="BI290"/>
  <c r="BJ290" s="1"/>
  <c r="BE73"/>
  <c r="V73" s="1"/>
  <c r="BE432"/>
  <c r="BE288"/>
  <c r="BI75"/>
  <c r="BJ75" s="1"/>
  <c r="BK75" s="1"/>
  <c r="AI508" l="1"/>
  <c r="AJ507"/>
  <c r="AM434"/>
  <c r="BD434" s="1"/>
  <c r="CI504"/>
  <c r="BE504"/>
  <c r="BD505"/>
  <c r="BI506"/>
  <c r="BJ506" s="1"/>
  <c r="BK506" s="1"/>
  <c r="CN506"/>
  <c r="CO506" s="1"/>
  <c r="CP506" s="1"/>
  <c r="AM506"/>
  <c r="CJ506" s="1"/>
  <c r="CL506" s="1"/>
  <c r="Y506" s="1"/>
  <c r="CN434"/>
  <c r="CO434" s="1"/>
  <c r="CP434" s="1"/>
  <c r="DV503"/>
  <c r="V503"/>
  <c r="Z432"/>
  <c r="CL504"/>
  <c r="Y504" s="1"/>
  <c r="Z504"/>
  <c r="CP290"/>
  <c r="CN146"/>
  <c r="CO146" s="1"/>
  <c r="CP146" s="1"/>
  <c r="BB148"/>
  <c r="BA149"/>
  <c r="AI292"/>
  <c r="AJ291"/>
  <c r="CN291" s="1"/>
  <c r="CO291" s="1"/>
  <c r="CP291" s="1"/>
  <c r="AI220"/>
  <c r="AJ219"/>
  <c r="AJ77"/>
  <c r="AI78"/>
  <c r="BD146"/>
  <c r="CI146" s="1"/>
  <c r="BI146"/>
  <c r="BJ146" s="1"/>
  <c r="BK146" s="1"/>
  <c r="AM218"/>
  <c r="BI218"/>
  <c r="BJ218" s="1"/>
  <c r="BK218" s="1"/>
  <c r="CN218"/>
  <c r="CO218" s="1"/>
  <c r="CP218" s="1"/>
  <c r="BB435"/>
  <c r="BA436"/>
  <c r="BB291"/>
  <c r="BA292"/>
  <c r="BA220"/>
  <c r="BB219"/>
  <c r="CJ146"/>
  <c r="BE216"/>
  <c r="CI216"/>
  <c r="V359"/>
  <c r="DV359"/>
  <c r="BD75"/>
  <c r="V215"/>
  <c r="DV215"/>
  <c r="Z360"/>
  <c r="CL360"/>
  <c r="Y360" s="1"/>
  <c r="AI436"/>
  <c r="AJ435"/>
  <c r="AM435" s="1"/>
  <c r="BB364"/>
  <c r="BA365"/>
  <c r="AI364"/>
  <c r="AJ363"/>
  <c r="CL216"/>
  <c r="Y216" s="1"/>
  <c r="Z216"/>
  <c r="BD217"/>
  <c r="CJ217"/>
  <c r="BD361"/>
  <c r="CJ361"/>
  <c r="BB507"/>
  <c r="BA508"/>
  <c r="CN362"/>
  <c r="CO362" s="1"/>
  <c r="CP362" s="1"/>
  <c r="BI362"/>
  <c r="BJ362" s="1"/>
  <c r="BK362" s="1"/>
  <c r="AM362"/>
  <c r="BK290"/>
  <c r="BK434"/>
  <c r="BD290"/>
  <c r="CI360"/>
  <c r="BE360"/>
  <c r="AI148"/>
  <c r="AJ147"/>
  <c r="AM147" s="1"/>
  <c r="CI433"/>
  <c r="CI289"/>
  <c r="Z74"/>
  <c r="CI74"/>
  <c r="CJ290"/>
  <c r="CJ75"/>
  <c r="Z75" s="1"/>
  <c r="BB77"/>
  <c r="CL145"/>
  <c r="Y145" s="1"/>
  <c r="Z145"/>
  <c r="DV432"/>
  <c r="V432"/>
  <c r="CL433"/>
  <c r="Y433" s="1"/>
  <c r="Z433"/>
  <c r="DV288"/>
  <c r="V288"/>
  <c r="CL289"/>
  <c r="Y289" s="1"/>
  <c r="Z289"/>
  <c r="DV144"/>
  <c r="V144"/>
  <c r="AM76"/>
  <c r="BG75" s="1"/>
  <c r="CN76"/>
  <c r="CO76" s="1"/>
  <c r="CP76" s="1"/>
  <c r="BE145"/>
  <c r="BI76"/>
  <c r="BJ76" s="1"/>
  <c r="BK76" s="1"/>
  <c r="BE433"/>
  <c r="BE74"/>
  <c r="V74" s="1"/>
  <c r="BE289"/>
  <c r="S25" i="4"/>
  <c r="R25"/>
  <c r="Q25"/>
  <c r="P25"/>
  <c r="L25"/>
  <c r="S24"/>
  <c r="R24"/>
  <c r="Q24"/>
  <c r="P24"/>
  <c r="L24"/>
  <c r="S23"/>
  <c r="R23"/>
  <c r="Q23"/>
  <c r="P23"/>
  <c r="V23" s="1"/>
  <c r="X23" s="1"/>
  <c r="L23"/>
  <c r="S22"/>
  <c r="R22"/>
  <c r="Q22"/>
  <c r="P22"/>
  <c r="L22"/>
  <c r="S21"/>
  <c r="R21"/>
  <c r="Q21"/>
  <c r="P21"/>
  <c r="L21"/>
  <c r="S20"/>
  <c r="R20"/>
  <c r="Q20"/>
  <c r="P20"/>
  <c r="L20"/>
  <c r="S19"/>
  <c r="R19"/>
  <c r="Q19"/>
  <c r="P19"/>
  <c r="L19"/>
  <c r="S18"/>
  <c r="R18"/>
  <c r="Q18"/>
  <c r="P18"/>
  <c r="L18"/>
  <c r="S17"/>
  <c r="R17"/>
  <c r="Q17"/>
  <c r="P17"/>
  <c r="L17"/>
  <c r="X16"/>
  <c r="S16"/>
  <c r="R16"/>
  <c r="Q16"/>
  <c r="P16"/>
  <c r="V16" s="1"/>
  <c r="L16"/>
  <c r="S15"/>
  <c r="R15"/>
  <c r="Q15"/>
  <c r="P15"/>
  <c r="L15"/>
  <c r="S14"/>
  <c r="R14"/>
  <c r="Q14"/>
  <c r="P14"/>
  <c r="L14"/>
  <c r="S13"/>
  <c r="R13"/>
  <c r="Q13"/>
  <c r="P13"/>
  <c r="V13" s="1"/>
  <c r="X13" s="1"/>
  <c r="L13"/>
  <c r="S12"/>
  <c r="R12"/>
  <c r="Q12"/>
  <c r="P12"/>
  <c r="L12"/>
  <c r="S11"/>
  <c r="R11"/>
  <c r="Q11"/>
  <c r="P11"/>
  <c r="V11" s="1"/>
  <c r="X11" s="1"/>
  <c r="L11"/>
  <c r="S10"/>
  <c r="R10"/>
  <c r="Q10"/>
  <c r="P10"/>
  <c r="L10"/>
  <c r="CJ434" i="11" l="1"/>
  <c r="Z506"/>
  <c r="BD506"/>
  <c r="BE506" s="1"/>
  <c r="DV506" s="1"/>
  <c r="CI505"/>
  <c r="BE505"/>
  <c r="V505" s="1"/>
  <c r="V504"/>
  <c r="DV504"/>
  <c r="AM507"/>
  <c r="CJ507" s="1"/>
  <c r="CL507" s="1"/>
  <c r="Y507" s="1"/>
  <c r="CN507"/>
  <c r="CO507" s="1"/>
  <c r="CP507" s="1"/>
  <c r="BI507"/>
  <c r="BJ507" s="1"/>
  <c r="BK507" s="1"/>
  <c r="AJ508"/>
  <c r="AI509"/>
  <c r="BG76"/>
  <c r="BG26"/>
  <c r="BG27"/>
  <c r="BG28"/>
  <c r="BG29"/>
  <c r="BG30"/>
  <c r="BG31"/>
  <c r="BG32"/>
  <c r="BG33"/>
  <c r="BG34"/>
  <c r="BG35"/>
  <c r="BG36"/>
  <c r="BG37"/>
  <c r="BG38"/>
  <c r="BG39"/>
  <c r="BG40"/>
  <c r="BG41"/>
  <c r="BG42"/>
  <c r="BG43"/>
  <c r="BG44"/>
  <c r="BG45"/>
  <c r="BG46"/>
  <c r="BG47"/>
  <c r="BG48"/>
  <c r="BG49"/>
  <c r="BG50"/>
  <c r="BG51"/>
  <c r="BG52"/>
  <c r="BG53"/>
  <c r="BG54"/>
  <c r="BG55"/>
  <c r="BG56"/>
  <c r="BG57"/>
  <c r="BG58"/>
  <c r="BG59"/>
  <c r="BG60"/>
  <c r="BG61"/>
  <c r="BG62"/>
  <c r="BG63"/>
  <c r="BG64"/>
  <c r="BG65"/>
  <c r="BG66"/>
  <c r="BG67"/>
  <c r="BG68"/>
  <c r="BG69"/>
  <c r="BG70"/>
  <c r="BG71"/>
  <c r="BG72"/>
  <c r="BG73"/>
  <c r="BG74"/>
  <c r="BG463"/>
  <c r="BG464"/>
  <c r="BG465"/>
  <c r="BG471"/>
  <c r="BG472"/>
  <c r="BG473"/>
  <c r="BG479"/>
  <c r="BG480"/>
  <c r="BG481"/>
  <c r="BG483"/>
  <c r="BG485"/>
  <c r="BG487"/>
  <c r="BG488"/>
  <c r="BG489"/>
  <c r="BG492"/>
  <c r="BG493"/>
  <c r="BG495"/>
  <c r="BG496"/>
  <c r="BG497"/>
  <c r="BG500"/>
  <c r="BG502"/>
  <c r="BG503"/>
  <c r="BG504"/>
  <c r="BG505"/>
  <c r="CN147"/>
  <c r="CO147" s="1"/>
  <c r="CP147" s="1"/>
  <c r="BI435"/>
  <c r="BJ435" s="1"/>
  <c r="BK435" s="1"/>
  <c r="AM291"/>
  <c r="BI291"/>
  <c r="BJ291" s="1"/>
  <c r="BK291" s="1"/>
  <c r="BD435"/>
  <c r="BD147"/>
  <c r="CI147" s="1"/>
  <c r="BD362"/>
  <c r="CJ362"/>
  <c r="CL217"/>
  <c r="Y217" s="1"/>
  <c r="Z217"/>
  <c r="DV216"/>
  <c r="V216"/>
  <c r="AI79"/>
  <c r="AJ78"/>
  <c r="BI147"/>
  <c r="BJ147" s="1"/>
  <c r="BK147" s="1"/>
  <c r="AI149"/>
  <c r="AJ148"/>
  <c r="AM148" s="1"/>
  <c r="V360"/>
  <c r="DV360"/>
  <c r="BD218"/>
  <c r="CJ218"/>
  <c r="BB220"/>
  <c r="BA221"/>
  <c r="AJ436"/>
  <c r="CN436" s="1"/>
  <c r="CO436" s="1"/>
  <c r="AI437"/>
  <c r="BB292"/>
  <c r="BA293"/>
  <c r="BA509"/>
  <c r="BB508"/>
  <c r="BD76"/>
  <c r="BF76" s="1"/>
  <c r="CL361"/>
  <c r="Y361" s="1"/>
  <c r="Z361"/>
  <c r="CN363"/>
  <c r="CO363" s="1"/>
  <c r="CP363" s="1"/>
  <c r="BI363"/>
  <c r="BJ363" s="1"/>
  <c r="BK363" s="1"/>
  <c r="AM363"/>
  <c r="AJ292"/>
  <c r="CN292" s="1"/>
  <c r="CO292" s="1"/>
  <c r="CP292" s="1"/>
  <c r="AI293"/>
  <c r="CN435"/>
  <c r="CO435" s="1"/>
  <c r="CP435" s="1"/>
  <c r="CJ147"/>
  <c r="AJ364"/>
  <c r="AI365"/>
  <c r="BB436"/>
  <c r="BA437"/>
  <c r="BB149"/>
  <c r="BA150"/>
  <c r="BE217"/>
  <c r="CI217"/>
  <c r="BI219"/>
  <c r="BJ219" s="1"/>
  <c r="BK219" s="1"/>
  <c r="AM219"/>
  <c r="CN219"/>
  <c r="CO219" s="1"/>
  <c r="CP219" s="1"/>
  <c r="BD291"/>
  <c r="AJ220"/>
  <c r="AI221"/>
  <c r="CI361"/>
  <c r="BE361"/>
  <c r="BB365"/>
  <c r="BA366"/>
  <c r="BF458"/>
  <c r="BF460"/>
  <c r="BF461"/>
  <c r="BF462"/>
  <c r="BF463"/>
  <c r="BF465"/>
  <c r="BF466"/>
  <c r="BF467"/>
  <c r="BF469"/>
  <c r="BF470"/>
  <c r="BF471"/>
  <c r="BF473"/>
  <c r="BF474"/>
  <c r="BF475"/>
  <c r="BF476"/>
  <c r="BF477"/>
  <c r="BF478"/>
  <c r="BF479"/>
  <c r="BF480"/>
  <c r="BF481"/>
  <c r="BF482"/>
  <c r="BF483"/>
  <c r="BF484"/>
  <c r="BF485"/>
  <c r="BF486"/>
  <c r="BF487"/>
  <c r="BF488"/>
  <c r="BF489"/>
  <c r="BF490"/>
  <c r="BF491"/>
  <c r="BF492"/>
  <c r="BF493"/>
  <c r="BF494"/>
  <c r="BF495"/>
  <c r="BF496"/>
  <c r="BF497"/>
  <c r="BF498"/>
  <c r="BF499"/>
  <c r="BF500"/>
  <c r="BF501"/>
  <c r="BF502"/>
  <c r="BF503"/>
  <c r="BF504"/>
  <c r="BF505"/>
  <c r="BF29"/>
  <c r="BF30"/>
  <c r="BF31"/>
  <c r="BF38"/>
  <c r="BF39"/>
  <c r="BF45"/>
  <c r="BF46"/>
  <c r="BF47"/>
  <c r="BF54"/>
  <c r="BF55"/>
  <c r="BF61"/>
  <c r="BF62"/>
  <c r="BF63"/>
  <c r="BF70"/>
  <c r="BF71"/>
  <c r="CI434"/>
  <c r="CI290"/>
  <c r="CL75"/>
  <c r="Y75" s="1"/>
  <c r="CJ76"/>
  <c r="Z76" s="1"/>
  <c r="BB78"/>
  <c r="CJ435"/>
  <c r="CI75"/>
  <c r="DV289"/>
  <c r="V289"/>
  <c r="CL290"/>
  <c r="Y290" s="1"/>
  <c r="Z290"/>
  <c r="CL146"/>
  <c r="Y146" s="1"/>
  <c r="Z146"/>
  <c r="CL434"/>
  <c r="Y434" s="1"/>
  <c r="Z434"/>
  <c r="DV433"/>
  <c r="V433"/>
  <c r="DV145"/>
  <c r="V145"/>
  <c r="AM77"/>
  <c r="BG77" s="1"/>
  <c r="CN77"/>
  <c r="CO77" s="1"/>
  <c r="CP77" s="1"/>
  <c r="BE146"/>
  <c r="BE75"/>
  <c r="V75" s="1"/>
  <c r="BI77"/>
  <c r="BJ77" s="1"/>
  <c r="BK77" s="1"/>
  <c r="BE290"/>
  <c r="BE434"/>
  <c r="V15" i="4"/>
  <c r="X15" s="1"/>
  <c r="V21"/>
  <c r="X21" s="1"/>
  <c r="V17"/>
  <c r="X17" s="1"/>
  <c r="V25"/>
  <c r="X25" s="1"/>
  <c r="V10"/>
  <c r="X10" s="1"/>
  <c r="V12"/>
  <c r="X12" s="1"/>
  <c r="V22"/>
  <c r="X22" s="1"/>
  <c r="V24"/>
  <c r="X24" s="1"/>
  <c r="V19"/>
  <c r="X19" s="1"/>
  <c r="V18"/>
  <c r="X18" s="1"/>
  <c r="V14"/>
  <c r="X14" s="1"/>
  <c r="V20"/>
  <c r="X20" s="1"/>
  <c r="V506" i="11" l="1"/>
  <c r="BF506"/>
  <c r="CI506"/>
  <c r="AJ509"/>
  <c r="AI510"/>
  <c r="BI292"/>
  <c r="BJ292" s="1"/>
  <c r="BK292" s="1"/>
  <c r="Z507"/>
  <c r="AM292"/>
  <c r="BD292" s="1"/>
  <c r="BF291" s="1"/>
  <c r="AM508"/>
  <c r="BI508"/>
  <c r="BJ508" s="1"/>
  <c r="BK508" s="1"/>
  <c r="CN508"/>
  <c r="CO508" s="1"/>
  <c r="CP508" s="1"/>
  <c r="BD507"/>
  <c r="BG242"/>
  <c r="BG243"/>
  <c r="BG244"/>
  <c r="BG245"/>
  <c r="BG246"/>
  <c r="BG248"/>
  <c r="BG247"/>
  <c r="BG249"/>
  <c r="BG250"/>
  <c r="BG251"/>
  <c r="BG253"/>
  <c r="BG252"/>
  <c r="BG254"/>
  <c r="BG255"/>
  <c r="BG256"/>
  <c r="BG257"/>
  <c r="BG258"/>
  <c r="BG259"/>
  <c r="BG260"/>
  <c r="BG261"/>
  <c r="BG262"/>
  <c r="BG263"/>
  <c r="BG264"/>
  <c r="BG265"/>
  <c r="BG266"/>
  <c r="BG268"/>
  <c r="BG267"/>
  <c r="BG269"/>
  <c r="BG270"/>
  <c r="BG271"/>
  <c r="BG272"/>
  <c r="BG273"/>
  <c r="BG274"/>
  <c r="BG275"/>
  <c r="BG276"/>
  <c r="BG277"/>
  <c r="BG278"/>
  <c r="BG280"/>
  <c r="BG279"/>
  <c r="BG282"/>
  <c r="BG281"/>
  <c r="BG284"/>
  <c r="BG283"/>
  <c r="BG285"/>
  <c r="BG286"/>
  <c r="BG287"/>
  <c r="BG288"/>
  <c r="BG289"/>
  <c r="BG290"/>
  <c r="BF74"/>
  <c r="W74" s="1"/>
  <c r="BF58"/>
  <c r="BF42"/>
  <c r="W42" s="1"/>
  <c r="BF26"/>
  <c r="W26" s="1"/>
  <c r="BG501"/>
  <c r="BG494"/>
  <c r="BG486"/>
  <c r="BG478"/>
  <c r="BG470"/>
  <c r="BG462"/>
  <c r="BG148"/>
  <c r="BG98"/>
  <c r="BG99"/>
  <c r="BG100"/>
  <c r="BG101"/>
  <c r="BG102"/>
  <c r="BG103"/>
  <c r="BG104"/>
  <c r="BG105"/>
  <c r="BG106"/>
  <c r="BG107"/>
  <c r="BG108"/>
  <c r="BG109"/>
  <c r="BG110"/>
  <c r="BG111"/>
  <c r="BG112"/>
  <c r="BG113"/>
  <c r="BG114"/>
  <c r="BG115"/>
  <c r="BG116"/>
  <c r="BG117"/>
  <c r="BG118"/>
  <c r="BG119"/>
  <c r="BG120"/>
  <c r="BG121"/>
  <c r="BG122"/>
  <c r="BG123"/>
  <c r="BG124"/>
  <c r="BG125"/>
  <c r="BG126"/>
  <c r="BG127"/>
  <c r="BG128"/>
  <c r="BG129"/>
  <c r="BG130"/>
  <c r="BG131"/>
  <c r="BG132"/>
  <c r="BG133"/>
  <c r="BG134"/>
  <c r="BG135"/>
  <c r="BG136"/>
  <c r="BG137"/>
  <c r="BG138"/>
  <c r="BG139"/>
  <c r="BG140"/>
  <c r="BG141"/>
  <c r="BG142"/>
  <c r="BG143"/>
  <c r="BG144"/>
  <c r="BG145"/>
  <c r="BG146"/>
  <c r="BG477"/>
  <c r="BG469"/>
  <c r="BG461"/>
  <c r="BG476"/>
  <c r="BG468"/>
  <c r="BG460"/>
  <c r="BG147"/>
  <c r="BG219"/>
  <c r="BF69"/>
  <c r="W69" s="1"/>
  <c r="BF53"/>
  <c r="W53" s="1"/>
  <c r="BF37"/>
  <c r="BG498"/>
  <c r="BG491"/>
  <c r="BG484"/>
  <c r="BG475"/>
  <c r="BG467"/>
  <c r="BG459"/>
  <c r="BF66"/>
  <c r="W66" s="1"/>
  <c r="BF50"/>
  <c r="W50" s="1"/>
  <c r="BF34"/>
  <c r="W34" s="1"/>
  <c r="BG507"/>
  <c r="BG499"/>
  <c r="BG490"/>
  <c r="BG482"/>
  <c r="BG474"/>
  <c r="BG466"/>
  <c r="BG458"/>
  <c r="BG506"/>
  <c r="CJ291"/>
  <c r="Z291" s="1"/>
  <c r="BG291"/>
  <c r="AM436"/>
  <c r="CJ436" s="1"/>
  <c r="BF75"/>
  <c r="W75" s="1"/>
  <c r="BF68"/>
  <c r="W68" s="1"/>
  <c r="BF60"/>
  <c r="W60" s="1"/>
  <c r="BF52"/>
  <c r="W52" s="1"/>
  <c r="BF44"/>
  <c r="W44" s="1"/>
  <c r="BF36"/>
  <c r="W36" s="1"/>
  <c r="BF28"/>
  <c r="W28" s="1"/>
  <c r="BF472"/>
  <c r="W472" s="1"/>
  <c r="BF464"/>
  <c r="W464" s="1"/>
  <c r="BF67"/>
  <c r="W67" s="1"/>
  <c r="BF59"/>
  <c r="W59" s="1"/>
  <c r="BF51"/>
  <c r="W51" s="1"/>
  <c r="BF43"/>
  <c r="W43" s="1"/>
  <c r="BF35"/>
  <c r="W35" s="1"/>
  <c r="BF27"/>
  <c r="W27" s="1"/>
  <c r="BF73"/>
  <c r="W73" s="1"/>
  <c r="BF65"/>
  <c r="W65" s="1"/>
  <c r="BF57"/>
  <c r="W57" s="1"/>
  <c r="BF49"/>
  <c r="W49" s="1"/>
  <c r="BF41"/>
  <c r="W41" s="1"/>
  <c r="BF33"/>
  <c r="W33" s="1"/>
  <c r="CP436"/>
  <c r="BF72"/>
  <c r="W72" s="1"/>
  <c r="BF64"/>
  <c r="W64" s="1"/>
  <c r="BF56"/>
  <c r="W56" s="1"/>
  <c r="BF48"/>
  <c r="W48" s="1"/>
  <c r="BF40"/>
  <c r="W40" s="1"/>
  <c r="BF32"/>
  <c r="W32" s="1"/>
  <c r="BF468"/>
  <c r="W468" s="1"/>
  <c r="BF459"/>
  <c r="W459" s="1"/>
  <c r="BD148"/>
  <c r="CI148" s="1"/>
  <c r="BB221"/>
  <c r="BA222"/>
  <c r="AJ365"/>
  <c r="AI366"/>
  <c r="CN148"/>
  <c r="CO148" s="1"/>
  <c r="CP148" s="1"/>
  <c r="Z218"/>
  <c r="CL218"/>
  <c r="Y218" s="1"/>
  <c r="BI148"/>
  <c r="BJ148" s="1"/>
  <c r="BK148" s="1"/>
  <c r="AJ79"/>
  <c r="AI80"/>
  <c r="BB437"/>
  <c r="BA438"/>
  <c r="BD363"/>
  <c r="CJ363"/>
  <c r="Z362"/>
  <c r="CL362"/>
  <c r="Y362" s="1"/>
  <c r="BB509"/>
  <c r="BA510"/>
  <c r="DV361"/>
  <c r="V361"/>
  <c r="AM364"/>
  <c r="BG363" s="1"/>
  <c r="BI364"/>
  <c r="BJ364" s="1"/>
  <c r="BK364" s="1"/>
  <c r="CN364"/>
  <c r="CO364" s="1"/>
  <c r="CP364" s="1"/>
  <c r="CI362"/>
  <c r="BE362"/>
  <c r="AI222"/>
  <c r="AJ221"/>
  <c r="DV217"/>
  <c r="V217"/>
  <c r="BB293"/>
  <c r="BA294"/>
  <c r="CI218"/>
  <c r="BE218"/>
  <c r="BB366"/>
  <c r="BA367"/>
  <c r="CJ148"/>
  <c r="BI220"/>
  <c r="BJ220" s="1"/>
  <c r="BK220" s="1"/>
  <c r="AM220"/>
  <c r="CN220"/>
  <c r="CO220" s="1"/>
  <c r="CP220" s="1"/>
  <c r="BB150"/>
  <c r="BA151"/>
  <c r="AI294"/>
  <c r="AJ293"/>
  <c r="CN293" s="1"/>
  <c r="CO293" s="1"/>
  <c r="CP293" s="1"/>
  <c r="AI150"/>
  <c r="AJ149"/>
  <c r="AM149" s="1"/>
  <c r="BG149" s="1"/>
  <c r="BD219"/>
  <c r="CJ219"/>
  <c r="BD77"/>
  <c r="BF77" s="1"/>
  <c r="BI436"/>
  <c r="BJ436" s="1"/>
  <c r="BK436" s="1"/>
  <c r="AJ437"/>
  <c r="CN437" s="1"/>
  <c r="CO437" s="1"/>
  <c r="AI438"/>
  <c r="BF248"/>
  <c r="BF249"/>
  <c r="BF255"/>
  <c r="BF264"/>
  <c r="BF265"/>
  <c r="BF271"/>
  <c r="BF280"/>
  <c r="BF281"/>
  <c r="BF287"/>
  <c r="W458"/>
  <c r="W460"/>
  <c r="W462"/>
  <c r="W461"/>
  <c r="W463"/>
  <c r="W465"/>
  <c r="W466"/>
  <c r="W467"/>
  <c r="W469"/>
  <c r="W470"/>
  <c r="W471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CI435"/>
  <c r="CI291"/>
  <c r="CL76"/>
  <c r="Y76" s="1"/>
  <c r="W29"/>
  <c r="W30"/>
  <c r="W31"/>
  <c r="W37"/>
  <c r="W38"/>
  <c r="W39"/>
  <c r="W45"/>
  <c r="W46"/>
  <c r="W47"/>
  <c r="W54"/>
  <c r="W55"/>
  <c r="W58"/>
  <c r="W61"/>
  <c r="W62"/>
  <c r="W63"/>
  <c r="W70"/>
  <c r="W71"/>
  <c r="BB79"/>
  <c r="CJ77"/>
  <c r="Z77" s="1"/>
  <c r="CI76"/>
  <c r="DV146"/>
  <c r="V146"/>
  <c r="DV290"/>
  <c r="V290"/>
  <c r="CL147"/>
  <c r="Y147" s="1"/>
  <c r="Z147"/>
  <c r="DV434"/>
  <c r="V434"/>
  <c r="CL435"/>
  <c r="Y435" s="1"/>
  <c r="Z435"/>
  <c r="AM293"/>
  <c r="AM78"/>
  <c r="BG78" s="1"/>
  <c r="CN78"/>
  <c r="CO78" s="1"/>
  <c r="CP78" s="1"/>
  <c r="AM437"/>
  <c r="BG437" s="1"/>
  <c r="BE147"/>
  <c r="W76"/>
  <c r="BE76"/>
  <c r="V76" s="1"/>
  <c r="BE435"/>
  <c r="BE291"/>
  <c r="BI437"/>
  <c r="BJ437" s="1"/>
  <c r="BI78"/>
  <c r="BJ78" s="1"/>
  <c r="BK78" s="1"/>
  <c r="CJ292" l="1"/>
  <c r="CL291"/>
  <c r="Y291" s="1"/>
  <c r="CJ508"/>
  <c r="BG508"/>
  <c r="BG292"/>
  <c r="AJ510"/>
  <c r="AI511"/>
  <c r="BF507"/>
  <c r="W507" s="1"/>
  <c r="CI507"/>
  <c r="BE507"/>
  <c r="AM509"/>
  <c r="CJ509" s="1"/>
  <c r="CL509" s="1"/>
  <c r="Y509" s="1"/>
  <c r="BI509"/>
  <c r="BJ509" s="1"/>
  <c r="BK509" s="1"/>
  <c r="CN509"/>
  <c r="CO509" s="1"/>
  <c r="CP509" s="1"/>
  <c r="BD508"/>
  <c r="BF282"/>
  <c r="W282" s="1"/>
  <c r="BF266"/>
  <c r="W266" s="1"/>
  <c r="BF250"/>
  <c r="BG220"/>
  <c r="BG170"/>
  <c r="BG171"/>
  <c r="BG172"/>
  <c r="BG173"/>
  <c r="BG174"/>
  <c r="BG175"/>
  <c r="BG176"/>
  <c r="BG177"/>
  <c r="BG178"/>
  <c r="BG179"/>
  <c r="BG180"/>
  <c r="BG181"/>
  <c r="BG182"/>
  <c r="BG183"/>
  <c r="BG184"/>
  <c r="BG185"/>
  <c r="BG186"/>
  <c r="BG187"/>
  <c r="BG188"/>
  <c r="BG189"/>
  <c r="BG190"/>
  <c r="BG191"/>
  <c r="BG192"/>
  <c r="BG193"/>
  <c r="BG194"/>
  <c r="BG195"/>
  <c r="BG196"/>
  <c r="BG197"/>
  <c r="BG198"/>
  <c r="BG199"/>
  <c r="BG200"/>
  <c r="BG201"/>
  <c r="BG202"/>
  <c r="BG203"/>
  <c r="BG204"/>
  <c r="BG205"/>
  <c r="BG206"/>
  <c r="BG207"/>
  <c r="BG208"/>
  <c r="BG209"/>
  <c r="BG210"/>
  <c r="BG211"/>
  <c r="BG212"/>
  <c r="BG213"/>
  <c r="BG214"/>
  <c r="BG215"/>
  <c r="BG216"/>
  <c r="BG217"/>
  <c r="BG218"/>
  <c r="BG436"/>
  <c r="BG386"/>
  <c r="BG387"/>
  <c r="BG388"/>
  <c r="BG389"/>
  <c r="BG390"/>
  <c r="BG391"/>
  <c r="BG393"/>
  <c r="BG392"/>
  <c r="BG394"/>
  <c r="BG395"/>
  <c r="BG396"/>
  <c r="BG398"/>
  <c r="BG397"/>
  <c r="BG399"/>
  <c r="BG400"/>
  <c r="BG401"/>
  <c r="BG402"/>
  <c r="BG403"/>
  <c r="BG404"/>
  <c r="BG405"/>
  <c r="BG407"/>
  <c r="BG406"/>
  <c r="BG408"/>
  <c r="BG409"/>
  <c r="BG410"/>
  <c r="BG411"/>
  <c r="BG412"/>
  <c r="BG413"/>
  <c r="BG414"/>
  <c r="BG415"/>
  <c r="BG416"/>
  <c r="BG417"/>
  <c r="BG418"/>
  <c r="BG419"/>
  <c r="BG420"/>
  <c r="BG421"/>
  <c r="BG422"/>
  <c r="BG423"/>
  <c r="BG424"/>
  <c r="BG425"/>
  <c r="BG426"/>
  <c r="BG427"/>
  <c r="BG429"/>
  <c r="BG428"/>
  <c r="BG430"/>
  <c r="BG431"/>
  <c r="BG433"/>
  <c r="BG432"/>
  <c r="BG434"/>
  <c r="BG435"/>
  <c r="BF247"/>
  <c r="W247" s="1"/>
  <c r="CP437"/>
  <c r="BF263"/>
  <c r="BF290"/>
  <c r="W290" s="1"/>
  <c r="BF274"/>
  <c r="W274" s="1"/>
  <c r="BF258"/>
  <c r="W258" s="1"/>
  <c r="BF242"/>
  <c r="W242" s="1"/>
  <c r="BD436"/>
  <c r="BE436" s="1"/>
  <c r="BG509"/>
  <c r="BG364"/>
  <c r="BG314"/>
  <c r="BG315"/>
  <c r="BG316"/>
  <c r="BG317"/>
  <c r="BG318"/>
  <c r="BG319"/>
  <c r="BG320"/>
  <c r="BG321"/>
  <c r="BG322"/>
  <c r="BG323"/>
  <c r="BG324"/>
  <c r="BG325"/>
  <c r="BG326"/>
  <c r="BG327"/>
  <c r="BG328"/>
  <c r="BG329"/>
  <c r="BG330"/>
  <c r="BG331"/>
  <c r="BG332"/>
  <c r="BG333"/>
  <c r="BG334"/>
  <c r="BG335"/>
  <c r="BG336"/>
  <c r="BG337"/>
  <c r="BG338"/>
  <c r="BG339"/>
  <c r="BG340"/>
  <c r="BG341"/>
  <c r="BG342"/>
  <c r="BG343"/>
  <c r="BG344"/>
  <c r="BG345"/>
  <c r="BG346"/>
  <c r="BG347"/>
  <c r="BG348"/>
  <c r="BG349"/>
  <c r="BG350"/>
  <c r="BG351"/>
  <c r="BG352"/>
  <c r="BG353"/>
  <c r="BG354"/>
  <c r="BG355"/>
  <c r="BG356"/>
  <c r="BG357"/>
  <c r="BG358"/>
  <c r="BG359"/>
  <c r="BG360"/>
  <c r="BG361"/>
  <c r="BG362"/>
  <c r="BF279"/>
  <c r="W279" s="1"/>
  <c r="BG293"/>
  <c r="BF289"/>
  <c r="W289" s="1"/>
  <c r="BF273"/>
  <c r="W273" s="1"/>
  <c r="BF257"/>
  <c r="W257" s="1"/>
  <c r="BF288"/>
  <c r="W288" s="1"/>
  <c r="BF272"/>
  <c r="W272" s="1"/>
  <c r="BF256"/>
  <c r="BF148"/>
  <c r="W148" s="1"/>
  <c r="BF98"/>
  <c r="W98" s="1"/>
  <c r="BF106"/>
  <c r="W106" s="1"/>
  <c r="BF114"/>
  <c r="W114" s="1"/>
  <c r="BF122"/>
  <c r="W122" s="1"/>
  <c r="BF130"/>
  <c r="W130" s="1"/>
  <c r="BF138"/>
  <c r="W138" s="1"/>
  <c r="BF146"/>
  <c r="W146" s="1"/>
  <c r="BF108"/>
  <c r="W108" s="1"/>
  <c r="BF124"/>
  <c r="W124" s="1"/>
  <c r="BF140"/>
  <c r="W140" s="1"/>
  <c r="BF112"/>
  <c r="W112" s="1"/>
  <c r="BF129"/>
  <c r="W129" s="1"/>
  <c r="BF100"/>
  <c r="W100" s="1"/>
  <c r="BF107"/>
  <c r="W107" s="1"/>
  <c r="BF115"/>
  <c r="W115" s="1"/>
  <c r="BF123"/>
  <c r="W123" s="1"/>
  <c r="BF131"/>
  <c r="W131" s="1"/>
  <c r="BF139"/>
  <c r="W139" s="1"/>
  <c r="BF147"/>
  <c r="W147" s="1"/>
  <c r="BF99"/>
  <c r="W99" s="1"/>
  <c r="BF116"/>
  <c r="W116" s="1"/>
  <c r="BF132"/>
  <c r="W132" s="1"/>
  <c r="BF120"/>
  <c r="W120" s="1"/>
  <c r="BF136"/>
  <c r="W136" s="1"/>
  <c r="BF113"/>
  <c r="W113" s="1"/>
  <c r="BF145"/>
  <c r="W145" s="1"/>
  <c r="BF101"/>
  <c r="W101" s="1"/>
  <c r="BF109"/>
  <c r="W109" s="1"/>
  <c r="BF117"/>
  <c r="W117" s="1"/>
  <c r="BF125"/>
  <c r="W125" s="1"/>
  <c r="BF133"/>
  <c r="W133" s="1"/>
  <c r="BF141"/>
  <c r="W141" s="1"/>
  <c r="BF111"/>
  <c r="W111" s="1"/>
  <c r="BF127"/>
  <c r="W127" s="1"/>
  <c r="BF143"/>
  <c r="W143" s="1"/>
  <c r="BF104"/>
  <c r="W104" s="1"/>
  <c r="BF144"/>
  <c r="W144" s="1"/>
  <c r="BF105"/>
  <c r="W105" s="1"/>
  <c r="BF137"/>
  <c r="W137" s="1"/>
  <c r="BF102"/>
  <c r="W102" s="1"/>
  <c r="BF110"/>
  <c r="W110" s="1"/>
  <c r="BF118"/>
  <c r="W118" s="1"/>
  <c r="BF126"/>
  <c r="W126" s="1"/>
  <c r="BF134"/>
  <c r="W134" s="1"/>
  <c r="BF142"/>
  <c r="W142" s="1"/>
  <c r="BF103"/>
  <c r="W103" s="1"/>
  <c r="BF119"/>
  <c r="W119" s="1"/>
  <c r="BF135"/>
  <c r="W135" s="1"/>
  <c r="BF128"/>
  <c r="W128" s="1"/>
  <c r="BF121"/>
  <c r="W121" s="1"/>
  <c r="BF286"/>
  <c r="W286" s="1"/>
  <c r="BF278"/>
  <c r="W278" s="1"/>
  <c r="BF270"/>
  <c r="W270" s="1"/>
  <c r="BF262"/>
  <c r="W262" s="1"/>
  <c r="BF254"/>
  <c r="W254" s="1"/>
  <c r="BF246"/>
  <c r="W246" s="1"/>
  <c r="BF285"/>
  <c r="W285" s="1"/>
  <c r="BF277"/>
  <c r="W277" s="1"/>
  <c r="BF269"/>
  <c r="W269" s="1"/>
  <c r="BF261"/>
  <c r="W261" s="1"/>
  <c r="BF253"/>
  <c r="W253" s="1"/>
  <c r="BF245"/>
  <c r="W245" s="1"/>
  <c r="BF430"/>
  <c r="W430" s="1"/>
  <c r="BF422"/>
  <c r="W422" s="1"/>
  <c r="BF414"/>
  <c r="W414" s="1"/>
  <c r="BF406"/>
  <c r="W406" s="1"/>
  <c r="BF398"/>
  <c r="W398" s="1"/>
  <c r="BF390"/>
  <c r="W390" s="1"/>
  <c r="CN149"/>
  <c r="CO149" s="1"/>
  <c r="CP149" s="1"/>
  <c r="CJ149"/>
  <c r="BI149"/>
  <c r="BJ149" s="1"/>
  <c r="BK149" s="1"/>
  <c r="BF284"/>
  <c r="W284" s="1"/>
  <c r="BF276"/>
  <c r="BF268"/>
  <c r="W268" s="1"/>
  <c r="BF260"/>
  <c r="W260" s="1"/>
  <c r="BF252"/>
  <c r="W252" s="1"/>
  <c r="BF244"/>
  <c r="W244" s="1"/>
  <c r="BF435"/>
  <c r="W435" s="1"/>
  <c r="BF283"/>
  <c r="W283" s="1"/>
  <c r="BF275"/>
  <c r="W275" s="1"/>
  <c r="BF267"/>
  <c r="W267" s="1"/>
  <c r="BF259"/>
  <c r="W259" s="1"/>
  <c r="BF251"/>
  <c r="W251" s="1"/>
  <c r="BF243"/>
  <c r="W243" s="1"/>
  <c r="BF428"/>
  <c r="W428" s="1"/>
  <c r="BF420"/>
  <c r="W420" s="1"/>
  <c r="BF412"/>
  <c r="W412" s="1"/>
  <c r="BF404"/>
  <c r="W404" s="1"/>
  <c r="BF396"/>
  <c r="W396" s="1"/>
  <c r="BA368"/>
  <c r="BB367"/>
  <c r="BF292"/>
  <c r="W292" s="1"/>
  <c r="CL219"/>
  <c r="Y219" s="1"/>
  <c r="Z219"/>
  <c r="AI295"/>
  <c r="AJ294"/>
  <c r="CN294" s="1"/>
  <c r="CO294" s="1"/>
  <c r="CP294" s="1"/>
  <c r="BI221"/>
  <c r="BJ221" s="1"/>
  <c r="BK221" s="1"/>
  <c r="AM221"/>
  <c r="BG221" s="1"/>
  <c r="CN221"/>
  <c r="CO221" s="1"/>
  <c r="CP221" s="1"/>
  <c r="BE363"/>
  <c r="CI363"/>
  <c r="AM365"/>
  <c r="BG365" s="1"/>
  <c r="CN365"/>
  <c r="CO365" s="1"/>
  <c r="CP365" s="1"/>
  <c r="BI365"/>
  <c r="BJ365" s="1"/>
  <c r="BK365" s="1"/>
  <c r="BK437"/>
  <c r="BA152"/>
  <c r="BB151"/>
  <c r="V218"/>
  <c r="DV218"/>
  <c r="AI223"/>
  <c r="AJ222"/>
  <c r="BB438"/>
  <c r="BA439"/>
  <c r="BB222"/>
  <c r="BA223"/>
  <c r="BD437"/>
  <c r="BF437" s="1"/>
  <c r="BD364"/>
  <c r="CJ364"/>
  <c r="BE219"/>
  <c r="CI219"/>
  <c r="DV362"/>
  <c r="V362"/>
  <c r="BB510"/>
  <c r="BA511"/>
  <c r="BD293"/>
  <c r="BF293" s="1"/>
  <c r="AJ80"/>
  <c r="AI81"/>
  <c r="CL363"/>
  <c r="Y363" s="1"/>
  <c r="Z363"/>
  <c r="AI439"/>
  <c r="AJ438"/>
  <c r="AM438" s="1"/>
  <c r="BD149"/>
  <c r="BF149" s="1"/>
  <c r="BB294"/>
  <c r="BA295"/>
  <c r="BD78"/>
  <c r="BF78" s="1"/>
  <c r="AJ366"/>
  <c r="AI367"/>
  <c r="BI293"/>
  <c r="BJ293" s="1"/>
  <c r="BK293" s="1"/>
  <c r="AJ150"/>
  <c r="AM150" s="1"/>
  <c r="BG150" s="1"/>
  <c r="AI151"/>
  <c r="BD220"/>
  <c r="CJ220"/>
  <c r="CI292"/>
  <c r="W248"/>
  <c r="W249"/>
  <c r="W250"/>
  <c r="W255"/>
  <c r="W256"/>
  <c r="W263"/>
  <c r="W264"/>
  <c r="W265"/>
  <c r="W271"/>
  <c r="W276"/>
  <c r="W280"/>
  <c r="W281"/>
  <c r="W287"/>
  <c r="W291"/>
  <c r="CL77"/>
  <c r="Y77" s="1"/>
  <c r="CJ78"/>
  <c r="CL78" s="1"/>
  <c r="Y78" s="1"/>
  <c r="CJ437"/>
  <c r="BB80"/>
  <c r="CJ293"/>
  <c r="W77"/>
  <c r="CI77"/>
  <c r="V291"/>
  <c r="CL292"/>
  <c r="Y292" s="1"/>
  <c r="Z292"/>
  <c r="DV147"/>
  <c r="V147"/>
  <c r="DV435"/>
  <c r="V435"/>
  <c r="CL436"/>
  <c r="Y436" s="1"/>
  <c r="Z436"/>
  <c r="CL148"/>
  <c r="Y148" s="1"/>
  <c r="Z148"/>
  <c r="AM79"/>
  <c r="BG79" s="1"/>
  <c r="CN79"/>
  <c r="CO79" s="1"/>
  <c r="CP79" s="1"/>
  <c r="BE148"/>
  <c r="BE292"/>
  <c r="BE77"/>
  <c r="V77" s="1"/>
  <c r="BI79"/>
  <c r="BJ79" s="1"/>
  <c r="BK79" s="1"/>
  <c r="Z509" l="1"/>
  <c r="DV291"/>
  <c r="BD509"/>
  <c r="BF509" s="1"/>
  <c r="W509" s="1"/>
  <c r="CI436"/>
  <c r="BF436"/>
  <c r="W436" s="1"/>
  <c r="AM510"/>
  <c r="CJ510" s="1"/>
  <c r="Z510" s="1"/>
  <c r="BI510"/>
  <c r="BJ510" s="1"/>
  <c r="BK510" s="1"/>
  <c r="CN510"/>
  <c r="CO510" s="1"/>
  <c r="CP510" s="1"/>
  <c r="BF508"/>
  <c r="W508" s="1"/>
  <c r="BE508"/>
  <c r="CI508"/>
  <c r="AI512"/>
  <c r="AJ511"/>
  <c r="CL508"/>
  <c r="Y508" s="1"/>
  <c r="Z508"/>
  <c r="V507"/>
  <c r="DV507"/>
  <c r="BG438"/>
  <c r="BF388"/>
  <c r="W388" s="1"/>
  <c r="BF391"/>
  <c r="W391" s="1"/>
  <c r="BF401"/>
  <c r="W401" s="1"/>
  <c r="BF411"/>
  <c r="W411" s="1"/>
  <c r="BF423"/>
  <c r="W423" s="1"/>
  <c r="BF433"/>
  <c r="W433" s="1"/>
  <c r="BF426"/>
  <c r="W426" s="1"/>
  <c r="BF386"/>
  <c r="W386" s="1"/>
  <c r="BF408"/>
  <c r="W408" s="1"/>
  <c r="BF410"/>
  <c r="W410" s="1"/>
  <c r="BF432"/>
  <c r="W432" s="1"/>
  <c r="BF392"/>
  <c r="W392" s="1"/>
  <c r="BF402"/>
  <c r="W402" s="1"/>
  <c r="BF413"/>
  <c r="W413" s="1"/>
  <c r="BF424"/>
  <c r="W424" s="1"/>
  <c r="BF434"/>
  <c r="W434" s="1"/>
  <c r="BF394"/>
  <c r="W394" s="1"/>
  <c r="BF397"/>
  <c r="W397" s="1"/>
  <c r="BF418"/>
  <c r="W418" s="1"/>
  <c r="BF393"/>
  <c r="W393" s="1"/>
  <c r="BF403"/>
  <c r="W403" s="1"/>
  <c r="BF415"/>
  <c r="W415" s="1"/>
  <c r="BF425"/>
  <c r="W425" s="1"/>
  <c r="BF416"/>
  <c r="W416" s="1"/>
  <c r="BF407"/>
  <c r="W407" s="1"/>
  <c r="BF417"/>
  <c r="W417" s="1"/>
  <c r="BF429"/>
  <c r="W429" s="1"/>
  <c r="BF421"/>
  <c r="W421" s="1"/>
  <c r="BF405"/>
  <c r="W405" s="1"/>
  <c r="BF395"/>
  <c r="W395" s="1"/>
  <c r="BF427"/>
  <c r="W427" s="1"/>
  <c r="BF400"/>
  <c r="W400" s="1"/>
  <c r="BF387"/>
  <c r="W387" s="1"/>
  <c r="BF399"/>
  <c r="W399" s="1"/>
  <c r="BF409"/>
  <c r="W409" s="1"/>
  <c r="BF419"/>
  <c r="W419" s="1"/>
  <c r="BF431"/>
  <c r="W431" s="1"/>
  <c r="BF389"/>
  <c r="W389" s="1"/>
  <c r="CI149"/>
  <c r="BF320"/>
  <c r="W320" s="1"/>
  <c r="BF328"/>
  <c r="W328" s="1"/>
  <c r="BF336"/>
  <c r="W336" s="1"/>
  <c r="BF344"/>
  <c r="W344" s="1"/>
  <c r="BF352"/>
  <c r="W352" s="1"/>
  <c r="BF360"/>
  <c r="W360" s="1"/>
  <c r="BF355"/>
  <c r="W355" s="1"/>
  <c r="BF324"/>
  <c r="W324" s="1"/>
  <c r="BF340"/>
  <c r="W340" s="1"/>
  <c r="BF341"/>
  <c r="W341" s="1"/>
  <c r="BF326"/>
  <c r="W326" s="1"/>
  <c r="BF350"/>
  <c r="W350" s="1"/>
  <c r="BF335"/>
  <c r="W335" s="1"/>
  <c r="BF359"/>
  <c r="W359" s="1"/>
  <c r="BF321"/>
  <c r="W321" s="1"/>
  <c r="BF329"/>
  <c r="W329" s="1"/>
  <c r="BF337"/>
  <c r="W337" s="1"/>
  <c r="BF345"/>
  <c r="W345" s="1"/>
  <c r="BF353"/>
  <c r="W353" s="1"/>
  <c r="BF316"/>
  <c r="W316" s="1"/>
  <c r="BF323"/>
  <c r="W323" s="1"/>
  <c r="BF339"/>
  <c r="W339" s="1"/>
  <c r="BF347"/>
  <c r="W347" s="1"/>
  <c r="BF356"/>
  <c r="W356" s="1"/>
  <c r="BF349"/>
  <c r="W349" s="1"/>
  <c r="BF317"/>
  <c r="W317" s="1"/>
  <c r="BF334"/>
  <c r="W334" s="1"/>
  <c r="BF358"/>
  <c r="W358" s="1"/>
  <c r="BF319"/>
  <c r="W319" s="1"/>
  <c r="BF343"/>
  <c r="W343" s="1"/>
  <c r="BF315"/>
  <c r="W315" s="1"/>
  <c r="BF322"/>
  <c r="W322" s="1"/>
  <c r="BF330"/>
  <c r="W330" s="1"/>
  <c r="BF338"/>
  <c r="W338" s="1"/>
  <c r="BF346"/>
  <c r="W346" s="1"/>
  <c r="BF354"/>
  <c r="W354" s="1"/>
  <c r="BF331"/>
  <c r="W331" s="1"/>
  <c r="BF314"/>
  <c r="W314" s="1"/>
  <c r="BF332"/>
  <c r="W332" s="1"/>
  <c r="BF348"/>
  <c r="W348" s="1"/>
  <c r="BF318"/>
  <c r="W318" s="1"/>
  <c r="BF325"/>
  <c r="W325" s="1"/>
  <c r="BF333"/>
  <c r="W333" s="1"/>
  <c r="BF357"/>
  <c r="W357" s="1"/>
  <c r="BF342"/>
  <c r="W342" s="1"/>
  <c r="BF327"/>
  <c r="W327" s="1"/>
  <c r="BF351"/>
  <c r="W351" s="1"/>
  <c r="BF361"/>
  <c r="W361" s="1"/>
  <c r="BF362"/>
  <c r="W362" s="1"/>
  <c r="BF363"/>
  <c r="W363" s="1"/>
  <c r="BI438"/>
  <c r="BJ438" s="1"/>
  <c r="BK438" s="1"/>
  <c r="BF175"/>
  <c r="W175" s="1"/>
  <c r="BF183"/>
  <c r="W183" s="1"/>
  <c r="BF191"/>
  <c r="W191" s="1"/>
  <c r="BF199"/>
  <c r="W199" s="1"/>
  <c r="BF207"/>
  <c r="W207" s="1"/>
  <c r="BF215"/>
  <c r="W215" s="1"/>
  <c r="BF177"/>
  <c r="W177" s="1"/>
  <c r="BF193"/>
  <c r="W193" s="1"/>
  <c r="BF217"/>
  <c r="W217" s="1"/>
  <c r="BF189"/>
  <c r="W189" s="1"/>
  <c r="BF182"/>
  <c r="W182" s="1"/>
  <c r="BF214"/>
  <c r="W214" s="1"/>
  <c r="BF176"/>
  <c r="W176" s="1"/>
  <c r="BF184"/>
  <c r="W184" s="1"/>
  <c r="BF192"/>
  <c r="W192" s="1"/>
  <c r="BF200"/>
  <c r="W200" s="1"/>
  <c r="BF208"/>
  <c r="W208" s="1"/>
  <c r="BF216"/>
  <c r="W216" s="1"/>
  <c r="BF185"/>
  <c r="W185" s="1"/>
  <c r="BF201"/>
  <c r="W201" s="1"/>
  <c r="BF209"/>
  <c r="W209" s="1"/>
  <c r="BF173"/>
  <c r="W173" s="1"/>
  <c r="BF205"/>
  <c r="W205" s="1"/>
  <c r="BF190"/>
  <c r="W190" s="1"/>
  <c r="BF172"/>
  <c r="W172" s="1"/>
  <c r="BF178"/>
  <c r="W178" s="1"/>
  <c r="BF186"/>
  <c r="W186" s="1"/>
  <c r="BF194"/>
  <c r="W194" s="1"/>
  <c r="BF202"/>
  <c r="W202" s="1"/>
  <c r="BF210"/>
  <c r="W210" s="1"/>
  <c r="BF180"/>
  <c r="W180" s="1"/>
  <c r="BF196"/>
  <c r="W196" s="1"/>
  <c r="BF212"/>
  <c r="W212" s="1"/>
  <c r="BF181"/>
  <c r="W181" s="1"/>
  <c r="BF213"/>
  <c r="W213" s="1"/>
  <c r="BF198"/>
  <c r="W198" s="1"/>
  <c r="BF171"/>
  <c r="W171" s="1"/>
  <c r="BF179"/>
  <c r="W179" s="1"/>
  <c r="BF187"/>
  <c r="W187" s="1"/>
  <c r="BF195"/>
  <c r="W195" s="1"/>
  <c r="BF203"/>
  <c r="W203" s="1"/>
  <c r="BF211"/>
  <c r="W211" s="1"/>
  <c r="BF170"/>
  <c r="W170" s="1"/>
  <c r="BF188"/>
  <c r="W188" s="1"/>
  <c r="BF204"/>
  <c r="W204" s="1"/>
  <c r="BF197"/>
  <c r="W197" s="1"/>
  <c r="BF174"/>
  <c r="W174" s="1"/>
  <c r="BF206"/>
  <c r="W206" s="1"/>
  <c r="BF218"/>
  <c r="W218" s="1"/>
  <c r="CN150"/>
  <c r="CO150" s="1"/>
  <c r="CP150" s="1"/>
  <c r="BF219"/>
  <c r="W219" s="1"/>
  <c r="BD438"/>
  <c r="BF438" s="1"/>
  <c r="BF220"/>
  <c r="W220" s="1"/>
  <c r="BE220"/>
  <c r="CI220"/>
  <c r="BD150"/>
  <c r="BF150" s="1"/>
  <c r="W150" s="1"/>
  <c r="AI82"/>
  <c r="AJ81"/>
  <c r="BB223"/>
  <c r="BA224"/>
  <c r="BD365"/>
  <c r="CJ365"/>
  <c r="AJ295"/>
  <c r="AM295" s="1"/>
  <c r="AI296"/>
  <c r="BI294"/>
  <c r="BJ294" s="1"/>
  <c r="BK294" s="1"/>
  <c r="BD79"/>
  <c r="BF79" s="1"/>
  <c r="V219"/>
  <c r="DV219"/>
  <c r="AM294"/>
  <c r="BG294" s="1"/>
  <c r="BI366"/>
  <c r="BJ366" s="1"/>
  <c r="BK366" s="1"/>
  <c r="CN366"/>
  <c r="CO366" s="1"/>
  <c r="CP366" s="1"/>
  <c r="AM366"/>
  <c r="BG366" s="1"/>
  <c r="AI440"/>
  <c r="AJ439"/>
  <c r="CN439" s="1"/>
  <c r="CO439" s="1"/>
  <c r="Z364"/>
  <c r="CL364"/>
  <c r="Y364" s="1"/>
  <c r="BB439"/>
  <c r="BA440"/>
  <c r="V363"/>
  <c r="DV363"/>
  <c r="BA296"/>
  <c r="BB295"/>
  <c r="AI152"/>
  <c r="AJ151"/>
  <c r="AM151" s="1"/>
  <c r="BG151" s="1"/>
  <c r="AI368"/>
  <c r="AJ367"/>
  <c r="CN438"/>
  <c r="CO438" s="1"/>
  <c r="CP438" s="1"/>
  <c r="CJ150"/>
  <c r="CL150" s="1"/>
  <c r="Y150" s="1"/>
  <c r="CL220"/>
  <c r="Y220" s="1"/>
  <c r="Z220"/>
  <c r="BB511"/>
  <c r="BA512"/>
  <c r="AI224"/>
  <c r="AJ223"/>
  <c r="BA153"/>
  <c r="BB152"/>
  <c r="BI150"/>
  <c r="BJ150" s="1"/>
  <c r="BK150" s="1"/>
  <c r="BF364"/>
  <c r="W364" s="1"/>
  <c r="BE364"/>
  <c r="CI364"/>
  <c r="AM222"/>
  <c r="BG222" s="1"/>
  <c r="CN222"/>
  <c r="CO222" s="1"/>
  <c r="CP222" s="1"/>
  <c r="BI222"/>
  <c r="BJ222" s="1"/>
  <c r="BK222" s="1"/>
  <c r="BD221"/>
  <c r="CJ221"/>
  <c r="BB368"/>
  <c r="BA369"/>
  <c r="CI437"/>
  <c r="W437"/>
  <c r="CI293"/>
  <c r="W293"/>
  <c r="Z78"/>
  <c r="CJ79"/>
  <c r="Z79" s="1"/>
  <c r="BB81"/>
  <c r="CJ438"/>
  <c r="CI78"/>
  <c r="CL293"/>
  <c r="Y293" s="1"/>
  <c r="Z293"/>
  <c r="CL437"/>
  <c r="Y437" s="1"/>
  <c r="Z437"/>
  <c r="DV292"/>
  <c r="V292"/>
  <c r="DV436"/>
  <c r="V436"/>
  <c r="CL149"/>
  <c r="Y149" s="1"/>
  <c r="Z149"/>
  <c r="DV148"/>
  <c r="V148"/>
  <c r="AM439"/>
  <c r="BG439" s="1"/>
  <c r="AM80"/>
  <c r="BG80" s="1"/>
  <c r="CN80"/>
  <c r="CO80" s="1"/>
  <c r="CP80" s="1"/>
  <c r="BI151"/>
  <c r="BJ151" s="1"/>
  <c r="CN151"/>
  <c r="CO151" s="1"/>
  <c r="BE149"/>
  <c r="W149"/>
  <c r="BI80"/>
  <c r="BJ80" s="1"/>
  <c r="BK80" s="1"/>
  <c r="BE437"/>
  <c r="BI295"/>
  <c r="BJ295" s="1"/>
  <c r="BE78"/>
  <c r="V78" s="1"/>
  <c r="W78"/>
  <c r="BE293"/>
  <c r="CL510" l="1"/>
  <c r="Y510" s="1"/>
  <c r="CI509"/>
  <c r="BE509"/>
  <c r="V509" s="1"/>
  <c r="BD510"/>
  <c r="BF510" s="1"/>
  <c r="W510" s="1"/>
  <c r="BG510"/>
  <c r="DV509"/>
  <c r="Z150"/>
  <c r="DV508"/>
  <c r="V508"/>
  <c r="AM511"/>
  <c r="CJ511" s="1"/>
  <c r="CL511" s="1"/>
  <c r="Y511" s="1"/>
  <c r="CN511"/>
  <c r="CO511" s="1"/>
  <c r="CP511" s="1"/>
  <c r="BI511"/>
  <c r="BJ511" s="1"/>
  <c r="BK511" s="1"/>
  <c r="AJ512"/>
  <c r="AI513"/>
  <c r="CP439"/>
  <c r="BG295"/>
  <c r="CJ151"/>
  <c r="Z151" s="1"/>
  <c r="CP151"/>
  <c r="BK151"/>
  <c r="BK295"/>
  <c r="BI439"/>
  <c r="BJ439" s="1"/>
  <c r="BK439" s="1"/>
  <c r="BD295"/>
  <c r="BF295" s="1"/>
  <c r="AI297"/>
  <c r="AJ296"/>
  <c r="BI296" s="1"/>
  <c r="BJ296" s="1"/>
  <c r="BK296" s="1"/>
  <c r="Z365"/>
  <c r="CL365"/>
  <c r="Y365" s="1"/>
  <c r="AI369"/>
  <c r="AJ368"/>
  <c r="BF221"/>
  <c r="W221" s="1"/>
  <c r="CI221"/>
  <c r="BE221"/>
  <c r="BD151"/>
  <c r="BF151" s="1"/>
  <c r="W151" s="1"/>
  <c r="BD294"/>
  <c r="BF294" s="1"/>
  <c r="W294" s="1"/>
  <c r="AI153"/>
  <c r="AJ152"/>
  <c r="AM152" s="1"/>
  <c r="BG152" s="1"/>
  <c r="BI367"/>
  <c r="BJ367" s="1"/>
  <c r="BK367" s="1"/>
  <c r="AM367"/>
  <c r="BG367" s="1"/>
  <c r="CN367"/>
  <c r="CO367" s="1"/>
  <c r="CP367" s="1"/>
  <c r="BD222"/>
  <c r="CJ222"/>
  <c r="BA154"/>
  <c r="BB153"/>
  <c r="BB296"/>
  <c r="BA297"/>
  <c r="BB224"/>
  <c r="BA225"/>
  <c r="Z221"/>
  <c r="CL221"/>
  <c r="Y221" s="1"/>
  <c r="BF365"/>
  <c r="W365" s="1"/>
  <c r="CI365"/>
  <c r="BE365"/>
  <c r="BD439"/>
  <c r="BF439" s="1"/>
  <c r="CJ294"/>
  <c r="CL294" s="1"/>
  <c r="Y294" s="1"/>
  <c r="CN295"/>
  <c r="CO295" s="1"/>
  <c r="CP295" s="1"/>
  <c r="CI150"/>
  <c r="BA370"/>
  <c r="BB369"/>
  <c r="CN223"/>
  <c r="CO223" s="1"/>
  <c r="CP223" s="1"/>
  <c r="BI223"/>
  <c r="BJ223" s="1"/>
  <c r="BK223" s="1"/>
  <c r="AM223"/>
  <c r="BG223" s="1"/>
  <c r="AI441"/>
  <c r="AJ440"/>
  <c r="CN440" s="1"/>
  <c r="CO440" s="1"/>
  <c r="CP440" s="1"/>
  <c r="BB512"/>
  <c r="BA513"/>
  <c r="AJ82"/>
  <c r="AI83"/>
  <c r="BB440"/>
  <c r="BA441"/>
  <c r="V220"/>
  <c r="DV220"/>
  <c r="BD80"/>
  <c r="BF80" s="1"/>
  <c r="DV364"/>
  <c r="V364"/>
  <c r="AJ224"/>
  <c r="AI225"/>
  <c r="BD366"/>
  <c r="CJ366"/>
  <c r="CL79"/>
  <c r="Y79" s="1"/>
  <c r="CI438"/>
  <c r="W438"/>
  <c r="CJ295"/>
  <c r="BB82"/>
  <c r="CI79"/>
  <c r="CJ80"/>
  <c r="CL80" s="1"/>
  <c r="Y80" s="1"/>
  <c r="CJ439"/>
  <c r="CL438"/>
  <c r="Y438" s="1"/>
  <c r="Z438"/>
  <c r="DV293"/>
  <c r="V293"/>
  <c r="DV437"/>
  <c r="V437"/>
  <c r="DV149"/>
  <c r="V149"/>
  <c r="AM81"/>
  <c r="BG81" s="1"/>
  <c r="CN81"/>
  <c r="CO81" s="1"/>
  <c r="CP81" s="1"/>
  <c r="AM440"/>
  <c r="BG440" s="1"/>
  <c r="BE150"/>
  <c r="BE438"/>
  <c r="BI81"/>
  <c r="BJ81" s="1"/>
  <c r="BK81" s="1"/>
  <c r="BE79"/>
  <c r="V79" s="1"/>
  <c r="W79"/>
  <c r="BE510" l="1"/>
  <c r="CI510"/>
  <c r="BG511"/>
  <c r="Z511"/>
  <c r="BD511"/>
  <c r="AJ513"/>
  <c r="AI514"/>
  <c r="CL151"/>
  <c r="Y151" s="1"/>
  <c r="BI512"/>
  <c r="BJ512" s="1"/>
  <c r="BK512" s="1"/>
  <c r="CN512"/>
  <c r="CO512" s="1"/>
  <c r="CP512" s="1"/>
  <c r="AM512"/>
  <c r="CJ512" s="1"/>
  <c r="Z512" s="1"/>
  <c r="CN152"/>
  <c r="CO152" s="1"/>
  <c r="CP152" s="1"/>
  <c r="CJ152"/>
  <c r="BI152"/>
  <c r="BJ152" s="1"/>
  <c r="BK152" s="1"/>
  <c r="CI151"/>
  <c r="CN296"/>
  <c r="CO296" s="1"/>
  <c r="CP296" s="1"/>
  <c r="Z294"/>
  <c r="BI440"/>
  <c r="BJ440" s="1"/>
  <c r="BK440" s="1"/>
  <c r="AM296"/>
  <c r="BG296" s="1"/>
  <c r="CN224"/>
  <c r="CO224" s="1"/>
  <c r="CP224" s="1"/>
  <c r="BI224"/>
  <c r="BJ224" s="1"/>
  <c r="BK224" s="1"/>
  <c r="AM224"/>
  <c r="BG224" s="1"/>
  <c r="AI442"/>
  <c r="AJ441"/>
  <c r="CN441" s="1"/>
  <c r="CO441" s="1"/>
  <c r="CP441" s="1"/>
  <c r="BB154"/>
  <c r="BA155"/>
  <c r="AI154"/>
  <c r="AJ153"/>
  <c r="AM153" s="1"/>
  <c r="BG153" s="1"/>
  <c r="AM368"/>
  <c r="BG368" s="1"/>
  <c r="BI368"/>
  <c r="BJ368" s="1"/>
  <c r="BK368" s="1"/>
  <c r="CN368"/>
  <c r="CO368" s="1"/>
  <c r="CP368" s="1"/>
  <c r="BD81"/>
  <c r="BF81" s="1"/>
  <c r="BB441"/>
  <c r="BA442"/>
  <c r="CL222"/>
  <c r="Y222" s="1"/>
  <c r="Z222"/>
  <c r="AI370"/>
  <c r="AJ369"/>
  <c r="BF222"/>
  <c r="W222" s="1"/>
  <c r="CI222"/>
  <c r="BE222"/>
  <c r="CL366"/>
  <c r="Y366" s="1"/>
  <c r="Z366"/>
  <c r="DV365"/>
  <c r="V365"/>
  <c r="BD440"/>
  <c r="BF440" s="1"/>
  <c r="CI294"/>
  <c r="BA514"/>
  <c r="BB513"/>
  <c r="BB297"/>
  <c r="BA298"/>
  <c r="BD367"/>
  <c r="CJ367"/>
  <c r="DV221"/>
  <c r="V221"/>
  <c r="AI298"/>
  <c r="AJ297"/>
  <c r="BI297" s="1"/>
  <c r="BJ297" s="1"/>
  <c r="BK297" s="1"/>
  <c r="BD223"/>
  <c r="CJ223"/>
  <c r="AI84"/>
  <c r="AJ83"/>
  <c r="BB225"/>
  <c r="BA226"/>
  <c r="BF366"/>
  <c r="W366" s="1"/>
  <c r="CI366"/>
  <c r="BE366"/>
  <c r="BA371"/>
  <c r="BB370"/>
  <c r="BE294"/>
  <c r="DV294" s="1"/>
  <c r="AJ225"/>
  <c r="AI226"/>
  <c r="BD152"/>
  <c r="BF152" s="1"/>
  <c r="CI439"/>
  <c r="W439"/>
  <c r="CI295"/>
  <c r="W295"/>
  <c r="Z80"/>
  <c r="CJ440"/>
  <c r="CI80"/>
  <c r="BB83"/>
  <c r="CJ81"/>
  <c r="CL81" s="1"/>
  <c r="Y81" s="1"/>
  <c r="DV438"/>
  <c r="V438"/>
  <c r="BE151"/>
  <c r="CL439"/>
  <c r="Y439" s="1"/>
  <c r="Z439"/>
  <c r="CL295"/>
  <c r="Y295" s="1"/>
  <c r="Z295"/>
  <c r="DV150"/>
  <c r="V150"/>
  <c r="AM82"/>
  <c r="BG82" s="1"/>
  <c r="CN82"/>
  <c r="CO82" s="1"/>
  <c r="CP82" s="1"/>
  <c r="W80"/>
  <c r="BE80"/>
  <c r="V80" s="1"/>
  <c r="BE439"/>
  <c r="BI82"/>
  <c r="BJ82" s="1"/>
  <c r="BK82" s="1"/>
  <c r="BE295"/>
  <c r="CL512" l="1"/>
  <c r="Y512" s="1"/>
  <c r="V510"/>
  <c r="DV510"/>
  <c r="CJ153"/>
  <c r="BD512"/>
  <c r="BF512" s="1"/>
  <c r="W512" s="1"/>
  <c r="AM441"/>
  <c r="BG441" s="1"/>
  <c r="AJ514"/>
  <c r="AI515"/>
  <c r="AM513"/>
  <c r="CJ513" s="1"/>
  <c r="CL513" s="1"/>
  <c r="Y513" s="1"/>
  <c r="CN513"/>
  <c r="CO513" s="1"/>
  <c r="CP513" s="1"/>
  <c r="BI513"/>
  <c r="BJ513" s="1"/>
  <c r="BK513" s="1"/>
  <c r="BG512"/>
  <c r="BF511"/>
  <c r="W511" s="1"/>
  <c r="BE511"/>
  <c r="CI511"/>
  <c r="V294"/>
  <c r="BI153"/>
  <c r="BJ153" s="1"/>
  <c r="BK153" s="1"/>
  <c r="BI441"/>
  <c r="BJ441" s="1"/>
  <c r="BK441" s="1"/>
  <c r="CN153"/>
  <c r="CO153" s="1"/>
  <c r="CP153" s="1"/>
  <c r="CJ296"/>
  <c r="Z296" s="1"/>
  <c r="CN297"/>
  <c r="CO297" s="1"/>
  <c r="CP297" s="1"/>
  <c r="CI152"/>
  <c r="BD296"/>
  <c r="BF296" s="1"/>
  <c r="W296" s="1"/>
  <c r="BB371"/>
  <c r="BA372"/>
  <c r="Z223"/>
  <c r="CL223"/>
  <c r="Y223" s="1"/>
  <c r="CN369"/>
  <c r="CO369" s="1"/>
  <c r="CP369" s="1"/>
  <c r="AM369"/>
  <c r="BG369" s="1"/>
  <c r="BI369"/>
  <c r="BJ369" s="1"/>
  <c r="BK369" s="1"/>
  <c r="DV366"/>
  <c r="V366"/>
  <c r="BF367"/>
  <c r="W367" s="1"/>
  <c r="CI367"/>
  <c r="BE367"/>
  <c r="AI371"/>
  <c r="AJ370"/>
  <c r="BF223"/>
  <c r="W223" s="1"/>
  <c r="CI223"/>
  <c r="BE223"/>
  <c r="AM297"/>
  <c r="BG297" s="1"/>
  <c r="BA227"/>
  <c r="BB226"/>
  <c r="AJ298"/>
  <c r="BI298" s="1"/>
  <c r="BJ298" s="1"/>
  <c r="BK298" s="1"/>
  <c r="AI299"/>
  <c r="BB442"/>
  <c r="BA443"/>
  <c r="BD368"/>
  <c r="CJ368"/>
  <c r="AJ442"/>
  <c r="AM442" s="1"/>
  <c r="AI443"/>
  <c r="BB298"/>
  <c r="BA299"/>
  <c r="BB514"/>
  <c r="BA515"/>
  <c r="V222"/>
  <c r="DV222"/>
  <c r="BD153"/>
  <c r="BF153" s="1"/>
  <c r="BD224"/>
  <c r="CJ224"/>
  <c r="AM225"/>
  <c r="BG225" s="1"/>
  <c r="BI225"/>
  <c r="BJ225" s="1"/>
  <c r="BK225" s="1"/>
  <c r="CN225"/>
  <c r="CO225" s="1"/>
  <c r="CP225" s="1"/>
  <c r="AJ154"/>
  <c r="AM154" s="1"/>
  <c r="BG154" s="1"/>
  <c r="AI155"/>
  <c r="BD82"/>
  <c r="BF82" s="1"/>
  <c r="AI227"/>
  <c r="AJ226"/>
  <c r="AI85"/>
  <c r="AJ84"/>
  <c r="Z367"/>
  <c r="CL367"/>
  <c r="Y367" s="1"/>
  <c r="BB155"/>
  <c r="BA156"/>
  <c r="CI440"/>
  <c r="Z81"/>
  <c r="CJ82"/>
  <c r="CL82" s="1"/>
  <c r="Y82" s="1"/>
  <c r="BB84"/>
  <c r="W81"/>
  <c r="CI81"/>
  <c r="DV295"/>
  <c r="V295"/>
  <c r="CL440"/>
  <c r="Y440" s="1"/>
  <c r="Z440"/>
  <c r="CL152"/>
  <c r="Y152" s="1"/>
  <c r="Z152"/>
  <c r="DV439"/>
  <c r="V439"/>
  <c r="DV151"/>
  <c r="V151"/>
  <c r="AM83"/>
  <c r="BG83" s="1"/>
  <c r="CN83"/>
  <c r="CO83" s="1"/>
  <c r="CP83" s="1"/>
  <c r="CN154"/>
  <c r="CO154" s="1"/>
  <c r="CP154" s="1"/>
  <c r="BE152"/>
  <c r="W152"/>
  <c r="BI83"/>
  <c r="BJ83" s="1"/>
  <c r="BK83" s="1"/>
  <c r="W440"/>
  <c r="BE440"/>
  <c r="BE81"/>
  <c r="V81" s="1"/>
  <c r="CI512" l="1"/>
  <c r="CL296"/>
  <c r="Y296" s="1"/>
  <c r="BD441"/>
  <c r="BF441" s="1"/>
  <c r="W441" s="1"/>
  <c r="BE512"/>
  <c r="DV512" s="1"/>
  <c r="BG513"/>
  <c r="CJ441"/>
  <c r="CL441" s="1"/>
  <c r="Y441" s="1"/>
  <c r="AI516"/>
  <c r="AJ515"/>
  <c r="V511"/>
  <c r="DV511"/>
  <c r="Z513"/>
  <c r="BI514"/>
  <c r="BJ514" s="1"/>
  <c r="BK514" s="1"/>
  <c r="AM514"/>
  <c r="CJ514" s="1"/>
  <c r="Z514" s="1"/>
  <c r="CN514"/>
  <c r="CO514" s="1"/>
  <c r="CP514" s="1"/>
  <c r="CN298"/>
  <c r="CO298" s="1"/>
  <c r="CP298" s="1"/>
  <c r="BD513"/>
  <c r="BG442"/>
  <c r="BI442"/>
  <c r="BJ442" s="1"/>
  <c r="BK442" s="1"/>
  <c r="AM298"/>
  <c r="BG298" s="1"/>
  <c r="BE296"/>
  <c r="CI296"/>
  <c r="BD442"/>
  <c r="BF442" s="1"/>
  <c r="AI86"/>
  <c r="AJ85"/>
  <c r="BD154"/>
  <c r="BF154" s="1"/>
  <c r="BI154"/>
  <c r="BJ154" s="1"/>
  <c r="BK154" s="1"/>
  <c r="CL368"/>
  <c r="Y368" s="1"/>
  <c r="Z368"/>
  <c r="BA228"/>
  <c r="BB227"/>
  <c r="BD369"/>
  <c r="CJ369"/>
  <c r="BB156"/>
  <c r="BA157"/>
  <c r="BB515"/>
  <c r="BA516"/>
  <c r="AI372"/>
  <c r="AJ371"/>
  <c r="CJ154"/>
  <c r="AI228"/>
  <c r="AJ227"/>
  <c r="Z224"/>
  <c r="CL224"/>
  <c r="Y224" s="1"/>
  <c r="BB443"/>
  <c r="BA444"/>
  <c r="DV367"/>
  <c r="V367"/>
  <c r="AM370"/>
  <c r="BG370" s="1"/>
  <c r="BI370"/>
  <c r="BJ370" s="1"/>
  <c r="BK370" s="1"/>
  <c r="CN370"/>
  <c r="CO370" s="1"/>
  <c r="CP370" s="1"/>
  <c r="CI153"/>
  <c r="BD225"/>
  <c r="CJ225"/>
  <c r="BD83"/>
  <c r="BF83" s="1"/>
  <c r="CN442"/>
  <c r="CO442" s="1"/>
  <c r="CP442" s="1"/>
  <c r="BB299"/>
  <c r="BA300"/>
  <c r="BF368"/>
  <c r="W368" s="1"/>
  <c r="CI368"/>
  <c r="BE368"/>
  <c r="BF224"/>
  <c r="W224" s="1"/>
  <c r="CI224"/>
  <c r="BE224"/>
  <c r="AJ299"/>
  <c r="AM299" s="1"/>
  <c r="BG299" s="1"/>
  <c r="AI300"/>
  <c r="BB372"/>
  <c r="BA373"/>
  <c r="BD297"/>
  <c r="BF297" s="1"/>
  <c r="W297" s="1"/>
  <c r="CN226"/>
  <c r="CO226" s="1"/>
  <c r="CP226" s="1"/>
  <c r="BI226"/>
  <c r="BJ226" s="1"/>
  <c r="BK226" s="1"/>
  <c r="AM226"/>
  <c r="BG226" s="1"/>
  <c r="DV223"/>
  <c r="V223"/>
  <c r="CJ297"/>
  <c r="CL297" s="1"/>
  <c r="Y297" s="1"/>
  <c r="AJ155"/>
  <c r="AM155" s="1"/>
  <c r="BG155" s="1"/>
  <c r="AI156"/>
  <c r="AJ443"/>
  <c r="AM443" s="1"/>
  <c r="BG443" s="1"/>
  <c r="AI444"/>
  <c r="CI441"/>
  <c r="CJ83"/>
  <c r="Z83" s="1"/>
  <c r="BB85"/>
  <c r="CJ442"/>
  <c r="Z82"/>
  <c r="W82"/>
  <c r="CI82"/>
  <c r="DV440"/>
  <c r="V440"/>
  <c r="CL153"/>
  <c r="Y153" s="1"/>
  <c r="Z153"/>
  <c r="DV152"/>
  <c r="V152"/>
  <c r="AM84"/>
  <c r="BG84" s="1"/>
  <c r="CN84"/>
  <c r="CO84" s="1"/>
  <c r="CP84" s="1"/>
  <c r="W153"/>
  <c r="BE153"/>
  <c r="BE82"/>
  <c r="V82" s="1"/>
  <c r="BE441"/>
  <c r="BI84"/>
  <c r="BJ84" s="1"/>
  <c r="BK84" s="1"/>
  <c r="DV296" l="1"/>
  <c r="Z441"/>
  <c r="V512"/>
  <c r="BD514"/>
  <c r="BF514" s="1"/>
  <c r="W514" s="1"/>
  <c r="CL514"/>
  <c r="Y514" s="1"/>
  <c r="CJ298"/>
  <c r="Z298" s="1"/>
  <c r="BF513"/>
  <c r="W513" s="1"/>
  <c r="BE513"/>
  <c r="CI513"/>
  <c r="BI515"/>
  <c r="BJ515" s="1"/>
  <c r="BK515" s="1"/>
  <c r="AM515"/>
  <c r="BG515" s="1"/>
  <c r="CN515"/>
  <c r="CO515" s="1"/>
  <c r="CP515" s="1"/>
  <c r="AJ516"/>
  <c r="AI517"/>
  <c r="BG514"/>
  <c r="BI299"/>
  <c r="BJ299" s="1"/>
  <c r="BK299" s="1"/>
  <c r="BD298"/>
  <c r="BF298" s="1"/>
  <c r="W298" s="1"/>
  <c r="CJ155"/>
  <c r="Z297"/>
  <c r="CN155"/>
  <c r="CO155" s="1"/>
  <c r="CP155" s="1"/>
  <c r="CI154"/>
  <c r="BI155"/>
  <c r="BJ155" s="1"/>
  <c r="BK155" s="1"/>
  <c r="CN443"/>
  <c r="CO443" s="1"/>
  <c r="CP443" s="1"/>
  <c r="BI443"/>
  <c r="BJ443" s="1"/>
  <c r="BK443" s="1"/>
  <c r="V296"/>
  <c r="BD299"/>
  <c r="BF299" s="1"/>
  <c r="BD443"/>
  <c r="BF443" s="1"/>
  <c r="BA374"/>
  <c r="BB373"/>
  <c r="BF369"/>
  <c r="W369" s="1"/>
  <c r="CI369"/>
  <c r="BE369"/>
  <c r="AJ444"/>
  <c r="BI444" s="1"/>
  <c r="BJ444" s="1"/>
  <c r="AI445"/>
  <c r="AJ300"/>
  <c r="BI300" s="1"/>
  <c r="BJ300" s="1"/>
  <c r="BK300" s="1"/>
  <c r="AI301"/>
  <c r="BB300"/>
  <c r="BA301"/>
  <c r="BB444"/>
  <c r="BA445"/>
  <c r="AJ372"/>
  <c r="AI373"/>
  <c r="CL369"/>
  <c r="Y369" s="1"/>
  <c r="Z369"/>
  <c r="BB228"/>
  <c r="BA229"/>
  <c r="AJ156"/>
  <c r="AM156" s="1"/>
  <c r="BG156" s="1"/>
  <c r="AI157"/>
  <c r="DV224"/>
  <c r="V224"/>
  <c r="AI87"/>
  <c r="AJ86"/>
  <c r="CL225"/>
  <c r="Y225" s="1"/>
  <c r="Z225"/>
  <c r="BE297"/>
  <c r="V297" s="1"/>
  <c r="BI371"/>
  <c r="BJ371" s="1"/>
  <c r="BK371" s="1"/>
  <c r="AM371"/>
  <c r="BG371" s="1"/>
  <c r="CN371"/>
  <c r="CO371" s="1"/>
  <c r="CP371" s="1"/>
  <c r="BD226"/>
  <c r="CJ226"/>
  <c r="CN299"/>
  <c r="CO299" s="1"/>
  <c r="CP299" s="1"/>
  <c r="CI297"/>
  <c r="BD155"/>
  <c r="BF155" s="1"/>
  <c r="BD370"/>
  <c r="CJ370"/>
  <c r="BB157"/>
  <c r="BA158"/>
  <c r="V368"/>
  <c r="DV368"/>
  <c r="AJ228"/>
  <c r="AI229"/>
  <c r="BF225"/>
  <c r="W225" s="1"/>
  <c r="CI225"/>
  <c r="BE225"/>
  <c r="BB516"/>
  <c r="BA517"/>
  <c r="BD84"/>
  <c r="BF84" s="1"/>
  <c r="AM227"/>
  <c r="BG227" s="1"/>
  <c r="CN227"/>
  <c r="CO227" s="1"/>
  <c r="CP227" s="1"/>
  <c r="BI227"/>
  <c r="BJ227" s="1"/>
  <c r="BK227" s="1"/>
  <c r="CI442"/>
  <c r="W442"/>
  <c r="CJ84"/>
  <c r="Z84" s="1"/>
  <c r="BB86"/>
  <c r="CJ443"/>
  <c r="CI83"/>
  <c r="CJ299"/>
  <c r="CL83"/>
  <c r="Y83" s="1"/>
  <c r="DV153"/>
  <c r="V153"/>
  <c r="CL154"/>
  <c r="Y154" s="1"/>
  <c r="Z154"/>
  <c r="CL442"/>
  <c r="Y442" s="1"/>
  <c r="Z442"/>
  <c r="DV441"/>
  <c r="V441"/>
  <c r="CN444"/>
  <c r="CO444" s="1"/>
  <c r="AM85"/>
  <c r="BG85" s="1"/>
  <c r="CN85"/>
  <c r="CO85" s="1"/>
  <c r="CP85" s="1"/>
  <c r="BE154"/>
  <c r="W154"/>
  <c r="BI85"/>
  <c r="BJ85" s="1"/>
  <c r="BK85" s="1"/>
  <c r="W83"/>
  <c r="BE83"/>
  <c r="V83" s="1"/>
  <c r="BE442"/>
  <c r="CL298" l="1"/>
  <c r="Y298" s="1"/>
  <c r="BE514"/>
  <c r="V514" s="1"/>
  <c r="CI514"/>
  <c r="BE298"/>
  <c r="DV298" s="1"/>
  <c r="CJ156"/>
  <c r="CL156" s="1"/>
  <c r="Y156" s="1"/>
  <c r="CI298"/>
  <c r="BD515"/>
  <c r="CJ515"/>
  <c r="CN156"/>
  <c r="CO156" s="1"/>
  <c r="DV513"/>
  <c r="V513"/>
  <c r="AJ517"/>
  <c r="AI518"/>
  <c r="AM444"/>
  <c r="BG444" s="1"/>
  <c r="CN516"/>
  <c r="CO516" s="1"/>
  <c r="CP516" s="1"/>
  <c r="BI516"/>
  <c r="BJ516" s="1"/>
  <c r="BK516" s="1"/>
  <c r="AM516"/>
  <c r="CJ516" s="1"/>
  <c r="Z516" s="1"/>
  <c r="AM300"/>
  <c r="BG300" s="1"/>
  <c r="BK444"/>
  <c r="CP156"/>
  <c r="CP444"/>
  <c r="DV297"/>
  <c r="CI155"/>
  <c r="BI156"/>
  <c r="BJ156" s="1"/>
  <c r="BK156" s="1"/>
  <c r="BF370"/>
  <c r="W370" s="1"/>
  <c r="BE370"/>
  <c r="CI370"/>
  <c r="CN228"/>
  <c r="CO228" s="1"/>
  <c r="CP228" s="1"/>
  <c r="BI228"/>
  <c r="BJ228" s="1"/>
  <c r="BK228" s="1"/>
  <c r="AM228"/>
  <c r="BG228" s="1"/>
  <c r="BD371"/>
  <c r="CJ371"/>
  <c r="AJ87"/>
  <c r="AI88"/>
  <c r="CN300"/>
  <c r="CO300" s="1"/>
  <c r="CP300" s="1"/>
  <c r="AI302"/>
  <c r="AJ301"/>
  <c r="CN301" s="1"/>
  <c r="CO301" s="1"/>
  <c r="BB374"/>
  <c r="BA375"/>
  <c r="BB158"/>
  <c r="BA159"/>
  <c r="AI158"/>
  <c r="AJ157"/>
  <c r="AM157" s="1"/>
  <c r="BG157" s="1"/>
  <c r="AJ373"/>
  <c r="AI374"/>
  <c r="AJ445"/>
  <c r="CN445" s="1"/>
  <c r="CO445" s="1"/>
  <c r="CP445" s="1"/>
  <c r="AI446"/>
  <c r="AI230"/>
  <c r="AJ229"/>
  <c r="BA302"/>
  <c r="BB301"/>
  <c r="BB517"/>
  <c r="BA518"/>
  <c r="V225"/>
  <c r="DV225"/>
  <c r="Z226"/>
  <c r="CL226"/>
  <c r="Y226" s="1"/>
  <c r="BD156"/>
  <c r="BF156" s="1"/>
  <c r="W156" s="1"/>
  <c r="BI372"/>
  <c r="BJ372" s="1"/>
  <c r="BK372" s="1"/>
  <c r="AM372"/>
  <c r="BG372" s="1"/>
  <c r="CN372"/>
  <c r="CO372" s="1"/>
  <c r="CP372" s="1"/>
  <c r="BF226"/>
  <c r="W226" s="1"/>
  <c r="BE226"/>
  <c r="CI226"/>
  <c r="BD227"/>
  <c r="CJ227"/>
  <c r="BB229"/>
  <c r="BA230"/>
  <c r="BD85"/>
  <c r="BF85" s="1"/>
  <c r="CL370"/>
  <c r="Y370" s="1"/>
  <c r="Z370"/>
  <c r="BA446"/>
  <c r="BB445"/>
  <c r="DV369"/>
  <c r="V369"/>
  <c r="CI443"/>
  <c r="W443"/>
  <c r="CI299"/>
  <c r="W299"/>
  <c r="CL84"/>
  <c r="Y84" s="1"/>
  <c r="CJ85"/>
  <c r="Z85" s="1"/>
  <c r="CI84"/>
  <c r="BB87"/>
  <c r="CL299"/>
  <c r="Y299" s="1"/>
  <c r="Z299"/>
  <c r="V298"/>
  <c r="DV154"/>
  <c r="V154"/>
  <c r="CL443"/>
  <c r="Y443" s="1"/>
  <c r="Z443"/>
  <c r="DV442"/>
  <c r="V442"/>
  <c r="CL155"/>
  <c r="Y155" s="1"/>
  <c r="Z155"/>
  <c r="AM86"/>
  <c r="BG86" s="1"/>
  <c r="CN86"/>
  <c r="CO86" s="1"/>
  <c r="CP86" s="1"/>
  <c r="BE155"/>
  <c r="W155"/>
  <c r="BI301"/>
  <c r="BJ301" s="1"/>
  <c r="BK301" s="1"/>
  <c r="W84"/>
  <c r="BE84"/>
  <c r="V84" s="1"/>
  <c r="BE299"/>
  <c r="BE443"/>
  <c r="BI86"/>
  <c r="BJ86" s="1"/>
  <c r="BK86" s="1"/>
  <c r="DV514" l="1"/>
  <c r="Z156"/>
  <c r="BD300"/>
  <c r="BF300" s="1"/>
  <c r="W300" s="1"/>
  <c r="BD444"/>
  <c r="BF444" s="1"/>
  <c r="CL516"/>
  <c r="Y516" s="1"/>
  <c r="CJ444"/>
  <c r="CL444" s="1"/>
  <c r="Y444" s="1"/>
  <c r="BI517"/>
  <c r="BJ517" s="1"/>
  <c r="BK517" s="1"/>
  <c r="AM517"/>
  <c r="CJ517" s="1"/>
  <c r="CL517" s="1"/>
  <c r="Y517" s="1"/>
  <c r="CN517"/>
  <c r="CO517" s="1"/>
  <c r="CP517" s="1"/>
  <c r="BD516"/>
  <c r="CJ300"/>
  <c r="Z300" s="1"/>
  <c r="BG516"/>
  <c r="CL515"/>
  <c r="Y515" s="1"/>
  <c r="Z515"/>
  <c r="AI519"/>
  <c r="AJ518"/>
  <c r="BF515"/>
  <c r="W515" s="1"/>
  <c r="BE515"/>
  <c r="CI515"/>
  <c r="CI156"/>
  <c r="BI445"/>
  <c r="BJ445" s="1"/>
  <c r="BK445" s="1"/>
  <c r="AM445"/>
  <c r="BG445" s="1"/>
  <c r="CJ157"/>
  <c r="CP301"/>
  <c r="BD228"/>
  <c r="CJ228"/>
  <c r="AJ302"/>
  <c r="BI302" s="1"/>
  <c r="BJ302" s="1"/>
  <c r="BK302" s="1"/>
  <c r="AI303"/>
  <c r="AM229"/>
  <c r="BG229" s="1"/>
  <c r="BI229"/>
  <c r="BJ229" s="1"/>
  <c r="BK229" s="1"/>
  <c r="CN229"/>
  <c r="CO229" s="1"/>
  <c r="CP229" s="1"/>
  <c r="AI231"/>
  <c r="AJ230"/>
  <c r="AI89"/>
  <c r="AJ88"/>
  <c r="BI157"/>
  <c r="BJ157" s="1"/>
  <c r="BK157" s="1"/>
  <c r="BB446"/>
  <c r="BA447"/>
  <c r="BD372"/>
  <c r="CJ372"/>
  <c r="AJ446"/>
  <c r="AM446" s="1"/>
  <c r="BG446" s="1"/>
  <c r="AI447"/>
  <c r="DV370"/>
  <c r="V370"/>
  <c r="BA303"/>
  <c r="BB302"/>
  <c r="BB159"/>
  <c r="BA160"/>
  <c r="CL227"/>
  <c r="Y227" s="1"/>
  <c r="Z227"/>
  <c r="Z371"/>
  <c r="CL371"/>
  <c r="Y371" s="1"/>
  <c r="BD157"/>
  <c r="BF157" s="1"/>
  <c r="AI159"/>
  <c r="AJ158"/>
  <c r="AM158" s="1"/>
  <c r="BG158" s="1"/>
  <c r="AM301"/>
  <c r="BG301" s="1"/>
  <c r="BA519"/>
  <c r="BB518"/>
  <c r="AJ374"/>
  <c r="AI375"/>
  <c r="BA376"/>
  <c r="BB375"/>
  <c r="V226"/>
  <c r="DV226"/>
  <c r="CN157"/>
  <c r="CO157" s="1"/>
  <c r="CP157" s="1"/>
  <c r="BB230"/>
  <c r="BA231"/>
  <c r="BD86"/>
  <c r="BF86" s="1"/>
  <c r="BF227"/>
  <c r="W227" s="1"/>
  <c r="BE227"/>
  <c r="CI227"/>
  <c r="BI373"/>
  <c r="BJ373" s="1"/>
  <c r="BK373" s="1"/>
  <c r="AM373"/>
  <c r="BG373" s="1"/>
  <c r="CN373"/>
  <c r="CO373" s="1"/>
  <c r="CP373" s="1"/>
  <c r="BF371"/>
  <c r="W371" s="1"/>
  <c r="CI371"/>
  <c r="BE371"/>
  <c r="CI444"/>
  <c r="W444"/>
  <c r="CI300"/>
  <c r="CL85"/>
  <c r="Y85" s="1"/>
  <c r="CI85"/>
  <c r="CJ86"/>
  <c r="CL86" s="1"/>
  <c r="Y86" s="1"/>
  <c r="BB88"/>
  <c r="DV155"/>
  <c r="V155"/>
  <c r="CL300"/>
  <c r="Y300" s="1"/>
  <c r="DV443"/>
  <c r="V443"/>
  <c r="DV299"/>
  <c r="V299"/>
  <c r="AM87"/>
  <c r="BG87" s="1"/>
  <c r="CN87"/>
  <c r="CO87" s="1"/>
  <c r="CP87" s="1"/>
  <c r="BE156"/>
  <c r="BI87"/>
  <c r="BJ87" s="1"/>
  <c r="BK87" s="1"/>
  <c r="W85"/>
  <c r="BE85"/>
  <c r="V85" s="1"/>
  <c r="BE300" l="1"/>
  <c r="BE444"/>
  <c r="Z444"/>
  <c r="BD517"/>
  <c r="BF517" s="1"/>
  <c r="W517" s="1"/>
  <c r="BD445"/>
  <c r="BF445" s="1"/>
  <c r="W445" s="1"/>
  <c r="Z517"/>
  <c r="BG517"/>
  <c r="V515"/>
  <c r="DV515"/>
  <c r="AM518"/>
  <c r="BG518" s="1"/>
  <c r="CN518"/>
  <c r="CO518" s="1"/>
  <c r="CP518" s="1"/>
  <c r="BI518"/>
  <c r="BJ518" s="1"/>
  <c r="BK518" s="1"/>
  <c r="BF516"/>
  <c r="W516" s="1"/>
  <c r="BE516"/>
  <c r="CI516"/>
  <c r="AI520"/>
  <c r="AJ519"/>
  <c r="CJ445"/>
  <c r="Z445" s="1"/>
  <c r="CN446"/>
  <c r="CO446" s="1"/>
  <c r="CP446" s="1"/>
  <c r="CN302"/>
  <c r="CO302" s="1"/>
  <c r="CP302" s="1"/>
  <c r="BI446"/>
  <c r="BJ446" s="1"/>
  <c r="BK446" s="1"/>
  <c r="AM302"/>
  <c r="BG302" s="1"/>
  <c r="CI157"/>
  <c r="CJ301"/>
  <c r="CL301" s="1"/>
  <c r="Y301" s="1"/>
  <c r="BF372"/>
  <c r="W372" s="1"/>
  <c r="CI372"/>
  <c r="BE372"/>
  <c r="BD301"/>
  <c r="BF301" s="1"/>
  <c r="W301" s="1"/>
  <c r="BD158"/>
  <c r="BF158" s="1"/>
  <c r="BD229"/>
  <c r="CJ229"/>
  <c r="BB231"/>
  <c r="BA232"/>
  <c r="AI160"/>
  <c r="AJ159"/>
  <c r="AM159" s="1"/>
  <c r="BG159" s="1"/>
  <c r="AJ303"/>
  <c r="BI303" s="1"/>
  <c r="BJ303" s="1"/>
  <c r="BK303" s="1"/>
  <c r="AI304"/>
  <c r="BD87"/>
  <c r="BF87" s="1"/>
  <c r="BD373"/>
  <c r="CJ373"/>
  <c r="BB376"/>
  <c r="BA377"/>
  <c r="AI448"/>
  <c r="AJ447"/>
  <c r="AM447" s="1"/>
  <c r="CN158"/>
  <c r="CO158" s="1"/>
  <c r="CP158" s="1"/>
  <c r="AI376"/>
  <c r="AJ375"/>
  <c r="AI90"/>
  <c r="AJ89"/>
  <c r="CL228"/>
  <c r="Y228" s="1"/>
  <c r="Z228"/>
  <c r="BI158"/>
  <c r="BJ158" s="1"/>
  <c r="BK158" s="1"/>
  <c r="AM374"/>
  <c r="BG374" s="1"/>
  <c r="BI374"/>
  <c r="BJ374" s="1"/>
  <c r="BK374" s="1"/>
  <c r="CN374"/>
  <c r="CO374" s="1"/>
  <c r="CP374" s="1"/>
  <c r="BB160"/>
  <c r="BA161"/>
  <c r="Z372"/>
  <c r="CL372"/>
  <c r="Y372" s="1"/>
  <c r="BI230"/>
  <c r="BJ230" s="1"/>
  <c r="BK230" s="1"/>
  <c r="AM230"/>
  <c r="BG230" s="1"/>
  <c r="CN230"/>
  <c r="CO230" s="1"/>
  <c r="CP230" s="1"/>
  <c r="DV371"/>
  <c r="V371"/>
  <c r="BB519"/>
  <c r="BA520"/>
  <c r="BA304"/>
  <c r="BB303"/>
  <c r="BB447"/>
  <c r="BA448"/>
  <c r="BD446"/>
  <c r="BF446" s="1"/>
  <c r="CJ158"/>
  <c r="DV227"/>
  <c r="V227"/>
  <c r="AI232"/>
  <c r="AJ231"/>
  <c r="BF228"/>
  <c r="W228" s="1"/>
  <c r="BE228"/>
  <c r="CI228"/>
  <c r="Z86"/>
  <c r="BB89"/>
  <c r="CI86"/>
  <c r="CJ446"/>
  <c r="CJ87"/>
  <c r="CL87" s="1"/>
  <c r="Y87" s="1"/>
  <c r="DV300"/>
  <c r="V300"/>
  <c r="DV156"/>
  <c r="V156"/>
  <c r="CL157"/>
  <c r="Y157" s="1"/>
  <c r="Z157"/>
  <c r="DV444"/>
  <c r="V444"/>
  <c r="AM88"/>
  <c r="BG88" s="1"/>
  <c r="CN88"/>
  <c r="CO88" s="1"/>
  <c r="CP88" s="1"/>
  <c r="BE157"/>
  <c r="W157"/>
  <c r="W86"/>
  <c r="BE86"/>
  <c r="V86" s="1"/>
  <c r="BI88"/>
  <c r="BJ88" s="1"/>
  <c r="BK88" s="1"/>
  <c r="BI447"/>
  <c r="BJ447" s="1"/>
  <c r="BK447" s="1"/>
  <c r="CI445" l="1"/>
  <c r="BE445"/>
  <c r="CI517"/>
  <c r="BE517"/>
  <c r="CL445"/>
  <c r="Y445" s="1"/>
  <c r="CI301"/>
  <c r="DV516"/>
  <c r="V516"/>
  <c r="CN303"/>
  <c r="CO303" s="1"/>
  <c r="CP303" s="1"/>
  <c r="BI159"/>
  <c r="BJ159" s="1"/>
  <c r="BK159" s="1"/>
  <c r="CN447"/>
  <c r="CO447" s="1"/>
  <c r="CP447" s="1"/>
  <c r="BI519"/>
  <c r="BJ519" s="1"/>
  <c r="BK519" s="1"/>
  <c r="AM519"/>
  <c r="CJ519" s="1"/>
  <c r="Z519" s="1"/>
  <c r="CN519"/>
  <c r="CO519" s="1"/>
  <c r="CP519" s="1"/>
  <c r="BE301"/>
  <c r="V301" s="1"/>
  <c r="CJ518"/>
  <c r="BD518"/>
  <c r="AI521"/>
  <c r="AJ520"/>
  <c r="BG447"/>
  <c r="Z301"/>
  <c r="BD302"/>
  <c r="BF302" s="1"/>
  <c r="W302" s="1"/>
  <c r="CJ302"/>
  <c r="CL302" s="1"/>
  <c r="Y302" s="1"/>
  <c r="AI305"/>
  <c r="AJ304"/>
  <c r="CL373"/>
  <c r="Y373" s="1"/>
  <c r="Z373"/>
  <c r="AM303"/>
  <c r="BG303" s="1"/>
  <c r="BD159"/>
  <c r="BF159" s="1"/>
  <c r="CI158"/>
  <c r="BA305"/>
  <c r="BB304"/>
  <c r="BB232"/>
  <c r="BA233"/>
  <c r="BF229"/>
  <c r="W229" s="1"/>
  <c r="BE229"/>
  <c r="CI229"/>
  <c r="BB448"/>
  <c r="BA449"/>
  <c r="AJ376"/>
  <c r="AI377"/>
  <c r="BF373"/>
  <c r="W373" s="1"/>
  <c r="CI373"/>
  <c r="BE373"/>
  <c r="BA521"/>
  <c r="BB520"/>
  <c r="DV372"/>
  <c r="V372"/>
  <c r="BD447"/>
  <c r="BF447" s="1"/>
  <c r="CN231"/>
  <c r="CO231" s="1"/>
  <c r="CP231" s="1"/>
  <c r="AM231"/>
  <c r="BG231" s="1"/>
  <c r="BI231"/>
  <c r="BJ231" s="1"/>
  <c r="BK231" s="1"/>
  <c r="CN375"/>
  <c r="CO375" s="1"/>
  <c r="CP375" s="1"/>
  <c r="BI375"/>
  <c r="BJ375" s="1"/>
  <c r="BK375" s="1"/>
  <c r="AM375"/>
  <c r="BG375" s="1"/>
  <c r="BD230"/>
  <c r="CJ230"/>
  <c r="CJ159"/>
  <c r="AI161"/>
  <c r="AJ160"/>
  <c r="AM160" s="1"/>
  <c r="BG160" s="1"/>
  <c r="V228"/>
  <c r="DV228"/>
  <c r="BA162"/>
  <c r="BB161"/>
  <c r="AI449"/>
  <c r="AJ448"/>
  <c r="BI448" s="1"/>
  <c r="BJ448" s="1"/>
  <c r="BK448" s="1"/>
  <c r="Z229"/>
  <c r="CL229"/>
  <c r="Y229" s="1"/>
  <c r="BD88"/>
  <c r="BF88" s="1"/>
  <c r="AJ232"/>
  <c r="AI233"/>
  <c r="BD374"/>
  <c r="CJ374"/>
  <c r="CN159"/>
  <c r="CO159" s="1"/>
  <c r="CP159" s="1"/>
  <c r="AI91"/>
  <c r="AJ90"/>
  <c r="BB377"/>
  <c r="BA378"/>
  <c r="CI446"/>
  <c r="W446"/>
  <c r="CI87"/>
  <c r="Z87"/>
  <c r="CJ88"/>
  <c r="CL88" s="1"/>
  <c r="Y88" s="1"/>
  <c r="BB90"/>
  <c r="CJ447"/>
  <c r="DV157"/>
  <c r="V157"/>
  <c r="CL446"/>
  <c r="Y446" s="1"/>
  <c r="Z446"/>
  <c r="DV445"/>
  <c r="V445"/>
  <c r="CL158"/>
  <c r="Y158" s="1"/>
  <c r="Z158"/>
  <c r="AM304"/>
  <c r="CN304"/>
  <c r="CO304" s="1"/>
  <c r="AM89"/>
  <c r="BG89" s="1"/>
  <c r="CN89"/>
  <c r="CO89" s="1"/>
  <c r="CP89" s="1"/>
  <c r="BE158"/>
  <c r="W158"/>
  <c r="BE446"/>
  <c r="BI304"/>
  <c r="BJ304" s="1"/>
  <c r="BK304" s="1"/>
  <c r="BI89"/>
  <c r="BJ89" s="1"/>
  <c r="BK89" s="1"/>
  <c r="BE87"/>
  <c r="V87" s="1"/>
  <c r="W87"/>
  <c r="DV517" l="1"/>
  <c r="V517"/>
  <c r="CI159"/>
  <c r="CP304"/>
  <c r="BD519"/>
  <c r="Z518"/>
  <c r="CL518"/>
  <c r="Y518" s="1"/>
  <c r="AI522"/>
  <c r="AJ521"/>
  <c r="BF518"/>
  <c r="W518" s="1"/>
  <c r="BE518"/>
  <c r="CI518"/>
  <c r="BE302"/>
  <c r="V302" s="1"/>
  <c r="CL519"/>
  <c r="Y519" s="1"/>
  <c r="CI302"/>
  <c r="CN520"/>
  <c r="CO520" s="1"/>
  <c r="CP520" s="1"/>
  <c r="BI520"/>
  <c r="BJ520" s="1"/>
  <c r="BK520" s="1"/>
  <c r="AM520"/>
  <c r="CJ520" s="1"/>
  <c r="CL520" s="1"/>
  <c r="Y520" s="1"/>
  <c r="BG519"/>
  <c r="CN160"/>
  <c r="CO160" s="1"/>
  <c r="BI160"/>
  <c r="BJ160" s="1"/>
  <c r="BK160" s="1"/>
  <c r="BG304"/>
  <c r="CJ160"/>
  <c r="Z302"/>
  <c r="CJ303"/>
  <c r="Z303" s="1"/>
  <c r="BA379"/>
  <c r="BB378"/>
  <c r="BD231"/>
  <c r="CJ231"/>
  <c r="V373"/>
  <c r="DV373"/>
  <c r="BF374"/>
  <c r="W374" s="1"/>
  <c r="CI374"/>
  <c r="BE374"/>
  <c r="BB233"/>
  <c r="BA234"/>
  <c r="AJ91"/>
  <c r="AI92"/>
  <c r="BI232"/>
  <c r="BJ232" s="1"/>
  <c r="BK232" s="1"/>
  <c r="AM232"/>
  <c r="BG232" s="1"/>
  <c r="CN232"/>
  <c r="CO232" s="1"/>
  <c r="CP232" s="1"/>
  <c r="BB162"/>
  <c r="BA163"/>
  <c r="BF230"/>
  <c r="W230" s="1"/>
  <c r="BE230"/>
  <c r="CI230"/>
  <c r="AI378"/>
  <c r="AJ377"/>
  <c r="BD303"/>
  <c r="BF303" s="1"/>
  <c r="W303" s="1"/>
  <c r="DV229"/>
  <c r="V229"/>
  <c r="BD89"/>
  <c r="BF89" s="1"/>
  <c r="CN448"/>
  <c r="CO448" s="1"/>
  <c r="CP448" s="1"/>
  <c r="BA450"/>
  <c r="BB449"/>
  <c r="BB305"/>
  <c r="BA306"/>
  <c r="AJ449"/>
  <c r="AI450"/>
  <c r="AI234"/>
  <c r="AJ233"/>
  <c r="AM376"/>
  <c r="BG376" s="1"/>
  <c r="CN376"/>
  <c r="CO376" s="1"/>
  <c r="CP376" s="1"/>
  <c r="BI376"/>
  <c r="BJ376" s="1"/>
  <c r="BK376" s="1"/>
  <c r="AM448"/>
  <c r="BG448" s="1"/>
  <c r="BD160"/>
  <c r="BF160" s="1"/>
  <c r="Z230"/>
  <c r="CL230"/>
  <c r="Y230" s="1"/>
  <c r="BD375"/>
  <c r="CJ375"/>
  <c r="CP160"/>
  <c r="BD304"/>
  <c r="BF304" s="1"/>
  <c r="CL374"/>
  <c r="Y374" s="1"/>
  <c r="Z374"/>
  <c r="AI162"/>
  <c r="AJ161"/>
  <c r="AM161" s="1"/>
  <c r="BG161" s="1"/>
  <c r="BB521"/>
  <c r="BA522"/>
  <c r="AI306"/>
  <c r="AJ305"/>
  <c r="BI305" s="1"/>
  <c r="BJ305" s="1"/>
  <c r="BK305" s="1"/>
  <c r="CI447"/>
  <c r="W447"/>
  <c r="Z88"/>
  <c r="CJ304"/>
  <c r="BB91"/>
  <c r="CI88"/>
  <c r="CJ89"/>
  <c r="CL89" s="1"/>
  <c r="Y89" s="1"/>
  <c r="CL159"/>
  <c r="Y159" s="1"/>
  <c r="Z159"/>
  <c r="DV446"/>
  <c r="V446"/>
  <c r="CL447"/>
  <c r="Y447" s="1"/>
  <c r="Z447"/>
  <c r="DV158"/>
  <c r="V158"/>
  <c r="AM449"/>
  <c r="CN449"/>
  <c r="CO449" s="1"/>
  <c r="AM90"/>
  <c r="BG90" s="1"/>
  <c r="CN90"/>
  <c r="CO90" s="1"/>
  <c r="CP90" s="1"/>
  <c r="BE159"/>
  <c r="W159"/>
  <c r="CN161"/>
  <c r="CO161" s="1"/>
  <c r="BI161"/>
  <c r="BJ161" s="1"/>
  <c r="BK161" s="1"/>
  <c r="BI90"/>
  <c r="BJ90" s="1"/>
  <c r="BK90" s="1"/>
  <c r="BI449"/>
  <c r="BJ449" s="1"/>
  <c r="BK449" s="1"/>
  <c r="BE447"/>
  <c r="BE88"/>
  <c r="V88" s="1"/>
  <c r="W88"/>
  <c r="DV302" l="1"/>
  <c r="BD520"/>
  <c r="BF520" s="1"/>
  <c r="W520" s="1"/>
  <c r="CN521"/>
  <c r="CO521" s="1"/>
  <c r="CP521" s="1"/>
  <c r="BI521"/>
  <c r="BJ521" s="1"/>
  <c r="BK521" s="1"/>
  <c r="AM521"/>
  <c r="CJ521" s="1"/>
  <c r="Z521" s="1"/>
  <c r="Z520"/>
  <c r="AJ522"/>
  <c r="AI523"/>
  <c r="BG520"/>
  <c r="BF519"/>
  <c r="W519" s="1"/>
  <c r="BE519"/>
  <c r="CI519"/>
  <c r="DV518"/>
  <c r="V518"/>
  <c r="BG449"/>
  <c r="CL303"/>
  <c r="Y303" s="1"/>
  <c r="BE303"/>
  <c r="CJ448"/>
  <c r="CL448" s="1"/>
  <c r="Y448" s="1"/>
  <c r="CJ161"/>
  <c r="CN305"/>
  <c r="CO305" s="1"/>
  <c r="CP305" s="1"/>
  <c r="AM305"/>
  <c r="BG305" s="1"/>
  <c r="CI303"/>
  <c r="CP449"/>
  <c r="Z375"/>
  <c r="CL375"/>
  <c r="Y375" s="1"/>
  <c r="AI235"/>
  <c r="AJ234"/>
  <c r="BD161"/>
  <c r="BF161" s="1"/>
  <c r="W161" s="1"/>
  <c r="AI451"/>
  <c r="AJ450"/>
  <c r="BI450" s="1"/>
  <c r="BJ450" s="1"/>
  <c r="BK450" s="1"/>
  <c r="DV230"/>
  <c r="V230"/>
  <c r="CL231"/>
  <c r="Y231" s="1"/>
  <c r="Z231"/>
  <c r="BD376"/>
  <c r="CJ376"/>
  <c r="AJ378"/>
  <c r="AI379"/>
  <c r="BD449"/>
  <c r="BF449" s="1"/>
  <c r="AI93"/>
  <c r="AJ92"/>
  <c r="AI163"/>
  <c r="AJ162"/>
  <c r="AM162" s="1"/>
  <c r="BG162" s="1"/>
  <c r="BF375"/>
  <c r="W375" s="1"/>
  <c r="BE375"/>
  <c r="CI375"/>
  <c r="BA235"/>
  <c r="BB234"/>
  <c r="AI307"/>
  <c r="AJ306"/>
  <c r="BI306" s="1"/>
  <c r="BJ306" s="1"/>
  <c r="BK306" s="1"/>
  <c r="BD232"/>
  <c r="CJ232"/>
  <c r="BA523"/>
  <c r="BB522"/>
  <c r="CN233"/>
  <c r="CO233" s="1"/>
  <c r="CP233" s="1"/>
  <c r="BI233"/>
  <c r="BJ233" s="1"/>
  <c r="BK233" s="1"/>
  <c r="AM233"/>
  <c r="BG233" s="1"/>
  <c r="BD448"/>
  <c r="BF448" s="1"/>
  <c r="W448" s="1"/>
  <c r="BB306"/>
  <c r="BA307"/>
  <c r="BB163"/>
  <c r="BA164"/>
  <c r="BF231"/>
  <c r="W231" s="1"/>
  <c r="BE231"/>
  <c r="CI231"/>
  <c r="AM377"/>
  <c r="BG377" s="1"/>
  <c r="CN377"/>
  <c r="CO377" s="1"/>
  <c r="CP377" s="1"/>
  <c r="BI377"/>
  <c r="BJ377" s="1"/>
  <c r="BK377" s="1"/>
  <c r="BD90"/>
  <c r="BF90" s="1"/>
  <c r="DV374"/>
  <c r="V374"/>
  <c r="BB450"/>
  <c r="BA451"/>
  <c r="CP161"/>
  <c r="CI160"/>
  <c r="BB379"/>
  <c r="BA380"/>
  <c r="CI304"/>
  <c r="W304"/>
  <c r="Z89"/>
  <c r="BB92"/>
  <c r="CJ449"/>
  <c r="W89"/>
  <c r="CI89"/>
  <c r="CJ90"/>
  <c r="CL90" s="1"/>
  <c r="Y90" s="1"/>
  <c r="V303"/>
  <c r="DV447"/>
  <c r="V447"/>
  <c r="DV159"/>
  <c r="V159"/>
  <c r="CL304"/>
  <c r="Y304" s="1"/>
  <c r="Z304"/>
  <c r="CL160"/>
  <c r="Y160" s="1"/>
  <c r="Z160"/>
  <c r="CN450"/>
  <c r="CO450" s="1"/>
  <c r="CP450" s="1"/>
  <c r="AM91"/>
  <c r="BG91" s="1"/>
  <c r="CN91"/>
  <c r="CO91" s="1"/>
  <c r="CP91" s="1"/>
  <c r="BE160"/>
  <c r="W160"/>
  <c r="BE89"/>
  <c r="V89" s="1"/>
  <c r="BE304"/>
  <c r="BI91"/>
  <c r="BJ91" s="1"/>
  <c r="BK91" s="1"/>
  <c r="CL521" l="1"/>
  <c r="Y521" s="1"/>
  <c r="BG521"/>
  <c r="BD521"/>
  <c r="BF521" s="1"/>
  <c r="W521" s="1"/>
  <c r="BE520"/>
  <c r="CI520"/>
  <c r="AJ523"/>
  <c r="AI524"/>
  <c r="BI522"/>
  <c r="BJ522" s="1"/>
  <c r="BK522" s="1"/>
  <c r="AM522"/>
  <c r="CJ522" s="1"/>
  <c r="CL522" s="1"/>
  <c r="Y522" s="1"/>
  <c r="CN522"/>
  <c r="CO522" s="1"/>
  <c r="CP522" s="1"/>
  <c r="CJ305"/>
  <c r="CL305" s="1"/>
  <c r="Y305" s="1"/>
  <c r="DV303"/>
  <c r="CN306"/>
  <c r="CO306" s="1"/>
  <c r="CP306" s="1"/>
  <c r="DV519"/>
  <c r="V519"/>
  <c r="BD305"/>
  <c r="BF305" s="1"/>
  <c r="W305" s="1"/>
  <c r="Z448"/>
  <c r="AM306"/>
  <c r="BG306" s="1"/>
  <c r="CN162"/>
  <c r="CO162" s="1"/>
  <c r="BI162"/>
  <c r="BJ162" s="1"/>
  <c r="BK162" s="1"/>
  <c r="BE161"/>
  <c r="V161" s="1"/>
  <c r="CJ162"/>
  <c r="CL162" s="1"/>
  <c r="Y162" s="1"/>
  <c r="BA524"/>
  <c r="BB523"/>
  <c r="BE448"/>
  <c r="V448" s="1"/>
  <c r="AM450"/>
  <c r="BG450" s="1"/>
  <c r="BB451"/>
  <c r="BA452"/>
  <c r="BD377"/>
  <c r="CJ377"/>
  <c r="CL232"/>
  <c r="Y232" s="1"/>
  <c r="Z232"/>
  <c r="BF376"/>
  <c r="W376" s="1"/>
  <c r="CI376"/>
  <c r="BE376"/>
  <c r="AJ451"/>
  <c r="AM451" s="1"/>
  <c r="BG451" s="1"/>
  <c r="AI452"/>
  <c r="AJ93"/>
  <c r="AI94"/>
  <c r="CI161"/>
  <c r="BD233"/>
  <c r="CJ233"/>
  <c r="AM234"/>
  <c r="BG234" s="1"/>
  <c r="CN234"/>
  <c r="CO234" s="1"/>
  <c r="CP234" s="1"/>
  <c r="BI234"/>
  <c r="BJ234" s="1"/>
  <c r="BK234" s="1"/>
  <c r="DV231"/>
  <c r="V231"/>
  <c r="BD91"/>
  <c r="BF91" s="1"/>
  <c r="BA381"/>
  <c r="BB380"/>
  <c r="BB164"/>
  <c r="BA165"/>
  <c r="AI308"/>
  <c r="AJ307"/>
  <c r="BI307" s="1"/>
  <c r="BJ307" s="1"/>
  <c r="BK307" s="1"/>
  <c r="BD162"/>
  <c r="BF162" s="1"/>
  <c r="AJ379"/>
  <c r="AI380"/>
  <c r="AI236"/>
  <c r="AJ235"/>
  <c r="V375"/>
  <c r="DV375"/>
  <c r="AI164"/>
  <c r="AJ163"/>
  <c r="AM163" s="1"/>
  <c r="BG163" s="1"/>
  <c r="AM378"/>
  <c r="BG378" s="1"/>
  <c r="BI378"/>
  <c r="BJ378" s="1"/>
  <c r="BK378" s="1"/>
  <c r="CN378"/>
  <c r="CO378" s="1"/>
  <c r="CP378" s="1"/>
  <c r="CI448"/>
  <c r="BF232"/>
  <c r="W232" s="1"/>
  <c r="CI232"/>
  <c r="BE232"/>
  <c r="CP162"/>
  <c r="BB307"/>
  <c r="BA308"/>
  <c r="BA236"/>
  <c r="BB235"/>
  <c r="CL376"/>
  <c r="Y376" s="1"/>
  <c r="Z376"/>
  <c r="CI449"/>
  <c r="Z90"/>
  <c r="CJ91"/>
  <c r="CL91" s="1"/>
  <c r="Y91" s="1"/>
  <c r="CI90"/>
  <c r="BB93"/>
  <c r="DV160"/>
  <c r="V160"/>
  <c r="CL449"/>
  <c r="Y449" s="1"/>
  <c r="Z449"/>
  <c r="DV304"/>
  <c r="V304"/>
  <c r="CL161"/>
  <c r="Y161" s="1"/>
  <c r="Z161"/>
  <c r="AM92"/>
  <c r="BG92" s="1"/>
  <c r="CN92"/>
  <c r="CO92" s="1"/>
  <c r="CP92" s="1"/>
  <c r="BE449"/>
  <c r="W449"/>
  <c r="W90"/>
  <c r="BE90"/>
  <c r="V90" s="1"/>
  <c r="BI92"/>
  <c r="BJ92" s="1"/>
  <c r="BK92" s="1"/>
  <c r="CI521" l="1"/>
  <c r="BE521"/>
  <c r="V520"/>
  <c r="DV520"/>
  <c r="BE305"/>
  <c r="DV305" s="1"/>
  <c r="CJ306"/>
  <c r="CL306" s="1"/>
  <c r="Y306" s="1"/>
  <c r="Z522"/>
  <c r="BD306"/>
  <c r="BF306" s="1"/>
  <c r="W306" s="1"/>
  <c r="Z305"/>
  <c r="BD522"/>
  <c r="CJ450"/>
  <c r="CL450" s="1"/>
  <c r="Y450" s="1"/>
  <c r="BG522"/>
  <c r="CI305"/>
  <c r="AI525"/>
  <c r="AJ524"/>
  <c r="AM523"/>
  <c r="CJ523" s="1"/>
  <c r="CL523" s="1"/>
  <c r="Y523" s="1"/>
  <c r="BI523"/>
  <c r="BJ523" s="1"/>
  <c r="BK523" s="1"/>
  <c r="CN523"/>
  <c r="CO523" s="1"/>
  <c r="CP523" s="1"/>
  <c r="CJ163"/>
  <c r="BI451"/>
  <c r="BJ451" s="1"/>
  <c r="BK451" s="1"/>
  <c r="CN451"/>
  <c r="CO451" s="1"/>
  <c r="CP451" s="1"/>
  <c r="Z162"/>
  <c r="DV448"/>
  <c r="CN163"/>
  <c r="CO163" s="1"/>
  <c r="CP163" s="1"/>
  <c r="BI163"/>
  <c r="BJ163" s="1"/>
  <c r="BK163" s="1"/>
  <c r="BD451"/>
  <c r="BF451" s="1"/>
  <c r="BD378"/>
  <c r="CJ378"/>
  <c r="AM379"/>
  <c r="BG379" s="1"/>
  <c r="CN379"/>
  <c r="CO379" s="1"/>
  <c r="CP379" s="1"/>
  <c r="BI379"/>
  <c r="BJ379" s="1"/>
  <c r="BK379" s="1"/>
  <c r="BB381"/>
  <c r="BA382"/>
  <c r="CL233"/>
  <c r="Y233" s="1"/>
  <c r="Z233"/>
  <c r="DV376"/>
  <c r="V376"/>
  <c r="BD163"/>
  <c r="BF163" s="1"/>
  <c r="BF377"/>
  <c r="W377" s="1"/>
  <c r="CI377"/>
  <c r="BE377"/>
  <c r="DV232"/>
  <c r="V232"/>
  <c r="AI309"/>
  <c r="AJ308"/>
  <c r="BI308" s="1"/>
  <c r="BJ308" s="1"/>
  <c r="BK308" s="1"/>
  <c r="AJ94"/>
  <c r="AI95"/>
  <c r="BD450"/>
  <c r="BF450" s="1"/>
  <c r="W450" s="1"/>
  <c r="BB308"/>
  <c r="BA309"/>
  <c r="CN307"/>
  <c r="CO307" s="1"/>
  <c r="CP307" s="1"/>
  <c r="AM235"/>
  <c r="BG235" s="1"/>
  <c r="CN235"/>
  <c r="CO235" s="1"/>
  <c r="CP235" s="1"/>
  <c r="BI235"/>
  <c r="BJ235" s="1"/>
  <c r="BK235" s="1"/>
  <c r="BB165"/>
  <c r="BA166"/>
  <c r="BB452"/>
  <c r="BA453"/>
  <c r="AM307"/>
  <c r="BG307" s="1"/>
  <c r="AJ236"/>
  <c r="AI237"/>
  <c r="AJ452"/>
  <c r="AM452" s="1"/>
  <c r="BG452" s="1"/>
  <c r="AI453"/>
  <c r="BB236"/>
  <c r="BA237"/>
  <c r="AJ164"/>
  <c r="AM164" s="1"/>
  <c r="BG164" s="1"/>
  <c r="AI165"/>
  <c r="BF233"/>
  <c r="W233" s="1"/>
  <c r="CI233"/>
  <c r="BE233"/>
  <c r="BD92"/>
  <c r="BF92" s="1"/>
  <c r="CI162"/>
  <c r="AI381"/>
  <c r="AJ380"/>
  <c r="BD234"/>
  <c r="CJ234"/>
  <c r="CL377"/>
  <c r="Y377" s="1"/>
  <c r="Z377"/>
  <c r="BB524"/>
  <c r="BA525"/>
  <c r="DV161"/>
  <c r="Z91"/>
  <c r="CJ451"/>
  <c r="CI91"/>
  <c r="CJ92"/>
  <c r="CL92" s="1"/>
  <c r="Y92" s="1"/>
  <c r="BB94"/>
  <c r="DV449"/>
  <c r="V449"/>
  <c r="AM93"/>
  <c r="BG93" s="1"/>
  <c r="CN93"/>
  <c r="CO93" s="1"/>
  <c r="CP93" s="1"/>
  <c r="AM308"/>
  <c r="BG308" s="1"/>
  <c r="CN308"/>
  <c r="CO308" s="1"/>
  <c r="W162"/>
  <c r="BE162"/>
  <c r="W91"/>
  <c r="BE91"/>
  <c r="V91" s="1"/>
  <c r="BI93"/>
  <c r="BJ93" s="1"/>
  <c r="BK93" s="1"/>
  <c r="BE306" l="1"/>
  <c r="DV306" s="1"/>
  <c r="Z306"/>
  <c r="V305"/>
  <c r="DV521"/>
  <c r="V521"/>
  <c r="CI306"/>
  <c r="CJ164"/>
  <c r="Z450"/>
  <c r="CN524"/>
  <c r="CO524" s="1"/>
  <c r="CP524" s="1"/>
  <c r="BI524"/>
  <c r="BJ524" s="1"/>
  <c r="BK524" s="1"/>
  <c r="AM524"/>
  <c r="CJ524" s="1"/>
  <c r="CL524" s="1"/>
  <c r="Y524" s="1"/>
  <c r="AI526"/>
  <c r="AJ525"/>
  <c r="BG523"/>
  <c r="Z523"/>
  <c r="BD523"/>
  <c r="BF522"/>
  <c r="W522" s="1"/>
  <c r="BE522"/>
  <c r="CI522"/>
  <c r="CN164"/>
  <c r="CO164" s="1"/>
  <c r="BI452"/>
  <c r="BJ452" s="1"/>
  <c r="BK452" s="1"/>
  <c r="CI450"/>
  <c r="CP164"/>
  <c r="BE450"/>
  <c r="DV450" s="1"/>
  <c r="CN452"/>
  <c r="CO452" s="1"/>
  <c r="CP452" s="1"/>
  <c r="CP308"/>
  <c r="BI164"/>
  <c r="BJ164" s="1"/>
  <c r="BK164" s="1"/>
  <c r="CI163"/>
  <c r="BB237"/>
  <c r="BA238"/>
  <c r="BD307"/>
  <c r="BF307" s="1"/>
  <c r="W307" s="1"/>
  <c r="BD308"/>
  <c r="BF308" s="1"/>
  <c r="BD235"/>
  <c r="CJ235"/>
  <c r="DV233"/>
  <c r="V233"/>
  <c r="BB309"/>
  <c r="BA310"/>
  <c r="AJ453"/>
  <c r="AM453" s="1"/>
  <c r="AI454"/>
  <c r="CL234"/>
  <c r="Y234" s="1"/>
  <c r="Z234"/>
  <c r="CL378"/>
  <c r="Y378" s="1"/>
  <c r="Z378"/>
  <c r="BD452"/>
  <c r="BF452" s="1"/>
  <c r="BF234"/>
  <c r="W234" s="1"/>
  <c r="BE234"/>
  <c r="CI234"/>
  <c r="BA167"/>
  <c r="BB166"/>
  <c r="V377"/>
  <c r="DV377"/>
  <c r="BF378"/>
  <c r="W378" s="1"/>
  <c r="BE378"/>
  <c r="CI378"/>
  <c r="AI310"/>
  <c r="AJ309"/>
  <c r="AM309" s="1"/>
  <c r="BB453"/>
  <c r="BA454"/>
  <c r="AM380"/>
  <c r="BG380" s="1"/>
  <c r="CN380"/>
  <c r="CO380" s="1"/>
  <c r="CP380" s="1"/>
  <c r="BI380"/>
  <c r="BJ380" s="1"/>
  <c r="BK380" s="1"/>
  <c r="AI166"/>
  <c r="AJ165"/>
  <c r="AM165" s="1"/>
  <c r="BG165" s="1"/>
  <c r="AI238"/>
  <c r="AJ237"/>
  <c r="BB382"/>
  <c r="BA383"/>
  <c r="BD379"/>
  <c r="CJ379"/>
  <c r="BD93"/>
  <c r="BF93" s="1"/>
  <c r="CJ307"/>
  <c r="CL307" s="1"/>
  <c r="Y307" s="1"/>
  <c r="BB525"/>
  <c r="BA526"/>
  <c r="AI382"/>
  <c r="AJ381"/>
  <c r="BD164"/>
  <c r="BF164" s="1"/>
  <c r="CN236"/>
  <c r="CO236" s="1"/>
  <c r="CP236" s="1"/>
  <c r="AM236"/>
  <c r="BG236" s="1"/>
  <c r="BI236"/>
  <c r="BJ236" s="1"/>
  <c r="BK236" s="1"/>
  <c r="AJ95"/>
  <c r="AI96"/>
  <c r="AJ96" s="1"/>
  <c r="CI451"/>
  <c r="W451"/>
  <c r="Z92"/>
  <c r="CJ93"/>
  <c r="CL93" s="1"/>
  <c r="Y93" s="1"/>
  <c r="CJ308"/>
  <c r="W92"/>
  <c r="CI92"/>
  <c r="CJ452"/>
  <c r="BB95"/>
  <c r="DV162"/>
  <c r="V162"/>
  <c r="CL451"/>
  <c r="Y451" s="1"/>
  <c r="Z451"/>
  <c r="CL163"/>
  <c r="Y163" s="1"/>
  <c r="Z163"/>
  <c r="AM94"/>
  <c r="BG94" s="1"/>
  <c r="CN94"/>
  <c r="CO94" s="1"/>
  <c r="CP94" s="1"/>
  <c r="W163"/>
  <c r="BE163"/>
  <c r="BE451"/>
  <c r="BI94"/>
  <c r="BJ94" s="1"/>
  <c r="BK94" s="1"/>
  <c r="BE92"/>
  <c r="V92" s="1"/>
  <c r="V306" l="1"/>
  <c r="BG524"/>
  <c r="Z524"/>
  <c r="BD524"/>
  <c r="BF524" s="1"/>
  <c r="W524" s="1"/>
  <c r="BI525"/>
  <c r="BJ525" s="1"/>
  <c r="BK525" s="1"/>
  <c r="AM525"/>
  <c r="CJ525" s="1"/>
  <c r="CL525" s="1"/>
  <c r="Y525" s="1"/>
  <c r="CN525"/>
  <c r="CO525" s="1"/>
  <c r="CP525" s="1"/>
  <c r="BG309"/>
  <c r="V522"/>
  <c r="DV522"/>
  <c r="CI164"/>
  <c r="AJ526"/>
  <c r="AI527"/>
  <c r="BG453"/>
  <c r="BF523"/>
  <c r="W523" s="1"/>
  <c r="CI523"/>
  <c r="BE523"/>
  <c r="BI309"/>
  <c r="BJ309" s="1"/>
  <c r="BK309" s="1"/>
  <c r="V450"/>
  <c r="CN165"/>
  <c r="CO165" s="1"/>
  <c r="CP165" s="1"/>
  <c r="CN309"/>
  <c r="CO309" s="1"/>
  <c r="CP309" s="1"/>
  <c r="Z307"/>
  <c r="CJ165"/>
  <c r="BE307"/>
  <c r="V307" s="1"/>
  <c r="BI165"/>
  <c r="BJ165" s="1"/>
  <c r="BK165" s="1"/>
  <c r="CI307"/>
  <c r="BD453"/>
  <c r="BF453" s="1"/>
  <c r="BD94"/>
  <c r="BF94" s="1"/>
  <c r="CN381"/>
  <c r="CO381" s="1"/>
  <c r="CP381" s="1"/>
  <c r="BI381"/>
  <c r="BJ381" s="1"/>
  <c r="BK381" s="1"/>
  <c r="AM381"/>
  <c r="BG381" s="1"/>
  <c r="DV378"/>
  <c r="V378"/>
  <c r="AI383"/>
  <c r="AJ382"/>
  <c r="BF379"/>
  <c r="W379" s="1"/>
  <c r="CI379"/>
  <c r="BE379"/>
  <c r="AJ454"/>
  <c r="CN454" s="1"/>
  <c r="CO454" s="1"/>
  <c r="AI455"/>
  <c r="BF235"/>
  <c r="W235" s="1"/>
  <c r="BE235"/>
  <c r="CI235"/>
  <c r="BB383"/>
  <c r="BA384"/>
  <c r="BB384" s="1"/>
  <c r="BB310"/>
  <c r="BA311"/>
  <c r="BD309"/>
  <c r="BF309" s="1"/>
  <c r="BD236"/>
  <c r="CJ236"/>
  <c r="AM237"/>
  <c r="BG237" s="1"/>
  <c r="BI237"/>
  <c r="BJ237" s="1"/>
  <c r="BK237" s="1"/>
  <c r="CN237"/>
  <c r="CO237" s="1"/>
  <c r="CP237" s="1"/>
  <c r="BB454"/>
  <c r="BA455"/>
  <c r="BI453"/>
  <c r="BJ453" s="1"/>
  <c r="BK453" s="1"/>
  <c r="CN453"/>
  <c r="CO453" s="1"/>
  <c r="CP453" s="1"/>
  <c r="AJ238"/>
  <c r="AI239"/>
  <c r="BA168"/>
  <c r="BB168" s="1"/>
  <c r="BB167"/>
  <c r="BD165"/>
  <c r="BF165" s="1"/>
  <c r="AI311"/>
  <c r="AJ310"/>
  <c r="AM310" s="1"/>
  <c r="BB238"/>
  <c r="BA239"/>
  <c r="BA527"/>
  <c r="BB526"/>
  <c r="BD380"/>
  <c r="CJ380"/>
  <c r="CL379"/>
  <c r="Y379" s="1"/>
  <c r="Z379"/>
  <c r="AI167"/>
  <c r="AJ166"/>
  <c r="AM166" s="1"/>
  <c r="BG166" s="1"/>
  <c r="DV234"/>
  <c r="V234"/>
  <c r="CL235"/>
  <c r="Y235" s="1"/>
  <c r="Z235"/>
  <c r="CI452"/>
  <c r="CI308"/>
  <c r="CJ94"/>
  <c r="Z94" s="1"/>
  <c r="Z93"/>
  <c r="CJ453"/>
  <c r="CJ309"/>
  <c r="BB96"/>
  <c r="CI93"/>
  <c r="CL308"/>
  <c r="Y308" s="1"/>
  <c r="Z308"/>
  <c r="CL164"/>
  <c r="Y164" s="1"/>
  <c r="Z164"/>
  <c r="DV163"/>
  <c r="V163"/>
  <c r="CL452"/>
  <c r="Y452" s="1"/>
  <c r="Z452"/>
  <c r="DV451"/>
  <c r="V451"/>
  <c r="AM96"/>
  <c r="BG96" s="1"/>
  <c r="CN96"/>
  <c r="CO96" s="1"/>
  <c r="AM95"/>
  <c r="BG95" s="1"/>
  <c r="CN95"/>
  <c r="CO95" s="1"/>
  <c r="CP95" s="1"/>
  <c r="W164"/>
  <c r="BE164"/>
  <c r="W308"/>
  <c r="BE308"/>
  <c r="BI96"/>
  <c r="BJ96" s="1"/>
  <c r="W452"/>
  <c r="BE452"/>
  <c r="W93"/>
  <c r="BE93"/>
  <c r="V93" s="1"/>
  <c r="BI95"/>
  <c r="BJ95" s="1"/>
  <c r="BK95" s="1"/>
  <c r="CP454" l="1"/>
  <c r="BG525"/>
  <c r="BD525"/>
  <c r="BF525" s="1"/>
  <c r="W525" s="1"/>
  <c r="BE524"/>
  <c r="DV524" s="1"/>
  <c r="Z525"/>
  <c r="CI524"/>
  <c r="AM526"/>
  <c r="CJ526" s="1"/>
  <c r="Z526" s="1"/>
  <c r="BI526"/>
  <c r="BJ526" s="1"/>
  <c r="BK526" s="1"/>
  <c r="CN526"/>
  <c r="CO526" s="1"/>
  <c r="CP526" s="1"/>
  <c r="V523"/>
  <c r="DV523"/>
  <c r="AJ527"/>
  <c r="AI528"/>
  <c r="AJ528" s="1"/>
  <c r="BG310"/>
  <c r="DV307"/>
  <c r="CI165"/>
  <c r="BI454"/>
  <c r="BJ454" s="1"/>
  <c r="BK454" s="1"/>
  <c r="AM454"/>
  <c r="BG454" s="1"/>
  <c r="CN166"/>
  <c r="CO166" s="1"/>
  <c r="CP166" s="1"/>
  <c r="BD310"/>
  <c r="BF310" s="1"/>
  <c r="BD166"/>
  <c r="BF166" s="1"/>
  <c r="BA528"/>
  <c r="BB528" s="1"/>
  <c r="BB527"/>
  <c r="V379"/>
  <c r="DV379"/>
  <c r="BI166"/>
  <c r="BJ166" s="1"/>
  <c r="BK166" s="1"/>
  <c r="BD95"/>
  <c r="BF95" s="1"/>
  <c r="AI168"/>
  <c r="AJ168" s="1"/>
  <c r="AM168" s="1"/>
  <c r="BG168" s="1"/>
  <c r="AJ167"/>
  <c r="AM167" s="1"/>
  <c r="BG167" s="1"/>
  <c r="BA240"/>
  <c r="BB240" s="1"/>
  <c r="BB239"/>
  <c r="AI240"/>
  <c r="AJ240" s="1"/>
  <c r="AJ239"/>
  <c r="BD237"/>
  <c r="CJ237"/>
  <c r="Z380"/>
  <c r="CL380"/>
  <c r="Y380" s="1"/>
  <c r="AJ311"/>
  <c r="AI312"/>
  <c r="AJ312" s="1"/>
  <c r="CN312" s="1"/>
  <c r="CO312" s="1"/>
  <c r="BF236"/>
  <c r="W236" s="1"/>
  <c r="BE236"/>
  <c r="CI236"/>
  <c r="DV235"/>
  <c r="V235"/>
  <c r="AJ383"/>
  <c r="AI384"/>
  <c r="AJ384" s="1"/>
  <c r="BA456"/>
  <c r="BB456" s="1"/>
  <c r="BB455"/>
  <c r="CL236"/>
  <c r="Y236" s="1"/>
  <c r="Z236"/>
  <c r="BF380"/>
  <c r="W380" s="1"/>
  <c r="CI380"/>
  <c r="BE380"/>
  <c r="AJ455"/>
  <c r="AM455" s="1"/>
  <c r="AI456"/>
  <c r="AJ456" s="1"/>
  <c r="BI456" s="1"/>
  <c r="BJ456" s="1"/>
  <c r="AM238"/>
  <c r="BG238" s="1"/>
  <c r="BI238"/>
  <c r="BJ238" s="1"/>
  <c r="BK238" s="1"/>
  <c r="CN238"/>
  <c r="CO238" s="1"/>
  <c r="CP238" s="1"/>
  <c r="AM382"/>
  <c r="BG382" s="1"/>
  <c r="CN382"/>
  <c r="CO382" s="1"/>
  <c r="CP382" s="1"/>
  <c r="BI382"/>
  <c r="BJ382" s="1"/>
  <c r="BK382" s="1"/>
  <c r="CN310"/>
  <c r="CO310" s="1"/>
  <c r="CP310" s="1"/>
  <c r="BI310"/>
  <c r="BJ310" s="1"/>
  <c r="BK310" s="1"/>
  <c r="CJ166"/>
  <c r="CL166" s="1"/>
  <c r="Y166" s="1"/>
  <c r="BB311"/>
  <c r="BA312"/>
  <c r="BB312" s="1"/>
  <c r="BD381"/>
  <c r="CJ381"/>
  <c r="BD96"/>
  <c r="BF96" s="1"/>
  <c r="CI453"/>
  <c r="W453"/>
  <c r="CI309"/>
  <c r="W309"/>
  <c r="CL94"/>
  <c r="Y94" s="1"/>
  <c r="W94"/>
  <c r="CI94"/>
  <c r="CJ96"/>
  <c r="CL96" s="1"/>
  <c r="Y96" s="1"/>
  <c r="CJ310"/>
  <c r="CJ95"/>
  <c r="CL95" s="1"/>
  <c r="Y95" s="1"/>
  <c r="CP96"/>
  <c r="DV452"/>
  <c r="V452"/>
  <c r="DV308"/>
  <c r="V308"/>
  <c r="CL309"/>
  <c r="Y309" s="1"/>
  <c r="Z309"/>
  <c r="CL165"/>
  <c r="Y165" s="1"/>
  <c r="Z165"/>
  <c r="CL453"/>
  <c r="Y453" s="1"/>
  <c r="Z453"/>
  <c r="DV164"/>
  <c r="V164"/>
  <c r="AM311"/>
  <c r="CN311"/>
  <c r="CO311" s="1"/>
  <c r="CP311" s="1"/>
  <c r="AM312"/>
  <c r="CN456"/>
  <c r="CO456" s="1"/>
  <c r="BK96"/>
  <c r="W165"/>
  <c r="BE165"/>
  <c r="BE309"/>
  <c r="BE453"/>
  <c r="BI311"/>
  <c r="BJ311" s="1"/>
  <c r="BE94"/>
  <c r="V94" s="1"/>
  <c r="BE525" l="1"/>
  <c r="DV525" s="1"/>
  <c r="CI525"/>
  <c r="V525"/>
  <c r="V524"/>
  <c r="CL526"/>
  <c r="Y526" s="1"/>
  <c r="BG312"/>
  <c r="CJ454"/>
  <c r="CL454" s="1"/>
  <c r="Y454" s="1"/>
  <c r="AM528"/>
  <c r="CJ528" s="1"/>
  <c r="Z528" s="1"/>
  <c r="CN528"/>
  <c r="CO528" s="1"/>
  <c r="BI528"/>
  <c r="BJ528" s="1"/>
  <c r="AM527"/>
  <c r="CJ527" s="1"/>
  <c r="CL527" s="1"/>
  <c r="Y527" s="1"/>
  <c r="CN527"/>
  <c r="CO527" s="1"/>
  <c r="CP527" s="1"/>
  <c r="BI527"/>
  <c r="BJ527" s="1"/>
  <c r="BK527" s="1"/>
  <c r="CN168"/>
  <c r="CO168" s="1"/>
  <c r="BG526"/>
  <c r="BD526"/>
  <c r="BI455"/>
  <c r="BJ455" s="1"/>
  <c r="BK455" s="1"/>
  <c r="BK456" s="1"/>
  <c r="BG311"/>
  <c r="BI312"/>
  <c r="BJ312" s="1"/>
  <c r="BG455"/>
  <c r="CI166"/>
  <c r="CN455"/>
  <c r="CO455" s="1"/>
  <c r="CP455" s="1"/>
  <c r="CP456" s="1"/>
  <c r="AM456"/>
  <c r="BG456" s="1"/>
  <c r="BD454"/>
  <c r="BF454" s="1"/>
  <c r="W454" s="1"/>
  <c r="BE166"/>
  <c r="DV166" s="1"/>
  <c r="BD168"/>
  <c r="BF168" s="1"/>
  <c r="AM383"/>
  <c r="BG383" s="1"/>
  <c r="CN383"/>
  <c r="CO383" s="1"/>
  <c r="CP383" s="1"/>
  <c r="BI383"/>
  <c r="BJ383" s="1"/>
  <c r="BK383" s="1"/>
  <c r="CL237"/>
  <c r="Y237" s="1"/>
  <c r="Z237"/>
  <c r="BI168"/>
  <c r="BJ168" s="1"/>
  <c r="Z381"/>
  <c r="CL381"/>
  <c r="Y381" s="1"/>
  <c r="BD238"/>
  <c r="CJ238"/>
  <c r="DV236"/>
  <c r="V236"/>
  <c r="BF237"/>
  <c r="W237" s="1"/>
  <c r="BE237"/>
  <c r="CI237"/>
  <c r="BD311"/>
  <c r="BF311" s="1"/>
  <c r="BD167"/>
  <c r="BF167" s="1"/>
  <c r="W167" s="1"/>
  <c r="CN167"/>
  <c r="CO167" s="1"/>
  <c r="CP167" s="1"/>
  <c r="CP168" s="1"/>
  <c r="BK311"/>
  <c r="BK312" s="1"/>
  <c r="BI167"/>
  <c r="BJ167" s="1"/>
  <c r="BK167" s="1"/>
  <c r="BD455"/>
  <c r="BF455" s="1"/>
  <c r="BF381"/>
  <c r="W381" s="1"/>
  <c r="CI381"/>
  <c r="BE381"/>
  <c r="BD382"/>
  <c r="CJ382"/>
  <c r="DV380"/>
  <c r="V380"/>
  <c r="BI239"/>
  <c r="BJ239" s="1"/>
  <c r="BK239" s="1"/>
  <c r="AM239"/>
  <c r="BG239" s="1"/>
  <c r="CN239"/>
  <c r="CO239" s="1"/>
  <c r="CP239" s="1"/>
  <c r="CJ167"/>
  <c r="CN240"/>
  <c r="CO240" s="1"/>
  <c r="AM240"/>
  <c r="BG240" s="1"/>
  <c r="BI240"/>
  <c r="BJ240" s="1"/>
  <c r="Z166"/>
  <c r="BD312"/>
  <c r="BF312" s="1"/>
  <c r="BI384"/>
  <c r="BJ384" s="1"/>
  <c r="AM384"/>
  <c r="BG384" s="1"/>
  <c r="CN384"/>
  <c r="CO384" s="1"/>
  <c r="CI310"/>
  <c r="W310"/>
  <c r="Z96"/>
  <c r="Z95"/>
  <c r="CJ168"/>
  <c r="CJ312"/>
  <c r="CI95"/>
  <c r="CJ311"/>
  <c r="CJ455"/>
  <c r="CI96"/>
  <c r="DV165"/>
  <c r="V165"/>
  <c r="CL310"/>
  <c r="Y310" s="1"/>
  <c r="Z310"/>
  <c r="DV309"/>
  <c r="V309"/>
  <c r="DV453"/>
  <c r="V453"/>
  <c r="CP312"/>
  <c r="W166"/>
  <c r="BE96"/>
  <c r="V96" s="1"/>
  <c r="W96"/>
  <c r="BE310"/>
  <c r="BE95"/>
  <c r="V95" s="1"/>
  <c r="W95"/>
  <c r="Z454" l="1"/>
  <c r="CL528"/>
  <c r="Y528" s="1"/>
  <c r="Z527"/>
  <c r="BD528"/>
  <c r="BF528" s="1"/>
  <c r="W528" s="1"/>
  <c r="BG528"/>
  <c r="BD527"/>
  <c r="BE454"/>
  <c r="DV454" s="1"/>
  <c r="BF526"/>
  <c r="W526" s="1"/>
  <c r="CI526"/>
  <c r="BE526"/>
  <c r="BK528"/>
  <c r="CI454"/>
  <c r="BG527"/>
  <c r="CP528"/>
  <c r="BD456"/>
  <c r="BF456" s="1"/>
  <c r="W456" s="1"/>
  <c r="CJ456"/>
  <c r="Z456" s="1"/>
  <c r="BK384"/>
  <c r="V166"/>
  <c r="BK168"/>
  <c r="BD239"/>
  <c r="CJ239"/>
  <c r="BK240"/>
  <c r="CL238"/>
  <c r="Y238" s="1"/>
  <c r="Z238"/>
  <c r="BE167"/>
  <c r="V167" s="1"/>
  <c r="BD240"/>
  <c r="CJ240"/>
  <c r="Z382"/>
  <c r="CL382"/>
  <c r="Y382" s="1"/>
  <c r="DV237"/>
  <c r="V237"/>
  <c r="CP384"/>
  <c r="BD383"/>
  <c r="CJ383"/>
  <c r="BD384"/>
  <c r="CJ384"/>
  <c r="BF382"/>
  <c r="W382" s="1"/>
  <c r="BE382"/>
  <c r="CI382"/>
  <c r="BF238"/>
  <c r="W238" s="1"/>
  <c r="BE238"/>
  <c r="CI238"/>
  <c r="CI167"/>
  <c r="CP240"/>
  <c r="DV381"/>
  <c r="V381"/>
  <c r="CI455"/>
  <c r="W455"/>
  <c r="CI312"/>
  <c r="W312"/>
  <c r="CI311"/>
  <c r="W311"/>
  <c r="BE168"/>
  <c r="V168" s="1"/>
  <c r="CI168"/>
  <c r="W168"/>
  <c r="CL168"/>
  <c r="Y168" s="1"/>
  <c r="Z168"/>
  <c r="DV310"/>
  <c r="V310"/>
  <c r="CL455"/>
  <c r="Y455" s="1"/>
  <c r="Z455"/>
  <c r="CL311"/>
  <c r="Y311" s="1"/>
  <c r="Z311"/>
  <c r="CL312"/>
  <c r="Y312" s="1"/>
  <c r="Z312"/>
  <c r="CL167"/>
  <c r="Y167" s="1"/>
  <c r="Z167"/>
  <c r="BE311"/>
  <c r="BE455"/>
  <c r="BE312"/>
  <c r="BE528" l="1"/>
  <c r="DV528" s="1"/>
  <c r="CI528"/>
  <c r="BE456"/>
  <c r="V456" s="1"/>
  <c r="CI456"/>
  <c r="DV526"/>
  <c r="V526"/>
  <c r="CL456"/>
  <c r="Y456" s="1"/>
  <c r="BF527"/>
  <c r="W527" s="1"/>
  <c r="CI527"/>
  <c r="BE527"/>
  <c r="V528"/>
  <c r="V454"/>
  <c r="BF383"/>
  <c r="W383" s="1"/>
  <c r="CI383"/>
  <c r="BE383"/>
  <c r="BF240"/>
  <c r="W240" s="1"/>
  <c r="CI240"/>
  <c r="BE240"/>
  <c r="DV167"/>
  <c r="V382"/>
  <c r="DV382"/>
  <c r="CL384"/>
  <c r="Y384" s="1"/>
  <c r="Z384"/>
  <c r="BF384"/>
  <c r="W384" s="1"/>
  <c r="CI384"/>
  <c r="BE384"/>
  <c r="CL239"/>
  <c r="Y239" s="1"/>
  <c r="Z239"/>
  <c r="DV238"/>
  <c r="V238"/>
  <c r="CL383"/>
  <c r="Y383" s="1"/>
  <c r="Z383"/>
  <c r="CL240"/>
  <c r="Y240" s="1"/>
  <c r="Z240"/>
  <c r="BF239"/>
  <c r="W239" s="1"/>
  <c r="BE239"/>
  <c r="CI239"/>
  <c r="DV168"/>
  <c r="DV455"/>
  <c r="V455"/>
  <c r="DV311"/>
  <c r="V311"/>
  <c r="DV312"/>
  <c r="V312"/>
  <c r="DV456" l="1"/>
  <c r="DV527"/>
  <c r="V527"/>
  <c r="DV239"/>
  <c r="V239"/>
  <c r="DV383"/>
  <c r="V383"/>
  <c r="V240"/>
  <c r="DV240"/>
  <c r="DV384"/>
  <c r="V384"/>
</calcChain>
</file>

<file path=xl/comments1.xml><?xml version="1.0" encoding="utf-8"?>
<comments xmlns="http://schemas.openxmlformats.org/spreadsheetml/2006/main">
  <authors>
    <author>Daniel Kong</author>
    <author>Daniel</author>
  </authors>
  <commentList>
    <comment ref="AF23" authorId="0">
      <text>
        <r>
          <rPr>
            <b/>
            <sz val="8"/>
            <color indexed="81"/>
            <rFont val="Tahoma"/>
            <family val="2"/>
          </rPr>
          <t>Activation energy table</t>
        </r>
      </text>
    </comment>
    <comment ref="AT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  <comment ref="AU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</commentList>
</comments>
</file>

<file path=xl/sharedStrings.xml><?xml version="1.0" encoding="utf-8"?>
<sst xmlns="http://schemas.openxmlformats.org/spreadsheetml/2006/main" count="1727" uniqueCount="350">
  <si>
    <t>w/c</t>
  </si>
  <si>
    <t>* Yoon et al (2007)</t>
  </si>
  <si>
    <t>E</t>
  </si>
  <si>
    <t>R</t>
  </si>
  <si>
    <t>E (kJ/mol)</t>
  </si>
  <si>
    <t>t'</t>
  </si>
  <si>
    <t>activation energy of diffusion</t>
  </si>
  <si>
    <r>
      <t>M</t>
    </r>
    <r>
      <rPr>
        <vertAlign val="subscript"/>
        <sz val="11"/>
        <color theme="1"/>
        <rFont val="Calibri"/>
        <family val="2"/>
        <scheme val="minor"/>
      </rPr>
      <t>CaO</t>
    </r>
  </si>
  <si>
    <t>g/mol</t>
  </si>
  <si>
    <r>
      <t>M</t>
    </r>
    <r>
      <rPr>
        <vertAlign val="subscript"/>
        <sz val="11"/>
        <color theme="1"/>
        <rFont val="Calibri"/>
        <family val="2"/>
        <scheme val="minor"/>
      </rPr>
      <t>CO2</t>
    </r>
  </si>
  <si>
    <t>(Brown et al 1997)</t>
  </si>
  <si>
    <t>degree of hydrationafter more than 400 days (de Lazzard 1999)</t>
  </si>
  <si>
    <r>
      <t>D</t>
    </r>
    <r>
      <rPr>
        <vertAlign val="subscript"/>
        <sz val="11"/>
        <color theme="1"/>
        <rFont val="Calibri"/>
        <family val="2"/>
        <scheme val="minor"/>
      </rPr>
      <t>CO2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</si>
  <si>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of concrete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</si>
  <si>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after one year</t>
    </r>
  </si>
  <si>
    <r>
      <t>average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concentration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</si>
  <si>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</si>
  <si>
    <t>cement content</t>
  </si>
  <si>
    <r>
      <t>k</t>
    </r>
    <r>
      <rPr>
        <vertAlign val="subscript"/>
        <sz val="11"/>
        <color theme="1"/>
        <rFont val="Calibri"/>
        <family val="2"/>
        <scheme val="minor"/>
      </rPr>
      <t>urban</t>
    </r>
  </si>
  <si>
    <t>temperature factor</t>
  </si>
  <si>
    <t>average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</si>
  <si>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av</t>
    </r>
  </si>
  <si>
    <t>(for arid environment)</t>
  </si>
  <si>
    <r>
      <t>n</t>
    </r>
    <r>
      <rPr>
        <vertAlign val="subscript"/>
        <sz val="11"/>
        <color theme="1"/>
        <rFont val="Calibri"/>
        <family val="2"/>
        <scheme val="minor"/>
      </rPr>
      <t>m</t>
    </r>
  </si>
  <si>
    <t>age factor for microclimatic conditions</t>
  </si>
  <si>
    <t>h</t>
  </si>
  <si>
    <t>concrete cover</t>
  </si>
  <si>
    <t>Probability</t>
  </si>
  <si>
    <t>fT</t>
  </si>
  <si>
    <t>RH</t>
  </si>
  <si>
    <t>pH</t>
  </si>
  <si>
    <t>F'c</t>
  </si>
  <si>
    <t>F'c (MPa)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</si>
  <si>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</si>
  <si>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(7 days)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</si>
  <si>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'</t>
    </r>
  </si>
  <si>
    <r>
      <t>k</t>
    </r>
    <r>
      <rPr>
        <vertAlign val="subscript"/>
        <sz val="11"/>
        <color theme="1"/>
        <rFont val="Calibri"/>
        <family val="2"/>
        <scheme val="minor"/>
      </rPr>
      <t>t</t>
    </r>
  </si>
  <si>
    <r>
      <t>k</t>
    </r>
    <r>
      <rPr>
        <vertAlign val="subscript"/>
        <sz val="11"/>
        <color theme="1"/>
        <rFont val="Calibri"/>
        <family val="2"/>
        <scheme val="minor"/>
      </rPr>
      <t>c</t>
    </r>
  </si>
  <si>
    <t>atmospheric</t>
  </si>
  <si>
    <t>tidal</t>
  </si>
  <si>
    <t>splash</t>
  </si>
  <si>
    <t>submerged</t>
  </si>
  <si>
    <t>mean</t>
  </si>
  <si>
    <t>SD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</si>
  <si>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</si>
  <si>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e</t>
    </r>
  </si>
  <si>
    <t>atmospheric (coast)</t>
  </si>
  <si>
    <t>atmospheric (&gt;1km fr coast)</t>
  </si>
  <si>
    <t>Environ exp</t>
  </si>
  <si>
    <t>Coast distance</t>
  </si>
  <si>
    <t>tidal/splash</t>
  </si>
  <si>
    <t>type</t>
  </si>
  <si>
    <t>C(h,t)</t>
  </si>
  <si>
    <t>Co</t>
  </si>
  <si>
    <t>Dc</t>
  </si>
  <si>
    <t>ke</t>
  </si>
  <si>
    <t>Cr</t>
  </si>
  <si>
    <r>
      <t>E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</si>
  <si>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E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</si>
  <si>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w/c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</si>
  <si>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w/c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</si>
  <si>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</si>
  <si>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</si>
  <si>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H</t>
    </r>
  </si>
  <si>
    <r>
      <t>n</t>
    </r>
    <r>
      <rPr>
        <vertAlign val="subscript"/>
        <sz val="11"/>
        <color rgb="FF006100"/>
        <rFont val="Calibri"/>
        <family val="2"/>
        <scheme val="minor"/>
      </rPr>
      <t>d</t>
    </r>
  </si>
  <si>
    <t>water cement ratio</t>
  </si>
  <si>
    <t>carbonation depth</t>
  </si>
  <si>
    <t>* Saetta et al (1993)</t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</si>
  <si>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-4</t>
    </r>
    <r>
      <rPr>
        <sz val="11"/>
        <color theme="1"/>
        <rFont val="Calibri"/>
        <family val="2"/>
        <scheme val="minor"/>
      </rPr>
      <t xml:space="preserve">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</si>
  <si>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n</t>
    </r>
    <r>
      <rPr>
        <vertAlign val="subscript"/>
        <sz val="11"/>
        <color theme="1"/>
        <rFont val="Calibri"/>
        <family val="2"/>
        <scheme val="minor"/>
      </rPr>
      <t>d</t>
    </r>
  </si>
  <si>
    <r>
      <t>C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</si>
  <si>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scheme val="minor"/>
      </rPr>
      <t>o</t>
    </r>
  </si>
  <si>
    <t>surface chloride concentration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</si>
  <si>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</si>
  <si>
    <t>diffusion coefficient</t>
  </si>
  <si>
    <r>
      <t>k</t>
    </r>
    <r>
      <rPr>
        <vertAlign val="subscript"/>
        <sz val="11"/>
        <color rgb="FF006100"/>
        <rFont val="Calibri"/>
        <family val="2"/>
        <scheme val="minor"/>
      </rPr>
      <t>e</t>
    </r>
  </si>
  <si>
    <t>environmental factor</t>
  </si>
  <si>
    <t>C(x,t)</t>
  </si>
  <si>
    <t>* Val &amp; Steward 2003</t>
  </si>
  <si>
    <r>
      <t>x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(t)</t>
    </r>
  </si>
  <si>
    <r>
      <t>C</t>
    </r>
    <r>
      <rPr>
        <vertAlign val="subscript"/>
        <sz val="11"/>
        <color theme="1"/>
        <rFont val="Calibri"/>
        <family val="2"/>
        <scheme val="minor"/>
      </rPr>
      <t>r</t>
    </r>
  </si>
  <si>
    <t>*Climate = temperate, tropical</t>
  </si>
  <si>
    <t>*Exposure = B1, B2, C1, C2</t>
  </si>
  <si>
    <t>Exposure</t>
  </si>
  <si>
    <t>B1</t>
  </si>
  <si>
    <t>Activation energy</t>
  </si>
  <si>
    <t>Year</t>
  </si>
  <si>
    <t>B2</t>
  </si>
  <si>
    <t>C1</t>
  </si>
  <si>
    <t>A1B</t>
  </si>
  <si>
    <t>Year built</t>
  </si>
  <si>
    <r>
      <t>C</t>
    </r>
    <r>
      <rPr>
        <vertAlign val="subscript"/>
        <sz val="11"/>
        <color theme="1"/>
        <rFont val="Calibri"/>
        <family val="2"/>
        <scheme val="minor"/>
      </rPr>
      <t>co</t>
    </r>
    <r>
      <rPr>
        <sz val="11"/>
        <color theme="1"/>
        <rFont val="Calibri"/>
        <family val="2"/>
        <scheme val="minor"/>
      </rPr>
      <t xml:space="preserve"> is an average of 2000 to t'</t>
    </r>
  </si>
  <si>
    <t>Initiation prob</t>
  </si>
  <si>
    <r>
      <t>critical chloride concentration (C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= 3.35 kg/m3) *Val &amp; Steward (2003)</t>
    </r>
  </si>
  <si>
    <t>chloride concentration at depth x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</si>
  <si>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</si>
  <si>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yr</t>
  </si>
  <si>
    <r>
      <t>w</t>
    </r>
    <r>
      <rPr>
        <vertAlign val="subscript"/>
        <sz val="11"/>
        <color theme="1"/>
        <rFont val="Calibri"/>
        <family val="2"/>
        <scheme val="minor"/>
      </rPr>
      <t>cp</t>
    </r>
  </si>
  <si>
    <t>Combo</t>
  </si>
  <si>
    <t>A1FI</t>
  </si>
  <si>
    <t>Environment</t>
  </si>
  <si>
    <t>Type</t>
  </si>
  <si>
    <t>(mm)</t>
  </si>
  <si>
    <t>(MPa)</t>
  </si>
  <si>
    <t>Port Kembla Mixes</t>
  </si>
  <si>
    <t>Exposure class</t>
  </si>
  <si>
    <t>Grade</t>
  </si>
  <si>
    <t>Application</t>
  </si>
  <si>
    <r>
      <t>Silica fume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</si>
  <si>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w/b ratio</t>
  </si>
  <si>
    <r>
      <t>10 mm ASMS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</si>
  <si>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Glenium 51 (ml/100kg)</t>
  </si>
  <si>
    <t>D</t>
  </si>
  <si>
    <t>C1 and C2</t>
  </si>
  <si>
    <t>S40</t>
  </si>
  <si>
    <t>S50</t>
  </si>
  <si>
    <t>General construction</t>
  </si>
  <si>
    <t>Warehouse floors/roads</t>
  </si>
  <si>
    <r>
      <t xml:space="preserve">80mm </t>
    </r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 xml:space="preserve"> 15mm &amp; setting time &lt;6hrs</t>
    </r>
  </si>
  <si>
    <t>140mm ± 30mm &amp; setting time &lt;6hrs</t>
  </si>
  <si>
    <t>(PKPC concrete specification, Rev M)</t>
  </si>
  <si>
    <t>Wet-rarely dry</t>
  </si>
  <si>
    <t>Cyclic wet-dry</t>
  </si>
  <si>
    <t>Airborne sea water</t>
  </si>
  <si>
    <t>Submerged</t>
  </si>
  <si>
    <t>Tidal zone</t>
  </si>
  <si>
    <t>Mean</t>
  </si>
  <si>
    <t>Distribution</t>
  </si>
  <si>
    <t>lognormal</t>
  </si>
  <si>
    <t>Class</t>
  </si>
  <si>
    <t>CB1</t>
  </si>
  <si>
    <t>CB2</t>
  </si>
  <si>
    <t>CB3</t>
  </si>
  <si>
    <t>CB4</t>
  </si>
  <si>
    <t>K</t>
  </si>
  <si>
    <r>
      <t>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</si>
  <si>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e</t>
    </r>
  </si>
  <si>
    <t>(°C)</t>
  </si>
  <si>
    <r>
      <t>T</t>
    </r>
    <r>
      <rPr>
        <vertAlign val="subscript"/>
        <sz val="11"/>
        <color rgb="FFFF0000"/>
        <rFont val="Calibri"/>
        <family val="2"/>
        <scheme val="minor"/>
      </rPr>
      <t>av</t>
    </r>
  </si>
  <si>
    <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</si>
  <si>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</t>
    </r>
  </si>
  <si>
    <t>a</t>
  </si>
  <si>
    <r>
      <t>D</t>
    </r>
    <r>
      <rPr>
        <vertAlign val="subscript"/>
        <sz val="11"/>
        <color rgb="FF006100"/>
        <rFont val="Calibri"/>
        <family val="2"/>
        <scheme val="minor"/>
      </rPr>
      <t>CO2</t>
    </r>
  </si>
  <si>
    <t>(ppm)</t>
  </si>
  <si>
    <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</si>
  <si>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t>ave 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</si>
  <si>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rPr>
        <sz val="11"/>
        <color theme="1"/>
        <rFont val="Calibri"/>
        <family val="2"/>
      </rPr>
      <t>(µ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</si>
  <si>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(t')</t>
    </r>
  </si>
  <si>
    <t>(kJ/mol)</t>
  </si>
  <si>
    <t xml:space="preserve">E </t>
  </si>
  <si>
    <r>
      <t>i</t>
    </r>
    <r>
      <rPr>
        <vertAlign val="subscript"/>
        <sz val="11"/>
        <color rgb="FF006100"/>
        <rFont val="Calibri"/>
        <family val="2"/>
        <scheme val="minor"/>
      </rPr>
      <t>corr-20</t>
    </r>
  </si>
  <si>
    <r>
      <t>i</t>
    </r>
    <r>
      <rPr>
        <vertAlign val="subscript"/>
        <sz val="11"/>
        <color rgb="FF006100"/>
        <rFont val="Calibri"/>
        <family val="2"/>
        <scheme val="minor"/>
      </rPr>
      <t>corr</t>
    </r>
    <r>
      <rPr>
        <sz val="11"/>
        <color rgb="FF006100"/>
        <rFont val="Calibri"/>
        <family val="2"/>
        <scheme val="minor"/>
      </rPr>
      <t xml:space="preserve"> (t)</t>
    </r>
  </si>
  <si>
    <t>CL1</t>
  </si>
  <si>
    <t>CL2</t>
  </si>
  <si>
    <t>CL3</t>
  </si>
  <si>
    <t>CL4</t>
  </si>
  <si>
    <t>CL5</t>
  </si>
  <si>
    <t>Dry</t>
  </si>
  <si>
    <t>Wet-rarely dry (unsheltered)</t>
  </si>
  <si>
    <t>Moderate humidity (sheltered)</t>
  </si>
  <si>
    <t>Cyclic wet-dry (unsheltered)</t>
  </si>
  <si>
    <t>Carbonation corrosion rates at 20°C</t>
  </si>
  <si>
    <t>Chloride corrosion rates at 20°C</t>
  </si>
  <si>
    <r>
      <rPr>
        <sz val="11"/>
        <color theme="1"/>
        <rFont val="Calibri"/>
        <family val="2"/>
      </rPr>
      <t>δ</t>
    </r>
    <r>
      <rPr>
        <vertAlign val="subscript"/>
        <sz val="11"/>
        <color theme="1"/>
        <rFont val="Calibri"/>
        <family val="2"/>
      </rPr>
      <t>o</t>
    </r>
  </si>
  <si>
    <t>diameter of steel reinforcing bars</t>
  </si>
  <si>
    <t>thickness of the porous zone around reinforcing bar</t>
  </si>
  <si>
    <t>v</t>
  </si>
  <si>
    <t>Poisson's ratio of concrete</t>
  </si>
  <si>
    <t>concrete tensile (splitting) strength</t>
  </si>
  <si>
    <t>effective elastic modulus of concrete</t>
  </si>
  <si>
    <r>
      <t>f</t>
    </r>
    <r>
      <rPr>
        <vertAlign val="subscript"/>
        <sz val="11"/>
        <color theme="1"/>
        <rFont val="Calibri"/>
        <family val="2"/>
      </rPr>
      <t>t</t>
    </r>
  </si>
  <si>
    <r>
      <t>E</t>
    </r>
    <r>
      <rPr>
        <vertAlign val="subscript"/>
        <sz val="11"/>
        <color theme="1"/>
        <rFont val="Calibri"/>
        <family val="2"/>
      </rPr>
      <t>ef</t>
    </r>
  </si>
  <si>
    <t>Ψ</t>
  </si>
  <si>
    <r>
      <t>rate of loading where i</t>
    </r>
    <r>
      <rPr>
        <vertAlign val="subscript"/>
        <sz val="11"/>
        <color theme="1"/>
        <rFont val="Calibri"/>
        <family val="2"/>
        <scheme val="minor"/>
      </rPr>
      <t>corr(exp</t>
    </r>
    <r>
      <rPr>
        <sz val="11"/>
        <color theme="1"/>
        <rFont val="Calibri"/>
        <family val="2"/>
        <scheme val="minor"/>
      </rPr>
      <t>) = 100</t>
    </r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</si>
  <si>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</rPr>
      <t>R</t>
    </r>
  </si>
  <si>
    <r>
      <t>Ψ</t>
    </r>
    <r>
      <rPr>
        <vertAlign val="subscript"/>
        <sz val="11"/>
        <color theme="1"/>
        <rFont val="Calibri"/>
        <family val="2"/>
      </rPr>
      <t>cp</t>
    </r>
  </si>
  <si>
    <t>cover cracking parameter</t>
  </si>
  <si>
    <t>kc</t>
  </si>
  <si>
    <t>confinement factor (1.0 for internal locations, 1.2-1.4 for edge rebars)</t>
  </si>
  <si>
    <r>
      <t>k</t>
    </r>
    <r>
      <rPr>
        <vertAlign val="subscript"/>
        <sz val="11"/>
        <color theme="1"/>
        <rFont val="Calibri"/>
        <family val="2"/>
      </rPr>
      <t>c</t>
    </r>
  </si>
  <si>
    <r>
      <t>ME(r</t>
    </r>
    <r>
      <rPr>
        <vertAlign val="subscript"/>
        <sz val="11"/>
        <color theme="1"/>
        <rFont val="Calibri"/>
        <family val="2"/>
      </rPr>
      <t>crack</t>
    </r>
    <r>
      <rPr>
        <sz val="11"/>
        <color theme="1"/>
        <rFont val="Calibri"/>
        <family val="2"/>
      </rPr>
      <t>)</t>
    </r>
  </si>
  <si>
    <t>model error for rate of crack propagation</t>
  </si>
  <si>
    <t>w</t>
  </si>
  <si>
    <t>crack width</t>
  </si>
  <si>
    <t>mm</t>
  </si>
  <si>
    <t>rate of crack propagation</t>
  </si>
  <si>
    <r>
      <t>r</t>
    </r>
    <r>
      <rPr>
        <vertAlign val="subscript"/>
        <sz val="11"/>
        <color theme="1"/>
        <rFont val="Calibri"/>
        <family val="2"/>
      </rPr>
      <t>crack</t>
    </r>
  </si>
  <si>
    <r>
      <t>m</t>
    </r>
    <r>
      <rPr>
        <vertAlign val="subscript"/>
        <sz val="11"/>
        <color theme="1"/>
        <rFont val="Calibri"/>
        <family val="2"/>
        <scheme val="minor"/>
      </rPr>
      <t>corr2</t>
    </r>
  </si>
  <si>
    <t>amount of corrosion products to cause cracking</t>
  </si>
  <si>
    <t>MRI-CGCM2.3.2</t>
  </si>
  <si>
    <t>Scenario</t>
  </si>
  <si>
    <t>Model</t>
  </si>
  <si>
    <t>Mean RH</t>
  </si>
  <si>
    <t>Mean temp</t>
  </si>
  <si>
    <t>CSIRO Mk3.5</t>
  </si>
  <si>
    <t>CSIRO Mk3.6</t>
  </si>
  <si>
    <t>MIROC(hires)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</si>
  <si>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</t>
    </r>
  </si>
  <si>
    <t>(%)</t>
  </si>
  <si>
    <t>class</t>
  </si>
  <si>
    <t>Carbonation</t>
  </si>
  <si>
    <t>Chloride</t>
  </si>
  <si>
    <t>Description</t>
  </si>
  <si>
    <t>Pile No 243 @ Berth 107</t>
  </si>
  <si>
    <t>T</t>
  </si>
  <si>
    <t>ΣT</t>
  </si>
  <si>
    <t>(yr)</t>
  </si>
  <si>
    <r>
      <t>×10</t>
    </r>
    <r>
      <rPr>
        <vertAlign val="superscript"/>
        <sz val="11"/>
        <color theme="1"/>
        <rFont val="Calibri"/>
        <family val="2"/>
        <scheme val="minor"/>
      </rPr>
      <t xml:space="preserve">-4 </t>
    </r>
    <r>
      <rPr>
        <sz val="11"/>
        <color theme="1"/>
        <rFont val="Calibri"/>
        <family val="2"/>
        <scheme val="minor"/>
      </rP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</si>
  <si>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12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</si>
  <si>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11</t>
    </r>
  </si>
  <si>
    <r>
      <rPr>
        <sz val="11"/>
        <color rgb="FFFF0000"/>
        <rFont val="Calibri"/>
        <family val="2"/>
      </rPr>
      <t>Σ</t>
    </r>
    <r>
      <rPr>
        <sz val="11"/>
        <color rgb="FFFF0000"/>
        <rFont val="Calibri"/>
        <family val="2"/>
        <scheme val="minor"/>
      </rP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</si>
  <si>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t>pH&amp;RH cond</t>
  </si>
  <si>
    <t>Protection</t>
  </si>
  <si>
    <t>(if any)</t>
  </si>
  <si>
    <t>PART A -  Primary Approved Mix</t>
  </si>
  <si>
    <t>Blue Circle Type SL</t>
  </si>
  <si>
    <t>Dunmore</t>
  </si>
  <si>
    <r>
      <t>20 mm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</si>
  <si>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Sand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</si>
  <si>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Pioneer Bass Pt manufactured</t>
  </si>
  <si>
    <t>Rocla fine</t>
  </si>
  <si>
    <t>Water reducer (ml/100kg)</t>
  </si>
  <si>
    <t>MBT Pozzolith 80</t>
  </si>
  <si>
    <t>Albion Park</t>
  </si>
  <si>
    <t>Albion Park manufactured</t>
  </si>
  <si>
    <t>Dunmore fine</t>
  </si>
  <si>
    <t>Pozzolith 80</t>
  </si>
  <si>
    <t>Pozzolith 370P</t>
  </si>
  <si>
    <t>Benedict</t>
  </si>
  <si>
    <t>20/14mm Albion Park</t>
  </si>
  <si>
    <t>Cement Australia Goliath</t>
  </si>
  <si>
    <t>PART B -  Alternative Mix</t>
  </si>
  <si>
    <t>PART C -  Alternative Mix</t>
  </si>
  <si>
    <t>Performance based supply only (See Table 11)</t>
  </si>
  <si>
    <t>Table 11</t>
  </si>
  <si>
    <t>Proposed application</t>
  </si>
  <si>
    <t>Mix A</t>
  </si>
  <si>
    <t>Mix B</t>
  </si>
  <si>
    <t>Mix C</t>
  </si>
  <si>
    <t>Mix D</t>
  </si>
  <si>
    <t>3 days</t>
  </si>
  <si>
    <t>28 days</t>
  </si>
  <si>
    <t>56 days (min)</t>
  </si>
  <si>
    <t>Characteristic strength (MPa) at</t>
  </si>
  <si>
    <t>Internal</t>
  </si>
  <si>
    <t>Warehouse/roads</t>
  </si>
  <si>
    <t>Not in splash/tidal zone</t>
  </si>
  <si>
    <t>Splash/tidal zone</t>
  </si>
  <si>
    <r>
      <t>6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</si>
  <si>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r>
      <t>4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</si>
  <si>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r>
      <t>3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</si>
  <si>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r>
      <t>2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</si>
  <si>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t>(in accordance to Nordtest NTBuild443)</t>
  </si>
  <si>
    <r>
      <t>Chloride diffucion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/sec)</t>
    </r>
  </si>
  <si>
    <t>Bleed (%)</t>
  </si>
  <si>
    <t>0.75 - 2</t>
  </si>
  <si>
    <t>where FA &gt; 20%</t>
  </si>
  <si>
    <t>where FA &lt; 20%</t>
  </si>
  <si>
    <t>&lt; 2</t>
  </si>
  <si>
    <r>
      <t>Shrinkage (</t>
    </r>
    <r>
      <rPr>
        <sz val="11"/>
        <color theme="1"/>
        <rFont val="Calibri"/>
        <family val="2"/>
      </rPr>
      <t>µstrain) at 56 days</t>
    </r>
  </si>
  <si>
    <t>(in accordance to AS1012.6)</t>
  </si>
  <si>
    <t>(in accordance to AS1012.13)</t>
  </si>
  <si>
    <t>Initial setting time (hrs)</t>
  </si>
  <si>
    <t>6 maximum, 4.5 target</t>
  </si>
  <si>
    <t>Abrasion resistrance (mm)</t>
  </si>
  <si>
    <t>&lt; 0.10</t>
  </si>
  <si>
    <t>-</t>
  </si>
  <si>
    <t>Remarks</t>
  </si>
  <si>
    <t>Mix</t>
  </si>
  <si>
    <r>
      <t>Eraring fly ash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</si>
  <si>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Cement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</si>
  <si>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</si>
  <si>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t>*Duracrete</t>
  </si>
  <si>
    <r>
      <t>(µA/cm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</si>
  <si>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Chloride diffusion coefficient</t>
  </si>
  <si>
    <r>
      <t>C</t>
    </r>
    <r>
      <rPr>
        <vertAlign val="subscript"/>
        <sz val="11"/>
        <color theme="1"/>
        <rFont val="Calibri"/>
        <family val="2"/>
        <scheme val="minor"/>
      </rPr>
      <t>CO</t>
    </r>
  </si>
  <si>
    <r>
      <t>f'</t>
    </r>
    <r>
      <rPr>
        <vertAlign val="subscript"/>
        <sz val="11"/>
        <color rgb="FFFF0000"/>
        <rFont val="Calibri"/>
        <family val="2"/>
        <scheme val="minor"/>
      </rPr>
      <t>c</t>
    </r>
  </si>
  <si>
    <t>(0 for sheltered outdoor &amp; 0.12 unsheltered outdoor)</t>
  </si>
  <si>
    <r>
      <rPr>
        <sz val="11"/>
        <color rgb="FF006100"/>
        <rFont val="Calibri"/>
        <family val="2"/>
      </rPr>
      <t>β</t>
    </r>
    <r>
      <rPr>
        <vertAlign val="subscript"/>
        <sz val="11"/>
        <color rgb="FF006100"/>
        <rFont val="Calibri"/>
        <family val="2"/>
        <scheme val="minor"/>
      </rPr>
      <t>T</t>
    </r>
  </si>
  <si>
    <r>
      <rPr>
        <sz val="11"/>
        <color theme="1"/>
        <rFont val="Calibri"/>
        <family val="2"/>
      </rPr>
      <t>β</t>
    </r>
    <r>
      <rPr>
        <vertAlign val="subscript"/>
        <sz val="11"/>
        <color theme="1"/>
        <rFont val="Calibri"/>
        <family val="2"/>
        <scheme val="minor"/>
      </rPr>
      <t>T</t>
    </r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</si>
  <si>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/yr)</t>
    </r>
  </si>
  <si>
    <r>
      <rPr>
        <sz val="11"/>
        <color theme="5"/>
        <rFont val="Calibri"/>
        <family val="2"/>
      </rPr>
      <t>∆</t>
    </r>
    <r>
      <rPr>
        <sz val="11"/>
        <color theme="5"/>
        <rFont val="Calibri"/>
        <family val="2"/>
        <scheme val="minor"/>
      </rPr>
      <t xml:space="preserve">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(t')</t>
    </r>
  </si>
  <si>
    <r>
      <t>Increase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(t)</t>
    </r>
  </si>
  <si>
    <t>(km)</t>
  </si>
  <si>
    <r>
      <t>C</t>
    </r>
    <r>
      <rPr>
        <vertAlign val="subscript"/>
        <sz val="11"/>
        <color rgb="FF006100"/>
        <rFont val="Calibri"/>
        <family val="2"/>
        <scheme val="minor"/>
      </rPr>
      <t>o</t>
    </r>
    <r>
      <rPr>
        <sz val="11"/>
        <color rgb="FF006100"/>
        <rFont val="Calibri"/>
        <family val="2"/>
        <scheme val="minor"/>
      </rPr>
      <t/>
    </r>
  </si>
  <si>
    <r>
      <t>D</t>
    </r>
    <r>
      <rPr>
        <vertAlign val="subscript"/>
        <sz val="11"/>
        <color rgb="FF006100"/>
        <rFont val="Calibri"/>
        <family val="2"/>
        <scheme val="minor"/>
      </rPr>
      <t>c</t>
    </r>
  </si>
  <si>
    <r>
      <t>x10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</si>
  <si>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Mean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</si>
  <si>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C(x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,t)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</si>
  <si>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r</t>
    </r>
    <r>
      <rPr>
        <sz val="11"/>
        <color rgb="FFFF0000"/>
        <rFont val="Calibri"/>
        <family val="2"/>
        <scheme val="minor"/>
      </rPr>
      <t/>
    </r>
  </si>
  <si>
    <t>Base</t>
  </si>
  <si>
    <t>(Reference)</t>
  </si>
  <si>
    <t>Model: MRI-CGCM2.3.2</t>
  </si>
  <si>
    <t>Temp change</t>
  </si>
  <si>
    <t>RH change</t>
  </si>
  <si>
    <t>Summer sea change</t>
  </si>
  <si>
    <t>Source:ipcc-data.org/ddc_co2.html</t>
  </si>
  <si>
    <t>Projections</t>
  </si>
  <si>
    <t>Sea Temp change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</si>
  <si>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</si>
  <si>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Max temp</t>
  </si>
  <si>
    <t>Min temp</t>
  </si>
  <si>
    <t>Summer Sea Temp</t>
  </si>
  <si>
    <t>°C</t>
  </si>
  <si>
    <t>%</t>
  </si>
  <si>
    <t>ppm</t>
  </si>
  <si>
    <t>A1FI MRI-CGCM2.3.2</t>
  </si>
  <si>
    <t>A1B MRI-CGCM2.3.2</t>
  </si>
  <si>
    <t>Temp</t>
  </si>
  <si>
    <t>CO2</t>
  </si>
  <si>
    <t>Model: CSIRO Mk3.5</t>
  </si>
  <si>
    <t>A1FI CSIRO Mk3.5</t>
  </si>
  <si>
    <t>A1B CSIRO Mk3.5</t>
  </si>
  <si>
    <t>Model: MIROC(hires)</t>
  </si>
  <si>
    <t>Salinity</t>
  </si>
  <si>
    <t>g/l</t>
  </si>
  <si>
    <t>A1FI MIROC(hires)</t>
  </si>
  <si>
    <t>A1B MIROC(hires)</t>
  </si>
  <si>
    <t>Site name:</t>
  </si>
  <si>
    <t>Wollongong University</t>
  </si>
  <si>
    <t>Site number:</t>
  </si>
  <si>
    <t>068188</t>
  </si>
  <si>
    <t>Commenced:</t>
  </si>
  <si>
    <t>Latitude:</t>
  </si>
  <si>
    <t>34.40 °S</t>
  </si>
  <si>
    <t>Longitude: </t>
  </si>
  <si>
    <t>150.88 °E</t>
  </si>
  <si>
    <t>Elevation:</t>
  </si>
  <si>
    <t>25 m</t>
  </si>
  <si>
    <t>Closed:</t>
  </si>
  <si>
    <t>Asset Code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</si>
  <si>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</si>
  <si>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*Yoon et al (2007)</t>
  </si>
  <si>
    <t>CO2 diffusion coefficient</t>
  </si>
  <si>
    <t>Range</t>
  </si>
  <si>
    <t>32-50kJ/mol</t>
  </si>
  <si>
    <t>*Wei &amp; Yao (2012)</t>
  </si>
  <si>
    <r>
      <t>α</t>
    </r>
    <r>
      <rPr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</si>
  <si>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</si>
  <si>
    <t>Zone</t>
  </si>
  <si>
    <t>Dist from coast</t>
  </si>
  <si>
    <t>kJ/mol K (gas constant)</t>
  </si>
  <si>
    <t>(BE)</t>
  </si>
  <si>
    <t>(BF)</t>
  </si>
  <si>
    <t>(CL)</t>
  </si>
  <si>
    <t>(CJ)</t>
  </si>
  <si>
    <r>
      <t>f'</t>
    </r>
    <r>
      <rPr>
        <vertAlign val="subscript"/>
        <sz val="11"/>
        <rFont val="Calibri"/>
        <family val="2"/>
        <scheme val="minor"/>
      </rPr>
      <t>c</t>
    </r>
  </si>
  <si>
    <r>
      <t>C</t>
    </r>
    <r>
      <rPr>
        <vertAlign val="subscript"/>
        <sz val="11"/>
        <rFont val="Calibri"/>
        <family val="2"/>
        <scheme val="minor"/>
      </rPr>
      <t>e</t>
    </r>
  </si>
  <si>
    <t>Start Yr</t>
  </si>
  <si>
    <t>Start Year</t>
  </si>
</sst>
</file>

<file path=xl/styles.xml><?xml version="1.0" encoding="utf-8"?>
<styleSheet xmlns="http://schemas.openxmlformats.org/spreadsheetml/2006/main">
  <numFmts count="5">
    <numFmt numFmtId="164" formatCode="0.0"/>
    <numFmt numFmtId="165" formatCode="0.000"/>
    <numFmt numFmtId="166" formatCode="0.0000"/>
    <numFmt numFmtId="167" formatCode="0.000E+00"/>
    <numFmt numFmtId="168" formatCode="0.0%"/>
  </numFmts>
  <fonts count="2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vertAlign val="subscript"/>
      <sz val="11"/>
      <color rgb="FF0061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FF0000"/>
      <name val="Calibri"/>
      <family val="2"/>
    </font>
    <font>
      <b/>
      <sz val="9"/>
      <color indexed="81"/>
      <name val="Tahoma"/>
      <family val="2"/>
    </font>
    <font>
      <b/>
      <vertAlign val="subscript"/>
      <sz val="9"/>
      <color indexed="81"/>
      <name val="Tahoma"/>
      <family val="2"/>
    </font>
    <font>
      <sz val="11"/>
      <color rgb="FF006100"/>
      <name val="Calibri"/>
      <family val="2"/>
    </font>
    <font>
      <sz val="11"/>
      <color theme="5"/>
      <name val="Calibri"/>
      <family val="2"/>
      <scheme val="minor"/>
    </font>
    <font>
      <sz val="11"/>
      <color theme="5"/>
      <name val="Calibri"/>
      <family val="2"/>
    </font>
    <font>
      <vertAlign val="subscript"/>
      <sz val="11"/>
      <color theme="5"/>
      <name val="Calibri"/>
      <family val="2"/>
      <scheme val="minor"/>
    </font>
    <font>
      <sz val="11"/>
      <color rgb="FFEE0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7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0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</cellStyleXfs>
  <cellXfs count="263">
    <xf numFmtId="0" fontId="0" fillId="0" borderId="0" xfId="0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0" xfId="0" applyBorder="1"/>
    <xf numFmtId="0" fontId="0" fillId="0" borderId="4" xfId="0" applyFill="1" applyBorder="1"/>
    <xf numFmtId="0" fontId="0" fillId="0" borderId="1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1" fontId="0" fillId="0" borderId="0" xfId="0" applyNumberFormat="1"/>
    <xf numFmtId="0" fontId="5" fillId="0" borderId="0" xfId="0" applyFont="1"/>
    <xf numFmtId="9" fontId="0" fillId="0" borderId="0" xfId="2" applyFont="1"/>
    <xf numFmtId="0" fontId="3" fillId="4" borderId="8" xfId="4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7" fillId="3" borderId="0" xfId="3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4" borderId="11" xfId="4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4" borderId="6" xfId="4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7" fillId="3" borderId="0" xfId="3"/>
    <xf numFmtId="0" fontId="0" fillId="0" borderId="0" xfId="0" applyNumberFormat="1"/>
    <xf numFmtId="0" fontId="0" fillId="0" borderId="10" xfId="0" applyNumberFormat="1" applyBorder="1"/>
    <xf numFmtId="164" fontId="0" fillId="0" borderId="0" xfId="0" applyNumberFormat="1"/>
    <xf numFmtId="0" fontId="0" fillId="0" borderId="0" xfId="2" applyNumberFormat="1" applyFont="1"/>
    <xf numFmtId="0" fontId="0" fillId="0" borderId="0" xfId="0" applyFill="1" applyBorder="1" applyAlignment="1">
      <alignment horizontal="center"/>
    </xf>
    <xf numFmtId="0" fontId="11" fillId="3" borderId="0" xfId="3" applyFont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0" fontId="0" fillId="7" borderId="0" xfId="0" applyFill="1"/>
    <xf numFmtId="2" fontId="0" fillId="7" borderId="0" xfId="0" applyNumberFormat="1" applyFill="1"/>
    <xf numFmtId="9" fontId="0" fillId="7" borderId="0" xfId="2" applyFont="1" applyFill="1"/>
    <xf numFmtId="0" fontId="0" fillId="7" borderId="0" xfId="0" applyFill="1" applyBorder="1" applyAlignment="1">
      <alignment horizontal="center"/>
    </xf>
    <xf numFmtId="164" fontId="0" fillId="0" borderId="0" xfId="0" applyNumberFormat="1" applyFill="1"/>
    <xf numFmtId="2" fontId="0" fillId="0" borderId="0" xfId="0" applyNumberFormat="1" applyFill="1"/>
    <xf numFmtId="9" fontId="0" fillId="0" borderId="0" xfId="2" applyFont="1" applyFill="1"/>
    <xf numFmtId="0" fontId="13" fillId="0" borderId="0" xfId="0" applyFont="1" applyFill="1"/>
    <xf numFmtId="9" fontId="7" fillId="0" borderId="0" xfId="2" applyFon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0" fontId="0" fillId="0" borderId="0" xfId="2" applyNumberFormat="1" applyFont="1"/>
    <xf numFmtId="0" fontId="7" fillId="7" borderId="0" xfId="3" applyFill="1"/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168" fontId="0" fillId="0" borderId="0" xfId="2" applyNumberFormat="1" applyFont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center"/>
    </xf>
    <xf numFmtId="9" fontId="0" fillId="0" borderId="0" xfId="2" applyFont="1" applyAlignment="1">
      <alignment horizontal="center"/>
    </xf>
    <xf numFmtId="0" fontId="1" fillId="2" borderId="0" xfId="1" applyAlignment="1">
      <alignment horizontal="center"/>
    </xf>
    <xf numFmtId="2" fontId="1" fillId="2" borderId="0" xfId="1" applyNumberFormat="1" applyAlignment="1">
      <alignment horizontal="center"/>
    </xf>
    <xf numFmtId="0" fontId="1" fillId="0" borderId="0" xfId="1" applyFill="1"/>
    <xf numFmtId="11" fontId="0" fillId="0" borderId="0" xfId="0" applyNumberFormat="1" applyFont="1" applyFill="1"/>
    <xf numFmtId="11" fontId="0" fillId="0" borderId="0" xfId="0" applyNumberFormat="1" applyFill="1"/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2" applyNumberFormat="1" applyFont="1" applyFill="1" applyAlignment="1">
      <alignment horizontal="center"/>
    </xf>
    <xf numFmtId="10" fontId="0" fillId="0" borderId="0" xfId="2" applyNumberFormat="1" applyFont="1" applyFill="1"/>
    <xf numFmtId="0" fontId="1" fillId="7" borderId="0" xfId="1" applyFill="1"/>
    <xf numFmtId="9" fontId="7" fillId="7" borderId="0" xfId="2" applyFont="1" applyFill="1" applyAlignment="1">
      <alignment horizontal="center"/>
    </xf>
    <xf numFmtId="0" fontId="14" fillId="7" borderId="0" xfId="2" applyNumberFormat="1" applyFont="1" applyFill="1" applyAlignment="1">
      <alignment horizontal="center"/>
    </xf>
    <xf numFmtId="0" fontId="7" fillId="7" borderId="0" xfId="2" applyNumberFormat="1" applyFont="1" applyFill="1" applyAlignment="1">
      <alignment horizontal="center"/>
    </xf>
    <xf numFmtId="0" fontId="0" fillId="7" borderId="0" xfId="2" applyNumberFormat="1" applyFont="1" applyFill="1"/>
    <xf numFmtId="165" fontId="0" fillId="7" borderId="0" xfId="0" applyNumberFormat="1" applyFill="1" applyBorder="1" applyAlignment="1">
      <alignment horizontal="center"/>
    </xf>
    <xf numFmtId="168" fontId="0" fillId="7" borderId="0" xfId="2" applyNumberFormat="1" applyFont="1" applyFill="1" applyAlignment="1">
      <alignment horizontal="center"/>
    </xf>
    <xf numFmtId="10" fontId="0" fillId="7" borderId="0" xfId="2" applyNumberFormat="1" applyFont="1" applyFill="1"/>
    <xf numFmtId="0" fontId="0" fillId="0" borderId="0" xfId="0" applyNumberFormat="1" applyFill="1"/>
    <xf numFmtId="0" fontId="1" fillId="7" borderId="0" xfId="1" applyFill="1" applyAlignment="1">
      <alignment horizontal="center"/>
    </xf>
    <xf numFmtId="0" fontId="3" fillId="0" borderId="0" xfId="7" applyFill="1"/>
    <xf numFmtId="0" fontId="1" fillId="7" borderId="0" xfId="0" applyFont="1" applyFill="1"/>
    <xf numFmtId="0" fontId="0" fillId="10" borderId="0" xfId="5" applyFon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11" fillId="11" borderId="0" xfId="3" applyFont="1" applyFill="1" applyAlignment="1">
      <alignment horizontal="center"/>
    </xf>
    <xf numFmtId="0" fontId="3" fillId="11" borderId="0" xfId="5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6" fillId="3" borderId="0" xfId="3" applyFont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7" fontId="0" fillId="7" borderId="0" xfId="0" applyNumberFormat="1" applyFill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12" xfId="0" applyBorder="1"/>
    <xf numFmtId="0" fontId="3" fillId="9" borderId="8" xfId="8" applyBorder="1"/>
    <xf numFmtId="0" fontId="3" fillId="9" borderId="11" xfId="8" applyBorder="1"/>
    <xf numFmtId="0" fontId="3" fillId="9" borderId="11" xfId="8" applyBorder="1" applyAlignment="1">
      <alignment horizontal="center"/>
    </xf>
    <xf numFmtId="0" fontId="3" fillId="9" borderId="6" xfId="8" applyBorder="1" applyAlignment="1">
      <alignment horizontal="center"/>
    </xf>
    <xf numFmtId="0" fontId="3" fillId="9" borderId="9" xfId="8" applyBorder="1"/>
    <xf numFmtId="0" fontId="3" fillId="9" borderId="7" xfId="8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2" fontId="0" fillId="0" borderId="10" xfId="0" applyNumberFormat="1" applyFill="1" applyBorder="1" applyAlignment="1">
      <alignment horizontal="center"/>
    </xf>
    <xf numFmtId="1" fontId="0" fillId="0" borderId="12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3" fillId="9" borderId="0" xfId="8" applyBorder="1"/>
    <xf numFmtId="0" fontId="0" fillId="9" borderId="0" xfId="8" applyFont="1" applyBorder="1" applyAlignment="1">
      <alignment horizontal="center"/>
    </xf>
    <xf numFmtId="0" fontId="3" fillId="5" borderId="8" xfId="5" applyBorder="1"/>
    <xf numFmtId="0" fontId="3" fillId="5" borderId="9" xfId="5" applyBorder="1"/>
    <xf numFmtId="0" fontId="3" fillId="5" borderId="0" xfId="5" applyBorder="1" applyAlignment="1">
      <alignment horizontal="center"/>
    </xf>
    <xf numFmtId="0" fontId="3" fillId="5" borderId="7" xfId="5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1" fontId="0" fillId="7" borderId="0" xfId="0" applyNumberFormat="1" applyFont="1" applyFill="1" applyAlignment="1">
      <alignment horizontal="center"/>
    </xf>
    <xf numFmtId="11" fontId="0" fillId="7" borderId="0" xfId="0" applyNumberFormat="1" applyFill="1" applyAlignment="1">
      <alignment horizontal="center"/>
    </xf>
    <xf numFmtId="0" fontId="0" fillId="0" borderId="0" xfId="0" applyFont="1" applyFill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20" fillId="3" borderId="0" xfId="3" applyFont="1" applyAlignment="1">
      <alignment horizontal="center"/>
    </xf>
    <xf numFmtId="165" fontId="0" fillId="0" borderId="0" xfId="2" applyNumberFormat="1" applyFont="1" applyAlignment="1">
      <alignment horizontal="center"/>
    </xf>
    <xf numFmtId="165" fontId="0" fillId="7" borderId="0" xfId="2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3" fillId="4" borderId="8" xfId="4" applyBorder="1" applyAlignment="1">
      <alignment horizontal="center"/>
    </xf>
    <xf numFmtId="0" fontId="3" fillId="4" borderId="6" xfId="4" applyBorder="1" applyAlignment="1">
      <alignment horizontal="center"/>
    </xf>
    <xf numFmtId="0" fontId="3" fillId="4" borderId="8" xfId="4" applyBorder="1" applyAlignment="1">
      <alignment horizontal="center"/>
    </xf>
    <xf numFmtId="0" fontId="0" fillId="10" borderId="0" xfId="5" applyFont="1" applyFill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11" fillId="0" borderId="0" xfId="0" applyFont="1"/>
    <xf numFmtId="0" fontId="0" fillId="12" borderId="0" xfId="0" applyFill="1"/>
    <xf numFmtId="0" fontId="23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12" borderId="0" xfId="0" applyNumberFormat="1" applyFill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ont="1"/>
    <xf numFmtId="0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13" borderId="1" xfId="0" applyFill="1" applyBorder="1" applyAlignment="1">
      <alignment horizontal="left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4" borderId="8" xfId="4" applyBorder="1" applyAlignment="1">
      <alignment horizontal="center"/>
    </xf>
    <xf numFmtId="164" fontId="14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2" fontId="10" fillId="6" borderId="9" xfId="6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0" xfId="0" applyNumberFormat="1"/>
    <xf numFmtId="0" fontId="10" fillId="6" borderId="9" xfId="6" applyBorder="1" applyAlignment="1">
      <alignment horizontal="center"/>
    </xf>
    <xf numFmtId="0" fontId="10" fillId="6" borderId="0" xfId="6" applyBorder="1" applyAlignment="1">
      <alignment horizontal="center"/>
    </xf>
    <xf numFmtId="0" fontId="10" fillId="6" borderId="7" xfId="6" applyBorder="1" applyAlignment="1">
      <alignment horizontal="center"/>
    </xf>
    <xf numFmtId="164" fontId="10" fillId="6" borderId="7" xfId="6" applyNumberFormat="1" applyBorder="1" applyAlignment="1">
      <alignment horizontal="center"/>
    </xf>
    <xf numFmtId="166" fontId="10" fillId="6" borderId="7" xfId="6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0" fontId="0" fillId="7" borderId="0" xfId="0" applyFill="1"/>
    <xf numFmtId="0" fontId="0" fillId="0" borderId="0" xfId="0" applyFill="1"/>
    <xf numFmtId="0" fontId="13" fillId="0" borderId="0" xfId="0" applyFont="1" applyFill="1"/>
    <xf numFmtId="0" fontId="7" fillId="7" borderId="0" xfId="3" applyFill="1"/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12" xfId="0" applyBorder="1"/>
    <xf numFmtId="0" fontId="3" fillId="9" borderId="8" xfId="8" applyBorder="1"/>
    <xf numFmtId="0" fontId="3" fillId="9" borderId="11" xfId="8" applyBorder="1"/>
    <xf numFmtId="0" fontId="3" fillId="9" borderId="11" xfId="8" applyBorder="1" applyAlignment="1">
      <alignment horizontal="center"/>
    </xf>
    <xf numFmtId="0" fontId="3" fillId="9" borderId="6" xfId="8" applyBorder="1" applyAlignment="1">
      <alignment horizontal="center"/>
    </xf>
    <xf numFmtId="0" fontId="3" fillId="9" borderId="9" xfId="8" applyBorder="1"/>
    <xf numFmtId="0" fontId="3" fillId="9" borderId="7" xfId="8" applyBorder="1" applyAlignment="1">
      <alignment horizontal="center"/>
    </xf>
    <xf numFmtId="0" fontId="0" fillId="9" borderId="0" xfId="8" applyFont="1" applyBorder="1"/>
    <xf numFmtId="0" fontId="3" fillId="0" borderId="0" xfId="8" applyFill="1" applyBorder="1"/>
    <xf numFmtId="0" fontId="0" fillId="9" borderId="0" xfId="8" applyFont="1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7" fillId="7" borderId="0" xfId="3" applyFill="1" applyAlignment="1">
      <alignment horizontal="center"/>
    </xf>
    <xf numFmtId="0" fontId="20" fillId="7" borderId="0" xfId="3" applyFont="1" applyFill="1" applyAlignment="1">
      <alignment horizontal="center"/>
    </xf>
    <xf numFmtId="0" fontId="3" fillId="4" borderId="11" xfId="4" applyBorder="1" applyAlignment="1">
      <alignment horizontal="center" vertical="center"/>
    </xf>
    <xf numFmtId="0" fontId="0" fillId="4" borderId="6" xfId="4" applyFont="1" applyBorder="1" applyAlignment="1">
      <alignment horizontal="center" vertical="center"/>
    </xf>
    <xf numFmtId="0" fontId="3" fillId="4" borderId="8" xfId="4" applyBorder="1" applyAlignment="1">
      <alignment horizontal="left" vertical="center"/>
    </xf>
    <xf numFmtId="0" fontId="0" fillId="16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0" xfId="3" applyFont="1" applyFill="1" applyAlignment="1">
      <alignment horizontal="center"/>
    </xf>
    <xf numFmtId="0" fontId="14" fillId="11" borderId="0" xfId="3" applyFont="1" applyFill="1" applyAlignment="1">
      <alignment horizontal="center"/>
    </xf>
    <xf numFmtId="0" fontId="0" fillId="17" borderId="1" xfId="0" applyFill="1" applyBorder="1"/>
    <xf numFmtId="0" fontId="14" fillId="12" borderId="0" xfId="0" applyFont="1" applyFill="1"/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4" borderId="0" xfId="0" applyFill="1" applyAlignment="1">
      <alignment horizontal="center"/>
    </xf>
    <xf numFmtId="0" fontId="3" fillId="5" borderId="11" xfId="5" applyBorder="1" applyAlignment="1">
      <alignment horizontal="center"/>
    </xf>
    <xf numFmtId="0" fontId="0" fillId="5" borderId="11" xfId="5" applyFont="1" applyBorder="1" applyAlignment="1">
      <alignment horizontal="center"/>
    </xf>
    <xf numFmtId="0" fontId="3" fillId="5" borderId="6" xfId="5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3" fillId="4" borderId="8" xfId="4" applyBorder="1" applyAlignment="1">
      <alignment horizontal="center"/>
    </xf>
    <xf numFmtId="0" fontId="3" fillId="4" borderId="11" xfId="4" applyBorder="1" applyAlignment="1">
      <alignment horizontal="center"/>
    </xf>
    <xf numFmtId="0" fontId="3" fillId="4" borderId="6" xfId="4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9">
    <cellStyle name="20% - Accent1" xfId="4" builtinId="30"/>
    <cellStyle name="20% - Accent2" xfId="5" builtinId="34"/>
    <cellStyle name="20% - Accent3" xfId="1" builtinId="38"/>
    <cellStyle name="20% - Accent4" xfId="7" builtinId="42"/>
    <cellStyle name="20% - Accent6" xfId="8" builtinId="50"/>
    <cellStyle name="Good" xfId="3" builtinId="26"/>
    <cellStyle name="Neutral" xfId="6" builtinId="2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'MRI-CGCM2.3.2 (Likely)'!$B$5:$B$9</c:f>
              <c:numCache>
                <c:formatCode>General</c:formatCode>
                <c:ptCount val="5"/>
                <c:pt idx="0">
                  <c:v>0</c:v>
                </c:pt>
                <c:pt idx="1">
                  <c:v>0.35</c:v>
                </c:pt>
                <c:pt idx="2" formatCode="0.00">
                  <c:v>1</c:v>
                </c:pt>
                <c:pt idx="3">
                  <c:v>2.06</c:v>
                </c:pt>
                <c:pt idx="4">
                  <c:v>3.33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'MRI-CGCM2.3.2 (Likely)'!$C$5:$C$9</c:f>
              <c:numCache>
                <c:formatCode>General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0.72</c:v>
                </c:pt>
                <c:pt idx="3">
                  <c:v>1.23</c:v>
                </c:pt>
                <c:pt idx="4">
                  <c:v>1.71</c:v>
                </c:pt>
              </c:numCache>
            </c:numRef>
          </c:yVal>
          <c:smooth val="1"/>
        </c:ser>
        <c:axId val="67883392"/>
        <c:axId val="67885312"/>
      </c:scatterChart>
      <c:valAx>
        <c:axId val="6788339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7885312"/>
        <c:crosses val="autoZero"/>
        <c:crossBetween val="midCat"/>
      </c:valAx>
      <c:valAx>
        <c:axId val="67885312"/>
        <c:scaling>
          <c:orientation val="minMax"/>
          <c:max val="7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788339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(Likely)'!$D$18:$D$98</c:f>
              <c:numCache>
                <c:formatCode>0.0000</c:formatCode>
                <c:ptCount val="81"/>
                <c:pt idx="0">
                  <c:v>0</c:v>
                </c:pt>
                <c:pt idx="1">
                  <c:v>-2.7750000000000004E-2</c:v>
                </c:pt>
                <c:pt idx="2">
                  <c:v>-5.5500000000000008E-2</c:v>
                </c:pt>
                <c:pt idx="3">
                  <c:v>-8.3250000000000018E-2</c:v>
                </c:pt>
                <c:pt idx="4">
                  <c:v>-0.11100000000000002</c:v>
                </c:pt>
                <c:pt idx="5">
                  <c:v>-0.13875000000000001</c:v>
                </c:pt>
                <c:pt idx="6">
                  <c:v>-0.16650000000000001</c:v>
                </c:pt>
                <c:pt idx="7">
                  <c:v>-0.19425000000000001</c:v>
                </c:pt>
                <c:pt idx="8">
                  <c:v>-0.222</c:v>
                </c:pt>
                <c:pt idx="9">
                  <c:v>-0.24975</c:v>
                </c:pt>
                <c:pt idx="10">
                  <c:v>-0.27750000000000002</c:v>
                </c:pt>
                <c:pt idx="11">
                  <c:v>-0.30525000000000002</c:v>
                </c:pt>
                <c:pt idx="12">
                  <c:v>-0.33300000000000002</c:v>
                </c:pt>
                <c:pt idx="13">
                  <c:v>-0.36075000000000002</c:v>
                </c:pt>
                <c:pt idx="14">
                  <c:v>-0.38850000000000001</c:v>
                </c:pt>
                <c:pt idx="15">
                  <c:v>-0.41625000000000001</c:v>
                </c:pt>
                <c:pt idx="16">
                  <c:v>-0.44400000000000001</c:v>
                </c:pt>
                <c:pt idx="17">
                  <c:v>-0.47175</c:v>
                </c:pt>
                <c:pt idx="18">
                  <c:v>-0.4995</c:v>
                </c:pt>
                <c:pt idx="19">
                  <c:v>-0.52725</c:v>
                </c:pt>
                <c:pt idx="20">
                  <c:v>-0.55500000000000005</c:v>
                </c:pt>
                <c:pt idx="21">
                  <c:v>-0.5827500000000001</c:v>
                </c:pt>
                <c:pt idx="22">
                  <c:v>-0.61050000000000015</c:v>
                </c:pt>
                <c:pt idx="23">
                  <c:v>-0.63825000000000021</c:v>
                </c:pt>
                <c:pt idx="24">
                  <c:v>-0.66600000000000026</c:v>
                </c:pt>
                <c:pt idx="25">
                  <c:v>-0.69375000000000031</c:v>
                </c:pt>
                <c:pt idx="26">
                  <c:v>-0.72150000000000036</c:v>
                </c:pt>
                <c:pt idx="27">
                  <c:v>-0.74925000000000042</c:v>
                </c:pt>
                <c:pt idx="28">
                  <c:v>-0.77700000000000047</c:v>
                </c:pt>
                <c:pt idx="29">
                  <c:v>-0.80475000000000052</c:v>
                </c:pt>
                <c:pt idx="30">
                  <c:v>-0.83250000000000057</c:v>
                </c:pt>
                <c:pt idx="31">
                  <c:v>-0.86025000000000063</c:v>
                </c:pt>
                <c:pt idx="32">
                  <c:v>-0.88800000000000068</c:v>
                </c:pt>
                <c:pt idx="33">
                  <c:v>-0.91575000000000073</c:v>
                </c:pt>
                <c:pt idx="34">
                  <c:v>-0.94350000000000078</c:v>
                </c:pt>
                <c:pt idx="35">
                  <c:v>-0.97125000000000083</c:v>
                </c:pt>
                <c:pt idx="36">
                  <c:v>-0.99900000000000089</c:v>
                </c:pt>
                <c:pt idx="37">
                  <c:v>-1.0267500000000009</c:v>
                </c:pt>
                <c:pt idx="38">
                  <c:v>-1.0545000000000009</c:v>
                </c:pt>
                <c:pt idx="39">
                  <c:v>-1.0822500000000008</c:v>
                </c:pt>
                <c:pt idx="40">
                  <c:v>-1.1100000000000001</c:v>
                </c:pt>
                <c:pt idx="41">
                  <c:v>-1.1695</c:v>
                </c:pt>
                <c:pt idx="42">
                  <c:v>-1.2289999999999999</c:v>
                </c:pt>
                <c:pt idx="43">
                  <c:v>-1.2884999999999998</c:v>
                </c:pt>
                <c:pt idx="44">
                  <c:v>-1.3479999999999996</c:v>
                </c:pt>
                <c:pt idx="45">
                  <c:v>-1.4074999999999995</c:v>
                </c:pt>
                <c:pt idx="46">
                  <c:v>-1.4669999999999994</c:v>
                </c:pt>
                <c:pt idx="47">
                  <c:v>-1.5264999999999993</c:v>
                </c:pt>
                <c:pt idx="48">
                  <c:v>-1.5859999999999992</c:v>
                </c:pt>
                <c:pt idx="49">
                  <c:v>-1.6454999999999991</c:v>
                </c:pt>
                <c:pt idx="50">
                  <c:v>-1.704999999999999</c:v>
                </c:pt>
                <c:pt idx="51">
                  <c:v>-1.7644999999999988</c:v>
                </c:pt>
                <c:pt idx="52">
                  <c:v>-1.8239999999999987</c:v>
                </c:pt>
                <c:pt idx="53">
                  <c:v>-1.8834999999999986</c:v>
                </c:pt>
                <c:pt idx="54">
                  <c:v>-1.9429999999999985</c:v>
                </c:pt>
                <c:pt idx="55">
                  <c:v>-2.0024999999999986</c:v>
                </c:pt>
                <c:pt idx="56">
                  <c:v>-2.0619999999999985</c:v>
                </c:pt>
                <c:pt idx="57">
                  <c:v>-2.1214999999999984</c:v>
                </c:pt>
                <c:pt idx="58">
                  <c:v>-2.1809999999999983</c:v>
                </c:pt>
                <c:pt idx="59">
                  <c:v>-2.2404999999999982</c:v>
                </c:pt>
                <c:pt idx="60">
                  <c:v>-2.2999999999999998</c:v>
                </c:pt>
                <c:pt idx="61">
                  <c:v>-2.3699999999999997</c:v>
                </c:pt>
                <c:pt idx="62">
                  <c:v>-2.4399999999999995</c:v>
                </c:pt>
                <c:pt idx="63">
                  <c:v>-2.5099999999999993</c:v>
                </c:pt>
                <c:pt idx="64">
                  <c:v>-2.5799999999999992</c:v>
                </c:pt>
                <c:pt idx="65">
                  <c:v>-2.649999999999999</c:v>
                </c:pt>
                <c:pt idx="66">
                  <c:v>-2.7199999999999989</c:v>
                </c:pt>
                <c:pt idx="67">
                  <c:v>-2.7899999999999987</c:v>
                </c:pt>
                <c:pt idx="68">
                  <c:v>-2.8599999999999985</c:v>
                </c:pt>
                <c:pt idx="69">
                  <c:v>-2.9299999999999984</c:v>
                </c:pt>
                <c:pt idx="70">
                  <c:v>-2.9999999999999982</c:v>
                </c:pt>
                <c:pt idx="71">
                  <c:v>-3.0699999999999981</c:v>
                </c:pt>
                <c:pt idx="72">
                  <c:v>-3.1399999999999979</c:v>
                </c:pt>
                <c:pt idx="73">
                  <c:v>-3.2099999999999977</c:v>
                </c:pt>
                <c:pt idx="74">
                  <c:v>-3.2799999999999976</c:v>
                </c:pt>
                <c:pt idx="75">
                  <c:v>-3.3499999999999974</c:v>
                </c:pt>
                <c:pt idx="76">
                  <c:v>-3.4199999999999973</c:v>
                </c:pt>
                <c:pt idx="77">
                  <c:v>-3.4899999999999971</c:v>
                </c:pt>
                <c:pt idx="78">
                  <c:v>-3.5599999999999969</c:v>
                </c:pt>
                <c:pt idx="79">
                  <c:v>-3.6299999999999968</c:v>
                </c:pt>
                <c:pt idx="80">
                  <c:v>-3.7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(Likely)'!$E$18:$E$98</c:f>
              <c:numCache>
                <c:formatCode>0.0000</c:formatCode>
                <c:ptCount val="81"/>
                <c:pt idx="0">
                  <c:v>0</c:v>
                </c:pt>
                <c:pt idx="1">
                  <c:v>-0.02</c:v>
                </c:pt>
                <c:pt idx="2">
                  <c:v>-0.04</c:v>
                </c:pt>
                <c:pt idx="3">
                  <c:v>-0.06</c:v>
                </c:pt>
                <c:pt idx="4">
                  <c:v>-0.08</c:v>
                </c:pt>
                <c:pt idx="5">
                  <c:v>-0.1</c:v>
                </c:pt>
                <c:pt idx="6">
                  <c:v>-0.12000000000000001</c:v>
                </c:pt>
                <c:pt idx="7">
                  <c:v>-0.14000000000000001</c:v>
                </c:pt>
                <c:pt idx="8">
                  <c:v>-0.16</c:v>
                </c:pt>
                <c:pt idx="9">
                  <c:v>-0.18</c:v>
                </c:pt>
                <c:pt idx="10">
                  <c:v>-0.19999999999999998</c:v>
                </c:pt>
                <c:pt idx="11">
                  <c:v>-0.21999999999999997</c:v>
                </c:pt>
                <c:pt idx="12">
                  <c:v>-0.23999999999999996</c:v>
                </c:pt>
                <c:pt idx="13">
                  <c:v>-0.25999999999999995</c:v>
                </c:pt>
                <c:pt idx="14">
                  <c:v>-0.27999999999999997</c:v>
                </c:pt>
                <c:pt idx="15">
                  <c:v>-0.3</c:v>
                </c:pt>
                <c:pt idx="16">
                  <c:v>-0.32</c:v>
                </c:pt>
                <c:pt idx="17">
                  <c:v>-0.34</c:v>
                </c:pt>
                <c:pt idx="18">
                  <c:v>-0.36000000000000004</c:v>
                </c:pt>
                <c:pt idx="19">
                  <c:v>-0.38000000000000006</c:v>
                </c:pt>
                <c:pt idx="20">
                  <c:v>-0.40000000000000008</c:v>
                </c:pt>
                <c:pt idx="21">
                  <c:v>-0.4200000000000001</c:v>
                </c:pt>
                <c:pt idx="22">
                  <c:v>-0.44000000000000011</c:v>
                </c:pt>
                <c:pt idx="23">
                  <c:v>-0.46000000000000013</c:v>
                </c:pt>
                <c:pt idx="24">
                  <c:v>-0.48000000000000015</c:v>
                </c:pt>
                <c:pt idx="25">
                  <c:v>-0.50000000000000011</c:v>
                </c:pt>
                <c:pt idx="26">
                  <c:v>-0.52000000000000013</c:v>
                </c:pt>
                <c:pt idx="27">
                  <c:v>-0.54000000000000015</c:v>
                </c:pt>
                <c:pt idx="28">
                  <c:v>-0.56000000000000016</c:v>
                </c:pt>
                <c:pt idx="29">
                  <c:v>-0.58000000000000018</c:v>
                </c:pt>
                <c:pt idx="30">
                  <c:v>-0.6000000000000002</c:v>
                </c:pt>
                <c:pt idx="31">
                  <c:v>-0.62000000000000022</c:v>
                </c:pt>
                <c:pt idx="32">
                  <c:v>-0.64000000000000024</c:v>
                </c:pt>
                <c:pt idx="33">
                  <c:v>-0.66000000000000025</c:v>
                </c:pt>
                <c:pt idx="34">
                  <c:v>-0.68000000000000027</c:v>
                </c:pt>
                <c:pt idx="35">
                  <c:v>-0.70000000000000029</c:v>
                </c:pt>
                <c:pt idx="36">
                  <c:v>-0.72000000000000031</c:v>
                </c:pt>
                <c:pt idx="37">
                  <c:v>-0.74000000000000032</c:v>
                </c:pt>
                <c:pt idx="38">
                  <c:v>-0.76000000000000034</c:v>
                </c:pt>
                <c:pt idx="39">
                  <c:v>-0.78000000000000036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-1.3965000000000001</c:v>
                </c:pt>
                <c:pt idx="62">
                  <c:v>-1.423</c:v>
                </c:pt>
                <c:pt idx="63">
                  <c:v>-1.4495</c:v>
                </c:pt>
                <c:pt idx="64">
                  <c:v>-1.476</c:v>
                </c:pt>
                <c:pt idx="65">
                  <c:v>-1.5024999999999999</c:v>
                </c:pt>
                <c:pt idx="66">
                  <c:v>-1.5289999999999999</c:v>
                </c:pt>
                <c:pt idx="67">
                  <c:v>-1.5554999999999999</c:v>
                </c:pt>
                <c:pt idx="68">
                  <c:v>-1.5819999999999999</c:v>
                </c:pt>
                <c:pt idx="69">
                  <c:v>-1.6084999999999998</c:v>
                </c:pt>
                <c:pt idx="70">
                  <c:v>-1.6349999999999998</c:v>
                </c:pt>
                <c:pt idx="71">
                  <c:v>-1.6614999999999998</c:v>
                </c:pt>
                <c:pt idx="72">
                  <c:v>-1.6879999999999997</c:v>
                </c:pt>
                <c:pt idx="73">
                  <c:v>-1.7144999999999997</c:v>
                </c:pt>
                <c:pt idx="74">
                  <c:v>-1.7409999999999997</c:v>
                </c:pt>
                <c:pt idx="75">
                  <c:v>-1.7674999999999996</c:v>
                </c:pt>
                <c:pt idx="76">
                  <c:v>-1.7939999999999996</c:v>
                </c:pt>
                <c:pt idx="77">
                  <c:v>-1.8204999999999996</c:v>
                </c:pt>
                <c:pt idx="78">
                  <c:v>-1.8469999999999995</c:v>
                </c:pt>
                <c:pt idx="79">
                  <c:v>-1.8734999999999995</c:v>
                </c:pt>
                <c:pt idx="80">
                  <c:v>-1.9</c:v>
                </c:pt>
              </c:numCache>
            </c:numRef>
          </c:yVal>
          <c:smooth val="1"/>
        </c:ser>
        <c:axId val="68510848"/>
        <c:axId val="68512768"/>
      </c:scatterChart>
      <c:valAx>
        <c:axId val="6851084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8512768"/>
        <c:crosses val="autoZero"/>
        <c:crossBetween val="midCat"/>
      </c:valAx>
      <c:valAx>
        <c:axId val="685127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crossAx val="6851084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(Likely)'!$M$17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(Likely)'!$M$18:$M$98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19.1175</c:v>
                </c:pt>
                <c:pt idx="2">
                  <c:v>19.135000000000002</c:v>
                </c:pt>
                <c:pt idx="3">
                  <c:v>19.1525</c:v>
                </c:pt>
                <c:pt idx="4">
                  <c:v>19.170000000000002</c:v>
                </c:pt>
                <c:pt idx="5">
                  <c:v>19.1875</c:v>
                </c:pt>
                <c:pt idx="6">
                  <c:v>19.205000000000002</c:v>
                </c:pt>
                <c:pt idx="7">
                  <c:v>19.2225</c:v>
                </c:pt>
                <c:pt idx="8">
                  <c:v>19.240000000000002</c:v>
                </c:pt>
                <c:pt idx="9">
                  <c:v>19.2575</c:v>
                </c:pt>
                <c:pt idx="10">
                  <c:v>19.275000000000002</c:v>
                </c:pt>
                <c:pt idx="11">
                  <c:v>19.2925</c:v>
                </c:pt>
                <c:pt idx="12">
                  <c:v>19.310000000000002</c:v>
                </c:pt>
                <c:pt idx="13">
                  <c:v>19.327500000000001</c:v>
                </c:pt>
                <c:pt idx="14">
                  <c:v>19.345000000000002</c:v>
                </c:pt>
                <c:pt idx="15">
                  <c:v>19.362500000000001</c:v>
                </c:pt>
                <c:pt idx="16">
                  <c:v>19.380000000000003</c:v>
                </c:pt>
                <c:pt idx="17">
                  <c:v>19.397500000000001</c:v>
                </c:pt>
                <c:pt idx="18">
                  <c:v>19.415000000000003</c:v>
                </c:pt>
                <c:pt idx="19">
                  <c:v>19.432500000000001</c:v>
                </c:pt>
                <c:pt idx="20">
                  <c:v>19.450000000000003</c:v>
                </c:pt>
                <c:pt idx="21">
                  <c:v>19.482500000000002</c:v>
                </c:pt>
                <c:pt idx="22">
                  <c:v>19.515000000000001</c:v>
                </c:pt>
                <c:pt idx="23">
                  <c:v>19.547500000000003</c:v>
                </c:pt>
                <c:pt idx="24">
                  <c:v>19.580000000000002</c:v>
                </c:pt>
                <c:pt idx="25">
                  <c:v>19.612500000000001</c:v>
                </c:pt>
                <c:pt idx="26">
                  <c:v>19.645</c:v>
                </c:pt>
                <c:pt idx="27">
                  <c:v>19.677500000000002</c:v>
                </c:pt>
                <c:pt idx="28">
                  <c:v>19.71</c:v>
                </c:pt>
                <c:pt idx="29">
                  <c:v>19.7425</c:v>
                </c:pt>
                <c:pt idx="30">
                  <c:v>19.775000000000002</c:v>
                </c:pt>
                <c:pt idx="31">
                  <c:v>19.807500000000001</c:v>
                </c:pt>
                <c:pt idx="32">
                  <c:v>19.84</c:v>
                </c:pt>
                <c:pt idx="33">
                  <c:v>19.872500000000002</c:v>
                </c:pt>
                <c:pt idx="34">
                  <c:v>19.905000000000001</c:v>
                </c:pt>
                <c:pt idx="35">
                  <c:v>19.9375</c:v>
                </c:pt>
                <c:pt idx="36">
                  <c:v>19.970000000000002</c:v>
                </c:pt>
                <c:pt idx="37">
                  <c:v>20.002500000000001</c:v>
                </c:pt>
                <c:pt idx="38">
                  <c:v>20.035</c:v>
                </c:pt>
                <c:pt idx="39">
                  <c:v>20.067500000000003</c:v>
                </c:pt>
                <c:pt idx="40">
                  <c:v>20.100000000000001</c:v>
                </c:pt>
                <c:pt idx="41">
                  <c:v>20.153000000000002</c:v>
                </c:pt>
                <c:pt idx="42">
                  <c:v>20.206000000000003</c:v>
                </c:pt>
                <c:pt idx="43">
                  <c:v>20.259</c:v>
                </c:pt>
                <c:pt idx="44">
                  <c:v>20.312000000000001</c:v>
                </c:pt>
                <c:pt idx="45">
                  <c:v>20.365000000000002</c:v>
                </c:pt>
                <c:pt idx="46">
                  <c:v>20.417999999999999</c:v>
                </c:pt>
                <c:pt idx="47">
                  <c:v>20.471</c:v>
                </c:pt>
                <c:pt idx="48">
                  <c:v>20.524000000000001</c:v>
                </c:pt>
                <c:pt idx="49">
                  <c:v>20.577000000000002</c:v>
                </c:pt>
                <c:pt idx="50">
                  <c:v>20.630000000000003</c:v>
                </c:pt>
                <c:pt idx="51">
                  <c:v>20.683</c:v>
                </c:pt>
                <c:pt idx="52">
                  <c:v>20.736000000000001</c:v>
                </c:pt>
                <c:pt idx="53">
                  <c:v>20.789000000000001</c:v>
                </c:pt>
                <c:pt idx="54">
                  <c:v>20.841999999999999</c:v>
                </c:pt>
                <c:pt idx="55">
                  <c:v>20.895</c:v>
                </c:pt>
                <c:pt idx="56">
                  <c:v>20.948</c:v>
                </c:pt>
                <c:pt idx="57">
                  <c:v>21.001000000000001</c:v>
                </c:pt>
                <c:pt idx="58">
                  <c:v>21.054000000000002</c:v>
                </c:pt>
                <c:pt idx="59">
                  <c:v>21.106999999999999</c:v>
                </c:pt>
                <c:pt idx="60">
                  <c:v>21.16</c:v>
                </c:pt>
                <c:pt idx="61">
                  <c:v>21.223500000000001</c:v>
                </c:pt>
                <c:pt idx="62">
                  <c:v>21.287000000000003</c:v>
                </c:pt>
                <c:pt idx="63">
                  <c:v>21.3505</c:v>
                </c:pt>
                <c:pt idx="64">
                  <c:v>21.414000000000001</c:v>
                </c:pt>
                <c:pt idx="65">
                  <c:v>21.477499999999999</c:v>
                </c:pt>
                <c:pt idx="66">
                  <c:v>21.541</c:v>
                </c:pt>
                <c:pt idx="67">
                  <c:v>21.604500000000002</c:v>
                </c:pt>
                <c:pt idx="68">
                  <c:v>21.667999999999999</c:v>
                </c:pt>
                <c:pt idx="69">
                  <c:v>21.7315</c:v>
                </c:pt>
                <c:pt idx="70">
                  <c:v>21.795000000000002</c:v>
                </c:pt>
                <c:pt idx="71">
                  <c:v>21.858499999999999</c:v>
                </c:pt>
                <c:pt idx="72">
                  <c:v>21.922000000000001</c:v>
                </c:pt>
                <c:pt idx="73">
                  <c:v>21.985500000000002</c:v>
                </c:pt>
                <c:pt idx="74">
                  <c:v>22.048999999999999</c:v>
                </c:pt>
                <c:pt idx="75">
                  <c:v>22.112500000000001</c:v>
                </c:pt>
                <c:pt idx="76">
                  <c:v>22.175999999999998</c:v>
                </c:pt>
                <c:pt idx="77">
                  <c:v>22.2395</c:v>
                </c:pt>
                <c:pt idx="78">
                  <c:v>22.303000000000001</c:v>
                </c:pt>
                <c:pt idx="79">
                  <c:v>22.366499999999998</c:v>
                </c:pt>
                <c:pt idx="80">
                  <c:v>22.43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(Likely)'!$N$17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(Likely)'!$N$18:$N$98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19.115000000000002</c:v>
                </c:pt>
                <c:pt idx="2">
                  <c:v>19.130000000000003</c:v>
                </c:pt>
                <c:pt idx="3">
                  <c:v>19.145000000000003</c:v>
                </c:pt>
                <c:pt idx="4">
                  <c:v>19.16</c:v>
                </c:pt>
                <c:pt idx="5">
                  <c:v>19.175000000000001</c:v>
                </c:pt>
                <c:pt idx="6">
                  <c:v>19.190000000000001</c:v>
                </c:pt>
                <c:pt idx="7">
                  <c:v>19.205000000000002</c:v>
                </c:pt>
                <c:pt idx="8">
                  <c:v>19.220000000000002</c:v>
                </c:pt>
                <c:pt idx="9">
                  <c:v>19.235000000000003</c:v>
                </c:pt>
                <c:pt idx="10">
                  <c:v>19.25</c:v>
                </c:pt>
                <c:pt idx="11">
                  <c:v>19.265000000000001</c:v>
                </c:pt>
                <c:pt idx="12">
                  <c:v>19.28</c:v>
                </c:pt>
                <c:pt idx="13">
                  <c:v>19.295000000000002</c:v>
                </c:pt>
                <c:pt idx="14">
                  <c:v>19.310000000000002</c:v>
                </c:pt>
                <c:pt idx="15">
                  <c:v>19.325000000000003</c:v>
                </c:pt>
                <c:pt idx="16">
                  <c:v>19.34</c:v>
                </c:pt>
                <c:pt idx="17">
                  <c:v>19.355</c:v>
                </c:pt>
                <c:pt idx="18">
                  <c:v>19.37</c:v>
                </c:pt>
                <c:pt idx="19">
                  <c:v>19.385000000000002</c:v>
                </c:pt>
                <c:pt idx="20">
                  <c:v>19.400000000000002</c:v>
                </c:pt>
                <c:pt idx="21">
                  <c:v>19.421000000000003</c:v>
                </c:pt>
                <c:pt idx="22">
                  <c:v>19.442</c:v>
                </c:pt>
                <c:pt idx="23">
                  <c:v>19.463000000000001</c:v>
                </c:pt>
                <c:pt idx="24">
                  <c:v>19.484000000000002</c:v>
                </c:pt>
                <c:pt idx="25">
                  <c:v>19.505000000000003</c:v>
                </c:pt>
                <c:pt idx="26">
                  <c:v>19.526</c:v>
                </c:pt>
                <c:pt idx="27">
                  <c:v>19.547000000000001</c:v>
                </c:pt>
                <c:pt idx="28">
                  <c:v>19.568000000000001</c:v>
                </c:pt>
                <c:pt idx="29">
                  <c:v>19.589000000000002</c:v>
                </c:pt>
                <c:pt idx="30">
                  <c:v>19.610000000000003</c:v>
                </c:pt>
                <c:pt idx="31">
                  <c:v>19.631</c:v>
                </c:pt>
                <c:pt idx="32">
                  <c:v>19.652000000000001</c:v>
                </c:pt>
                <c:pt idx="33">
                  <c:v>19.673000000000002</c:v>
                </c:pt>
                <c:pt idx="34">
                  <c:v>19.694000000000003</c:v>
                </c:pt>
                <c:pt idx="35">
                  <c:v>19.715000000000003</c:v>
                </c:pt>
                <c:pt idx="36">
                  <c:v>19.736000000000001</c:v>
                </c:pt>
                <c:pt idx="37">
                  <c:v>19.757000000000001</c:v>
                </c:pt>
                <c:pt idx="38">
                  <c:v>19.778000000000002</c:v>
                </c:pt>
                <c:pt idx="39">
                  <c:v>19.799000000000003</c:v>
                </c:pt>
                <c:pt idx="40">
                  <c:v>19.82</c:v>
                </c:pt>
                <c:pt idx="41">
                  <c:v>19.845500000000001</c:v>
                </c:pt>
                <c:pt idx="42">
                  <c:v>19.871000000000002</c:v>
                </c:pt>
                <c:pt idx="43">
                  <c:v>19.896500000000003</c:v>
                </c:pt>
                <c:pt idx="44">
                  <c:v>19.922000000000001</c:v>
                </c:pt>
                <c:pt idx="45">
                  <c:v>19.947500000000002</c:v>
                </c:pt>
                <c:pt idx="46">
                  <c:v>19.973000000000003</c:v>
                </c:pt>
                <c:pt idx="47">
                  <c:v>19.9985</c:v>
                </c:pt>
                <c:pt idx="48">
                  <c:v>20.024000000000001</c:v>
                </c:pt>
                <c:pt idx="49">
                  <c:v>20.049500000000002</c:v>
                </c:pt>
                <c:pt idx="50">
                  <c:v>20.075000000000003</c:v>
                </c:pt>
                <c:pt idx="51">
                  <c:v>20.1005</c:v>
                </c:pt>
                <c:pt idx="52">
                  <c:v>20.126000000000001</c:v>
                </c:pt>
                <c:pt idx="53">
                  <c:v>20.151500000000002</c:v>
                </c:pt>
                <c:pt idx="54">
                  <c:v>20.177000000000003</c:v>
                </c:pt>
                <c:pt idx="55">
                  <c:v>20.202500000000001</c:v>
                </c:pt>
                <c:pt idx="56">
                  <c:v>20.228000000000002</c:v>
                </c:pt>
                <c:pt idx="57">
                  <c:v>20.253500000000003</c:v>
                </c:pt>
                <c:pt idx="58">
                  <c:v>20.279000000000003</c:v>
                </c:pt>
                <c:pt idx="59">
                  <c:v>20.304500000000001</c:v>
                </c:pt>
                <c:pt idx="60">
                  <c:v>20.330000000000002</c:v>
                </c:pt>
                <c:pt idx="61">
                  <c:v>20.354000000000003</c:v>
                </c:pt>
                <c:pt idx="62">
                  <c:v>20.378</c:v>
                </c:pt>
                <c:pt idx="63">
                  <c:v>20.402000000000001</c:v>
                </c:pt>
                <c:pt idx="64">
                  <c:v>20.426000000000002</c:v>
                </c:pt>
                <c:pt idx="65">
                  <c:v>20.450000000000003</c:v>
                </c:pt>
                <c:pt idx="66">
                  <c:v>20.474</c:v>
                </c:pt>
                <c:pt idx="67">
                  <c:v>20.498000000000001</c:v>
                </c:pt>
                <c:pt idx="68">
                  <c:v>20.522000000000002</c:v>
                </c:pt>
                <c:pt idx="69">
                  <c:v>20.546000000000003</c:v>
                </c:pt>
                <c:pt idx="70">
                  <c:v>20.57</c:v>
                </c:pt>
                <c:pt idx="71">
                  <c:v>20.594000000000001</c:v>
                </c:pt>
                <c:pt idx="72">
                  <c:v>20.618000000000002</c:v>
                </c:pt>
                <c:pt idx="73">
                  <c:v>20.642000000000003</c:v>
                </c:pt>
                <c:pt idx="74">
                  <c:v>20.666</c:v>
                </c:pt>
                <c:pt idx="75">
                  <c:v>20.69</c:v>
                </c:pt>
                <c:pt idx="76">
                  <c:v>20.714000000000002</c:v>
                </c:pt>
                <c:pt idx="77">
                  <c:v>20.738000000000003</c:v>
                </c:pt>
                <c:pt idx="78">
                  <c:v>20.762</c:v>
                </c:pt>
                <c:pt idx="79">
                  <c:v>20.786000000000001</c:v>
                </c:pt>
                <c:pt idx="80">
                  <c:v>20.810000000000002</c:v>
                </c:pt>
              </c:numCache>
            </c:numRef>
          </c:yVal>
          <c:smooth val="1"/>
        </c:ser>
        <c:axId val="68548480"/>
        <c:axId val="68829184"/>
      </c:scatterChart>
      <c:valAx>
        <c:axId val="6854848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8829184"/>
        <c:crosses val="autoZero"/>
        <c:crossBetween val="midCat"/>
      </c:valAx>
      <c:valAx>
        <c:axId val="68829184"/>
        <c:scaling>
          <c:orientation val="minMax"/>
          <c:max val="26"/>
          <c:min val="19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854848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8"/>
          <c:y val="8.2949475065616798E-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(Likely)'!$O$17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(Likely)'!$O$18:$O$128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21.717499999999998</c:v>
                </c:pt>
                <c:pt idx="2">
                  <c:v>21.734999999999999</c:v>
                </c:pt>
                <c:pt idx="3">
                  <c:v>21.752499999999998</c:v>
                </c:pt>
                <c:pt idx="4">
                  <c:v>21.77</c:v>
                </c:pt>
                <c:pt idx="5">
                  <c:v>21.787499999999998</c:v>
                </c:pt>
                <c:pt idx="6">
                  <c:v>21.805</c:v>
                </c:pt>
                <c:pt idx="7">
                  <c:v>21.822499999999998</c:v>
                </c:pt>
                <c:pt idx="8">
                  <c:v>21.84</c:v>
                </c:pt>
                <c:pt idx="9">
                  <c:v>21.857499999999998</c:v>
                </c:pt>
                <c:pt idx="10">
                  <c:v>21.875</c:v>
                </c:pt>
                <c:pt idx="11">
                  <c:v>21.892499999999998</c:v>
                </c:pt>
                <c:pt idx="12">
                  <c:v>21.91</c:v>
                </c:pt>
                <c:pt idx="13">
                  <c:v>21.927499999999998</c:v>
                </c:pt>
                <c:pt idx="14">
                  <c:v>21.945</c:v>
                </c:pt>
                <c:pt idx="15">
                  <c:v>21.962499999999999</c:v>
                </c:pt>
                <c:pt idx="16">
                  <c:v>21.98</c:v>
                </c:pt>
                <c:pt idx="17">
                  <c:v>21.997499999999999</c:v>
                </c:pt>
                <c:pt idx="18">
                  <c:v>22.015000000000001</c:v>
                </c:pt>
                <c:pt idx="19">
                  <c:v>22.032499999999999</c:v>
                </c:pt>
                <c:pt idx="20">
                  <c:v>22.05</c:v>
                </c:pt>
                <c:pt idx="21">
                  <c:v>22.0825</c:v>
                </c:pt>
                <c:pt idx="22">
                  <c:v>22.114999999999998</c:v>
                </c:pt>
                <c:pt idx="23">
                  <c:v>22.147500000000001</c:v>
                </c:pt>
                <c:pt idx="24">
                  <c:v>22.18</c:v>
                </c:pt>
                <c:pt idx="25">
                  <c:v>22.212499999999999</c:v>
                </c:pt>
                <c:pt idx="26">
                  <c:v>22.244999999999997</c:v>
                </c:pt>
                <c:pt idx="27">
                  <c:v>22.2775</c:v>
                </c:pt>
                <c:pt idx="28">
                  <c:v>22.31</c:v>
                </c:pt>
                <c:pt idx="29">
                  <c:v>22.342499999999998</c:v>
                </c:pt>
                <c:pt idx="30">
                  <c:v>22.375</c:v>
                </c:pt>
                <c:pt idx="31">
                  <c:v>22.407499999999999</c:v>
                </c:pt>
                <c:pt idx="32">
                  <c:v>22.439999999999998</c:v>
                </c:pt>
                <c:pt idx="33">
                  <c:v>22.4725</c:v>
                </c:pt>
                <c:pt idx="34">
                  <c:v>22.504999999999999</c:v>
                </c:pt>
                <c:pt idx="35">
                  <c:v>22.537499999999998</c:v>
                </c:pt>
                <c:pt idx="36">
                  <c:v>22.57</c:v>
                </c:pt>
                <c:pt idx="37">
                  <c:v>22.602499999999999</c:v>
                </c:pt>
                <c:pt idx="38">
                  <c:v>22.634999999999998</c:v>
                </c:pt>
                <c:pt idx="39">
                  <c:v>22.6675</c:v>
                </c:pt>
                <c:pt idx="40">
                  <c:v>22.7</c:v>
                </c:pt>
                <c:pt idx="41">
                  <c:v>22.753</c:v>
                </c:pt>
                <c:pt idx="42">
                  <c:v>22.805999999999997</c:v>
                </c:pt>
                <c:pt idx="43">
                  <c:v>22.858999999999998</c:v>
                </c:pt>
                <c:pt idx="44">
                  <c:v>22.911999999999999</c:v>
                </c:pt>
                <c:pt idx="45">
                  <c:v>22.965</c:v>
                </c:pt>
                <c:pt idx="46">
                  <c:v>23.018000000000001</c:v>
                </c:pt>
                <c:pt idx="47">
                  <c:v>23.070999999999998</c:v>
                </c:pt>
                <c:pt idx="48">
                  <c:v>23.123999999999999</c:v>
                </c:pt>
                <c:pt idx="49">
                  <c:v>23.177</c:v>
                </c:pt>
                <c:pt idx="50">
                  <c:v>23.229999999999997</c:v>
                </c:pt>
                <c:pt idx="51">
                  <c:v>23.282999999999998</c:v>
                </c:pt>
                <c:pt idx="52">
                  <c:v>23.335999999999999</c:v>
                </c:pt>
                <c:pt idx="53">
                  <c:v>23.388999999999999</c:v>
                </c:pt>
                <c:pt idx="54">
                  <c:v>23.442</c:v>
                </c:pt>
                <c:pt idx="55">
                  <c:v>23.494999999999997</c:v>
                </c:pt>
                <c:pt idx="56">
                  <c:v>23.547999999999998</c:v>
                </c:pt>
                <c:pt idx="57">
                  <c:v>23.600999999999999</c:v>
                </c:pt>
                <c:pt idx="58">
                  <c:v>23.653999999999996</c:v>
                </c:pt>
                <c:pt idx="59">
                  <c:v>23.706999999999997</c:v>
                </c:pt>
                <c:pt idx="60">
                  <c:v>23.759999999999998</c:v>
                </c:pt>
                <c:pt idx="61">
                  <c:v>23.823499999999999</c:v>
                </c:pt>
                <c:pt idx="62">
                  <c:v>23.887</c:v>
                </c:pt>
                <c:pt idx="63">
                  <c:v>23.950499999999998</c:v>
                </c:pt>
                <c:pt idx="64">
                  <c:v>24.013999999999999</c:v>
                </c:pt>
                <c:pt idx="65">
                  <c:v>24.077500000000001</c:v>
                </c:pt>
                <c:pt idx="66">
                  <c:v>24.140999999999998</c:v>
                </c:pt>
                <c:pt idx="67">
                  <c:v>24.204499999999999</c:v>
                </c:pt>
                <c:pt idx="68">
                  <c:v>24.267999999999997</c:v>
                </c:pt>
                <c:pt idx="69">
                  <c:v>24.331499999999998</c:v>
                </c:pt>
                <c:pt idx="70">
                  <c:v>24.395</c:v>
                </c:pt>
                <c:pt idx="71">
                  <c:v>24.458499999999997</c:v>
                </c:pt>
                <c:pt idx="72">
                  <c:v>24.521999999999998</c:v>
                </c:pt>
                <c:pt idx="73">
                  <c:v>24.585499999999996</c:v>
                </c:pt>
                <c:pt idx="74">
                  <c:v>24.648999999999997</c:v>
                </c:pt>
                <c:pt idx="75">
                  <c:v>24.712499999999999</c:v>
                </c:pt>
                <c:pt idx="76">
                  <c:v>24.775999999999996</c:v>
                </c:pt>
                <c:pt idx="77">
                  <c:v>24.839499999999997</c:v>
                </c:pt>
                <c:pt idx="78">
                  <c:v>24.902999999999999</c:v>
                </c:pt>
                <c:pt idx="79">
                  <c:v>24.966499999999996</c:v>
                </c:pt>
                <c:pt idx="80">
                  <c:v>25.03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(Likely)'!$P$17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(Likely)'!$P$18:$P$128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21.715</c:v>
                </c:pt>
                <c:pt idx="2">
                  <c:v>21.73</c:v>
                </c:pt>
                <c:pt idx="3">
                  <c:v>21.745000000000001</c:v>
                </c:pt>
                <c:pt idx="4">
                  <c:v>21.759999999999998</c:v>
                </c:pt>
                <c:pt idx="5">
                  <c:v>21.774999999999999</c:v>
                </c:pt>
                <c:pt idx="6">
                  <c:v>21.79</c:v>
                </c:pt>
                <c:pt idx="7">
                  <c:v>21.805</c:v>
                </c:pt>
                <c:pt idx="8">
                  <c:v>21.82</c:v>
                </c:pt>
                <c:pt idx="9">
                  <c:v>21.835000000000001</c:v>
                </c:pt>
                <c:pt idx="10">
                  <c:v>21.849999999999998</c:v>
                </c:pt>
                <c:pt idx="11">
                  <c:v>21.864999999999998</c:v>
                </c:pt>
                <c:pt idx="12">
                  <c:v>21.88</c:v>
                </c:pt>
                <c:pt idx="13">
                  <c:v>21.895</c:v>
                </c:pt>
                <c:pt idx="14">
                  <c:v>21.91</c:v>
                </c:pt>
                <c:pt idx="15">
                  <c:v>21.925000000000001</c:v>
                </c:pt>
                <c:pt idx="16">
                  <c:v>21.939999999999998</c:v>
                </c:pt>
                <c:pt idx="17">
                  <c:v>21.954999999999998</c:v>
                </c:pt>
                <c:pt idx="18">
                  <c:v>21.97</c:v>
                </c:pt>
                <c:pt idx="19">
                  <c:v>21.984999999999999</c:v>
                </c:pt>
                <c:pt idx="20">
                  <c:v>22</c:v>
                </c:pt>
                <c:pt idx="21">
                  <c:v>22.021000000000001</c:v>
                </c:pt>
                <c:pt idx="22">
                  <c:v>22.041999999999998</c:v>
                </c:pt>
                <c:pt idx="23">
                  <c:v>22.062999999999999</c:v>
                </c:pt>
                <c:pt idx="24">
                  <c:v>22.084</c:v>
                </c:pt>
                <c:pt idx="25">
                  <c:v>22.105</c:v>
                </c:pt>
                <c:pt idx="26">
                  <c:v>22.125999999999998</c:v>
                </c:pt>
                <c:pt idx="27">
                  <c:v>22.146999999999998</c:v>
                </c:pt>
                <c:pt idx="28">
                  <c:v>22.167999999999999</c:v>
                </c:pt>
                <c:pt idx="29">
                  <c:v>22.189</c:v>
                </c:pt>
                <c:pt idx="30">
                  <c:v>22.21</c:v>
                </c:pt>
                <c:pt idx="31">
                  <c:v>22.230999999999998</c:v>
                </c:pt>
                <c:pt idx="32">
                  <c:v>22.251999999999999</c:v>
                </c:pt>
                <c:pt idx="33">
                  <c:v>22.273</c:v>
                </c:pt>
                <c:pt idx="34">
                  <c:v>22.294</c:v>
                </c:pt>
                <c:pt idx="35">
                  <c:v>22.314999999999998</c:v>
                </c:pt>
                <c:pt idx="36">
                  <c:v>22.335999999999999</c:v>
                </c:pt>
                <c:pt idx="37">
                  <c:v>22.356999999999999</c:v>
                </c:pt>
                <c:pt idx="38">
                  <c:v>22.378</c:v>
                </c:pt>
                <c:pt idx="39">
                  <c:v>22.399000000000001</c:v>
                </c:pt>
                <c:pt idx="40">
                  <c:v>22.419999999999998</c:v>
                </c:pt>
                <c:pt idx="41">
                  <c:v>22.445499999999999</c:v>
                </c:pt>
                <c:pt idx="42">
                  <c:v>22.471</c:v>
                </c:pt>
                <c:pt idx="43">
                  <c:v>22.496500000000001</c:v>
                </c:pt>
                <c:pt idx="44">
                  <c:v>22.521999999999998</c:v>
                </c:pt>
                <c:pt idx="45">
                  <c:v>22.547499999999999</c:v>
                </c:pt>
                <c:pt idx="46">
                  <c:v>22.573</c:v>
                </c:pt>
                <c:pt idx="47">
                  <c:v>22.598499999999998</c:v>
                </c:pt>
                <c:pt idx="48">
                  <c:v>22.623999999999999</c:v>
                </c:pt>
                <c:pt idx="49">
                  <c:v>22.6495</c:v>
                </c:pt>
                <c:pt idx="50">
                  <c:v>22.675000000000001</c:v>
                </c:pt>
                <c:pt idx="51">
                  <c:v>22.700499999999998</c:v>
                </c:pt>
                <c:pt idx="52">
                  <c:v>22.725999999999999</c:v>
                </c:pt>
                <c:pt idx="53">
                  <c:v>22.7515</c:v>
                </c:pt>
                <c:pt idx="54">
                  <c:v>22.777000000000001</c:v>
                </c:pt>
                <c:pt idx="55">
                  <c:v>22.802499999999998</c:v>
                </c:pt>
                <c:pt idx="56">
                  <c:v>22.827999999999999</c:v>
                </c:pt>
                <c:pt idx="57">
                  <c:v>22.8535</c:v>
                </c:pt>
                <c:pt idx="58">
                  <c:v>22.879000000000001</c:v>
                </c:pt>
                <c:pt idx="59">
                  <c:v>22.904499999999999</c:v>
                </c:pt>
                <c:pt idx="60">
                  <c:v>22.93</c:v>
                </c:pt>
                <c:pt idx="61">
                  <c:v>22.954000000000001</c:v>
                </c:pt>
                <c:pt idx="62">
                  <c:v>22.977999999999998</c:v>
                </c:pt>
                <c:pt idx="63">
                  <c:v>23.001999999999999</c:v>
                </c:pt>
                <c:pt idx="64">
                  <c:v>23.026</c:v>
                </c:pt>
                <c:pt idx="65">
                  <c:v>23.05</c:v>
                </c:pt>
                <c:pt idx="66">
                  <c:v>23.073999999999998</c:v>
                </c:pt>
                <c:pt idx="67">
                  <c:v>23.097999999999999</c:v>
                </c:pt>
                <c:pt idx="68">
                  <c:v>23.122</c:v>
                </c:pt>
                <c:pt idx="69">
                  <c:v>23.146000000000001</c:v>
                </c:pt>
                <c:pt idx="70">
                  <c:v>23.169999999999998</c:v>
                </c:pt>
                <c:pt idx="71">
                  <c:v>23.193999999999999</c:v>
                </c:pt>
                <c:pt idx="72">
                  <c:v>23.218</c:v>
                </c:pt>
                <c:pt idx="73">
                  <c:v>23.242000000000001</c:v>
                </c:pt>
                <c:pt idx="74">
                  <c:v>23.265999999999998</c:v>
                </c:pt>
                <c:pt idx="75">
                  <c:v>23.29</c:v>
                </c:pt>
                <c:pt idx="76">
                  <c:v>23.314</c:v>
                </c:pt>
                <c:pt idx="77">
                  <c:v>23.338000000000001</c:v>
                </c:pt>
                <c:pt idx="78">
                  <c:v>23.361999999999998</c:v>
                </c:pt>
                <c:pt idx="79">
                  <c:v>23.385999999999999</c:v>
                </c:pt>
                <c:pt idx="80">
                  <c:v>23.41</c:v>
                </c:pt>
              </c:numCache>
            </c:numRef>
          </c:yVal>
          <c:smooth val="1"/>
        </c:ser>
        <c:axId val="68850816"/>
        <c:axId val="68852736"/>
      </c:scatterChart>
      <c:valAx>
        <c:axId val="688508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8852736"/>
        <c:crosses val="autoZero"/>
        <c:crossBetween val="midCat"/>
      </c:valAx>
      <c:valAx>
        <c:axId val="688527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Highest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8850816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(Likely)'!$Q$17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(Likely)'!$Q$18:$Q$128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13.317500000000001</c:v>
                </c:pt>
                <c:pt idx="2">
                  <c:v>13.335000000000001</c:v>
                </c:pt>
                <c:pt idx="3">
                  <c:v>13.352500000000001</c:v>
                </c:pt>
                <c:pt idx="4">
                  <c:v>13.370000000000001</c:v>
                </c:pt>
                <c:pt idx="5">
                  <c:v>13.387500000000001</c:v>
                </c:pt>
                <c:pt idx="6">
                  <c:v>13.405000000000001</c:v>
                </c:pt>
                <c:pt idx="7">
                  <c:v>13.422500000000001</c:v>
                </c:pt>
                <c:pt idx="8">
                  <c:v>13.440000000000001</c:v>
                </c:pt>
                <c:pt idx="9">
                  <c:v>13.457500000000001</c:v>
                </c:pt>
                <c:pt idx="10">
                  <c:v>13.475000000000001</c:v>
                </c:pt>
                <c:pt idx="11">
                  <c:v>13.492500000000001</c:v>
                </c:pt>
                <c:pt idx="12">
                  <c:v>13.51</c:v>
                </c:pt>
                <c:pt idx="13">
                  <c:v>13.5275</c:v>
                </c:pt>
                <c:pt idx="14">
                  <c:v>13.545</c:v>
                </c:pt>
                <c:pt idx="15">
                  <c:v>13.5625</c:v>
                </c:pt>
                <c:pt idx="16">
                  <c:v>13.58</c:v>
                </c:pt>
                <c:pt idx="17">
                  <c:v>13.5975</c:v>
                </c:pt>
                <c:pt idx="18">
                  <c:v>13.615</c:v>
                </c:pt>
                <c:pt idx="19">
                  <c:v>13.6325</c:v>
                </c:pt>
                <c:pt idx="20">
                  <c:v>13.65</c:v>
                </c:pt>
                <c:pt idx="21">
                  <c:v>13.682500000000001</c:v>
                </c:pt>
                <c:pt idx="22">
                  <c:v>13.715</c:v>
                </c:pt>
                <c:pt idx="23">
                  <c:v>13.7475</c:v>
                </c:pt>
                <c:pt idx="24">
                  <c:v>13.780000000000001</c:v>
                </c:pt>
                <c:pt idx="25">
                  <c:v>13.8125</c:v>
                </c:pt>
                <c:pt idx="26">
                  <c:v>13.845000000000001</c:v>
                </c:pt>
                <c:pt idx="27">
                  <c:v>13.877500000000001</c:v>
                </c:pt>
                <c:pt idx="28">
                  <c:v>13.91</c:v>
                </c:pt>
                <c:pt idx="29">
                  <c:v>13.942500000000001</c:v>
                </c:pt>
                <c:pt idx="30">
                  <c:v>13.975</c:v>
                </c:pt>
                <c:pt idx="31">
                  <c:v>14.0075</c:v>
                </c:pt>
                <c:pt idx="32">
                  <c:v>14.040000000000001</c:v>
                </c:pt>
                <c:pt idx="33">
                  <c:v>14.0725</c:v>
                </c:pt>
                <c:pt idx="34">
                  <c:v>14.105</c:v>
                </c:pt>
                <c:pt idx="35">
                  <c:v>14.137500000000001</c:v>
                </c:pt>
                <c:pt idx="36">
                  <c:v>14.17</c:v>
                </c:pt>
                <c:pt idx="37">
                  <c:v>14.202500000000001</c:v>
                </c:pt>
                <c:pt idx="38">
                  <c:v>14.234999999999999</c:v>
                </c:pt>
                <c:pt idx="39">
                  <c:v>14.2675</c:v>
                </c:pt>
                <c:pt idx="40">
                  <c:v>14.3</c:v>
                </c:pt>
                <c:pt idx="41">
                  <c:v>14.353000000000002</c:v>
                </c:pt>
                <c:pt idx="42">
                  <c:v>14.406000000000001</c:v>
                </c:pt>
                <c:pt idx="43">
                  <c:v>14.459</c:v>
                </c:pt>
                <c:pt idx="44">
                  <c:v>14.512</c:v>
                </c:pt>
                <c:pt idx="45">
                  <c:v>14.565000000000001</c:v>
                </c:pt>
                <c:pt idx="46">
                  <c:v>14.618</c:v>
                </c:pt>
                <c:pt idx="47">
                  <c:v>14.670999999999999</c:v>
                </c:pt>
                <c:pt idx="48">
                  <c:v>14.724</c:v>
                </c:pt>
                <c:pt idx="49">
                  <c:v>14.777000000000001</c:v>
                </c:pt>
                <c:pt idx="50">
                  <c:v>14.83</c:v>
                </c:pt>
                <c:pt idx="51">
                  <c:v>14.882999999999999</c:v>
                </c:pt>
                <c:pt idx="52">
                  <c:v>14.936</c:v>
                </c:pt>
                <c:pt idx="53">
                  <c:v>14.989000000000001</c:v>
                </c:pt>
                <c:pt idx="54">
                  <c:v>15.042</c:v>
                </c:pt>
                <c:pt idx="55">
                  <c:v>15.094999999999999</c:v>
                </c:pt>
                <c:pt idx="56">
                  <c:v>15.148</c:v>
                </c:pt>
                <c:pt idx="57">
                  <c:v>15.201000000000001</c:v>
                </c:pt>
                <c:pt idx="58">
                  <c:v>15.254</c:v>
                </c:pt>
                <c:pt idx="59">
                  <c:v>15.306999999999999</c:v>
                </c:pt>
                <c:pt idx="60">
                  <c:v>15.360000000000001</c:v>
                </c:pt>
                <c:pt idx="61">
                  <c:v>15.423500000000001</c:v>
                </c:pt>
                <c:pt idx="62">
                  <c:v>15.487</c:v>
                </c:pt>
                <c:pt idx="63">
                  <c:v>15.5505</c:v>
                </c:pt>
                <c:pt idx="64">
                  <c:v>15.614000000000001</c:v>
                </c:pt>
                <c:pt idx="65">
                  <c:v>15.6775</c:v>
                </c:pt>
                <c:pt idx="66">
                  <c:v>15.741</c:v>
                </c:pt>
                <c:pt idx="67">
                  <c:v>15.804500000000001</c:v>
                </c:pt>
                <c:pt idx="68">
                  <c:v>15.868</c:v>
                </c:pt>
                <c:pt idx="69">
                  <c:v>15.9315</c:v>
                </c:pt>
                <c:pt idx="70">
                  <c:v>15.994999999999999</c:v>
                </c:pt>
                <c:pt idx="71">
                  <c:v>16.058499999999999</c:v>
                </c:pt>
                <c:pt idx="72">
                  <c:v>16.122</c:v>
                </c:pt>
                <c:pt idx="73">
                  <c:v>16.185499999999998</c:v>
                </c:pt>
                <c:pt idx="74">
                  <c:v>16.248999999999999</c:v>
                </c:pt>
                <c:pt idx="75">
                  <c:v>16.3125</c:v>
                </c:pt>
                <c:pt idx="76">
                  <c:v>16.375999999999998</c:v>
                </c:pt>
                <c:pt idx="77">
                  <c:v>16.439499999999999</c:v>
                </c:pt>
                <c:pt idx="78">
                  <c:v>16.503</c:v>
                </c:pt>
                <c:pt idx="79">
                  <c:v>16.566499999999998</c:v>
                </c:pt>
                <c:pt idx="80">
                  <c:v>16.630000000000003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(Likely)'!$R$17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(Likely)'!$R$18:$R$128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13.315000000000001</c:v>
                </c:pt>
                <c:pt idx="2">
                  <c:v>13.33</c:v>
                </c:pt>
                <c:pt idx="3">
                  <c:v>13.345000000000001</c:v>
                </c:pt>
                <c:pt idx="4">
                  <c:v>13.360000000000001</c:v>
                </c:pt>
                <c:pt idx="5">
                  <c:v>13.375</c:v>
                </c:pt>
                <c:pt idx="6">
                  <c:v>13.39</c:v>
                </c:pt>
                <c:pt idx="7">
                  <c:v>13.405000000000001</c:v>
                </c:pt>
                <c:pt idx="8">
                  <c:v>13.42</c:v>
                </c:pt>
                <c:pt idx="9">
                  <c:v>13.435</c:v>
                </c:pt>
                <c:pt idx="10">
                  <c:v>13.450000000000001</c:v>
                </c:pt>
                <c:pt idx="11">
                  <c:v>13.465</c:v>
                </c:pt>
                <c:pt idx="12">
                  <c:v>13.48</c:v>
                </c:pt>
                <c:pt idx="13">
                  <c:v>13.495000000000001</c:v>
                </c:pt>
                <c:pt idx="14">
                  <c:v>13.510000000000002</c:v>
                </c:pt>
                <c:pt idx="15">
                  <c:v>13.525</c:v>
                </c:pt>
                <c:pt idx="16">
                  <c:v>13.540000000000001</c:v>
                </c:pt>
                <c:pt idx="17">
                  <c:v>13.555000000000001</c:v>
                </c:pt>
                <c:pt idx="18">
                  <c:v>13.57</c:v>
                </c:pt>
                <c:pt idx="19">
                  <c:v>13.585000000000001</c:v>
                </c:pt>
                <c:pt idx="20">
                  <c:v>13.600000000000001</c:v>
                </c:pt>
                <c:pt idx="21">
                  <c:v>13.621</c:v>
                </c:pt>
                <c:pt idx="22">
                  <c:v>13.642000000000001</c:v>
                </c:pt>
                <c:pt idx="23">
                  <c:v>13.663</c:v>
                </c:pt>
                <c:pt idx="24">
                  <c:v>13.684000000000001</c:v>
                </c:pt>
                <c:pt idx="25">
                  <c:v>13.705</c:v>
                </c:pt>
                <c:pt idx="26">
                  <c:v>13.726000000000001</c:v>
                </c:pt>
                <c:pt idx="27">
                  <c:v>13.747000000000002</c:v>
                </c:pt>
                <c:pt idx="28">
                  <c:v>13.768000000000001</c:v>
                </c:pt>
                <c:pt idx="29">
                  <c:v>13.789000000000001</c:v>
                </c:pt>
                <c:pt idx="30">
                  <c:v>13.81</c:v>
                </c:pt>
                <c:pt idx="31">
                  <c:v>13.831000000000001</c:v>
                </c:pt>
                <c:pt idx="32">
                  <c:v>13.852</c:v>
                </c:pt>
                <c:pt idx="33">
                  <c:v>13.873000000000001</c:v>
                </c:pt>
                <c:pt idx="34">
                  <c:v>13.894</c:v>
                </c:pt>
                <c:pt idx="35">
                  <c:v>13.915000000000001</c:v>
                </c:pt>
                <c:pt idx="36">
                  <c:v>13.936000000000002</c:v>
                </c:pt>
                <c:pt idx="37">
                  <c:v>13.957000000000001</c:v>
                </c:pt>
                <c:pt idx="38">
                  <c:v>13.978000000000002</c:v>
                </c:pt>
                <c:pt idx="39">
                  <c:v>13.999000000000001</c:v>
                </c:pt>
                <c:pt idx="40">
                  <c:v>14.020000000000001</c:v>
                </c:pt>
                <c:pt idx="41">
                  <c:v>14.045500000000001</c:v>
                </c:pt>
                <c:pt idx="42">
                  <c:v>14.071000000000002</c:v>
                </c:pt>
                <c:pt idx="43">
                  <c:v>14.096500000000001</c:v>
                </c:pt>
                <c:pt idx="44">
                  <c:v>14.122000000000002</c:v>
                </c:pt>
                <c:pt idx="45">
                  <c:v>14.147500000000001</c:v>
                </c:pt>
                <c:pt idx="46">
                  <c:v>14.173</c:v>
                </c:pt>
                <c:pt idx="47">
                  <c:v>14.198500000000001</c:v>
                </c:pt>
                <c:pt idx="48">
                  <c:v>14.224</c:v>
                </c:pt>
                <c:pt idx="49">
                  <c:v>14.249500000000001</c:v>
                </c:pt>
                <c:pt idx="50">
                  <c:v>14.275</c:v>
                </c:pt>
                <c:pt idx="51">
                  <c:v>14.300500000000001</c:v>
                </c:pt>
                <c:pt idx="52">
                  <c:v>14.326000000000001</c:v>
                </c:pt>
                <c:pt idx="53">
                  <c:v>14.351500000000001</c:v>
                </c:pt>
                <c:pt idx="54">
                  <c:v>14.377000000000001</c:v>
                </c:pt>
                <c:pt idx="55">
                  <c:v>14.402500000000002</c:v>
                </c:pt>
                <c:pt idx="56">
                  <c:v>14.428000000000001</c:v>
                </c:pt>
                <c:pt idx="57">
                  <c:v>14.453500000000002</c:v>
                </c:pt>
                <c:pt idx="58">
                  <c:v>14.479000000000001</c:v>
                </c:pt>
                <c:pt idx="59">
                  <c:v>14.504500000000002</c:v>
                </c:pt>
                <c:pt idx="60">
                  <c:v>14.530000000000001</c:v>
                </c:pt>
                <c:pt idx="61">
                  <c:v>14.554</c:v>
                </c:pt>
                <c:pt idx="62">
                  <c:v>14.578000000000001</c:v>
                </c:pt>
                <c:pt idx="63">
                  <c:v>14.602</c:v>
                </c:pt>
                <c:pt idx="64">
                  <c:v>14.626000000000001</c:v>
                </c:pt>
                <c:pt idx="65">
                  <c:v>14.65</c:v>
                </c:pt>
                <c:pt idx="66">
                  <c:v>14.674000000000001</c:v>
                </c:pt>
                <c:pt idx="67">
                  <c:v>14.698</c:v>
                </c:pt>
                <c:pt idx="68">
                  <c:v>14.722000000000001</c:v>
                </c:pt>
                <c:pt idx="69">
                  <c:v>14.746</c:v>
                </c:pt>
                <c:pt idx="70">
                  <c:v>14.770000000000001</c:v>
                </c:pt>
                <c:pt idx="71">
                  <c:v>14.794</c:v>
                </c:pt>
                <c:pt idx="72">
                  <c:v>14.818000000000001</c:v>
                </c:pt>
                <c:pt idx="73">
                  <c:v>14.842000000000001</c:v>
                </c:pt>
                <c:pt idx="74">
                  <c:v>14.866000000000001</c:v>
                </c:pt>
                <c:pt idx="75">
                  <c:v>14.89</c:v>
                </c:pt>
                <c:pt idx="76">
                  <c:v>14.914000000000001</c:v>
                </c:pt>
                <c:pt idx="77">
                  <c:v>14.938000000000001</c:v>
                </c:pt>
                <c:pt idx="78">
                  <c:v>14.962000000000002</c:v>
                </c:pt>
                <c:pt idx="79">
                  <c:v>14.986000000000001</c:v>
                </c:pt>
                <c:pt idx="80">
                  <c:v>15.010000000000002</c:v>
                </c:pt>
              </c:numCache>
            </c:numRef>
          </c:yVal>
          <c:smooth val="1"/>
        </c:ser>
        <c:axId val="68911488"/>
        <c:axId val="68913408"/>
      </c:scatterChart>
      <c:valAx>
        <c:axId val="689114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8913408"/>
        <c:crosses val="autoZero"/>
        <c:crossBetween val="midCat"/>
      </c:valAx>
      <c:valAx>
        <c:axId val="68913408"/>
        <c:scaling>
          <c:orientation val="minMax"/>
          <c:min val="5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Lowest</a:t>
                </a:r>
                <a:r>
                  <a:rPr lang="en-AU" baseline="0"/>
                  <a:t> </a:t>
                </a:r>
                <a:r>
                  <a:rPr lang="en-AU"/>
                  <a:t>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891148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(Likely)'!$S$18:$S$128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62.482656249999998</c:v>
                </c:pt>
                <c:pt idx="2">
                  <c:v>62.465312500000003</c:v>
                </c:pt>
                <c:pt idx="3">
                  <c:v>62.447968750000001</c:v>
                </c:pt>
                <c:pt idx="4">
                  <c:v>62.430624999999999</c:v>
                </c:pt>
                <c:pt idx="5">
                  <c:v>62.413281249999997</c:v>
                </c:pt>
                <c:pt idx="6">
                  <c:v>62.395937500000002</c:v>
                </c:pt>
                <c:pt idx="7">
                  <c:v>62.37859375</c:v>
                </c:pt>
                <c:pt idx="8">
                  <c:v>62.361249999999998</c:v>
                </c:pt>
                <c:pt idx="9">
                  <c:v>62.343906250000003</c:v>
                </c:pt>
                <c:pt idx="10">
                  <c:v>62.326562500000001</c:v>
                </c:pt>
                <c:pt idx="11">
                  <c:v>62.309218749999999</c:v>
                </c:pt>
                <c:pt idx="12">
                  <c:v>62.291874999999997</c:v>
                </c:pt>
                <c:pt idx="13">
                  <c:v>62.274531250000003</c:v>
                </c:pt>
                <c:pt idx="14">
                  <c:v>62.257187500000001</c:v>
                </c:pt>
                <c:pt idx="15">
                  <c:v>62.239843749999999</c:v>
                </c:pt>
                <c:pt idx="16">
                  <c:v>62.222499999999997</c:v>
                </c:pt>
                <c:pt idx="17">
                  <c:v>62.205156250000002</c:v>
                </c:pt>
                <c:pt idx="18">
                  <c:v>62.1878125</c:v>
                </c:pt>
                <c:pt idx="19">
                  <c:v>62.170468749999998</c:v>
                </c:pt>
                <c:pt idx="20">
                  <c:v>62.153125000000003</c:v>
                </c:pt>
                <c:pt idx="21">
                  <c:v>62.135781250000001</c:v>
                </c:pt>
                <c:pt idx="22">
                  <c:v>62.118437499999999</c:v>
                </c:pt>
                <c:pt idx="23">
                  <c:v>62.101093749999997</c:v>
                </c:pt>
                <c:pt idx="24">
                  <c:v>62.083750000000002</c:v>
                </c:pt>
                <c:pt idx="25">
                  <c:v>62.06640625</c:v>
                </c:pt>
                <c:pt idx="26">
                  <c:v>62.049062499999998</c:v>
                </c:pt>
                <c:pt idx="27">
                  <c:v>62.031718750000003</c:v>
                </c:pt>
                <c:pt idx="28">
                  <c:v>62.014375000000001</c:v>
                </c:pt>
                <c:pt idx="29">
                  <c:v>61.997031249999999</c:v>
                </c:pt>
                <c:pt idx="30">
                  <c:v>61.979687499999997</c:v>
                </c:pt>
                <c:pt idx="31">
                  <c:v>61.962343750000002</c:v>
                </c:pt>
                <c:pt idx="32">
                  <c:v>61.945</c:v>
                </c:pt>
                <c:pt idx="33">
                  <c:v>61.927656249999998</c:v>
                </c:pt>
                <c:pt idx="34">
                  <c:v>61.910312499999996</c:v>
                </c:pt>
                <c:pt idx="35">
                  <c:v>61.892968750000001</c:v>
                </c:pt>
                <c:pt idx="36">
                  <c:v>61.875624999999999</c:v>
                </c:pt>
                <c:pt idx="37">
                  <c:v>61.858281249999997</c:v>
                </c:pt>
                <c:pt idx="38">
                  <c:v>61.840937500000003</c:v>
                </c:pt>
                <c:pt idx="39">
                  <c:v>61.823593750000001</c:v>
                </c:pt>
                <c:pt idx="40">
                  <c:v>61.806249999999999</c:v>
                </c:pt>
                <c:pt idx="41">
                  <c:v>61.769062499999997</c:v>
                </c:pt>
                <c:pt idx="42">
                  <c:v>61.731875000000002</c:v>
                </c:pt>
                <c:pt idx="43">
                  <c:v>61.694687500000001</c:v>
                </c:pt>
                <c:pt idx="44">
                  <c:v>61.657499999999999</c:v>
                </c:pt>
                <c:pt idx="45">
                  <c:v>61.620312499999997</c:v>
                </c:pt>
                <c:pt idx="46">
                  <c:v>61.583125000000003</c:v>
                </c:pt>
                <c:pt idx="47">
                  <c:v>61.545937500000001</c:v>
                </c:pt>
                <c:pt idx="48">
                  <c:v>61.508749999999999</c:v>
                </c:pt>
                <c:pt idx="49">
                  <c:v>61.471562499999997</c:v>
                </c:pt>
                <c:pt idx="50">
                  <c:v>61.434375000000003</c:v>
                </c:pt>
                <c:pt idx="51">
                  <c:v>61.397187500000001</c:v>
                </c:pt>
                <c:pt idx="52">
                  <c:v>61.36</c:v>
                </c:pt>
                <c:pt idx="53">
                  <c:v>61.322812499999998</c:v>
                </c:pt>
                <c:pt idx="54">
                  <c:v>61.285625000000003</c:v>
                </c:pt>
                <c:pt idx="55">
                  <c:v>61.248437500000001</c:v>
                </c:pt>
                <c:pt idx="56">
                  <c:v>61.21125</c:v>
                </c:pt>
                <c:pt idx="57">
                  <c:v>61.174062499999998</c:v>
                </c:pt>
                <c:pt idx="58">
                  <c:v>61.136875000000003</c:v>
                </c:pt>
                <c:pt idx="59">
                  <c:v>61.099687500000002</c:v>
                </c:pt>
                <c:pt idx="60">
                  <c:v>61.0625</c:v>
                </c:pt>
                <c:pt idx="61">
                  <c:v>61.018749999999997</c:v>
                </c:pt>
                <c:pt idx="62">
                  <c:v>60.975000000000001</c:v>
                </c:pt>
                <c:pt idx="63">
                  <c:v>60.931249999999999</c:v>
                </c:pt>
                <c:pt idx="64">
                  <c:v>60.887500000000003</c:v>
                </c:pt>
                <c:pt idx="65">
                  <c:v>60.84375</c:v>
                </c:pt>
                <c:pt idx="66">
                  <c:v>60.8</c:v>
                </c:pt>
                <c:pt idx="67">
                  <c:v>60.756250000000001</c:v>
                </c:pt>
                <c:pt idx="68">
                  <c:v>60.712499999999999</c:v>
                </c:pt>
                <c:pt idx="69">
                  <c:v>60.668750000000003</c:v>
                </c:pt>
                <c:pt idx="70">
                  <c:v>60.625</c:v>
                </c:pt>
                <c:pt idx="71">
                  <c:v>60.581250000000004</c:v>
                </c:pt>
                <c:pt idx="72">
                  <c:v>60.537500000000001</c:v>
                </c:pt>
                <c:pt idx="73">
                  <c:v>60.493749999999999</c:v>
                </c:pt>
                <c:pt idx="74">
                  <c:v>60.45</c:v>
                </c:pt>
                <c:pt idx="75">
                  <c:v>60.40625</c:v>
                </c:pt>
                <c:pt idx="76">
                  <c:v>60.362500000000004</c:v>
                </c:pt>
                <c:pt idx="77">
                  <c:v>60.318750000000001</c:v>
                </c:pt>
                <c:pt idx="78">
                  <c:v>60.275000000000006</c:v>
                </c:pt>
                <c:pt idx="79">
                  <c:v>60.231250000000003</c:v>
                </c:pt>
                <c:pt idx="80">
                  <c:v>60.1875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(Likely)'!$T$18:$T$128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62.487499999999997</c:v>
                </c:pt>
                <c:pt idx="2">
                  <c:v>62.475000000000001</c:v>
                </c:pt>
                <c:pt idx="3">
                  <c:v>62.462499999999999</c:v>
                </c:pt>
                <c:pt idx="4">
                  <c:v>62.45</c:v>
                </c:pt>
                <c:pt idx="5">
                  <c:v>62.4375</c:v>
                </c:pt>
                <c:pt idx="6">
                  <c:v>62.424999999999997</c:v>
                </c:pt>
                <c:pt idx="7">
                  <c:v>62.412500000000001</c:v>
                </c:pt>
                <c:pt idx="8">
                  <c:v>62.4</c:v>
                </c:pt>
                <c:pt idx="9">
                  <c:v>62.387500000000003</c:v>
                </c:pt>
                <c:pt idx="10">
                  <c:v>62.375</c:v>
                </c:pt>
                <c:pt idx="11">
                  <c:v>62.362499999999997</c:v>
                </c:pt>
                <c:pt idx="12">
                  <c:v>62.35</c:v>
                </c:pt>
                <c:pt idx="13">
                  <c:v>62.337499999999999</c:v>
                </c:pt>
                <c:pt idx="14">
                  <c:v>62.325000000000003</c:v>
                </c:pt>
                <c:pt idx="15">
                  <c:v>62.3125</c:v>
                </c:pt>
                <c:pt idx="16">
                  <c:v>62.3</c:v>
                </c:pt>
                <c:pt idx="17">
                  <c:v>62.287500000000001</c:v>
                </c:pt>
                <c:pt idx="18">
                  <c:v>62.274999999999999</c:v>
                </c:pt>
                <c:pt idx="19">
                  <c:v>62.262500000000003</c:v>
                </c:pt>
                <c:pt idx="20">
                  <c:v>62.25</c:v>
                </c:pt>
                <c:pt idx="21">
                  <c:v>62.237499999999997</c:v>
                </c:pt>
                <c:pt idx="22">
                  <c:v>62.225000000000001</c:v>
                </c:pt>
                <c:pt idx="23">
                  <c:v>62.212499999999999</c:v>
                </c:pt>
                <c:pt idx="24">
                  <c:v>62.2</c:v>
                </c:pt>
                <c:pt idx="25">
                  <c:v>62.1875</c:v>
                </c:pt>
                <c:pt idx="26">
                  <c:v>62.174999999999997</c:v>
                </c:pt>
                <c:pt idx="27">
                  <c:v>62.162500000000001</c:v>
                </c:pt>
                <c:pt idx="28">
                  <c:v>62.15</c:v>
                </c:pt>
                <c:pt idx="29">
                  <c:v>62.137500000000003</c:v>
                </c:pt>
                <c:pt idx="30">
                  <c:v>62.125</c:v>
                </c:pt>
                <c:pt idx="31">
                  <c:v>62.112499999999997</c:v>
                </c:pt>
                <c:pt idx="32">
                  <c:v>62.1</c:v>
                </c:pt>
                <c:pt idx="33">
                  <c:v>62.087499999999999</c:v>
                </c:pt>
                <c:pt idx="34">
                  <c:v>62.075000000000003</c:v>
                </c:pt>
                <c:pt idx="35">
                  <c:v>62.0625</c:v>
                </c:pt>
                <c:pt idx="36">
                  <c:v>62.05</c:v>
                </c:pt>
                <c:pt idx="37">
                  <c:v>62.037500000000001</c:v>
                </c:pt>
                <c:pt idx="38">
                  <c:v>62.024999999999999</c:v>
                </c:pt>
                <c:pt idx="39">
                  <c:v>62.012500000000003</c:v>
                </c:pt>
                <c:pt idx="40">
                  <c:v>62</c:v>
                </c:pt>
                <c:pt idx="41">
                  <c:v>61.982187500000002</c:v>
                </c:pt>
                <c:pt idx="42">
                  <c:v>61.964374999999997</c:v>
                </c:pt>
                <c:pt idx="43">
                  <c:v>61.946562499999999</c:v>
                </c:pt>
                <c:pt idx="44">
                  <c:v>61.928750000000001</c:v>
                </c:pt>
                <c:pt idx="45">
                  <c:v>61.910937500000003</c:v>
                </c:pt>
                <c:pt idx="46">
                  <c:v>61.893124999999998</c:v>
                </c:pt>
                <c:pt idx="47">
                  <c:v>61.8753125</c:v>
                </c:pt>
                <c:pt idx="48">
                  <c:v>61.857500000000002</c:v>
                </c:pt>
                <c:pt idx="49">
                  <c:v>61.839687499999997</c:v>
                </c:pt>
                <c:pt idx="50">
                  <c:v>61.821874999999999</c:v>
                </c:pt>
                <c:pt idx="51">
                  <c:v>61.804062500000001</c:v>
                </c:pt>
                <c:pt idx="52">
                  <c:v>61.786250000000003</c:v>
                </c:pt>
                <c:pt idx="53">
                  <c:v>61.768437499999997</c:v>
                </c:pt>
                <c:pt idx="54">
                  <c:v>61.750624999999999</c:v>
                </c:pt>
                <c:pt idx="55">
                  <c:v>61.732812500000001</c:v>
                </c:pt>
                <c:pt idx="56">
                  <c:v>61.715000000000003</c:v>
                </c:pt>
                <c:pt idx="57">
                  <c:v>61.697187499999998</c:v>
                </c:pt>
                <c:pt idx="58">
                  <c:v>61.679375</c:v>
                </c:pt>
                <c:pt idx="59">
                  <c:v>61.661562500000002</c:v>
                </c:pt>
                <c:pt idx="60">
                  <c:v>61.643749999999997</c:v>
                </c:pt>
                <c:pt idx="61">
                  <c:v>61.627187499999998</c:v>
                </c:pt>
                <c:pt idx="62">
                  <c:v>61.610624999999999</c:v>
                </c:pt>
                <c:pt idx="63">
                  <c:v>61.5940625</c:v>
                </c:pt>
                <c:pt idx="64">
                  <c:v>61.577500000000001</c:v>
                </c:pt>
                <c:pt idx="65">
                  <c:v>61.560937500000001</c:v>
                </c:pt>
                <c:pt idx="66">
                  <c:v>61.544375000000002</c:v>
                </c:pt>
                <c:pt idx="67">
                  <c:v>61.527812500000003</c:v>
                </c:pt>
                <c:pt idx="68">
                  <c:v>61.511249999999997</c:v>
                </c:pt>
                <c:pt idx="69">
                  <c:v>61.494687499999998</c:v>
                </c:pt>
                <c:pt idx="70">
                  <c:v>61.478124999999999</c:v>
                </c:pt>
                <c:pt idx="71">
                  <c:v>61.461562499999999</c:v>
                </c:pt>
                <c:pt idx="72">
                  <c:v>61.445</c:v>
                </c:pt>
                <c:pt idx="73">
                  <c:v>61.428437500000001</c:v>
                </c:pt>
                <c:pt idx="74">
                  <c:v>61.411875000000002</c:v>
                </c:pt>
                <c:pt idx="75">
                  <c:v>61.395312500000003</c:v>
                </c:pt>
                <c:pt idx="76">
                  <c:v>61.378750000000004</c:v>
                </c:pt>
                <c:pt idx="77">
                  <c:v>61.362187499999997</c:v>
                </c:pt>
                <c:pt idx="78">
                  <c:v>61.345624999999998</c:v>
                </c:pt>
                <c:pt idx="79">
                  <c:v>61.329062499999999</c:v>
                </c:pt>
                <c:pt idx="80">
                  <c:v>61.3125</c:v>
                </c:pt>
              </c:numCache>
            </c:numRef>
          </c:yVal>
          <c:smooth val="1"/>
        </c:ser>
        <c:axId val="68939136"/>
        <c:axId val="68974080"/>
      </c:scatterChart>
      <c:valAx>
        <c:axId val="6893913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8974080"/>
        <c:crosses val="autoZero"/>
        <c:crossBetween val="midCat"/>
      </c:valAx>
      <c:valAx>
        <c:axId val="6897408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crossAx val="689391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8"/>
          <c:y val="0.5644309565470985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(Likely)'!$K$4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'MRI-CGCM2.3.2 (Likely)'!$K$5:$K$11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(Likely)'!$L$4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'MRI-CGCM2.3.2 (Likely)'!$L$5:$L$11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axId val="68999808"/>
        <c:axId val="69018368"/>
      </c:scatterChart>
      <c:valAx>
        <c:axId val="68999808"/>
        <c:scaling>
          <c:orientation val="minMax"/>
          <c:max val="210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9018368"/>
        <c:crosses val="autoZero"/>
        <c:crossBetween val="midCat"/>
      </c:valAx>
      <c:valAx>
        <c:axId val="69018368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crossAx val="6899980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(Likely)'!$F$18:$F$98</c:f>
              <c:numCache>
                <c:formatCode>0.0000</c:formatCode>
                <c:ptCount val="81"/>
                <c:pt idx="0">
                  <c:v>0</c:v>
                </c:pt>
                <c:pt idx="1">
                  <c:v>1.4835962499999944E-2</c:v>
                </c:pt>
                <c:pt idx="2">
                  <c:v>2.9671924999999887E-2</c:v>
                </c:pt>
                <c:pt idx="3">
                  <c:v>4.4507887499999829E-2</c:v>
                </c:pt>
                <c:pt idx="4">
                  <c:v>5.9343849999999775E-2</c:v>
                </c:pt>
                <c:pt idx="5">
                  <c:v>7.417981249999972E-2</c:v>
                </c:pt>
                <c:pt idx="6">
                  <c:v>8.9015774999999658E-2</c:v>
                </c:pt>
                <c:pt idx="7">
                  <c:v>0.1038517374999996</c:v>
                </c:pt>
                <c:pt idx="8">
                  <c:v>0.11868769999999954</c:v>
                </c:pt>
                <c:pt idx="9">
                  <c:v>0.13352366249999947</c:v>
                </c:pt>
                <c:pt idx="10">
                  <c:v>0.14835962499999941</c:v>
                </c:pt>
                <c:pt idx="11">
                  <c:v>0.16319558749999935</c:v>
                </c:pt>
                <c:pt idx="12">
                  <c:v>0.17803154999999929</c:v>
                </c:pt>
                <c:pt idx="13">
                  <c:v>0.19286751249999923</c:v>
                </c:pt>
                <c:pt idx="14">
                  <c:v>0.20770347499999917</c:v>
                </c:pt>
                <c:pt idx="15">
                  <c:v>0.2225394374999991</c:v>
                </c:pt>
                <c:pt idx="16">
                  <c:v>0.23737539999999904</c:v>
                </c:pt>
                <c:pt idx="17">
                  <c:v>0.25221136249999898</c:v>
                </c:pt>
                <c:pt idx="18">
                  <c:v>0.26704732499999895</c:v>
                </c:pt>
                <c:pt idx="19">
                  <c:v>0.28188328749999891</c:v>
                </c:pt>
                <c:pt idx="20">
                  <c:v>0.29671924999999888</c:v>
                </c:pt>
                <c:pt idx="21">
                  <c:v>0.31155521249999885</c:v>
                </c:pt>
                <c:pt idx="22">
                  <c:v>0.32639117499999881</c:v>
                </c:pt>
                <c:pt idx="23">
                  <c:v>0.34122713749999878</c:v>
                </c:pt>
                <c:pt idx="24">
                  <c:v>0.35606309999999874</c:v>
                </c:pt>
                <c:pt idx="25">
                  <c:v>0.37089906249999871</c:v>
                </c:pt>
                <c:pt idx="26">
                  <c:v>0.38573502499999868</c:v>
                </c:pt>
                <c:pt idx="27">
                  <c:v>0.40057098749999864</c:v>
                </c:pt>
                <c:pt idx="28">
                  <c:v>0.41540694999999861</c:v>
                </c:pt>
                <c:pt idx="29">
                  <c:v>0.43024291249999858</c:v>
                </c:pt>
                <c:pt idx="30">
                  <c:v>0.44507887499999854</c:v>
                </c:pt>
                <c:pt idx="31">
                  <c:v>0.45991483749999851</c:v>
                </c:pt>
                <c:pt idx="32">
                  <c:v>0.47475079999999847</c:v>
                </c:pt>
                <c:pt idx="33">
                  <c:v>0.48958676249999844</c:v>
                </c:pt>
                <c:pt idx="34">
                  <c:v>0.50442272499999841</c:v>
                </c:pt>
                <c:pt idx="35">
                  <c:v>0.51925868749999837</c:v>
                </c:pt>
                <c:pt idx="36">
                  <c:v>0.53409464999999834</c:v>
                </c:pt>
                <c:pt idx="37">
                  <c:v>0.5489306124999983</c:v>
                </c:pt>
                <c:pt idx="38">
                  <c:v>0.56376657499999827</c:v>
                </c:pt>
                <c:pt idx="39">
                  <c:v>0.57860253749999824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(Likely)'!$G$18:$G$98</c:f>
              <c:numCache>
                <c:formatCode>0.0000</c:formatCode>
                <c:ptCount val="81"/>
                <c:pt idx="0">
                  <c:v>0</c:v>
                </c:pt>
                <c:pt idx="1">
                  <c:v>1.5661577499999968E-2</c:v>
                </c:pt>
                <c:pt idx="2">
                  <c:v>3.1323154999999936E-2</c:v>
                </c:pt>
                <c:pt idx="3">
                  <c:v>4.6984732499999904E-2</c:v>
                </c:pt>
                <c:pt idx="4">
                  <c:v>6.2646309999999872E-2</c:v>
                </c:pt>
                <c:pt idx="5">
                  <c:v>7.830788749999984E-2</c:v>
                </c:pt>
                <c:pt idx="6">
                  <c:v>9.3969464999999808E-2</c:v>
                </c:pt>
                <c:pt idx="7">
                  <c:v>0.10963104249999978</c:v>
                </c:pt>
                <c:pt idx="8">
                  <c:v>0.12529261999999974</c:v>
                </c:pt>
                <c:pt idx="9">
                  <c:v>0.14095419749999971</c:v>
                </c:pt>
                <c:pt idx="10">
                  <c:v>0.15661577499999968</c:v>
                </c:pt>
                <c:pt idx="11">
                  <c:v>0.17227735249999965</c:v>
                </c:pt>
                <c:pt idx="12">
                  <c:v>0.18793892999999962</c:v>
                </c:pt>
                <c:pt idx="13">
                  <c:v>0.20360050749999958</c:v>
                </c:pt>
                <c:pt idx="14">
                  <c:v>0.21926208499999955</c:v>
                </c:pt>
                <c:pt idx="15">
                  <c:v>0.23492366249999952</c:v>
                </c:pt>
                <c:pt idx="16">
                  <c:v>0.25058523999999949</c:v>
                </c:pt>
                <c:pt idx="17">
                  <c:v>0.26624681749999946</c:v>
                </c:pt>
                <c:pt idx="18">
                  <c:v>0.28190839499999942</c:v>
                </c:pt>
                <c:pt idx="19">
                  <c:v>0.29756997249999939</c:v>
                </c:pt>
                <c:pt idx="20">
                  <c:v>0.31323154999999936</c:v>
                </c:pt>
                <c:pt idx="21">
                  <c:v>0.32889312749999933</c:v>
                </c:pt>
                <c:pt idx="22">
                  <c:v>0.3445547049999993</c:v>
                </c:pt>
                <c:pt idx="23">
                  <c:v>0.36021628249999926</c:v>
                </c:pt>
                <c:pt idx="24">
                  <c:v>0.37587785999999923</c:v>
                </c:pt>
                <c:pt idx="25">
                  <c:v>0.3915394374999992</c:v>
                </c:pt>
                <c:pt idx="26">
                  <c:v>0.40720101499999917</c:v>
                </c:pt>
                <c:pt idx="27">
                  <c:v>0.42286259249999913</c:v>
                </c:pt>
                <c:pt idx="28">
                  <c:v>0.4385241699999991</c:v>
                </c:pt>
                <c:pt idx="29">
                  <c:v>0.45418574749999907</c:v>
                </c:pt>
                <c:pt idx="30">
                  <c:v>0.46984732499999904</c:v>
                </c:pt>
                <c:pt idx="31">
                  <c:v>0.48550890249999901</c:v>
                </c:pt>
                <c:pt idx="32">
                  <c:v>0.50117047999999897</c:v>
                </c:pt>
                <c:pt idx="33">
                  <c:v>0.51683205749999894</c:v>
                </c:pt>
                <c:pt idx="34">
                  <c:v>0.53249363499999891</c:v>
                </c:pt>
                <c:pt idx="35">
                  <c:v>0.54815521249999888</c:v>
                </c:pt>
                <c:pt idx="36">
                  <c:v>0.56381678999999885</c:v>
                </c:pt>
                <c:pt idx="37">
                  <c:v>0.57947836749999881</c:v>
                </c:pt>
                <c:pt idx="38">
                  <c:v>0.59513994499999878</c:v>
                </c:pt>
                <c:pt idx="39">
                  <c:v>0.61080152249999875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axId val="69049728"/>
        <c:axId val="69056000"/>
      </c:scatterChart>
      <c:valAx>
        <c:axId val="6904972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9056000"/>
        <c:crosses val="autoZero"/>
        <c:crossBetween val="midCat"/>
      </c:valAx>
      <c:valAx>
        <c:axId val="690560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904972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(Likely)'!$U$18:$U$98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22.142948562500003</c:v>
                </c:pt>
                <c:pt idx="2">
                  <c:v>22.157784525</c:v>
                </c:pt>
                <c:pt idx="3">
                  <c:v>22.172620487500001</c:v>
                </c:pt>
                <c:pt idx="4">
                  <c:v>22.187456450000003</c:v>
                </c:pt>
                <c:pt idx="5">
                  <c:v>22.2022924125</c:v>
                </c:pt>
                <c:pt idx="6">
                  <c:v>22.217128375000001</c:v>
                </c:pt>
                <c:pt idx="7">
                  <c:v>22.231964337500003</c:v>
                </c:pt>
                <c:pt idx="8">
                  <c:v>22.2468003</c:v>
                </c:pt>
                <c:pt idx="9">
                  <c:v>22.261636262500001</c:v>
                </c:pt>
                <c:pt idx="10">
                  <c:v>22.276472224999999</c:v>
                </c:pt>
                <c:pt idx="11">
                  <c:v>22.2913081875</c:v>
                </c:pt>
                <c:pt idx="12">
                  <c:v>22.306144150000002</c:v>
                </c:pt>
                <c:pt idx="13">
                  <c:v>22.320980112499999</c:v>
                </c:pt>
                <c:pt idx="14">
                  <c:v>22.335816075</c:v>
                </c:pt>
                <c:pt idx="15">
                  <c:v>22.350652037500002</c:v>
                </c:pt>
                <c:pt idx="16">
                  <c:v>22.365487999999999</c:v>
                </c:pt>
                <c:pt idx="17">
                  <c:v>22.3803239625</c:v>
                </c:pt>
                <c:pt idx="18">
                  <c:v>22.395159925000002</c:v>
                </c:pt>
                <c:pt idx="19">
                  <c:v>22.409995887499999</c:v>
                </c:pt>
                <c:pt idx="20">
                  <c:v>22.42483185</c:v>
                </c:pt>
                <c:pt idx="21">
                  <c:v>22.439667812500002</c:v>
                </c:pt>
                <c:pt idx="22">
                  <c:v>22.454503774999999</c:v>
                </c:pt>
                <c:pt idx="23">
                  <c:v>22.4693397375</c:v>
                </c:pt>
                <c:pt idx="24">
                  <c:v>22.484175700000002</c:v>
                </c:pt>
                <c:pt idx="25">
                  <c:v>22.499011662499999</c:v>
                </c:pt>
                <c:pt idx="26">
                  <c:v>22.513847625</c:v>
                </c:pt>
                <c:pt idx="27">
                  <c:v>22.528683587500002</c:v>
                </c:pt>
                <c:pt idx="28">
                  <c:v>22.543519549999999</c:v>
                </c:pt>
                <c:pt idx="29">
                  <c:v>22.5583555125</c:v>
                </c:pt>
                <c:pt idx="30">
                  <c:v>22.573191475000002</c:v>
                </c:pt>
                <c:pt idx="31">
                  <c:v>22.588027437499999</c:v>
                </c:pt>
                <c:pt idx="32">
                  <c:v>22.6028634</c:v>
                </c:pt>
                <c:pt idx="33">
                  <c:v>22.617699362500002</c:v>
                </c:pt>
                <c:pt idx="34">
                  <c:v>22.632535324999999</c:v>
                </c:pt>
                <c:pt idx="35">
                  <c:v>22.6473712875</c:v>
                </c:pt>
                <c:pt idx="36">
                  <c:v>22.662207250000002</c:v>
                </c:pt>
                <c:pt idx="37">
                  <c:v>22.677043212499999</c:v>
                </c:pt>
                <c:pt idx="38">
                  <c:v>22.691879175</c:v>
                </c:pt>
                <c:pt idx="39">
                  <c:v>22.706715137499998</c:v>
                </c:pt>
                <c:pt idx="40">
                  <c:v>22.721551099999999</c:v>
                </c:pt>
                <c:pt idx="41">
                  <c:v>22.753516279999999</c:v>
                </c:pt>
                <c:pt idx="42">
                  <c:v>22.78548146</c:v>
                </c:pt>
                <c:pt idx="43">
                  <c:v>22.81744664</c:v>
                </c:pt>
                <c:pt idx="44">
                  <c:v>22.84941182</c:v>
                </c:pt>
                <c:pt idx="45">
                  <c:v>22.881377000000001</c:v>
                </c:pt>
                <c:pt idx="46">
                  <c:v>22.913342180000001</c:v>
                </c:pt>
                <c:pt idx="47">
                  <c:v>22.945307360000001</c:v>
                </c:pt>
                <c:pt idx="48">
                  <c:v>22.977272540000001</c:v>
                </c:pt>
                <c:pt idx="49">
                  <c:v>23.009237719999998</c:v>
                </c:pt>
                <c:pt idx="50">
                  <c:v>23.041202899999998</c:v>
                </c:pt>
                <c:pt idx="51">
                  <c:v>23.073168079999999</c:v>
                </c:pt>
                <c:pt idx="52">
                  <c:v>23.105133259999999</c:v>
                </c:pt>
                <c:pt idx="53">
                  <c:v>23.137098439999999</c:v>
                </c:pt>
                <c:pt idx="54">
                  <c:v>23.169063619999999</c:v>
                </c:pt>
                <c:pt idx="55">
                  <c:v>23.2010288</c:v>
                </c:pt>
                <c:pt idx="56">
                  <c:v>23.23299398</c:v>
                </c:pt>
                <c:pt idx="57">
                  <c:v>23.26495916</c:v>
                </c:pt>
                <c:pt idx="58">
                  <c:v>23.29692434</c:v>
                </c:pt>
                <c:pt idx="59">
                  <c:v>23.328889520000001</c:v>
                </c:pt>
                <c:pt idx="60">
                  <c:v>23.360854700000001</c:v>
                </c:pt>
                <c:pt idx="61">
                  <c:v>23.398756040000002</c:v>
                </c:pt>
                <c:pt idx="62">
                  <c:v>23.43665738</c:v>
                </c:pt>
                <c:pt idx="63">
                  <c:v>23.474558720000001</c:v>
                </c:pt>
                <c:pt idx="64">
                  <c:v>23.512460060000002</c:v>
                </c:pt>
                <c:pt idx="65">
                  <c:v>23.5503614</c:v>
                </c:pt>
                <c:pt idx="66">
                  <c:v>23.588262740000001</c:v>
                </c:pt>
                <c:pt idx="67">
                  <c:v>23.626164079999999</c:v>
                </c:pt>
                <c:pt idx="68">
                  <c:v>23.66406542</c:v>
                </c:pt>
                <c:pt idx="69">
                  <c:v>23.701966760000001</c:v>
                </c:pt>
                <c:pt idx="70">
                  <c:v>23.739868099999999</c:v>
                </c:pt>
                <c:pt idx="71">
                  <c:v>23.77776944</c:v>
                </c:pt>
                <c:pt idx="72">
                  <c:v>23.815670779999998</c:v>
                </c:pt>
                <c:pt idx="73">
                  <c:v>23.853572119999999</c:v>
                </c:pt>
                <c:pt idx="74">
                  <c:v>23.89147346</c:v>
                </c:pt>
                <c:pt idx="75">
                  <c:v>23.929374799999998</c:v>
                </c:pt>
                <c:pt idx="76">
                  <c:v>23.967276139999999</c:v>
                </c:pt>
                <c:pt idx="77">
                  <c:v>24.00517748</c:v>
                </c:pt>
                <c:pt idx="78">
                  <c:v>24.043078819999998</c:v>
                </c:pt>
                <c:pt idx="79">
                  <c:v>24.080980159999999</c:v>
                </c:pt>
                <c:pt idx="80">
                  <c:v>24.118881500000001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(Likely)'!$V$18:$V$98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22.143774177500003</c:v>
                </c:pt>
                <c:pt idx="2">
                  <c:v>22.159435755000001</c:v>
                </c:pt>
                <c:pt idx="3">
                  <c:v>22.175097332500002</c:v>
                </c:pt>
                <c:pt idx="4">
                  <c:v>22.19075891</c:v>
                </c:pt>
                <c:pt idx="5">
                  <c:v>22.206420487500001</c:v>
                </c:pt>
                <c:pt idx="6">
                  <c:v>22.222082065000002</c:v>
                </c:pt>
                <c:pt idx="7">
                  <c:v>22.2377436425</c:v>
                </c:pt>
                <c:pt idx="8">
                  <c:v>22.253405220000001</c:v>
                </c:pt>
                <c:pt idx="9">
                  <c:v>22.269066797500003</c:v>
                </c:pt>
                <c:pt idx="10">
                  <c:v>22.284728375</c:v>
                </c:pt>
                <c:pt idx="11">
                  <c:v>22.300389952500002</c:v>
                </c:pt>
                <c:pt idx="12">
                  <c:v>22.316051530000003</c:v>
                </c:pt>
                <c:pt idx="13">
                  <c:v>22.331713107500001</c:v>
                </c:pt>
                <c:pt idx="14">
                  <c:v>22.347374685000002</c:v>
                </c:pt>
                <c:pt idx="15">
                  <c:v>22.3630362625</c:v>
                </c:pt>
                <c:pt idx="16">
                  <c:v>22.378697840000001</c:v>
                </c:pt>
                <c:pt idx="17">
                  <c:v>22.394359417500002</c:v>
                </c:pt>
                <c:pt idx="18">
                  <c:v>22.410020995</c:v>
                </c:pt>
                <c:pt idx="19">
                  <c:v>22.425682572500001</c:v>
                </c:pt>
                <c:pt idx="20">
                  <c:v>22.441344149999999</c:v>
                </c:pt>
                <c:pt idx="21">
                  <c:v>22.4570057275</c:v>
                </c:pt>
                <c:pt idx="22">
                  <c:v>22.472667305000002</c:v>
                </c:pt>
                <c:pt idx="23">
                  <c:v>22.488328882499999</c:v>
                </c:pt>
                <c:pt idx="24">
                  <c:v>22.503990460000001</c:v>
                </c:pt>
                <c:pt idx="25">
                  <c:v>22.519652037500002</c:v>
                </c:pt>
                <c:pt idx="26">
                  <c:v>22.535313615</c:v>
                </c:pt>
                <c:pt idx="27">
                  <c:v>22.550975192500001</c:v>
                </c:pt>
                <c:pt idx="28">
                  <c:v>22.566636770000002</c:v>
                </c:pt>
                <c:pt idx="29">
                  <c:v>22.5822983475</c:v>
                </c:pt>
                <c:pt idx="30">
                  <c:v>22.597959925000001</c:v>
                </c:pt>
                <c:pt idx="31">
                  <c:v>22.613621502499999</c:v>
                </c:pt>
                <c:pt idx="32">
                  <c:v>22.62928308</c:v>
                </c:pt>
                <c:pt idx="33">
                  <c:v>22.644944657500002</c:v>
                </c:pt>
                <c:pt idx="34">
                  <c:v>22.660606234999999</c:v>
                </c:pt>
                <c:pt idx="35">
                  <c:v>22.676267812500001</c:v>
                </c:pt>
                <c:pt idx="36">
                  <c:v>22.691929389999999</c:v>
                </c:pt>
                <c:pt idx="37">
                  <c:v>22.7075909675</c:v>
                </c:pt>
                <c:pt idx="38">
                  <c:v>22.723252545000001</c:v>
                </c:pt>
                <c:pt idx="39">
                  <c:v>22.738914122499999</c:v>
                </c:pt>
                <c:pt idx="40">
                  <c:v>22.7545757</c:v>
                </c:pt>
                <c:pt idx="41">
                  <c:v>22.775955485000001</c:v>
                </c:pt>
                <c:pt idx="42">
                  <c:v>22.797335270000001</c:v>
                </c:pt>
                <c:pt idx="43">
                  <c:v>22.818715054999998</c:v>
                </c:pt>
                <c:pt idx="44">
                  <c:v>22.840094839999999</c:v>
                </c:pt>
                <c:pt idx="45">
                  <c:v>22.861474625</c:v>
                </c:pt>
                <c:pt idx="46">
                  <c:v>22.88285441</c:v>
                </c:pt>
                <c:pt idx="47">
                  <c:v>22.904234195000001</c:v>
                </c:pt>
                <c:pt idx="48">
                  <c:v>22.925613980000001</c:v>
                </c:pt>
                <c:pt idx="49">
                  <c:v>22.946993764999998</c:v>
                </c:pt>
                <c:pt idx="50">
                  <c:v>22.968373549999999</c:v>
                </c:pt>
                <c:pt idx="51">
                  <c:v>22.989753335</c:v>
                </c:pt>
                <c:pt idx="52">
                  <c:v>23.01113312</c:v>
                </c:pt>
                <c:pt idx="53">
                  <c:v>23.032512905000001</c:v>
                </c:pt>
                <c:pt idx="54">
                  <c:v>23.053892689999998</c:v>
                </c:pt>
                <c:pt idx="55">
                  <c:v>23.075272474999998</c:v>
                </c:pt>
                <c:pt idx="56">
                  <c:v>23.096652259999999</c:v>
                </c:pt>
                <c:pt idx="57">
                  <c:v>23.118032045</c:v>
                </c:pt>
                <c:pt idx="58">
                  <c:v>23.13941183</c:v>
                </c:pt>
                <c:pt idx="59">
                  <c:v>23.160791614999997</c:v>
                </c:pt>
                <c:pt idx="60">
                  <c:v>23.182171399999998</c:v>
                </c:pt>
                <c:pt idx="61">
                  <c:v>23.202997179999997</c:v>
                </c:pt>
                <c:pt idx="62">
                  <c:v>23.22382296</c:v>
                </c:pt>
                <c:pt idx="63">
                  <c:v>23.244648739999999</c:v>
                </c:pt>
                <c:pt idx="64">
                  <c:v>23.265474519999998</c:v>
                </c:pt>
                <c:pt idx="65">
                  <c:v>23.286300300000001</c:v>
                </c:pt>
                <c:pt idx="66">
                  <c:v>23.30712608</c:v>
                </c:pt>
                <c:pt idx="67">
                  <c:v>23.327951859999999</c:v>
                </c:pt>
                <c:pt idx="68">
                  <c:v>23.348777640000002</c:v>
                </c:pt>
                <c:pt idx="69">
                  <c:v>23.369603420000001</c:v>
                </c:pt>
                <c:pt idx="70">
                  <c:v>23.3904292</c:v>
                </c:pt>
                <c:pt idx="71">
                  <c:v>23.411254979999999</c:v>
                </c:pt>
                <c:pt idx="72">
                  <c:v>23.432080760000002</c:v>
                </c:pt>
                <c:pt idx="73">
                  <c:v>23.452906540000001</c:v>
                </c:pt>
                <c:pt idx="74">
                  <c:v>23.47373232</c:v>
                </c:pt>
                <c:pt idx="75">
                  <c:v>23.494558100000003</c:v>
                </c:pt>
                <c:pt idx="76">
                  <c:v>23.515383880000002</c:v>
                </c:pt>
                <c:pt idx="77">
                  <c:v>23.536209660000001</c:v>
                </c:pt>
                <c:pt idx="78">
                  <c:v>23.557035440000003</c:v>
                </c:pt>
                <c:pt idx="79">
                  <c:v>23.577861220000003</c:v>
                </c:pt>
                <c:pt idx="80">
                  <c:v>23.598687000000002</c:v>
                </c:pt>
              </c:numCache>
            </c:numRef>
          </c:yVal>
          <c:smooth val="1"/>
        </c:ser>
        <c:axId val="70689152"/>
        <c:axId val="70691072"/>
      </c:scatterChart>
      <c:valAx>
        <c:axId val="7068915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0691072"/>
        <c:crosses val="autoZero"/>
        <c:crossBetween val="midCat"/>
      </c:valAx>
      <c:valAx>
        <c:axId val="70691072"/>
        <c:scaling>
          <c:orientation val="minMax"/>
          <c:max val="25.5"/>
          <c:min val="22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068915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'CSIRO Mk3.5 (Drier)'!$B$5:$B$9</c:f>
              <c:numCache>
                <c:formatCode>General</c:formatCode>
                <c:ptCount val="5"/>
                <c:pt idx="0">
                  <c:v>0</c:v>
                </c:pt>
                <c:pt idx="1">
                  <c:v>0.35</c:v>
                </c:pt>
                <c:pt idx="2">
                  <c:v>1.85</c:v>
                </c:pt>
                <c:pt idx="3">
                  <c:v>3.83</c:v>
                </c:pt>
                <c:pt idx="4">
                  <c:v>6.17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'CSIRO Mk3.5 (Drier)'!$C$5:$C$9</c:f>
              <c:numCache>
                <c:formatCode>General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1.34</c:v>
                </c:pt>
                <c:pt idx="3">
                  <c:v>2.2799999999999998</c:v>
                </c:pt>
                <c:pt idx="4">
                  <c:v>3.17</c:v>
                </c:pt>
              </c:numCache>
            </c:numRef>
          </c:yVal>
          <c:smooth val="1"/>
        </c:ser>
        <c:axId val="72802304"/>
        <c:axId val="72804224"/>
      </c:scatterChart>
      <c:valAx>
        <c:axId val="7280230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2804224"/>
        <c:crosses val="autoZero"/>
        <c:crossBetween val="midCat"/>
      </c:valAx>
      <c:valAx>
        <c:axId val="72804224"/>
        <c:scaling>
          <c:orientation val="minMax"/>
          <c:max val="7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280230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(Drier)'!$D$17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(Drier)'!$D$18:$D$98</c:f>
              <c:numCache>
                <c:formatCode>0.0000</c:formatCode>
                <c:ptCount val="81"/>
                <c:pt idx="0">
                  <c:v>0</c:v>
                </c:pt>
                <c:pt idx="1">
                  <c:v>-0.10349999999999999</c:v>
                </c:pt>
                <c:pt idx="2">
                  <c:v>-0.20699999999999999</c:v>
                </c:pt>
                <c:pt idx="3">
                  <c:v>-0.3105</c:v>
                </c:pt>
                <c:pt idx="4">
                  <c:v>-0.41399999999999998</c:v>
                </c:pt>
                <c:pt idx="5">
                  <c:v>-0.51749999999999996</c:v>
                </c:pt>
                <c:pt idx="6">
                  <c:v>-0.621</c:v>
                </c:pt>
                <c:pt idx="7">
                  <c:v>-0.72450000000000003</c:v>
                </c:pt>
                <c:pt idx="8">
                  <c:v>-0.82800000000000007</c:v>
                </c:pt>
                <c:pt idx="9">
                  <c:v>-0.93150000000000011</c:v>
                </c:pt>
                <c:pt idx="10">
                  <c:v>-1.0350000000000001</c:v>
                </c:pt>
                <c:pt idx="11">
                  <c:v>-1.1385000000000001</c:v>
                </c:pt>
                <c:pt idx="12">
                  <c:v>-1.242</c:v>
                </c:pt>
                <c:pt idx="13">
                  <c:v>-1.3454999999999999</c:v>
                </c:pt>
                <c:pt idx="14">
                  <c:v>-1.4489999999999998</c:v>
                </c:pt>
                <c:pt idx="15">
                  <c:v>-1.5524999999999998</c:v>
                </c:pt>
                <c:pt idx="16">
                  <c:v>-1.6559999999999997</c:v>
                </c:pt>
                <c:pt idx="17">
                  <c:v>-1.7594999999999996</c:v>
                </c:pt>
                <c:pt idx="18">
                  <c:v>-1.8629999999999995</c:v>
                </c:pt>
                <c:pt idx="19">
                  <c:v>-1.9664999999999995</c:v>
                </c:pt>
                <c:pt idx="20">
                  <c:v>-2.0699999999999994</c:v>
                </c:pt>
                <c:pt idx="21">
                  <c:v>-2.1734999999999993</c:v>
                </c:pt>
                <c:pt idx="22">
                  <c:v>-2.2769999999999992</c:v>
                </c:pt>
                <c:pt idx="23">
                  <c:v>-2.3804999999999992</c:v>
                </c:pt>
                <c:pt idx="24">
                  <c:v>-2.4839999999999991</c:v>
                </c:pt>
                <c:pt idx="25">
                  <c:v>-2.587499999999999</c:v>
                </c:pt>
                <c:pt idx="26">
                  <c:v>-2.6909999999999989</c:v>
                </c:pt>
                <c:pt idx="27">
                  <c:v>-2.7944999999999989</c:v>
                </c:pt>
                <c:pt idx="28">
                  <c:v>-2.8979999999999988</c:v>
                </c:pt>
                <c:pt idx="29">
                  <c:v>-3.0014999999999987</c:v>
                </c:pt>
                <c:pt idx="30">
                  <c:v>-3.1049999999999986</c:v>
                </c:pt>
                <c:pt idx="31">
                  <c:v>-3.2084999999999986</c:v>
                </c:pt>
                <c:pt idx="32">
                  <c:v>-3.3119999999999985</c:v>
                </c:pt>
                <c:pt idx="33">
                  <c:v>-3.4154999999999984</c:v>
                </c:pt>
                <c:pt idx="34">
                  <c:v>-3.5189999999999984</c:v>
                </c:pt>
                <c:pt idx="35">
                  <c:v>-3.6224999999999983</c:v>
                </c:pt>
                <c:pt idx="36">
                  <c:v>-3.7259999999999982</c:v>
                </c:pt>
                <c:pt idx="37">
                  <c:v>-3.8294999999999981</c:v>
                </c:pt>
                <c:pt idx="38">
                  <c:v>-3.9329999999999981</c:v>
                </c:pt>
                <c:pt idx="39">
                  <c:v>-4.0364999999999984</c:v>
                </c:pt>
                <c:pt idx="40">
                  <c:v>-4.1399999999999997</c:v>
                </c:pt>
                <c:pt idx="41">
                  <c:v>-4.3609999999999998</c:v>
                </c:pt>
                <c:pt idx="42">
                  <c:v>-4.5819999999999999</c:v>
                </c:pt>
                <c:pt idx="43">
                  <c:v>-4.8029999999999999</c:v>
                </c:pt>
                <c:pt idx="44">
                  <c:v>-5.024</c:v>
                </c:pt>
                <c:pt idx="45">
                  <c:v>-5.2450000000000001</c:v>
                </c:pt>
                <c:pt idx="46">
                  <c:v>-5.4660000000000002</c:v>
                </c:pt>
                <c:pt idx="47">
                  <c:v>-5.6870000000000003</c:v>
                </c:pt>
                <c:pt idx="48">
                  <c:v>-5.9080000000000004</c:v>
                </c:pt>
                <c:pt idx="49">
                  <c:v>-6.1290000000000004</c:v>
                </c:pt>
                <c:pt idx="50">
                  <c:v>-6.3500000000000005</c:v>
                </c:pt>
                <c:pt idx="51">
                  <c:v>-6.5710000000000006</c:v>
                </c:pt>
                <c:pt idx="52">
                  <c:v>-6.7920000000000007</c:v>
                </c:pt>
                <c:pt idx="53">
                  <c:v>-7.0130000000000008</c:v>
                </c:pt>
                <c:pt idx="54">
                  <c:v>-7.2340000000000009</c:v>
                </c:pt>
                <c:pt idx="55">
                  <c:v>-7.455000000000001</c:v>
                </c:pt>
                <c:pt idx="56">
                  <c:v>-7.676000000000001</c:v>
                </c:pt>
                <c:pt idx="57">
                  <c:v>-7.8970000000000011</c:v>
                </c:pt>
                <c:pt idx="58">
                  <c:v>-8.1180000000000003</c:v>
                </c:pt>
                <c:pt idx="59">
                  <c:v>-8.3390000000000004</c:v>
                </c:pt>
                <c:pt idx="60">
                  <c:v>-8.56</c:v>
                </c:pt>
                <c:pt idx="61">
                  <c:v>-8.8215000000000003</c:v>
                </c:pt>
                <c:pt idx="62">
                  <c:v>-9.0830000000000002</c:v>
                </c:pt>
                <c:pt idx="63">
                  <c:v>-9.3445</c:v>
                </c:pt>
                <c:pt idx="64">
                  <c:v>-9.6059999999999999</c:v>
                </c:pt>
                <c:pt idx="65">
                  <c:v>-9.8674999999999997</c:v>
                </c:pt>
                <c:pt idx="66">
                  <c:v>-10.129</c:v>
                </c:pt>
                <c:pt idx="67">
                  <c:v>-10.390499999999999</c:v>
                </c:pt>
                <c:pt idx="68">
                  <c:v>-10.651999999999999</c:v>
                </c:pt>
                <c:pt idx="69">
                  <c:v>-10.913499999999999</c:v>
                </c:pt>
                <c:pt idx="70">
                  <c:v>-11.174999999999999</c:v>
                </c:pt>
                <c:pt idx="71">
                  <c:v>-11.436499999999999</c:v>
                </c:pt>
                <c:pt idx="72">
                  <c:v>-11.697999999999999</c:v>
                </c:pt>
                <c:pt idx="73">
                  <c:v>-11.959499999999998</c:v>
                </c:pt>
                <c:pt idx="74">
                  <c:v>-12.220999999999998</c:v>
                </c:pt>
                <c:pt idx="75">
                  <c:v>-12.482499999999998</c:v>
                </c:pt>
                <c:pt idx="76">
                  <c:v>-12.743999999999998</c:v>
                </c:pt>
                <c:pt idx="77">
                  <c:v>-13.005499999999998</c:v>
                </c:pt>
                <c:pt idx="78">
                  <c:v>-13.266999999999998</c:v>
                </c:pt>
                <c:pt idx="79">
                  <c:v>-13.528499999999998</c:v>
                </c:pt>
                <c:pt idx="80">
                  <c:v>-13.79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(Drier)'!$E$17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-7.4999999999999997E-2</c:v>
                </c:pt>
                <c:pt idx="2">
                  <c:v>-0.15</c:v>
                </c:pt>
                <c:pt idx="3">
                  <c:v>-0.22499999999999998</c:v>
                </c:pt>
                <c:pt idx="4">
                  <c:v>-0.3</c:v>
                </c:pt>
                <c:pt idx="5">
                  <c:v>-0.375</c:v>
                </c:pt>
                <c:pt idx="6">
                  <c:v>-0.45</c:v>
                </c:pt>
                <c:pt idx="7">
                  <c:v>-0.52500000000000002</c:v>
                </c:pt>
                <c:pt idx="8">
                  <c:v>-0.6</c:v>
                </c:pt>
                <c:pt idx="9">
                  <c:v>-0.67499999999999993</c:v>
                </c:pt>
                <c:pt idx="10">
                  <c:v>-0.74999999999999989</c:v>
                </c:pt>
                <c:pt idx="11">
                  <c:v>-0.82499999999999984</c:v>
                </c:pt>
                <c:pt idx="12">
                  <c:v>-0.8999999999999998</c:v>
                </c:pt>
                <c:pt idx="13">
                  <c:v>-0.97499999999999976</c:v>
                </c:pt>
                <c:pt idx="14">
                  <c:v>-1.0499999999999998</c:v>
                </c:pt>
                <c:pt idx="15">
                  <c:v>-1.1249999999999998</c:v>
                </c:pt>
                <c:pt idx="16">
                  <c:v>-1.1999999999999997</c:v>
                </c:pt>
                <c:pt idx="17">
                  <c:v>-1.2749999999999997</c:v>
                </c:pt>
                <c:pt idx="18">
                  <c:v>-1.3499999999999996</c:v>
                </c:pt>
                <c:pt idx="19">
                  <c:v>-1.4249999999999996</c:v>
                </c:pt>
                <c:pt idx="20">
                  <c:v>-1.4999999999999996</c:v>
                </c:pt>
                <c:pt idx="21">
                  <c:v>-1.5749999999999995</c:v>
                </c:pt>
                <c:pt idx="22">
                  <c:v>-1.6499999999999995</c:v>
                </c:pt>
                <c:pt idx="23">
                  <c:v>-1.7249999999999994</c:v>
                </c:pt>
                <c:pt idx="24">
                  <c:v>-1.7999999999999994</c:v>
                </c:pt>
                <c:pt idx="25">
                  <c:v>-1.8749999999999993</c:v>
                </c:pt>
                <c:pt idx="26">
                  <c:v>-1.9499999999999993</c:v>
                </c:pt>
                <c:pt idx="27">
                  <c:v>-2.0249999999999995</c:v>
                </c:pt>
                <c:pt idx="28">
                  <c:v>-2.0999999999999996</c:v>
                </c:pt>
                <c:pt idx="29">
                  <c:v>-2.1749999999999998</c:v>
                </c:pt>
                <c:pt idx="30">
                  <c:v>-2.25</c:v>
                </c:pt>
                <c:pt idx="31">
                  <c:v>-2.3250000000000002</c:v>
                </c:pt>
                <c:pt idx="32">
                  <c:v>-2.4000000000000004</c:v>
                </c:pt>
                <c:pt idx="33">
                  <c:v>-2.4750000000000005</c:v>
                </c:pt>
                <c:pt idx="34">
                  <c:v>-2.5500000000000007</c:v>
                </c:pt>
                <c:pt idx="35">
                  <c:v>-2.6250000000000009</c:v>
                </c:pt>
                <c:pt idx="36">
                  <c:v>-2.7000000000000011</c:v>
                </c:pt>
                <c:pt idx="37">
                  <c:v>-2.7750000000000012</c:v>
                </c:pt>
                <c:pt idx="38">
                  <c:v>-2.8500000000000014</c:v>
                </c:pt>
                <c:pt idx="39">
                  <c:v>-2.9250000000000016</c:v>
                </c:pt>
                <c:pt idx="40">
                  <c:v>-3</c:v>
                </c:pt>
                <c:pt idx="41">
                  <c:v>-3.1044999999999998</c:v>
                </c:pt>
                <c:pt idx="42">
                  <c:v>-3.2089999999999996</c:v>
                </c:pt>
                <c:pt idx="43">
                  <c:v>-3.3134999999999994</c:v>
                </c:pt>
                <c:pt idx="44">
                  <c:v>-3.4179999999999993</c:v>
                </c:pt>
                <c:pt idx="45">
                  <c:v>-3.5224999999999991</c:v>
                </c:pt>
                <c:pt idx="46">
                  <c:v>-3.6269999999999989</c:v>
                </c:pt>
                <c:pt idx="47">
                  <c:v>-3.7314999999999987</c:v>
                </c:pt>
                <c:pt idx="48">
                  <c:v>-3.8359999999999985</c:v>
                </c:pt>
                <c:pt idx="49">
                  <c:v>-3.9404999999999983</c:v>
                </c:pt>
                <c:pt idx="50">
                  <c:v>-4.0449999999999982</c:v>
                </c:pt>
                <c:pt idx="51">
                  <c:v>-4.149499999999998</c:v>
                </c:pt>
                <c:pt idx="52">
                  <c:v>-4.2539999999999978</c:v>
                </c:pt>
                <c:pt idx="53">
                  <c:v>-4.3584999999999976</c:v>
                </c:pt>
                <c:pt idx="54">
                  <c:v>-4.4629999999999974</c:v>
                </c:pt>
                <c:pt idx="55">
                  <c:v>-4.5674999999999972</c:v>
                </c:pt>
                <c:pt idx="56">
                  <c:v>-4.671999999999997</c:v>
                </c:pt>
                <c:pt idx="57">
                  <c:v>-4.7764999999999969</c:v>
                </c:pt>
                <c:pt idx="58">
                  <c:v>-4.8809999999999967</c:v>
                </c:pt>
                <c:pt idx="59">
                  <c:v>-4.9854999999999965</c:v>
                </c:pt>
                <c:pt idx="60">
                  <c:v>-5.09</c:v>
                </c:pt>
                <c:pt idx="61">
                  <c:v>-5.1899999999999995</c:v>
                </c:pt>
                <c:pt idx="62">
                  <c:v>-5.2899999999999991</c:v>
                </c:pt>
                <c:pt idx="63">
                  <c:v>-5.3899999999999988</c:v>
                </c:pt>
                <c:pt idx="64">
                  <c:v>-5.4899999999999984</c:v>
                </c:pt>
                <c:pt idx="65">
                  <c:v>-5.5899999999999981</c:v>
                </c:pt>
                <c:pt idx="66">
                  <c:v>-5.6899999999999977</c:v>
                </c:pt>
                <c:pt idx="67">
                  <c:v>-5.7899999999999974</c:v>
                </c:pt>
                <c:pt idx="68">
                  <c:v>-5.889999999999997</c:v>
                </c:pt>
                <c:pt idx="69">
                  <c:v>-5.9899999999999967</c:v>
                </c:pt>
                <c:pt idx="70">
                  <c:v>-6.0899999999999963</c:v>
                </c:pt>
                <c:pt idx="71">
                  <c:v>-6.1899999999999959</c:v>
                </c:pt>
                <c:pt idx="72">
                  <c:v>-6.2899999999999956</c:v>
                </c:pt>
                <c:pt idx="73">
                  <c:v>-6.3899999999999952</c:v>
                </c:pt>
                <c:pt idx="74">
                  <c:v>-6.4899999999999949</c:v>
                </c:pt>
                <c:pt idx="75">
                  <c:v>-6.5899999999999945</c:v>
                </c:pt>
                <c:pt idx="76">
                  <c:v>-6.6899999999999942</c:v>
                </c:pt>
                <c:pt idx="77">
                  <c:v>-6.7899999999999938</c:v>
                </c:pt>
                <c:pt idx="78">
                  <c:v>-6.8899999999999935</c:v>
                </c:pt>
                <c:pt idx="79">
                  <c:v>-6.9899999999999931</c:v>
                </c:pt>
                <c:pt idx="80">
                  <c:v>-7.09</c:v>
                </c:pt>
              </c:numCache>
            </c:numRef>
          </c:yVal>
          <c:smooth val="1"/>
        </c:ser>
        <c:axId val="70820608"/>
        <c:axId val="70822528"/>
      </c:scatterChart>
      <c:valAx>
        <c:axId val="7082060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0822528"/>
        <c:crosses val="autoZero"/>
        <c:crossBetween val="midCat"/>
      </c:valAx>
      <c:valAx>
        <c:axId val="708225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crossAx val="7082060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(Drier)'!$M$17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(Drier)'!$M$18:$M$98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19.1175</c:v>
                </c:pt>
                <c:pt idx="2">
                  <c:v>19.135000000000002</c:v>
                </c:pt>
                <c:pt idx="3">
                  <c:v>19.1525</c:v>
                </c:pt>
                <c:pt idx="4">
                  <c:v>19.170000000000002</c:v>
                </c:pt>
                <c:pt idx="5">
                  <c:v>19.1875</c:v>
                </c:pt>
                <c:pt idx="6">
                  <c:v>19.205000000000002</c:v>
                </c:pt>
                <c:pt idx="7">
                  <c:v>19.2225</c:v>
                </c:pt>
                <c:pt idx="8">
                  <c:v>19.240000000000002</c:v>
                </c:pt>
                <c:pt idx="9">
                  <c:v>19.2575</c:v>
                </c:pt>
                <c:pt idx="10">
                  <c:v>19.275000000000002</c:v>
                </c:pt>
                <c:pt idx="11">
                  <c:v>19.2925</c:v>
                </c:pt>
                <c:pt idx="12">
                  <c:v>19.310000000000002</c:v>
                </c:pt>
                <c:pt idx="13">
                  <c:v>19.327500000000001</c:v>
                </c:pt>
                <c:pt idx="14">
                  <c:v>19.345000000000002</c:v>
                </c:pt>
                <c:pt idx="15">
                  <c:v>19.362500000000001</c:v>
                </c:pt>
                <c:pt idx="16">
                  <c:v>19.380000000000003</c:v>
                </c:pt>
                <c:pt idx="17">
                  <c:v>19.397500000000001</c:v>
                </c:pt>
                <c:pt idx="18">
                  <c:v>19.415000000000003</c:v>
                </c:pt>
                <c:pt idx="19">
                  <c:v>19.432500000000001</c:v>
                </c:pt>
                <c:pt idx="20">
                  <c:v>19.450000000000003</c:v>
                </c:pt>
                <c:pt idx="21">
                  <c:v>19.525000000000002</c:v>
                </c:pt>
                <c:pt idx="22">
                  <c:v>19.600000000000001</c:v>
                </c:pt>
                <c:pt idx="23">
                  <c:v>19.675000000000001</c:v>
                </c:pt>
                <c:pt idx="24">
                  <c:v>19.75</c:v>
                </c:pt>
                <c:pt idx="25">
                  <c:v>19.825000000000003</c:v>
                </c:pt>
                <c:pt idx="26">
                  <c:v>19.900000000000002</c:v>
                </c:pt>
                <c:pt idx="27">
                  <c:v>19.975000000000001</c:v>
                </c:pt>
                <c:pt idx="28">
                  <c:v>20.05</c:v>
                </c:pt>
                <c:pt idx="29">
                  <c:v>20.125</c:v>
                </c:pt>
                <c:pt idx="30">
                  <c:v>20.200000000000003</c:v>
                </c:pt>
                <c:pt idx="31">
                  <c:v>20.275000000000002</c:v>
                </c:pt>
                <c:pt idx="32">
                  <c:v>20.350000000000001</c:v>
                </c:pt>
                <c:pt idx="33">
                  <c:v>20.425000000000001</c:v>
                </c:pt>
                <c:pt idx="34">
                  <c:v>20.5</c:v>
                </c:pt>
                <c:pt idx="35">
                  <c:v>20.574999999999999</c:v>
                </c:pt>
                <c:pt idx="36">
                  <c:v>20.650000000000002</c:v>
                </c:pt>
                <c:pt idx="37">
                  <c:v>20.725000000000001</c:v>
                </c:pt>
                <c:pt idx="38">
                  <c:v>20.8</c:v>
                </c:pt>
                <c:pt idx="39">
                  <c:v>20.875</c:v>
                </c:pt>
                <c:pt idx="40">
                  <c:v>20.950000000000003</c:v>
                </c:pt>
                <c:pt idx="41">
                  <c:v>21.049000000000003</c:v>
                </c:pt>
                <c:pt idx="42">
                  <c:v>21.148000000000003</c:v>
                </c:pt>
                <c:pt idx="43">
                  <c:v>21.247</c:v>
                </c:pt>
                <c:pt idx="44">
                  <c:v>21.346000000000004</c:v>
                </c:pt>
                <c:pt idx="45">
                  <c:v>21.445</c:v>
                </c:pt>
                <c:pt idx="46">
                  <c:v>21.544000000000004</c:v>
                </c:pt>
                <c:pt idx="47">
                  <c:v>21.643000000000001</c:v>
                </c:pt>
                <c:pt idx="48">
                  <c:v>21.742000000000004</c:v>
                </c:pt>
                <c:pt idx="49">
                  <c:v>21.841000000000001</c:v>
                </c:pt>
                <c:pt idx="50">
                  <c:v>21.940000000000005</c:v>
                </c:pt>
                <c:pt idx="51">
                  <c:v>22.039000000000001</c:v>
                </c:pt>
                <c:pt idx="52">
                  <c:v>22.138000000000005</c:v>
                </c:pt>
                <c:pt idx="53">
                  <c:v>22.237000000000002</c:v>
                </c:pt>
                <c:pt idx="54">
                  <c:v>22.336000000000006</c:v>
                </c:pt>
                <c:pt idx="55">
                  <c:v>22.435000000000002</c:v>
                </c:pt>
                <c:pt idx="56">
                  <c:v>22.534000000000006</c:v>
                </c:pt>
                <c:pt idx="57">
                  <c:v>22.633000000000003</c:v>
                </c:pt>
                <c:pt idx="58">
                  <c:v>22.732000000000006</c:v>
                </c:pt>
                <c:pt idx="59">
                  <c:v>22.831000000000003</c:v>
                </c:pt>
                <c:pt idx="60">
                  <c:v>22.93</c:v>
                </c:pt>
                <c:pt idx="61">
                  <c:v>23.047000000000001</c:v>
                </c:pt>
                <c:pt idx="62">
                  <c:v>23.164000000000001</c:v>
                </c:pt>
                <c:pt idx="63">
                  <c:v>23.281000000000002</c:v>
                </c:pt>
                <c:pt idx="64">
                  <c:v>23.398000000000003</c:v>
                </c:pt>
                <c:pt idx="65">
                  <c:v>23.515000000000001</c:v>
                </c:pt>
                <c:pt idx="66">
                  <c:v>23.632000000000001</c:v>
                </c:pt>
                <c:pt idx="67">
                  <c:v>23.749000000000002</c:v>
                </c:pt>
                <c:pt idx="68">
                  <c:v>23.866</c:v>
                </c:pt>
                <c:pt idx="69">
                  <c:v>23.983000000000001</c:v>
                </c:pt>
                <c:pt idx="70">
                  <c:v>24.1</c:v>
                </c:pt>
                <c:pt idx="71">
                  <c:v>24.217000000000002</c:v>
                </c:pt>
                <c:pt idx="72">
                  <c:v>24.334000000000003</c:v>
                </c:pt>
                <c:pt idx="73">
                  <c:v>24.451000000000001</c:v>
                </c:pt>
                <c:pt idx="74">
                  <c:v>24.568000000000001</c:v>
                </c:pt>
                <c:pt idx="75">
                  <c:v>24.685000000000002</c:v>
                </c:pt>
                <c:pt idx="76">
                  <c:v>24.802</c:v>
                </c:pt>
                <c:pt idx="77">
                  <c:v>24.919</c:v>
                </c:pt>
                <c:pt idx="78">
                  <c:v>25.036000000000001</c:v>
                </c:pt>
                <c:pt idx="79">
                  <c:v>25.153000000000002</c:v>
                </c:pt>
                <c:pt idx="80">
                  <c:v>25.270000000000003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(Drier)'!$N$17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(Drier)'!$N$18:$N$98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19.115000000000002</c:v>
                </c:pt>
                <c:pt idx="2">
                  <c:v>19.130000000000003</c:v>
                </c:pt>
                <c:pt idx="3">
                  <c:v>19.145000000000003</c:v>
                </c:pt>
                <c:pt idx="4">
                  <c:v>19.16</c:v>
                </c:pt>
                <c:pt idx="5">
                  <c:v>19.175000000000001</c:v>
                </c:pt>
                <c:pt idx="6">
                  <c:v>19.190000000000001</c:v>
                </c:pt>
                <c:pt idx="7">
                  <c:v>19.205000000000002</c:v>
                </c:pt>
                <c:pt idx="8">
                  <c:v>19.220000000000002</c:v>
                </c:pt>
                <c:pt idx="9">
                  <c:v>19.235000000000003</c:v>
                </c:pt>
                <c:pt idx="10">
                  <c:v>19.25</c:v>
                </c:pt>
                <c:pt idx="11">
                  <c:v>19.265000000000001</c:v>
                </c:pt>
                <c:pt idx="12">
                  <c:v>19.28</c:v>
                </c:pt>
                <c:pt idx="13">
                  <c:v>19.295000000000002</c:v>
                </c:pt>
                <c:pt idx="14">
                  <c:v>19.310000000000002</c:v>
                </c:pt>
                <c:pt idx="15">
                  <c:v>19.325000000000003</c:v>
                </c:pt>
                <c:pt idx="16">
                  <c:v>19.34</c:v>
                </c:pt>
                <c:pt idx="17">
                  <c:v>19.355</c:v>
                </c:pt>
                <c:pt idx="18">
                  <c:v>19.37</c:v>
                </c:pt>
                <c:pt idx="19">
                  <c:v>19.385000000000002</c:v>
                </c:pt>
                <c:pt idx="20">
                  <c:v>19.400000000000002</c:v>
                </c:pt>
                <c:pt idx="21">
                  <c:v>19.452000000000002</c:v>
                </c:pt>
                <c:pt idx="22">
                  <c:v>19.504000000000001</c:v>
                </c:pt>
                <c:pt idx="23">
                  <c:v>19.556000000000001</c:v>
                </c:pt>
                <c:pt idx="24">
                  <c:v>19.608000000000001</c:v>
                </c:pt>
                <c:pt idx="25">
                  <c:v>19.66</c:v>
                </c:pt>
                <c:pt idx="26">
                  <c:v>19.712000000000003</c:v>
                </c:pt>
                <c:pt idx="27">
                  <c:v>19.764000000000003</c:v>
                </c:pt>
                <c:pt idx="28">
                  <c:v>19.816000000000003</c:v>
                </c:pt>
                <c:pt idx="29">
                  <c:v>19.868000000000002</c:v>
                </c:pt>
                <c:pt idx="30">
                  <c:v>19.920000000000002</c:v>
                </c:pt>
                <c:pt idx="31">
                  <c:v>19.972000000000001</c:v>
                </c:pt>
                <c:pt idx="32">
                  <c:v>20.024000000000001</c:v>
                </c:pt>
                <c:pt idx="33">
                  <c:v>20.076000000000001</c:v>
                </c:pt>
                <c:pt idx="34">
                  <c:v>20.128</c:v>
                </c:pt>
                <c:pt idx="35">
                  <c:v>20.180000000000003</c:v>
                </c:pt>
                <c:pt idx="36">
                  <c:v>20.232000000000003</c:v>
                </c:pt>
                <c:pt idx="37">
                  <c:v>20.284000000000002</c:v>
                </c:pt>
                <c:pt idx="38">
                  <c:v>20.336000000000002</c:v>
                </c:pt>
                <c:pt idx="39">
                  <c:v>20.388000000000002</c:v>
                </c:pt>
                <c:pt idx="40">
                  <c:v>20.440000000000001</c:v>
                </c:pt>
                <c:pt idx="41">
                  <c:v>20.487000000000002</c:v>
                </c:pt>
                <c:pt idx="42">
                  <c:v>20.534000000000002</c:v>
                </c:pt>
                <c:pt idx="43">
                  <c:v>20.581000000000003</c:v>
                </c:pt>
                <c:pt idx="44">
                  <c:v>20.628</c:v>
                </c:pt>
                <c:pt idx="45">
                  <c:v>20.675000000000001</c:v>
                </c:pt>
                <c:pt idx="46">
                  <c:v>20.722000000000001</c:v>
                </c:pt>
                <c:pt idx="47">
                  <c:v>20.769000000000002</c:v>
                </c:pt>
                <c:pt idx="48">
                  <c:v>20.816000000000003</c:v>
                </c:pt>
                <c:pt idx="49">
                  <c:v>20.863000000000003</c:v>
                </c:pt>
                <c:pt idx="50">
                  <c:v>20.91</c:v>
                </c:pt>
                <c:pt idx="51">
                  <c:v>20.957000000000001</c:v>
                </c:pt>
                <c:pt idx="52">
                  <c:v>21.004000000000001</c:v>
                </c:pt>
                <c:pt idx="53">
                  <c:v>21.051000000000002</c:v>
                </c:pt>
                <c:pt idx="54">
                  <c:v>21.098000000000003</c:v>
                </c:pt>
                <c:pt idx="55">
                  <c:v>21.145000000000003</c:v>
                </c:pt>
                <c:pt idx="56">
                  <c:v>21.192</c:v>
                </c:pt>
                <c:pt idx="57">
                  <c:v>21.239000000000001</c:v>
                </c:pt>
                <c:pt idx="58">
                  <c:v>21.286000000000001</c:v>
                </c:pt>
                <c:pt idx="59">
                  <c:v>21.333000000000002</c:v>
                </c:pt>
                <c:pt idx="60">
                  <c:v>21.380000000000003</c:v>
                </c:pt>
                <c:pt idx="61">
                  <c:v>21.424500000000002</c:v>
                </c:pt>
                <c:pt idx="62">
                  <c:v>21.469000000000001</c:v>
                </c:pt>
                <c:pt idx="63">
                  <c:v>21.513500000000001</c:v>
                </c:pt>
                <c:pt idx="64">
                  <c:v>21.558000000000003</c:v>
                </c:pt>
                <c:pt idx="65">
                  <c:v>21.602500000000003</c:v>
                </c:pt>
                <c:pt idx="66">
                  <c:v>21.647000000000002</c:v>
                </c:pt>
                <c:pt idx="67">
                  <c:v>21.691500000000001</c:v>
                </c:pt>
                <c:pt idx="68">
                  <c:v>21.736000000000004</c:v>
                </c:pt>
                <c:pt idx="69">
                  <c:v>21.780500000000004</c:v>
                </c:pt>
                <c:pt idx="70">
                  <c:v>21.825000000000003</c:v>
                </c:pt>
                <c:pt idx="71">
                  <c:v>21.869500000000002</c:v>
                </c:pt>
                <c:pt idx="72">
                  <c:v>21.914000000000005</c:v>
                </c:pt>
                <c:pt idx="73">
                  <c:v>21.958500000000004</c:v>
                </c:pt>
                <c:pt idx="74">
                  <c:v>22.003000000000004</c:v>
                </c:pt>
                <c:pt idx="75">
                  <c:v>22.047500000000003</c:v>
                </c:pt>
                <c:pt idx="76">
                  <c:v>22.092000000000006</c:v>
                </c:pt>
                <c:pt idx="77">
                  <c:v>22.136500000000005</c:v>
                </c:pt>
                <c:pt idx="78">
                  <c:v>22.181000000000004</c:v>
                </c:pt>
                <c:pt idx="79">
                  <c:v>22.225500000000004</c:v>
                </c:pt>
                <c:pt idx="80">
                  <c:v>22.270000000000003</c:v>
                </c:pt>
              </c:numCache>
            </c:numRef>
          </c:yVal>
          <c:smooth val="1"/>
        </c:ser>
        <c:axId val="72840704"/>
        <c:axId val="72842624"/>
      </c:scatterChart>
      <c:valAx>
        <c:axId val="7284070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2842624"/>
        <c:crosses val="autoZero"/>
        <c:crossBetween val="midCat"/>
      </c:valAx>
      <c:valAx>
        <c:axId val="72842624"/>
        <c:scaling>
          <c:orientation val="minMax"/>
          <c:min val="19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284070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8"/>
          <c:y val="8.2949475065616798E-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(Drier)'!$O$17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(Drier)'!$O$18:$O$128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21.717499999999998</c:v>
                </c:pt>
                <c:pt idx="2">
                  <c:v>21.734999999999999</c:v>
                </c:pt>
                <c:pt idx="3">
                  <c:v>21.752499999999998</c:v>
                </c:pt>
                <c:pt idx="4">
                  <c:v>21.77</c:v>
                </c:pt>
                <c:pt idx="5">
                  <c:v>21.787499999999998</c:v>
                </c:pt>
                <c:pt idx="6">
                  <c:v>21.805</c:v>
                </c:pt>
                <c:pt idx="7">
                  <c:v>21.822499999999998</c:v>
                </c:pt>
                <c:pt idx="8">
                  <c:v>21.84</c:v>
                </c:pt>
                <c:pt idx="9">
                  <c:v>21.857499999999998</c:v>
                </c:pt>
                <c:pt idx="10">
                  <c:v>21.875</c:v>
                </c:pt>
                <c:pt idx="11">
                  <c:v>21.892499999999998</c:v>
                </c:pt>
                <c:pt idx="12">
                  <c:v>21.91</c:v>
                </c:pt>
                <c:pt idx="13">
                  <c:v>21.927499999999998</c:v>
                </c:pt>
                <c:pt idx="14">
                  <c:v>21.945</c:v>
                </c:pt>
                <c:pt idx="15">
                  <c:v>21.962499999999999</c:v>
                </c:pt>
                <c:pt idx="16">
                  <c:v>21.98</c:v>
                </c:pt>
                <c:pt idx="17">
                  <c:v>21.997499999999999</c:v>
                </c:pt>
                <c:pt idx="18">
                  <c:v>22.015000000000001</c:v>
                </c:pt>
                <c:pt idx="19">
                  <c:v>22.032499999999999</c:v>
                </c:pt>
                <c:pt idx="20">
                  <c:v>22.05</c:v>
                </c:pt>
                <c:pt idx="21">
                  <c:v>22.125</c:v>
                </c:pt>
                <c:pt idx="22">
                  <c:v>22.2</c:v>
                </c:pt>
                <c:pt idx="23">
                  <c:v>22.274999999999999</c:v>
                </c:pt>
                <c:pt idx="24">
                  <c:v>22.349999999999998</c:v>
                </c:pt>
                <c:pt idx="25">
                  <c:v>22.425000000000001</c:v>
                </c:pt>
                <c:pt idx="26">
                  <c:v>22.5</c:v>
                </c:pt>
                <c:pt idx="27">
                  <c:v>22.574999999999999</c:v>
                </c:pt>
                <c:pt idx="28">
                  <c:v>22.65</c:v>
                </c:pt>
                <c:pt idx="29">
                  <c:v>22.724999999999998</c:v>
                </c:pt>
                <c:pt idx="30">
                  <c:v>22.799999999999997</c:v>
                </c:pt>
                <c:pt idx="31">
                  <c:v>22.875</c:v>
                </c:pt>
                <c:pt idx="32">
                  <c:v>22.95</c:v>
                </c:pt>
                <c:pt idx="33">
                  <c:v>23.024999999999999</c:v>
                </c:pt>
                <c:pt idx="34">
                  <c:v>23.099999999999998</c:v>
                </c:pt>
                <c:pt idx="35">
                  <c:v>23.174999999999997</c:v>
                </c:pt>
                <c:pt idx="36">
                  <c:v>23.25</c:v>
                </c:pt>
                <c:pt idx="37">
                  <c:v>23.324999999999999</c:v>
                </c:pt>
                <c:pt idx="38">
                  <c:v>23.4</c:v>
                </c:pt>
                <c:pt idx="39">
                  <c:v>23.474999999999998</c:v>
                </c:pt>
                <c:pt idx="40">
                  <c:v>23.55</c:v>
                </c:pt>
                <c:pt idx="41">
                  <c:v>23.649000000000001</c:v>
                </c:pt>
                <c:pt idx="42">
                  <c:v>23.747999999999998</c:v>
                </c:pt>
                <c:pt idx="43">
                  <c:v>23.847000000000001</c:v>
                </c:pt>
                <c:pt idx="44">
                  <c:v>23.945999999999998</c:v>
                </c:pt>
                <c:pt idx="45">
                  <c:v>24.045000000000002</c:v>
                </c:pt>
                <c:pt idx="46">
                  <c:v>24.143999999999998</c:v>
                </c:pt>
                <c:pt idx="47">
                  <c:v>24.243000000000002</c:v>
                </c:pt>
                <c:pt idx="48">
                  <c:v>24.341999999999999</c:v>
                </c:pt>
                <c:pt idx="49">
                  <c:v>24.441000000000003</c:v>
                </c:pt>
                <c:pt idx="50">
                  <c:v>24.54</c:v>
                </c:pt>
                <c:pt idx="51">
                  <c:v>24.639000000000003</c:v>
                </c:pt>
                <c:pt idx="52">
                  <c:v>24.738</c:v>
                </c:pt>
                <c:pt idx="53">
                  <c:v>24.837000000000003</c:v>
                </c:pt>
                <c:pt idx="54">
                  <c:v>24.936</c:v>
                </c:pt>
                <c:pt idx="55">
                  <c:v>25.035000000000004</c:v>
                </c:pt>
                <c:pt idx="56">
                  <c:v>25.134</c:v>
                </c:pt>
                <c:pt idx="57">
                  <c:v>25.233000000000004</c:v>
                </c:pt>
                <c:pt idx="58">
                  <c:v>25.332000000000001</c:v>
                </c:pt>
                <c:pt idx="59">
                  <c:v>25.431000000000004</c:v>
                </c:pt>
                <c:pt idx="60">
                  <c:v>25.53</c:v>
                </c:pt>
                <c:pt idx="61">
                  <c:v>25.646999999999998</c:v>
                </c:pt>
                <c:pt idx="62">
                  <c:v>25.763999999999999</c:v>
                </c:pt>
                <c:pt idx="63">
                  <c:v>25.881</c:v>
                </c:pt>
                <c:pt idx="64">
                  <c:v>25.997999999999998</c:v>
                </c:pt>
                <c:pt idx="65">
                  <c:v>26.114999999999998</c:v>
                </c:pt>
                <c:pt idx="66">
                  <c:v>26.231999999999999</c:v>
                </c:pt>
                <c:pt idx="67">
                  <c:v>26.349</c:v>
                </c:pt>
                <c:pt idx="68">
                  <c:v>26.466000000000001</c:v>
                </c:pt>
                <c:pt idx="69">
                  <c:v>26.582999999999998</c:v>
                </c:pt>
                <c:pt idx="70">
                  <c:v>26.7</c:v>
                </c:pt>
                <c:pt idx="71">
                  <c:v>26.817</c:v>
                </c:pt>
                <c:pt idx="72">
                  <c:v>26.933999999999997</c:v>
                </c:pt>
                <c:pt idx="73">
                  <c:v>27.050999999999998</c:v>
                </c:pt>
                <c:pt idx="74">
                  <c:v>27.167999999999999</c:v>
                </c:pt>
                <c:pt idx="75">
                  <c:v>27.285</c:v>
                </c:pt>
                <c:pt idx="76">
                  <c:v>27.402000000000001</c:v>
                </c:pt>
                <c:pt idx="77">
                  <c:v>27.518999999999998</c:v>
                </c:pt>
                <c:pt idx="78">
                  <c:v>27.635999999999999</c:v>
                </c:pt>
                <c:pt idx="79">
                  <c:v>27.753</c:v>
                </c:pt>
                <c:pt idx="80">
                  <c:v>27.869999999999997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(Drier)'!$P$17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(Drier)'!$P$18:$P$128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21.715</c:v>
                </c:pt>
                <c:pt idx="2">
                  <c:v>21.73</c:v>
                </c:pt>
                <c:pt idx="3">
                  <c:v>21.745000000000001</c:v>
                </c:pt>
                <c:pt idx="4">
                  <c:v>21.759999999999998</c:v>
                </c:pt>
                <c:pt idx="5">
                  <c:v>21.774999999999999</c:v>
                </c:pt>
                <c:pt idx="6">
                  <c:v>21.79</c:v>
                </c:pt>
                <c:pt idx="7">
                  <c:v>21.805</c:v>
                </c:pt>
                <c:pt idx="8">
                  <c:v>21.82</c:v>
                </c:pt>
                <c:pt idx="9">
                  <c:v>21.835000000000001</c:v>
                </c:pt>
                <c:pt idx="10">
                  <c:v>21.849999999999998</c:v>
                </c:pt>
                <c:pt idx="11">
                  <c:v>21.864999999999998</c:v>
                </c:pt>
                <c:pt idx="12">
                  <c:v>21.88</c:v>
                </c:pt>
                <c:pt idx="13">
                  <c:v>21.895</c:v>
                </c:pt>
                <c:pt idx="14">
                  <c:v>21.91</c:v>
                </c:pt>
                <c:pt idx="15">
                  <c:v>21.925000000000001</c:v>
                </c:pt>
                <c:pt idx="16">
                  <c:v>21.939999999999998</c:v>
                </c:pt>
                <c:pt idx="17">
                  <c:v>21.954999999999998</c:v>
                </c:pt>
                <c:pt idx="18">
                  <c:v>21.97</c:v>
                </c:pt>
                <c:pt idx="19">
                  <c:v>21.984999999999999</c:v>
                </c:pt>
                <c:pt idx="20">
                  <c:v>22</c:v>
                </c:pt>
                <c:pt idx="21">
                  <c:v>22.052</c:v>
                </c:pt>
                <c:pt idx="22">
                  <c:v>22.103999999999999</c:v>
                </c:pt>
                <c:pt idx="23">
                  <c:v>22.155999999999999</c:v>
                </c:pt>
                <c:pt idx="24">
                  <c:v>22.207999999999998</c:v>
                </c:pt>
                <c:pt idx="25">
                  <c:v>22.259999999999998</c:v>
                </c:pt>
                <c:pt idx="26">
                  <c:v>22.311999999999998</c:v>
                </c:pt>
                <c:pt idx="27">
                  <c:v>22.364000000000001</c:v>
                </c:pt>
                <c:pt idx="28">
                  <c:v>22.416</c:v>
                </c:pt>
                <c:pt idx="29">
                  <c:v>22.468</c:v>
                </c:pt>
                <c:pt idx="30">
                  <c:v>22.52</c:v>
                </c:pt>
                <c:pt idx="31">
                  <c:v>22.571999999999999</c:v>
                </c:pt>
                <c:pt idx="32">
                  <c:v>22.623999999999999</c:v>
                </c:pt>
                <c:pt idx="33">
                  <c:v>22.675999999999998</c:v>
                </c:pt>
                <c:pt idx="34">
                  <c:v>22.728000000000002</c:v>
                </c:pt>
                <c:pt idx="35">
                  <c:v>22.78</c:v>
                </c:pt>
                <c:pt idx="36">
                  <c:v>22.832000000000001</c:v>
                </c:pt>
                <c:pt idx="37">
                  <c:v>22.884</c:v>
                </c:pt>
                <c:pt idx="38">
                  <c:v>22.936</c:v>
                </c:pt>
                <c:pt idx="39">
                  <c:v>22.988</c:v>
                </c:pt>
                <c:pt idx="40">
                  <c:v>23.04</c:v>
                </c:pt>
                <c:pt idx="41">
                  <c:v>23.087</c:v>
                </c:pt>
                <c:pt idx="42">
                  <c:v>23.134</c:v>
                </c:pt>
                <c:pt idx="43">
                  <c:v>23.181000000000001</c:v>
                </c:pt>
                <c:pt idx="44">
                  <c:v>23.228000000000002</c:v>
                </c:pt>
                <c:pt idx="45">
                  <c:v>23.274999999999999</c:v>
                </c:pt>
                <c:pt idx="46">
                  <c:v>23.321999999999999</c:v>
                </c:pt>
                <c:pt idx="47">
                  <c:v>23.369</c:v>
                </c:pt>
                <c:pt idx="48">
                  <c:v>23.416</c:v>
                </c:pt>
                <c:pt idx="49">
                  <c:v>23.463000000000001</c:v>
                </c:pt>
                <c:pt idx="50">
                  <c:v>23.509999999999998</c:v>
                </c:pt>
                <c:pt idx="51">
                  <c:v>23.556999999999999</c:v>
                </c:pt>
                <c:pt idx="52">
                  <c:v>23.603999999999999</c:v>
                </c:pt>
                <c:pt idx="53">
                  <c:v>23.651</c:v>
                </c:pt>
                <c:pt idx="54">
                  <c:v>23.698</c:v>
                </c:pt>
                <c:pt idx="55">
                  <c:v>23.744999999999997</c:v>
                </c:pt>
                <c:pt idx="56">
                  <c:v>23.791999999999998</c:v>
                </c:pt>
                <c:pt idx="57">
                  <c:v>23.838999999999999</c:v>
                </c:pt>
                <c:pt idx="58">
                  <c:v>23.885999999999999</c:v>
                </c:pt>
                <c:pt idx="59">
                  <c:v>23.933</c:v>
                </c:pt>
                <c:pt idx="60">
                  <c:v>23.98</c:v>
                </c:pt>
                <c:pt idx="61">
                  <c:v>24.0245</c:v>
                </c:pt>
                <c:pt idx="62">
                  <c:v>24.068999999999999</c:v>
                </c:pt>
                <c:pt idx="63">
                  <c:v>24.113499999999998</c:v>
                </c:pt>
                <c:pt idx="64">
                  <c:v>24.158000000000001</c:v>
                </c:pt>
                <c:pt idx="65">
                  <c:v>24.202500000000001</c:v>
                </c:pt>
                <c:pt idx="66">
                  <c:v>24.247</c:v>
                </c:pt>
                <c:pt idx="67">
                  <c:v>24.291499999999999</c:v>
                </c:pt>
                <c:pt idx="68">
                  <c:v>24.336000000000002</c:v>
                </c:pt>
                <c:pt idx="69">
                  <c:v>24.380500000000001</c:v>
                </c:pt>
                <c:pt idx="70">
                  <c:v>24.425000000000001</c:v>
                </c:pt>
                <c:pt idx="71">
                  <c:v>24.4695</c:v>
                </c:pt>
                <c:pt idx="72">
                  <c:v>24.514000000000003</c:v>
                </c:pt>
                <c:pt idx="73">
                  <c:v>24.558500000000002</c:v>
                </c:pt>
                <c:pt idx="74">
                  <c:v>24.603000000000002</c:v>
                </c:pt>
                <c:pt idx="75">
                  <c:v>24.647500000000001</c:v>
                </c:pt>
                <c:pt idx="76">
                  <c:v>24.692000000000004</c:v>
                </c:pt>
                <c:pt idx="77">
                  <c:v>24.736500000000003</c:v>
                </c:pt>
                <c:pt idx="78">
                  <c:v>24.781000000000002</c:v>
                </c:pt>
                <c:pt idx="79">
                  <c:v>24.825500000000002</c:v>
                </c:pt>
                <c:pt idx="80">
                  <c:v>24.869999999999997</c:v>
                </c:pt>
              </c:numCache>
            </c:numRef>
          </c:yVal>
          <c:smooth val="1"/>
        </c:ser>
        <c:axId val="74932992"/>
        <c:axId val="74934912"/>
      </c:scatterChart>
      <c:valAx>
        <c:axId val="7493299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4934912"/>
        <c:crosses val="autoZero"/>
        <c:crossBetween val="midCat"/>
      </c:valAx>
      <c:valAx>
        <c:axId val="74934912"/>
        <c:scaling>
          <c:orientation val="minMax"/>
          <c:min val="2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Highest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493299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(Drier)'!$Q$17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(Drier)'!$Q$18:$Q$128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13.317500000000001</c:v>
                </c:pt>
                <c:pt idx="2">
                  <c:v>13.335000000000001</c:v>
                </c:pt>
                <c:pt idx="3">
                  <c:v>13.352500000000001</c:v>
                </c:pt>
                <c:pt idx="4">
                  <c:v>13.370000000000001</c:v>
                </c:pt>
                <c:pt idx="5">
                  <c:v>13.387500000000001</c:v>
                </c:pt>
                <c:pt idx="6">
                  <c:v>13.405000000000001</c:v>
                </c:pt>
                <c:pt idx="7">
                  <c:v>13.422500000000001</c:v>
                </c:pt>
                <c:pt idx="8">
                  <c:v>13.440000000000001</c:v>
                </c:pt>
                <c:pt idx="9">
                  <c:v>13.457500000000001</c:v>
                </c:pt>
                <c:pt idx="10">
                  <c:v>13.475000000000001</c:v>
                </c:pt>
                <c:pt idx="11">
                  <c:v>13.492500000000001</c:v>
                </c:pt>
                <c:pt idx="12">
                  <c:v>13.51</c:v>
                </c:pt>
                <c:pt idx="13">
                  <c:v>13.5275</c:v>
                </c:pt>
                <c:pt idx="14">
                  <c:v>13.545</c:v>
                </c:pt>
                <c:pt idx="15">
                  <c:v>13.5625</c:v>
                </c:pt>
                <c:pt idx="16">
                  <c:v>13.58</c:v>
                </c:pt>
                <c:pt idx="17">
                  <c:v>13.5975</c:v>
                </c:pt>
                <c:pt idx="18">
                  <c:v>13.615</c:v>
                </c:pt>
                <c:pt idx="19">
                  <c:v>13.6325</c:v>
                </c:pt>
                <c:pt idx="20">
                  <c:v>13.65</c:v>
                </c:pt>
                <c:pt idx="21">
                  <c:v>13.725000000000001</c:v>
                </c:pt>
                <c:pt idx="22">
                  <c:v>13.8</c:v>
                </c:pt>
                <c:pt idx="23">
                  <c:v>13.875</c:v>
                </c:pt>
                <c:pt idx="24">
                  <c:v>13.950000000000001</c:v>
                </c:pt>
                <c:pt idx="25">
                  <c:v>14.025</c:v>
                </c:pt>
                <c:pt idx="26">
                  <c:v>14.100000000000001</c:v>
                </c:pt>
                <c:pt idx="27">
                  <c:v>14.175000000000001</c:v>
                </c:pt>
                <c:pt idx="28">
                  <c:v>14.25</c:v>
                </c:pt>
                <c:pt idx="29">
                  <c:v>14.325000000000001</c:v>
                </c:pt>
                <c:pt idx="30">
                  <c:v>14.4</c:v>
                </c:pt>
                <c:pt idx="31">
                  <c:v>14.475</c:v>
                </c:pt>
                <c:pt idx="32">
                  <c:v>14.55</c:v>
                </c:pt>
                <c:pt idx="33">
                  <c:v>14.625</c:v>
                </c:pt>
                <c:pt idx="34">
                  <c:v>14.7</c:v>
                </c:pt>
                <c:pt idx="35">
                  <c:v>14.775</c:v>
                </c:pt>
                <c:pt idx="36">
                  <c:v>14.85</c:v>
                </c:pt>
                <c:pt idx="37">
                  <c:v>14.925000000000001</c:v>
                </c:pt>
                <c:pt idx="38">
                  <c:v>15</c:v>
                </c:pt>
                <c:pt idx="39">
                  <c:v>15.074999999999999</c:v>
                </c:pt>
                <c:pt idx="40">
                  <c:v>15.15</c:v>
                </c:pt>
                <c:pt idx="41">
                  <c:v>15.249000000000001</c:v>
                </c:pt>
                <c:pt idx="42">
                  <c:v>15.348000000000001</c:v>
                </c:pt>
                <c:pt idx="43">
                  <c:v>15.447000000000001</c:v>
                </c:pt>
                <c:pt idx="44">
                  <c:v>15.546000000000001</c:v>
                </c:pt>
                <c:pt idx="45">
                  <c:v>15.645000000000001</c:v>
                </c:pt>
                <c:pt idx="46">
                  <c:v>15.744000000000002</c:v>
                </c:pt>
                <c:pt idx="47">
                  <c:v>15.843000000000002</c:v>
                </c:pt>
                <c:pt idx="48">
                  <c:v>15.942000000000002</c:v>
                </c:pt>
                <c:pt idx="49">
                  <c:v>16.041000000000004</c:v>
                </c:pt>
                <c:pt idx="50">
                  <c:v>16.14</c:v>
                </c:pt>
                <c:pt idx="51">
                  <c:v>16.239000000000004</c:v>
                </c:pt>
                <c:pt idx="52">
                  <c:v>16.338000000000001</c:v>
                </c:pt>
                <c:pt idx="53">
                  <c:v>16.437000000000005</c:v>
                </c:pt>
                <c:pt idx="54">
                  <c:v>16.536000000000001</c:v>
                </c:pt>
                <c:pt idx="55">
                  <c:v>16.635000000000005</c:v>
                </c:pt>
                <c:pt idx="56">
                  <c:v>16.734000000000002</c:v>
                </c:pt>
                <c:pt idx="57">
                  <c:v>16.833000000000006</c:v>
                </c:pt>
                <c:pt idx="58">
                  <c:v>16.932000000000002</c:v>
                </c:pt>
                <c:pt idx="59">
                  <c:v>17.031000000000006</c:v>
                </c:pt>
                <c:pt idx="60">
                  <c:v>17.130000000000003</c:v>
                </c:pt>
                <c:pt idx="61">
                  <c:v>17.247</c:v>
                </c:pt>
                <c:pt idx="62">
                  <c:v>17.364000000000001</c:v>
                </c:pt>
                <c:pt idx="63">
                  <c:v>17.481000000000002</c:v>
                </c:pt>
                <c:pt idx="64">
                  <c:v>17.597999999999999</c:v>
                </c:pt>
                <c:pt idx="65">
                  <c:v>17.715</c:v>
                </c:pt>
                <c:pt idx="66">
                  <c:v>17.832000000000001</c:v>
                </c:pt>
                <c:pt idx="67">
                  <c:v>17.949000000000002</c:v>
                </c:pt>
                <c:pt idx="68">
                  <c:v>18.066000000000003</c:v>
                </c:pt>
                <c:pt idx="69">
                  <c:v>18.183</c:v>
                </c:pt>
                <c:pt idx="70">
                  <c:v>18.3</c:v>
                </c:pt>
                <c:pt idx="71">
                  <c:v>18.417000000000002</c:v>
                </c:pt>
                <c:pt idx="72">
                  <c:v>18.533999999999999</c:v>
                </c:pt>
                <c:pt idx="73">
                  <c:v>18.651</c:v>
                </c:pt>
                <c:pt idx="74">
                  <c:v>18.768000000000001</c:v>
                </c:pt>
                <c:pt idx="75">
                  <c:v>18.885000000000002</c:v>
                </c:pt>
                <c:pt idx="76">
                  <c:v>19.002000000000002</c:v>
                </c:pt>
                <c:pt idx="77">
                  <c:v>19.119</c:v>
                </c:pt>
                <c:pt idx="78">
                  <c:v>19.236000000000001</c:v>
                </c:pt>
                <c:pt idx="79">
                  <c:v>19.353000000000002</c:v>
                </c:pt>
                <c:pt idx="80">
                  <c:v>19.47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(Drier)'!$R$17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(Drier)'!$R$18:$R$128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13.315000000000001</c:v>
                </c:pt>
                <c:pt idx="2">
                  <c:v>13.33</c:v>
                </c:pt>
                <c:pt idx="3">
                  <c:v>13.345000000000001</c:v>
                </c:pt>
                <c:pt idx="4">
                  <c:v>13.360000000000001</c:v>
                </c:pt>
                <c:pt idx="5">
                  <c:v>13.375</c:v>
                </c:pt>
                <c:pt idx="6">
                  <c:v>13.39</c:v>
                </c:pt>
                <c:pt idx="7">
                  <c:v>13.405000000000001</c:v>
                </c:pt>
                <c:pt idx="8">
                  <c:v>13.42</c:v>
                </c:pt>
                <c:pt idx="9">
                  <c:v>13.435</c:v>
                </c:pt>
                <c:pt idx="10">
                  <c:v>13.450000000000001</c:v>
                </c:pt>
                <c:pt idx="11">
                  <c:v>13.465</c:v>
                </c:pt>
                <c:pt idx="12">
                  <c:v>13.48</c:v>
                </c:pt>
                <c:pt idx="13">
                  <c:v>13.495000000000001</c:v>
                </c:pt>
                <c:pt idx="14">
                  <c:v>13.510000000000002</c:v>
                </c:pt>
                <c:pt idx="15">
                  <c:v>13.525</c:v>
                </c:pt>
                <c:pt idx="16">
                  <c:v>13.540000000000001</c:v>
                </c:pt>
                <c:pt idx="17">
                  <c:v>13.555000000000001</c:v>
                </c:pt>
                <c:pt idx="18">
                  <c:v>13.57</c:v>
                </c:pt>
                <c:pt idx="19">
                  <c:v>13.585000000000001</c:v>
                </c:pt>
                <c:pt idx="20">
                  <c:v>13.600000000000001</c:v>
                </c:pt>
                <c:pt idx="21">
                  <c:v>13.652000000000001</c:v>
                </c:pt>
                <c:pt idx="22">
                  <c:v>13.704000000000001</c:v>
                </c:pt>
                <c:pt idx="23">
                  <c:v>13.756</c:v>
                </c:pt>
                <c:pt idx="24">
                  <c:v>13.808</c:v>
                </c:pt>
                <c:pt idx="25">
                  <c:v>13.860000000000001</c:v>
                </c:pt>
                <c:pt idx="26">
                  <c:v>13.912000000000001</c:v>
                </c:pt>
                <c:pt idx="27">
                  <c:v>13.964</c:v>
                </c:pt>
                <c:pt idx="28">
                  <c:v>14.016000000000002</c:v>
                </c:pt>
                <c:pt idx="29">
                  <c:v>14.068000000000001</c:v>
                </c:pt>
                <c:pt idx="30">
                  <c:v>14.120000000000001</c:v>
                </c:pt>
                <c:pt idx="31">
                  <c:v>14.172000000000001</c:v>
                </c:pt>
                <c:pt idx="32">
                  <c:v>14.224</c:v>
                </c:pt>
                <c:pt idx="33">
                  <c:v>14.276000000000002</c:v>
                </c:pt>
                <c:pt idx="34">
                  <c:v>14.328000000000001</c:v>
                </c:pt>
                <c:pt idx="35">
                  <c:v>14.38</c:v>
                </c:pt>
                <c:pt idx="36">
                  <c:v>14.432000000000002</c:v>
                </c:pt>
                <c:pt idx="37">
                  <c:v>14.484000000000002</c:v>
                </c:pt>
                <c:pt idx="38">
                  <c:v>14.536000000000001</c:v>
                </c:pt>
                <c:pt idx="39">
                  <c:v>14.588000000000001</c:v>
                </c:pt>
                <c:pt idx="40">
                  <c:v>14.64</c:v>
                </c:pt>
                <c:pt idx="41">
                  <c:v>14.687000000000001</c:v>
                </c:pt>
                <c:pt idx="42">
                  <c:v>14.734000000000002</c:v>
                </c:pt>
                <c:pt idx="43">
                  <c:v>14.781000000000001</c:v>
                </c:pt>
                <c:pt idx="44">
                  <c:v>14.828000000000001</c:v>
                </c:pt>
                <c:pt idx="45">
                  <c:v>14.875000000000002</c:v>
                </c:pt>
                <c:pt idx="46">
                  <c:v>14.922000000000001</c:v>
                </c:pt>
                <c:pt idx="47">
                  <c:v>14.969000000000001</c:v>
                </c:pt>
                <c:pt idx="48">
                  <c:v>15.016000000000002</c:v>
                </c:pt>
                <c:pt idx="49">
                  <c:v>15.063000000000001</c:v>
                </c:pt>
                <c:pt idx="50">
                  <c:v>15.110000000000001</c:v>
                </c:pt>
                <c:pt idx="51">
                  <c:v>15.157</c:v>
                </c:pt>
                <c:pt idx="52">
                  <c:v>15.204000000000001</c:v>
                </c:pt>
                <c:pt idx="53">
                  <c:v>15.251000000000001</c:v>
                </c:pt>
                <c:pt idx="54">
                  <c:v>15.298</c:v>
                </c:pt>
                <c:pt idx="55">
                  <c:v>15.345000000000001</c:v>
                </c:pt>
                <c:pt idx="56">
                  <c:v>15.392000000000001</c:v>
                </c:pt>
                <c:pt idx="57">
                  <c:v>15.439</c:v>
                </c:pt>
                <c:pt idx="58">
                  <c:v>15.486000000000001</c:v>
                </c:pt>
                <c:pt idx="59">
                  <c:v>15.533000000000001</c:v>
                </c:pt>
                <c:pt idx="60">
                  <c:v>15.58</c:v>
                </c:pt>
                <c:pt idx="61">
                  <c:v>15.624500000000001</c:v>
                </c:pt>
                <c:pt idx="62">
                  <c:v>15.669</c:v>
                </c:pt>
                <c:pt idx="63">
                  <c:v>15.713500000000002</c:v>
                </c:pt>
                <c:pt idx="64">
                  <c:v>15.758000000000001</c:v>
                </c:pt>
                <c:pt idx="65">
                  <c:v>15.802500000000002</c:v>
                </c:pt>
                <c:pt idx="66">
                  <c:v>15.847000000000001</c:v>
                </c:pt>
                <c:pt idx="67">
                  <c:v>15.891500000000002</c:v>
                </c:pt>
                <c:pt idx="68">
                  <c:v>15.936000000000002</c:v>
                </c:pt>
                <c:pt idx="69">
                  <c:v>15.980500000000003</c:v>
                </c:pt>
                <c:pt idx="70">
                  <c:v>16.025000000000002</c:v>
                </c:pt>
                <c:pt idx="71">
                  <c:v>16.069500000000001</c:v>
                </c:pt>
                <c:pt idx="72">
                  <c:v>16.114000000000004</c:v>
                </c:pt>
                <c:pt idx="73">
                  <c:v>16.158500000000004</c:v>
                </c:pt>
                <c:pt idx="74">
                  <c:v>16.203000000000003</c:v>
                </c:pt>
                <c:pt idx="75">
                  <c:v>16.247500000000002</c:v>
                </c:pt>
                <c:pt idx="76">
                  <c:v>16.292000000000005</c:v>
                </c:pt>
                <c:pt idx="77">
                  <c:v>16.336500000000004</c:v>
                </c:pt>
                <c:pt idx="78">
                  <c:v>16.381000000000004</c:v>
                </c:pt>
                <c:pt idx="79">
                  <c:v>16.425500000000003</c:v>
                </c:pt>
                <c:pt idx="80">
                  <c:v>16.47</c:v>
                </c:pt>
              </c:numCache>
            </c:numRef>
          </c:yVal>
          <c:smooth val="1"/>
        </c:ser>
        <c:axId val="74969088"/>
        <c:axId val="74971008"/>
      </c:scatterChart>
      <c:valAx>
        <c:axId val="749690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4971008"/>
        <c:crosses val="autoZero"/>
        <c:crossBetween val="midCat"/>
      </c:valAx>
      <c:valAx>
        <c:axId val="74971008"/>
        <c:scaling>
          <c:orientation val="minMax"/>
          <c:min val="5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Lowest</a:t>
                </a:r>
                <a:r>
                  <a:rPr lang="en-AU" baseline="0"/>
                  <a:t> </a:t>
                </a:r>
                <a:r>
                  <a:rPr lang="en-AU"/>
                  <a:t>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496908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(Drier)'!$S$18:$S$128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62.435312500000002</c:v>
                </c:pt>
                <c:pt idx="2">
                  <c:v>62.370624999999997</c:v>
                </c:pt>
                <c:pt idx="3">
                  <c:v>62.305937499999999</c:v>
                </c:pt>
                <c:pt idx="4">
                  <c:v>62.241250000000001</c:v>
                </c:pt>
                <c:pt idx="5">
                  <c:v>62.176562500000003</c:v>
                </c:pt>
                <c:pt idx="6">
                  <c:v>62.111874999999998</c:v>
                </c:pt>
                <c:pt idx="7">
                  <c:v>62.0471875</c:v>
                </c:pt>
                <c:pt idx="8">
                  <c:v>61.982500000000002</c:v>
                </c:pt>
                <c:pt idx="9">
                  <c:v>61.917812499999997</c:v>
                </c:pt>
                <c:pt idx="10">
                  <c:v>61.853124999999999</c:v>
                </c:pt>
                <c:pt idx="11">
                  <c:v>61.788437500000001</c:v>
                </c:pt>
                <c:pt idx="12">
                  <c:v>61.723750000000003</c:v>
                </c:pt>
                <c:pt idx="13">
                  <c:v>61.659062499999997</c:v>
                </c:pt>
                <c:pt idx="14">
                  <c:v>61.594374999999999</c:v>
                </c:pt>
                <c:pt idx="15">
                  <c:v>61.529687500000001</c:v>
                </c:pt>
                <c:pt idx="16">
                  <c:v>61.465000000000003</c:v>
                </c:pt>
                <c:pt idx="17">
                  <c:v>61.400312499999998</c:v>
                </c:pt>
                <c:pt idx="18">
                  <c:v>61.335625</c:v>
                </c:pt>
                <c:pt idx="19">
                  <c:v>61.270937500000002</c:v>
                </c:pt>
                <c:pt idx="20">
                  <c:v>61.206249999999997</c:v>
                </c:pt>
                <c:pt idx="21">
                  <c:v>61.141562499999999</c:v>
                </c:pt>
                <c:pt idx="22">
                  <c:v>61.076875000000001</c:v>
                </c:pt>
                <c:pt idx="23">
                  <c:v>61.012187500000003</c:v>
                </c:pt>
                <c:pt idx="24">
                  <c:v>60.947499999999998</c:v>
                </c:pt>
                <c:pt idx="25">
                  <c:v>60.8828125</c:v>
                </c:pt>
                <c:pt idx="26">
                  <c:v>60.818125000000002</c:v>
                </c:pt>
                <c:pt idx="27">
                  <c:v>60.753437500000004</c:v>
                </c:pt>
                <c:pt idx="28">
                  <c:v>60.688749999999999</c:v>
                </c:pt>
                <c:pt idx="29">
                  <c:v>60.624062500000001</c:v>
                </c:pt>
                <c:pt idx="30">
                  <c:v>60.559375000000003</c:v>
                </c:pt>
                <c:pt idx="31">
                  <c:v>60.494687499999998</c:v>
                </c:pt>
                <c:pt idx="32">
                  <c:v>60.43</c:v>
                </c:pt>
                <c:pt idx="33">
                  <c:v>60.365312500000002</c:v>
                </c:pt>
                <c:pt idx="34">
                  <c:v>60.300625000000004</c:v>
                </c:pt>
                <c:pt idx="35">
                  <c:v>60.235937499999999</c:v>
                </c:pt>
                <c:pt idx="36">
                  <c:v>60.171250000000001</c:v>
                </c:pt>
                <c:pt idx="37">
                  <c:v>60.106562500000003</c:v>
                </c:pt>
                <c:pt idx="38">
                  <c:v>60.041875000000005</c:v>
                </c:pt>
                <c:pt idx="39">
                  <c:v>59.977187499999999</c:v>
                </c:pt>
                <c:pt idx="40">
                  <c:v>59.912500000000001</c:v>
                </c:pt>
                <c:pt idx="41">
                  <c:v>59.774374999999999</c:v>
                </c:pt>
                <c:pt idx="42">
                  <c:v>59.636249999999997</c:v>
                </c:pt>
                <c:pt idx="43">
                  <c:v>59.498125000000002</c:v>
                </c:pt>
                <c:pt idx="44">
                  <c:v>59.36</c:v>
                </c:pt>
                <c:pt idx="45">
                  <c:v>59.221874999999997</c:v>
                </c:pt>
                <c:pt idx="46">
                  <c:v>59.083750000000002</c:v>
                </c:pt>
                <c:pt idx="47">
                  <c:v>58.945625</c:v>
                </c:pt>
                <c:pt idx="48">
                  <c:v>58.807499999999997</c:v>
                </c:pt>
                <c:pt idx="49">
                  <c:v>58.669375000000002</c:v>
                </c:pt>
                <c:pt idx="50">
                  <c:v>58.53125</c:v>
                </c:pt>
                <c:pt idx="51">
                  <c:v>58.393124999999998</c:v>
                </c:pt>
                <c:pt idx="52">
                  <c:v>58.254999999999995</c:v>
                </c:pt>
                <c:pt idx="53">
                  <c:v>58.116875</c:v>
                </c:pt>
                <c:pt idx="54">
                  <c:v>57.978749999999998</c:v>
                </c:pt>
                <c:pt idx="55">
                  <c:v>57.840625000000003</c:v>
                </c:pt>
                <c:pt idx="56">
                  <c:v>57.702500000000001</c:v>
                </c:pt>
                <c:pt idx="57">
                  <c:v>57.564374999999998</c:v>
                </c:pt>
                <c:pt idx="58">
                  <c:v>57.426249999999996</c:v>
                </c:pt>
                <c:pt idx="59">
                  <c:v>57.288125000000001</c:v>
                </c:pt>
                <c:pt idx="60">
                  <c:v>57.15</c:v>
                </c:pt>
                <c:pt idx="61">
                  <c:v>56.986562499999998</c:v>
                </c:pt>
                <c:pt idx="62">
                  <c:v>56.823124999999997</c:v>
                </c:pt>
                <c:pt idx="63">
                  <c:v>56.659687500000004</c:v>
                </c:pt>
                <c:pt idx="64">
                  <c:v>56.496250000000003</c:v>
                </c:pt>
                <c:pt idx="65">
                  <c:v>56.332812500000003</c:v>
                </c:pt>
                <c:pt idx="66">
                  <c:v>56.169375000000002</c:v>
                </c:pt>
                <c:pt idx="67">
                  <c:v>56.005937500000002</c:v>
                </c:pt>
                <c:pt idx="68">
                  <c:v>55.842500000000001</c:v>
                </c:pt>
                <c:pt idx="69">
                  <c:v>55.679062500000001</c:v>
                </c:pt>
                <c:pt idx="70">
                  <c:v>55.515625</c:v>
                </c:pt>
                <c:pt idx="71">
                  <c:v>55.352187499999999</c:v>
                </c:pt>
                <c:pt idx="72">
                  <c:v>55.188749999999999</c:v>
                </c:pt>
                <c:pt idx="73">
                  <c:v>55.025312499999998</c:v>
                </c:pt>
                <c:pt idx="74">
                  <c:v>54.861874999999998</c:v>
                </c:pt>
                <c:pt idx="75">
                  <c:v>54.698437499999997</c:v>
                </c:pt>
                <c:pt idx="76">
                  <c:v>54.535000000000004</c:v>
                </c:pt>
                <c:pt idx="77">
                  <c:v>54.371562500000003</c:v>
                </c:pt>
                <c:pt idx="78">
                  <c:v>54.208125000000003</c:v>
                </c:pt>
                <c:pt idx="79">
                  <c:v>54.044687500000002</c:v>
                </c:pt>
                <c:pt idx="80">
                  <c:v>53.881250000000001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(Drier)'!$T$18:$T$128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62.453125</c:v>
                </c:pt>
                <c:pt idx="2">
                  <c:v>62.40625</c:v>
                </c:pt>
                <c:pt idx="3">
                  <c:v>62.359375</c:v>
                </c:pt>
                <c:pt idx="4">
                  <c:v>62.3125</c:v>
                </c:pt>
                <c:pt idx="5">
                  <c:v>62.265625</c:v>
                </c:pt>
                <c:pt idx="6">
                  <c:v>62.21875</c:v>
                </c:pt>
                <c:pt idx="7">
                  <c:v>62.171875</c:v>
                </c:pt>
                <c:pt idx="8">
                  <c:v>62.125</c:v>
                </c:pt>
                <c:pt idx="9">
                  <c:v>62.078125</c:v>
                </c:pt>
                <c:pt idx="10">
                  <c:v>62.03125</c:v>
                </c:pt>
                <c:pt idx="11">
                  <c:v>61.984375</c:v>
                </c:pt>
                <c:pt idx="12">
                  <c:v>61.9375</c:v>
                </c:pt>
                <c:pt idx="13">
                  <c:v>61.890625</c:v>
                </c:pt>
                <c:pt idx="14">
                  <c:v>61.84375</c:v>
                </c:pt>
                <c:pt idx="15">
                  <c:v>61.796875</c:v>
                </c:pt>
                <c:pt idx="16">
                  <c:v>61.75</c:v>
                </c:pt>
                <c:pt idx="17">
                  <c:v>61.703125</c:v>
                </c:pt>
                <c:pt idx="18">
                  <c:v>61.65625</c:v>
                </c:pt>
                <c:pt idx="19">
                  <c:v>61.609375</c:v>
                </c:pt>
                <c:pt idx="20">
                  <c:v>61.5625</c:v>
                </c:pt>
                <c:pt idx="21">
                  <c:v>61.515625</c:v>
                </c:pt>
                <c:pt idx="22">
                  <c:v>61.46875</c:v>
                </c:pt>
                <c:pt idx="23">
                  <c:v>61.421875</c:v>
                </c:pt>
                <c:pt idx="24">
                  <c:v>61.375</c:v>
                </c:pt>
                <c:pt idx="25">
                  <c:v>61.328125</c:v>
                </c:pt>
                <c:pt idx="26">
                  <c:v>61.28125</c:v>
                </c:pt>
                <c:pt idx="27">
                  <c:v>61.234375</c:v>
                </c:pt>
                <c:pt idx="28">
                  <c:v>61.1875</c:v>
                </c:pt>
                <c:pt idx="29">
                  <c:v>61.140625</c:v>
                </c:pt>
                <c:pt idx="30">
                  <c:v>61.09375</c:v>
                </c:pt>
                <c:pt idx="31">
                  <c:v>61.046875</c:v>
                </c:pt>
                <c:pt idx="32">
                  <c:v>61</c:v>
                </c:pt>
                <c:pt idx="33">
                  <c:v>60.953125</c:v>
                </c:pt>
                <c:pt idx="34">
                  <c:v>60.90625</c:v>
                </c:pt>
                <c:pt idx="35">
                  <c:v>60.859375</c:v>
                </c:pt>
                <c:pt idx="36">
                  <c:v>60.8125</c:v>
                </c:pt>
                <c:pt idx="37">
                  <c:v>60.765625</c:v>
                </c:pt>
                <c:pt idx="38">
                  <c:v>60.71875</c:v>
                </c:pt>
                <c:pt idx="39">
                  <c:v>60.671875</c:v>
                </c:pt>
                <c:pt idx="40">
                  <c:v>60.625</c:v>
                </c:pt>
                <c:pt idx="41">
                  <c:v>60.559687500000003</c:v>
                </c:pt>
                <c:pt idx="42">
                  <c:v>60.494374999999998</c:v>
                </c:pt>
                <c:pt idx="43">
                  <c:v>60.429062500000001</c:v>
                </c:pt>
                <c:pt idx="44">
                  <c:v>60.363750000000003</c:v>
                </c:pt>
                <c:pt idx="45">
                  <c:v>60.298437499999999</c:v>
                </c:pt>
                <c:pt idx="46">
                  <c:v>60.233125000000001</c:v>
                </c:pt>
                <c:pt idx="47">
                  <c:v>60.167812500000004</c:v>
                </c:pt>
                <c:pt idx="48">
                  <c:v>60.102499999999999</c:v>
                </c:pt>
                <c:pt idx="49">
                  <c:v>60.037187500000002</c:v>
                </c:pt>
                <c:pt idx="50">
                  <c:v>59.971875000000004</c:v>
                </c:pt>
                <c:pt idx="51">
                  <c:v>59.9065625</c:v>
                </c:pt>
                <c:pt idx="52">
                  <c:v>59.841250000000002</c:v>
                </c:pt>
                <c:pt idx="53">
                  <c:v>59.775937500000005</c:v>
                </c:pt>
                <c:pt idx="54">
                  <c:v>59.710625</c:v>
                </c:pt>
                <c:pt idx="55">
                  <c:v>59.645312500000003</c:v>
                </c:pt>
                <c:pt idx="56">
                  <c:v>59.58</c:v>
                </c:pt>
                <c:pt idx="57">
                  <c:v>59.514687500000001</c:v>
                </c:pt>
                <c:pt idx="58">
                  <c:v>59.449375000000003</c:v>
                </c:pt>
                <c:pt idx="59">
                  <c:v>59.384062499999999</c:v>
                </c:pt>
                <c:pt idx="60">
                  <c:v>59.318750000000001</c:v>
                </c:pt>
                <c:pt idx="61">
                  <c:v>59.256250000000001</c:v>
                </c:pt>
                <c:pt idx="62">
                  <c:v>59.193750000000001</c:v>
                </c:pt>
                <c:pt idx="63">
                  <c:v>59.131250000000001</c:v>
                </c:pt>
                <c:pt idx="64">
                  <c:v>59.068750000000001</c:v>
                </c:pt>
                <c:pt idx="65">
                  <c:v>59.006250000000001</c:v>
                </c:pt>
                <c:pt idx="66">
                  <c:v>58.943750000000001</c:v>
                </c:pt>
                <c:pt idx="67">
                  <c:v>58.881250000000001</c:v>
                </c:pt>
                <c:pt idx="68">
                  <c:v>58.818750000000001</c:v>
                </c:pt>
                <c:pt idx="69">
                  <c:v>58.756250000000001</c:v>
                </c:pt>
                <c:pt idx="70">
                  <c:v>58.693750000000001</c:v>
                </c:pt>
                <c:pt idx="71">
                  <c:v>58.631250000000001</c:v>
                </c:pt>
                <c:pt idx="72">
                  <c:v>58.568750000000001</c:v>
                </c:pt>
                <c:pt idx="73">
                  <c:v>58.506250000000001</c:v>
                </c:pt>
                <c:pt idx="74">
                  <c:v>58.443750000000001</c:v>
                </c:pt>
                <c:pt idx="75">
                  <c:v>58.381250000000001</c:v>
                </c:pt>
                <c:pt idx="76">
                  <c:v>58.318750000000001</c:v>
                </c:pt>
                <c:pt idx="77">
                  <c:v>58.256250000000001</c:v>
                </c:pt>
                <c:pt idx="78">
                  <c:v>58.193750000000001</c:v>
                </c:pt>
                <c:pt idx="79">
                  <c:v>58.131250000000009</c:v>
                </c:pt>
                <c:pt idx="80">
                  <c:v>58.068750000000001</c:v>
                </c:pt>
              </c:numCache>
            </c:numRef>
          </c:yVal>
          <c:smooth val="1"/>
        </c:ser>
        <c:axId val="72899584"/>
        <c:axId val="72909952"/>
      </c:scatterChart>
      <c:valAx>
        <c:axId val="7289958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2909952"/>
        <c:crosses val="autoZero"/>
        <c:crossBetween val="midCat"/>
      </c:valAx>
      <c:valAx>
        <c:axId val="7290995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crossAx val="728995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8"/>
          <c:y val="0.5644309565470985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(Drier)'!$K$4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'CSIRO Mk3.5 (Drier)'!$K$5:$K$11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(Drier)'!$L$4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'CSIRO Mk3.5 (Drier)'!$L$5:$L$11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axId val="76368128"/>
        <c:axId val="76378496"/>
      </c:scatterChart>
      <c:valAx>
        <c:axId val="76368128"/>
        <c:scaling>
          <c:orientation val="minMax"/>
          <c:max val="210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6378496"/>
        <c:crosses val="autoZero"/>
        <c:crossBetween val="midCat"/>
      </c:valAx>
      <c:valAx>
        <c:axId val="76378496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crossAx val="7636812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/>
      <c:scatterChart>
        <c:scatterStyle val="smoothMarker"/>
        <c:ser>
          <c:idx val="0"/>
          <c:order val="0"/>
          <c:tx>
            <c:strRef>
              <c:f>'CSIRO Mk3.5 (Drier)'!$F$4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(Drier)'!$F$18:$F$98</c:f>
              <c:numCache>
                <c:formatCode>0.0000</c:formatCode>
                <c:ptCount val="81"/>
                <c:pt idx="0">
                  <c:v>0</c:v>
                </c:pt>
                <c:pt idx="1">
                  <c:v>2.1628317499999918E-2</c:v>
                </c:pt>
                <c:pt idx="2">
                  <c:v>4.3256634999999835E-2</c:v>
                </c:pt>
                <c:pt idx="3">
                  <c:v>6.488495249999976E-2</c:v>
                </c:pt>
                <c:pt idx="4">
                  <c:v>8.651326999999967E-2</c:v>
                </c:pt>
                <c:pt idx="5">
                  <c:v>0.10814158749999958</c:v>
                </c:pt>
                <c:pt idx="6">
                  <c:v>0.12976990499999949</c:v>
                </c:pt>
                <c:pt idx="7">
                  <c:v>0.1513982224999994</c:v>
                </c:pt>
                <c:pt idx="8">
                  <c:v>0.17302653999999931</c:v>
                </c:pt>
                <c:pt idx="9">
                  <c:v>0.19465485749999922</c:v>
                </c:pt>
                <c:pt idx="10">
                  <c:v>0.21628317499999913</c:v>
                </c:pt>
                <c:pt idx="11">
                  <c:v>0.23791149249999904</c:v>
                </c:pt>
                <c:pt idx="12">
                  <c:v>0.25953980999999898</c:v>
                </c:pt>
                <c:pt idx="13">
                  <c:v>0.28116812749999892</c:v>
                </c:pt>
                <c:pt idx="14">
                  <c:v>0.30279644499999886</c:v>
                </c:pt>
                <c:pt idx="15">
                  <c:v>0.3244247624999988</c:v>
                </c:pt>
                <c:pt idx="16">
                  <c:v>0.34605307999999874</c:v>
                </c:pt>
                <c:pt idx="17">
                  <c:v>0.36768139749999867</c:v>
                </c:pt>
                <c:pt idx="18">
                  <c:v>0.38930971499999861</c:v>
                </c:pt>
                <c:pt idx="19">
                  <c:v>0.41093803249999855</c:v>
                </c:pt>
                <c:pt idx="20">
                  <c:v>0.43256634999999849</c:v>
                </c:pt>
                <c:pt idx="21">
                  <c:v>0.45419466749999843</c:v>
                </c:pt>
                <c:pt idx="22">
                  <c:v>0.47582298499999837</c:v>
                </c:pt>
                <c:pt idx="23">
                  <c:v>0.4974513024999983</c:v>
                </c:pt>
                <c:pt idx="24">
                  <c:v>0.51907961999999819</c:v>
                </c:pt>
                <c:pt idx="25">
                  <c:v>0.54070793749999813</c:v>
                </c:pt>
                <c:pt idx="26">
                  <c:v>0.56233625499999806</c:v>
                </c:pt>
                <c:pt idx="27">
                  <c:v>0.583964572499998</c:v>
                </c:pt>
                <c:pt idx="28">
                  <c:v>0.60559288999999794</c:v>
                </c:pt>
                <c:pt idx="29">
                  <c:v>0.62722120749999788</c:v>
                </c:pt>
                <c:pt idx="30">
                  <c:v>0.64884952499999782</c:v>
                </c:pt>
                <c:pt idx="31">
                  <c:v>0.67047784249999776</c:v>
                </c:pt>
                <c:pt idx="32">
                  <c:v>0.69210615999999769</c:v>
                </c:pt>
                <c:pt idx="33">
                  <c:v>0.71373447749999763</c:v>
                </c:pt>
                <c:pt idx="34">
                  <c:v>0.73536279499999757</c:v>
                </c:pt>
                <c:pt idx="35">
                  <c:v>0.75699111249999751</c:v>
                </c:pt>
                <c:pt idx="36">
                  <c:v>0.77861942999999745</c:v>
                </c:pt>
                <c:pt idx="37">
                  <c:v>0.80024774749999739</c:v>
                </c:pt>
                <c:pt idx="38">
                  <c:v>0.82187606499999732</c:v>
                </c:pt>
                <c:pt idx="39">
                  <c:v>0.84350438249999726</c:v>
                </c:pt>
                <c:pt idx="40">
                  <c:v>0.86513269999999665</c:v>
                </c:pt>
                <c:pt idx="41">
                  <c:v>0.91263687999999676</c:v>
                </c:pt>
                <c:pt idx="42">
                  <c:v>0.96014105999999688</c:v>
                </c:pt>
                <c:pt idx="43">
                  <c:v>1.0076452399999971</c:v>
                </c:pt>
                <c:pt idx="44">
                  <c:v>1.0551494199999973</c:v>
                </c:pt>
                <c:pt idx="45">
                  <c:v>1.1026535999999976</c:v>
                </c:pt>
                <c:pt idx="46">
                  <c:v>1.1501577799999978</c:v>
                </c:pt>
                <c:pt idx="47">
                  <c:v>1.197661959999998</c:v>
                </c:pt>
                <c:pt idx="48">
                  <c:v>1.2451661399999983</c:v>
                </c:pt>
                <c:pt idx="49">
                  <c:v>1.2926703199999985</c:v>
                </c:pt>
                <c:pt idx="50">
                  <c:v>1.3401744999999987</c:v>
                </c:pt>
                <c:pt idx="51">
                  <c:v>1.3876786799999989</c:v>
                </c:pt>
                <c:pt idx="52">
                  <c:v>1.4351828599999992</c:v>
                </c:pt>
                <c:pt idx="53">
                  <c:v>1.4826870399999994</c:v>
                </c:pt>
                <c:pt idx="54">
                  <c:v>1.5301912199999996</c:v>
                </c:pt>
                <c:pt idx="55">
                  <c:v>1.5776953999999999</c:v>
                </c:pt>
                <c:pt idx="56">
                  <c:v>1.6251995800000001</c:v>
                </c:pt>
                <c:pt idx="57">
                  <c:v>1.6727037600000003</c:v>
                </c:pt>
                <c:pt idx="58">
                  <c:v>1.7202079400000005</c:v>
                </c:pt>
                <c:pt idx="59">
                  <c:v>1.7677121200000008</c:v>
                </c:pt>
                <c:pt idx="60">
                  <c:v>1.8152162999999994</c:v>
                </c:pt>
                <c:pt idx="61">
                  <c:v>1.8707615899999994</c:v>
                </c:pt>
                <c:pt idx="62">
                  <c:v>1.9263068799999994</c:v>
                </c:pt>
                <c:pt idx="63">
                  <c:v>1.9818521699999994</c:v>
                </c:pt>
                <c:pt idx="64">
                  <c:v>2.0373974599999993</c:v>
                </c:pt>
                <c:pt idx="65">
                  <c:v>2.0929427499999993</c:v>
                </c:pt>
                <c:pt idx="66">
                  <c:v>2.1484880399999993</c:v>
                </c:pt>
                <c:pt idx="67">
                  <c:v>2.2040333299999992</c:v>
                </c:pt>
                <c:pt idx="68">
                  <c:v>2.2595786199999992</c:v>
                </c:pt>
                <c:pt idx="69">
                  <c:v>2.3151239099999992</c:v>
                </c:pt>
                <c:pt idx="70">
                  <c:v>2.3706691999999991</c:v>
                </c:pt>
                <c:pt idx="71">
                  <c:v>2.4262144899999991</c:v>
                </c:pt>
                <c:pt idx="72">
                  <c:v>2.4817597799999991</c:v>
                </c:pt>
                <c:pt idx="73">
                  <c:v>2.5373050699999991</c:v>
                </c:pt>
                <c:pt idx="74">
                  <c:v>2.592850359999999</c:v>
                </c:pt>
                <c:pt idx="75">
                  <c:v>2.648395649999999</c:v>
                </c:pt>
                <c:pt idx="76">
                  <c:v>2.703940939999999</c:v>
                </c:pt>
                <c:pt idx="77">
                  <c:v>2.7594862299999989</c:v>
                </c:pt>
                <c:pt idx="78">
                  <c:v>2.8150315199999989</c:v>
                </c:pt>
                <c:pt idx="79">
                  <c:v>2.8705768099999989</c:v>
                </c:pt>
                <c:pt idx="80">
                  <c:v>2.9261221000000006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(Drier)'!$G$18:$G$98</c:f>
              <c:numCache>
                <c:formatCode>0.0000</c:formatCode>
                <c:ptCount val="81"/>
                <c:pt idx="0">
                  <c:v>0</c:v>
                </c:pt>
                <c:pt idx="1">
                  <c:v>2.2500065000000014E-2</c:v>
                </c:pt>
                <c:pt idx="2">
                  <c:v>4.5000130000000027E-2</c:v>
                </c:pt>
                <c:pt idx="3">
                  <c:v>6.7500195000000041E-2</c:v>
                </c:pt>
                <c:pt idx="4">
                  <c:v>9.0000260000000054E-2</c:v>
                </c:pt>
                <c:pt idx="5">
                  <c:v>0.11250032500000007</c:v>
                </c:pt>
                <c:pt idx="6">
                  <c:v>0.13500039000000008</c:v>
                </c:pt>
                <c:pt idx="7">
                  <c:v>0.15750045500000009</c:v>
                </c:pt>
                <c:pt idx="8">
                  <c:v>0.18000052000000011</c:v>
                </c:pt>
                <c:pt idx="9">
                  <c:v>0.20250058500000012</c:v>
                </c:pt>
                <c:pt idx="10">
                  <c:v>0.22500065000000014</c:v>
                </c:pt>
                <c:pt idx="11">
                  <c:v>0.24750071500000015</c:v>
                </c:pt>
                <c:pt idx="12">
                  <c:v>0.27000078000000016</c:v>
                </c:pt>
                <c:pt idx="13">
                  <c:v>0.29250084500000018</c:v>
                </c:pt>
                <c:pt idx="14">
                  <c:v>0.31500091000000019</c:v>
                </c:pt>
                <c:pt idx="15">
                  <c:v>0.3375009750000002</c:v>
                </c:pt>
                <c:pt idx="16">
                  <c:v>0.36000104000000022</c:v>
                </c:pt>
                <c:pt idx="17">
                  <c:v>0.38250110500000023</c:v>
                </c:pt>
                <c:pt idx="18">
                  <c:v>0.40500117000000024</c:v>
                </c:pt>
                <c:pt idx="19">
                  <c:v>0.42750123500000026</c:v>
                </c:pt>
                <c:pt idx="20">
                  <c:v>0.45000130000000027</c:v>
                </c:pt>
                <c:pt idx="21">
                  <c:v>0.47250136500000028</c:v>
                </c:pt>
                <c:pt idx="22">
                  <c:v>0.4950014300000003</c:v>
                </c:pt>
                <c:pt idx="23">
                  <c:v>0.51750149500000031</c:v>
                </c:pt>
                <c:pt idx="24">
                  <c:v>0.54000156000000032</c:v>
                </c:pt>
                <c:pt idx="25">
                  <c:v>0.56250162500000034</c:v>
                </c:pt>
                <c:pt idx="26">
                  <c:v>0.58500169000000035</c:v>
                </c:pt>
                <c:pt idx="27">
                  <c:v>0.60750175500000037</c:v>
                </c:pt>
                <c:pt idx="28">
                  <c:v>0.63000182000000038</c:v>
                </c:pt>
                <c:pt idx="29">
                  <c:v>0.65250188500000039</c:v>
                </c:pt>
                <c:pt idx="30">
                  <c:v>0.67500195000000041</c:v>
                </c:pt>
                <c:pt idx="31">
                  <c:v>0.69750201500000042</c:v>
                </c:pt>
                <c:pt idx="32">
                  <c:v>0.72000208000000043</c:v>
                </c:pt>
                <c:pt idx="33">
                  <c:v>0.74250214500000045</c:v>
                </c:pt>
                <c:pt idx="34">
                  <c:v>0.76500221000000046</c:v>
                </c:pt>
                <c:pt idx="35">
                  <c:v>0.78750227500000047</c:v>
                </c:pt>
                <c:pt idx="36">
                  <c:v>0.81000234000000049</c:v>
                </c:pt>
                <c:pt idx="37">
                  <c:v>0.8325024050000005</c:v>
                </c:pt>
                <c:pt idx="38">
                  <c:v>0.85500247000000051</c:v>
                </c:pt>
                <c:pt idx="39">
                  <c:v>0.87750253500000053</c:v>
                </c:pt>
                <c:pt idx="40">
                  <c:v>0.90000260000000054</c:v>
                </c:pt>
                <c:pt idx="41">
                  <c:v>0.93147809000000037</c:v>
                </c:pt>
                <c:pt idx="42">
                  <c:v>0.9629535800000002</c:v>
                </c:pt>
                <c:pt idx="43">
                  <c:v>0.99442907000000003</c:v>
                </c:pt>
                <c:pt idx="44">
                  <c:v>1.0259045599999999</c:v>
                </c:pt>
                <c:pt idx="45">
                  <c:v>1.0573800499999997</c:v>
                </c:pt>
                <c:pt idx="46">
                  <c:v>1.0888555399999995</c:v>
                </c:pt>
                <c:pt idx="47">
                  <c:v>1.1203310299999993</c:v>
                </c:pt>
                <c:pt idx="48">
                  <c:v>1.1518065199999992</c:v>
                </c:pt>
                <c:pt idx="49">
                  <c:v>1.183282009999999</c:v>
                </c:pt>
                <c:pt idx="50">
                  <c:v>1.2147574999999988</c:v>
                </c:pt>
                <c:pt idx="51">
                  <c:v>1.2462329899999987</c:v>
                </c:pt>
                <c:pt idx="52">
                  <c:v>1.2777084799999985</c:v>
                </c:pt>
                <c:pt idx="53">
                  <c:v>1.3091839699999983</c:v>
                </c:pt>
                <c:pt idx="54">
                  <c:v>1.3406594599999981</c:v>
                </c:pt>
                <c:pt idx="55">
                  <c:v>1.372134949999998</c:v>
                </c:pt>
                <c:pt idx="56">
                  <c:v>1.4036104399999978</c:v>
                </c:pt>
                <c:pt idx="57">
                  <c:v>1.4350859299999976</c:v>
                </c:pt>
                <c:pt idx="58">
                  <c:v>1.4665614199999975</c:v>
                </c:pt>
                <c:pt idx="59">
                  <c:v>1.4980369099999973</c:v>
                </c:pt>
                <c:pt idx="60">
                  <c:v>1.529512399999998</c:v>
                </c:pt>
                <c:pt idx="61">
                  <c:v>1.5603975699999979</c:v>
                </c:pt>
                <c:pt idx="62">
                  <c:v>1.5912827399999978</c:v>
                </c:pt>
                <c:pt idx="63">
                  <c:v>1.6221679099999977</c:v>
                </c:pt>
                <c:pt idx="64">
                  <c:v>1.6530530799999976</c:v>
                </c:pt>
                <c:pt idx="65">
                  <c:v>1.6839382499999975</c:v>
                </c:pt>
                <c:pt idx="66">
                  <c:v>1.7148234199999974</c:v>
                </c:pt>
                <c:pt idx="67">
                  <c:v>1.7457085899999973</c:v>
                </c:pt>
                <c:pt idx="68">
                  <c:v>1.7765937599999972</c:v>
                </c:pt>
                <c:pt idx="69">
                  <c:v>1.8074789299999972</c:v>
                </c:pt>
                <c:pt idx="70">
                  <c:v>1.8383640999999971</c:v>
                </c:pt>
                <c:pt idx="71">
                  <c:v>1.869249269999997</c:v>
                </c:pt>
                <c:pt idx="72">
                  <c:v>1.9001344399999969</c:v>
                </c:pt>
                <c:pt idx="73">
                  <c:v>1.9310196099999968</c:v>
                </c:pt>
                <c:pt idx="74">
                  <c:v>1.9619047799999967</c:v>
                </c:pt>
                <c:pt idx="75">
                  <c:v>1.9927899499999966</c:v>
                </c:pt>
                <c:pt idx="76">
                  <c:v>2.0236751199999965</c:v>
                </c:pt>
                <c:pt idx="77">
                  <c:v>2.0545602899999964</c:v>
                </c:pt>
                <c:pt idx="78">
                  <c:v>2.0854454599999963</c:v>
                </c:pt>
                <c:pt idx="79">
                  <c:v>2.1163306299999962</c:v>
                </c:pt>
                <c:pt idx="80">
                  <c:v>2.1472157999999979</c:v>
                </c:pt>
              </c:numCache>
            </c:numRef>
          </c:yVal>
          <c:smooth val="1"/>
        </c:ser>
        <c:axId val="76295168"/>
        <c:axId val="76309632"/>
      </c:scatterChart>
      <c:valAx>
        <c:axId val="7629516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6309632"/>
        <c:crosses val="autoZero"/>
        <c:crossBetween val="midCat"/>
      </c:valAx>
      <c:valAx>
        <c:axId val="763096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629516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(Drier)'!$U$18:$U$98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22.149740917500001</c:v>
                </c:pt>
                <c:pt idx="2">
                  <c:v>22.171369235</c:v>
                </c:pt>
                <c:pt idx="3">
                  <c:v>22.1929975525</c:v>
                </c:pt>
                <c:pt idx="4">
                  <c:v>22.214625870000003</c:v>
                </c:pt>
                <c:pt idx="5">
                  <c:v>22.236254187500002</c:v>
                </c:pt>
                <c:pt idx="6">
                  <c:v>22.257882505000001</c:v>
                </c:pt>
                <c:pt idx="7">
                  <c:v>22.279510822500001</c:v>
                </c:pt>
                <c:pt idx="8">
                  <c:v>22.30113914</c:v>
                </c:pt>
                <c:pt idx="9">
                  <c:v>22.322767457499999</c:v>
                </c:pt>
                <c:pt idx="10">
                  <c:v>22.344395774999999</c:v>
                </c:pt>
                <c:pt idx="11">
                  <c:v>22.366024092500002</c:v>
                </c:pt>
                <c:pt idx="12">
                  <c:v>22.387652410000001</c:v>
                </c:pt>
                <c:pt idx="13">
                  <c:v>22.409280727500001</c:v>
                </c:pt>
                <c:pt idx="14">
                  <c:v>22.430909045</c:v>
                </c:pt>
                <c:pt idx="15">
                  <c:v>22.452537362499999</c:v>
                </c:pt>
                <c:pt idx="16">
                  <c:v>22.474165679999999</c:v>
                </c:pt>
                <c:pt idx="17">
                  <c:v>22.495793997500002</c:v>
                </c:pt>
                <c:pt idx="18">
                  <c:v>22.517422315000001</c:v>
                </c:pt>
                <c:pt idx="19">
                  <c:v>22.5390506325</c:v>
                </c:pt>
                <c:pt idx="20">
                  <c:v>22.56067895</c:v>
                </c:pt>
                <c:pt idx="21">
                  <c:v>22.582307267499999</c:v>
                </c:pt>
                <c:pt idx="22">
                  <c:v>22.603935584999999</c:v>
                </c:pt>
                <c:pt idx="23">
                  <c:v>22.625563902500001</c:v>
                </c:pt>
                <c:pt idx="24">
                  <c:v>22.647192220000001</c:v>
                </c:pt>
                <c:pt idx="25">
                  <c:v>22.6688205375</c:v>
                </c:pt>
                <c:pt idx="26">
                  <c:v>22.690448855</c:v>
                </c:pt>
                <c:pt idx="27">
                  <c:v>22.712077172499999</c:v>
                </c:pt>
                <c:pt idx="28">
                  <c:v>22.733705489999998</c:v>
                </c:pt>
                <c:pt idx="29">
                  <c:v>22.755333807499998</c:v>
                </c:pt>
                <c:pt idx="30">
                  <c:v>22.776962125000001</c:v>
                </c:pt>
                <c:pt idx="31">
                  <c:v>22.7985904425</c:v>
                </c:pt>
                <c:pt idx="32">
                  <c:v>22.820218759999999</c:v>
                </c:pt>
                <c:pt idx="33">
                  <c:v>22.841847077499999</c:v>
                </c:pt>
                <c:pt idx="34">
                  <c:v>22.863475394999998</c:v>
                </c:pt>
                <c:pt idx="35">
                  <c:v>22.885103712499998</c:v>
                </c:pt>
                <c:pt idx="36">
                  <c:v>22.906732030000001</c:v>
                </c:pt>
                <c:pt idx="37">
                  <c:v>22.9283603475</c:v>
                </c:pt>
                <c:pt idx="38">
                  <c:v>22.949988664999999</c:v>
                </c:pt>
                <c:pt idx="39">
                  <c:v>22.971616982499999</c:v>
                </c:pt>
                <c:pt idx="40">
                  <c:v>22.993245299999998</c:v>
                </c:pt>
                <c:pt idx="41">
                  <c:v>23.040749479999999</c:v>
                </c:pt>
                <c:pt idx="42">
                  <c:v>23.088253659999999</c:v>
                </c:pt>
                <c:pt idx="43">
                  <c:v>23.13575784</c:v>
                </c:pt>
                <c:pt idx="44">
                  <c:v>23.183262019999997</c:v>
                </c:pt>
                <c:pt idx="45">
                  <c:v>23.230766199999998</c:v>
                </c:pt>
                <c:pt idx="46">
                  <c:v>23.278270379999999</c:v>
                </c:pt>
                <c:pt idx="47">
                  <c:v>23.325774559999999</c:v>
                </c:pt>
                <c:pt idx="48">
                  <c:v>23.37327874</c:v>
                </c:pt>
                <c:pt idx="49">
                  <c:v>23.420782920000001</c:v>
                </c:pt>
                <c:pt idx="50">
                  <c:v>23.468287100000001</c:v>
                </c:pt>
                <c:pt idx="51">
                  <c:v>23.515791280000002</c:v>
                </c:pt>
                <c:pt idx="52">
                  <c:v>23.563295459999999</c:v>
                </c:pt>
                <c:pt idx="53">
                  <c:v>23.61079964</c:v>
                </c:pt>
                <c:pt idx="54">
                  <c:v>23.65830382</c:v>
                </c:pt>
                <c:pt idx="55">
                  <c:v>23.705808000000001</c:v>
                </c:pt>
                <c:pt idx="56">
                  <c:v>23.753312180000002</c:v>
                </c:pt>
                <c:pt idx="57">
                  <c:v>23.800816360000002</c:v>
                </c:pt>
                <c:pt idx="58">
                  <c:v>23.848320540000003</c:v>
                </c:pt>
                <c:pt idx="59">
                  <c:v>23.895824720000004</c:v>
                </c:pt>
                <c:pt idx="60">
                  <c:v>23.943328900000001</c:v>
                </c:pt>
                <c:pt idx="61">
                  <c:v>23.998874190000002</c:v>
                </c:pt>
                <c:pt idx="62">
                  <c:v>24.05441948</c:v>
                </c:pt>
                <c:pt idx="63">
                  <c:v>24.109964770000001</c:v>
                </c:pt>
                <c:pt idx="64">
                  <c:v>24.165510060000003</c:v>
                </c:pt>
                <c:pt idx="65">
                  <c:v>24.22105535</c:v>
                </c:pt>
                <c:pt idx="66">
                  <c:v>24.276600640000002</c:v>
                </c:pt>
                <c:pt idx="67">
                  <c:v>24.332145929999999</c:v>
                </c:pt>
                <c:pt idx="68">
                  <c:v>24.387691220000001</c:v>
                </c:pt>
                <c:pt idx="69">
                  <c:v>24.443236510000002</c:v>
                </c:pt>
                <c:pt idx="70">
                  <c:v>24.4987818</c:v>
                </c:pt>
                <c:pt idx="71">
                  <c:v>24.554327090000001</c:v>
                </c:pt>
                <c:pt idx="72">
                  <c:v>24.609872379999999</c:v>
                </c:pt>
                <c:pt idx="73">
                  <c:v>24.66541767</c:v>
                </c:pt>
                <c:pt idx="74">
                  <c:v>24.720962960000001</c:v>
                </c:pt>
                <c:pt idx="75">
                  <c:v>24.776508249999999</c:v>
                </c:pt>
                <c:pt idx="76">
                  <c:v>24.83205354</c:v>
                </c:pt>
                <c:pt idx="77">
                  <c:v>24.887598830000002</c:v>
                </c:pt>
                <c:pt idx="78">
                  <c:v>24.943144119999999</c:v>
                </c:pt>
                <c:pt idx="79">
                  <c:v>24.998689410000001</c:v>
                </c:pt>
                <c:pt idx="80">
                  <c:v>25.054234700000002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(Drier)'!$V$18:$V$98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22.150612665000001</c:v>
                </c:pt>
                <c:pt idx="2">
                  <c:v>22.17311273</c:v>
                </c:pt>
                <c:pt idx="3">
                  <c:v>22.195612795000002</c:v>
                </c:pt>
                <c:pt idx="4">
                  <c:v>22.218112860000002</c:v>
                </c:pt>
                <c:pt idx="5">
                  <c:v>22.240612925000001</c:v>
                </c:pt>
                <c:pt idx="6">
                  <c:v>22.263112990000003</c:v>
                </c:pt>
                <c:pt idx="7">
                  <c:v>22.285613055000002</c:v>
                </c:pt>
                <c:pt idx="8">
                  <c:v>22.308113120000002</c:v>
                </c:pt>
                <c:pt idx="9">
                  <c:v>22.330613185000001</c:v>
                </c:pt>
                <c:pt idx="10">
                  <c:v>22.35311325</c:v>
                </c:pt>
                <c:pt idx="11">
                  <c:v>22.375613315000003</c:v>
                </c:pt>
                <c:pt idx="12">
                  <c:v>22.398113380000002</c:v>
                </c:pt>
                <c:pt idx="13">
                  <c:v>22.420613445000001</c:v>
                </c:pt>
                <c:pt idx="14">
                  <c:v>22.443113510000003</c:v>
                </c:pt>
                <c:pt idx="15">
                  <c:v>22.465613575000003</c:v>
                </c:pt>
                <c:pt idx="16">
                  <c:v>22.488113640000002</c:v>
                </c:pt>
                <c:pt idx="17">
                  <c:v>22.510613705000001</c:v>
                </c:pt>
                <c:pt idx="18">
                  <c:v>22.53311377</c:v>
                </c:pt>
                <c:pt idx="19">
                  <c:v>22.555613835000003</c:v>
                </c:pt>
                <c:pt idx="20">
                  <c:v>22.578113900000002</c:v>
                </c:pt>
                <c:pt idx="21">
                  <c:v>22.600613965000001</c:v>
                </c:pt>
                <c:pt idx="22">
                  <c:v>22.623114030000004</c:v>
                </c:pt>
                <c:pt idx="23">
                  <c:v>22.645614095000003</c:v>
                </c:pt>
                <c:pt idx="24">
                  <c:v>22.668114160000002</c:v>
                </c:pt>
                <c:pt idx="25">
                  <c:v>22.690614225000001</c:v>
                </c:pt>
                <c:pt idx="26">
                  <c:v>22.71311429</c:v>
                </c:pt>
                <c:pt idx="27">
                  <c:v>22.735614355000003</c:v>
                </c:pt>
                <c:pt idx="28">
                  <c:v>22.758114420000002</c:v>
                </c:pt>
                <c:pt idx="29">
                  <c:v>22.780614485000001</c:v>
                </c:pt>
                <c:pt idx="30">
                  <c:v>22.803114550000004</c:v>
                </c:pt>
                <c:pt idx="31">
                  <c:v>22.825614615000003</c:v>
                </c:pt>
                <c:pt idx="32">
                  <c:v>22.848114680000002</c:v>
                </c:pt>
                <c:pt idx="33">
                  <c:v>22.870614745000001</c:v>
                </c:pt>
                <c:pt idx="34">
                  <c:v>22.89311481</c:v>
                </c:pt>
                <c:pt idx="35">
                  <c:v>22.915614875000003</c:v>
                </c:pt>
                <c:pt idx="36">
                  <c:v>22.938114940000002</c:v>
                </c:pt>
                <c:pt idx="37">
                  <c:v>22.960615005000001</c:v>
                </c:pt>
                <c:pt idx="38">
                  <c:v>22.983115070000004</c:v>
                </c:pt>
                <c:pt idx="39">
                  <c:v>23.005615135000003</c:v>
                </c:pt>
                <c:pt idx="40">
                  <c:v>23.028115200000002</c:v>
                </c:pt>
                <c:pt idx="41">
                  <c:v>23.05959069</c:v>
                </c:pt>
                <c:pt idx="42">
                  <c:v>23.091066180000002</c:v>
                </c:pt>
                <c:pt idx="43">
                  <c:v>23.12254167</c:v>
                </c:pt>
                <c:pt idx="44">
                  <c:v>23.154017160000002</c:v>
                </c:pt>
                <c:pt idx="45">
                  <c:v>23.18549265</c:v>
                </c:pt>
                <c:pt idx="46">
                  <c:v>23.216968140000002</c:v>
                </c:pt>
                <c:pt idx="47">
                  <c:v>23.248443630000001</c:v>
                </c:pt>
                <c:pt idx="48">
                  <c:v>23.279919120000002</c:v>
                </c:pt>
                <c:pt idx="49">
                  <c:v>23.311394610000001</c:v>
                </c:pt>
                <c:pt idx="50">
                  <c:v>23.342870099999999</c:v>
                </c:pt>
                <c:pt idx="51">
                  <c:v>23.374345590000001</c:v>
                </c:pt>
                <c:pt idx="52">
                  <c:v>23.405821079999999</c:v>
                </c:pt>
                <c:pt idx="53">
                  <c:v>23.437296570000001</c:v>
                </c:pt>
                <c:pt idx="54">
                  <c:v>23.468772059999999</c:v>
                </c:pt>
                <c:pt idx="55">
                  <c:v>23.500247550000001</c:v>
                </c:pt>
                <c:pt idx="56">
                  <c:v>23.531723039999999</c:v>
                </c:pt>
                <c:pt idx="57">
                  <c:v>23.563198529999998</c:v>
                </c:pt>
                <c:pt idx="58">
                  <c:v>23.594674019999999</c:v>
                </c:pt>
                <c:pt idx="59">
                  <c:v>23.626149509999998</c:v>
                </c:pt>
                <c:pt idx="60">
                  <c:v>23.657624999999999</c:v>
                </c:pt>
                <c:pt idx="61">
                  <c:v>23.688510170000001</c:v>
                </c:pt>
                <c:pt idx="62">
                  <c:v>23.719395339999998</c:v>
                </c:pt>
                <c:pt idx="63">
                  <c:v>23.75028051</c:v>
                </c:pt>
                <c:pt idx="64">
                  <c:v>23.781165680000001</c:v>
                </c:pt>
                <c:pt idx="65">
                  <c:v>23.812050849999999</c:v>
                </c:pt>
                <c:pt idx="66">
                  <c:v>23.84293602</c:v>
                </c:pt>
                <c:pt idx="67">
                  <c:v>23.873821189999997</c:v>
                </c:pt>
                <c:pt idx="68">
                  <c:v>23.904706359999999</c:v>
                </c:pt>
                <c:pt idx="69">
                  <c:v>23.93559153</c:v>
                </c:pt>
                <c:pt idx="70">
                  <c:v>23.966476699999998</c:v>
                </c:pt>
                <c:pt idx="71">
                  <c:v>23.997361869999999</c:v>
                </c:pt>
                <c:pt idx="72">
                  <c:v>24.028247039999997</c:v>
                </c:pt>
                <c:pt idx="73">
                  <c:v>24.059132209999998</c:v>
                </c:pt>
                <c:pt idx="74">
                  <c:v>24.090017379999999</c:v>
                </c:pt>
                <c:pt idx="75">
                  <c:v>24.120902549999997</c:v>
                </c:pt>
                <c:pt idx="76">
                  <c:v>24.151787719999998</c:v>
                </c:pt>
                <c:pt idx="77">
                  <c:v>24.182672889999999</c:v>
                </c:pt>
                <c:pt idx="78">
                  <c:v>24.213558059999997</c:v>
                </c:pt>
                <c:pt idx="79">
                  <c:v>24.244443229999998</c:v>
                </c:pt>
                <c:pt idx="80">
                  <c:v>24.275328399999999</c:v>
                </c:pt>
              </c:numCache>
            </c:numRef>
          </c:yVal>
          <c:smooth val="1"/>
        </c:ser>
        <c:axId val="76505088"/>
        <c:axId val="76507008"/>
      </c:scatterChart>
      <c:valAx>
        <c:axId val="7650508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6507008"/>
        <c:crosses val="autoZero"/>
        <c:crossBetween val="midCat"/>
      </c:valAx>
      <c:valAx>
        <c:axId val="76507008"/>
        <c:scaling>
          <c:orientation val="minMax"/>
          <c:max val="25.5"/>
          <c:min val="22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65050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/>
      <c:scatterChart>
        <c:scatterStyle val="smoothMarker"/>
        <c:ser>
          <c:idx val="0"/>
          <c:order val="0"/>
          <c:tx>
            <c:strRef>
              <c:f>'CSIRO Mk3.5 (Drier)'!$F$17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(Drier)'!$F$18:$F$98</c:f>
              <c:numCache>
                <c:formatCode>0.0000</c:formatCode>
                <c:ptCount val="81"/>
                <c:pt idx="0">
                  <c:v>0</c:v>
                </c:pt>
                <c:pt idx="1">
                  <c:v>2.1628317499999918E-2</c:v>
                </c:pt>
                <c:pt idx="2">
                  <c:v>4.3256634999999835E-2</c:v>
                </c:pt>
                <c:pt idx="3">
                  <c:v>6.488495249999976E-2</c:v>
                </c:pt>
                <c:pt idx="4">
                  <c:v>8.651326999999967E-2</c:v>
                </c:pt>
                <c:pt idx="5">
                  <c:v>0.10814158749999958</c:v>
                </c:pt>
                <c:pt idx="6">
                  <c:v>0.12976990499999949</c:v>
                </c:pt>
                <c:pt idx="7">
                  <c:v>0.1513982224999994</c:v>
                </c:pt>
                <c:pt idx="8">
                  <c:v>0.17302653999999931</c:v>
                </c:pt>
                <c:pt idx="9">
                  <c:v>0.19465485749999922</c:v>
                </c:pt>
                <c:pt idx="10">
                  <c:v>0.21628317499999913</c:v>
                </c:pt>
                <c:pt idx="11">
                  <c:v>0.23791149249999904</c:v>
                </c:pt>
                <c:pt idx="12">
                  <c:v>0.25953980999999898</c:v>
                </c:pt>
                <c:pt idx="13">
                  <c:v>0.28116812749999892</c:v>
                </c:pt>
                <c:pt idx="14">
                  <c:v>0.30279644499999886</c:v>
                </c:pt>
                <c:pt idx="15">
                  <c:v>0.3244247624999988</c:v>
                </c:pt>
                <c:pt idx="16">
                  <c:v>0.34605307999999874</c:v>
                </c:pt>
                <c:pt idx="17">
                  <c:v>0.36768139749999867</c:v>
                </c:pt>
                <c:pt idx="18">
                  <c:v>0.38930971499999861</c:v>
                </c:pt>
                <c:pt idx="19">
                  <c:v>0.41093803249999855</c:v>
                </c:pt>
                <c:pt idx="20">
                  <c:v>0.43256634999999849</c:v>
                </c:pt>
                <c:pt idx="21">
                  <c:v>0.45419466749999843</c:v>
                </c:pt>
                <c:pt idx="22">
                  <c:v>0.47582298499999837</c:v>
                </c:pt>
                <c:pt idx="23">
                  <c:v>0.4974513024999983</c:v>
                </c:pt>
                <c:pt idx="24">
                  <c:v>0.51907961999999819</c:v>
                </c:pt>
                <c:pt idx="25">
                  <c:v>0.54070793749999813</c:v>
                </c:pt>
                <c:pt idx="26">
                  <c:v>0.56233625499999806</c:v>
                </c:pt>
                <c:pt idx="27">
                  <c:v>0.583964572499998</c:v>
                </c:pt>
                <c:pt idx="28">
                  <c:v>0.60559288999999794</c:v>
                </c:pt>
                <c:pt idx="29">
                  <c:v>0.62722120749999788</c:v>
                </c:pt>
                <c:pt idx="30">
                  <c:v>0.64884952499999782</c:v>
                </c:pt>
                <c:pt idx="31">
                  <c:v>0.67047784249999776</c:v>
                </c:pt>
                <c:pt idx="32">
                  <c:v>0.69210615999999769</c:v>
                </c:pt>
                <c:pt idx="33">
                  <c:v>0.71373447749999763</c:v>
                </c:pt>
                <c:pt idx="34">
                  <c:v>0.73536279499999757</c:v>
                </c:pt>
                <c:pt idx="35">
                  <c:v>0.75699111249999751</c:v>
                </c:pt>
                <c:pt idx="36">
                  <c:v>0.77861942999999745</c:v>
                </c:pt>
                <c:pt idx="37">
                  <c:v>0.80024774749999739</c:v>
                </c:pt>
                <c:pt idx="38">
                  <c:v>0.82187606499999732</c:v>
                </c:pt>
                <c:pt idx="39">
                  <c:v>0.84350438249999726</c:v>
                </c:pt>
                <c:pt idx="40">
                  <c:v>0.86513269999999665</c:v>
                </c:pt>
                <c:pt idx="41">
                  <c:v>0.91263687999999676</c:v>
                </c:pt>
                <c:pt idx="42">
                  <c:v>0.96014105999999688</c:v>
                </c:pt>
                <c:pt idx="43">
                  <c:v>1.0076452399999971</c:v>
                </c:pt>
                <c:pt idx="44">
                  <c:v>1.0551494199999973</c:v>
                </c:pt>
                <c:pt idx="45">
                  <c:v>1.1026535999999976</c:v>
                </c:pt>
                <c:pt idx="46">
                  <c:v>1.1501577799999978</c:v>
                </c:pt>
                <c:pt idx="47">
                  <c:v>1.197661959999998</c:v>
                </c:pt>
                <c:pt idx="48">
                  <c:v>1.2451661399999983</c:v>
                </c:pt>
                <c:pt idx="49">
                  <c:v>1.2926703199999985</c:v>
                </c:pt>
                <c:pt idx="50">
                  <c:v>1.3401744999999987</c:v>
                </c:pt>
                <c:pt idx="51">
                  <c:v>1.3876786799999989</c:v>
                </c:pt>
                <c:pt idx="52">
                  <c:v>1.4351828599999992</c:v>
                </c:pt>
                <c:pt idx="53">
                  <c:v>1.4826870399999994</c:v>
                </c:pt>
                <c:pt idx="54">
                  <c:v>1.5301912199999996</c:v>
                </c:pt>
                <c:pt idx="55">
                  <c:v>1.5776953999999999</c:v>
                </c:pt>
                <c:pt idx="56">
                  <c:v>1.6251995800000001</c:v>
                </c:pt>
                <c:pt idx="57">
                  <c:v>1.6727037600000003</c:v>
                </c:pt>
                <c:pt idx="58">
                  <c:v>1.7202079400000005</c:v>
                </c:pt>
                <c:pt idx="59">
                  <c:v>1.7677121200000008</c:v>
                </c:pt>
                <c:pt idx="60">
                  <c:v>1.8152162999999994</c:v>
                </c:pt>
                <c:pt idx="61">
                  <c:v>1.8707615899999994</c:v>
                </c:pt>
                <c:pt idx="62">
                  <c:v>1.9263068799999994</c:v>
                </c:pt>
                <c:pt idx="63">
                  <c:v>1.9818521699999994</c:v>
                </c:pt>
                <c:pt idx="64">
                  <c:v>2.0373974599999993</c:v>
                </c:pt>
                <c:pt idx="65">
                  <c:v>2.0929427499999993</c:v>
                </c:pt>
                <c:pt idx="66">
                  <c:v>2.1484880399999993</c:v>
                </c:pt>
                <c:pt idx="67">
                  <c:v>2.2040333299999992</c:v>
                </c:pt>
                <c:pt idx="68">
                  <c:v>2.2595786199999992</c:v>
                </c:pt>
                <c:pt idx="69">
                  <c:v>2.3151239099999992</c:v>
                </c:pt>
                <c:pt idx="70">
                  <c:v>2.3706691999999991</c:v>
                </c:pt>
                <c:pt idx="71">
                  <c:v>2.4262144899999991</c:v>
                </c:pt>
                <c:pt idx="72">
                  <c:v>2.4817597799999991</c:v>
                </c:pt>
                <c:pt idx="73">
                  <c:v>2.5373050699999991</c:v>
                </c:pt>
                <c:pt idx="74">
                  <c:v>2.592850359999999</c:v>
                </c:pt>
                <c:pt idx="75">
                  <c:v>2.648395649999999</c:v>
                </c:pt>
                <c:pt idx="76">
                  <c:v>2.703940939999999</c:v>
                </c:pt>
                <c:pt idx="77">
                  <c:v>2.7594862299999989</c:v>
                </c:pt>
                <c:pt idx="78">
                  <c:v>2.8150315199999989</c:v>
                </c:pt>
                <c:pt idx="79">
                  <c:v>2.8705768099999989</c:v>
                </c:pt>
                <c:pt idx="80">
                  <c:v>2.9261221000000006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(Drier)'!$G$17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(Drier)'!$G$18:$G$98</c:f>
              <c:numCache>
                <c:formatCode>0.0000</c:formatCode>
                <c:ptCount val="81"/>
                <c:pt idx="0">
                  <c:v>0</c:v>
                </c:pt>
                <c:pt idx="1">
                  <c:v>2.2500065000000014E-2</c:v>
                </c:pt>
                <c:pt idx="2">
                  <c:v>4.5000130000000027E-2</c:v>
                </c:pt>
                <c:pt idx="3">
                  <c:v>6.7500195000000041E-2</c:v>
                </c:pt>
                <c:pt idx="4">
                  <c:v>9.0000260000000054E-2</c:v>
                </c:pt>
                <c:pt idx="5">
                  <c:v>0.11250032500000007</c:v>
                </c:pt>
                <c:pt idx="6">
                  <c:v>0.13500039000000008</c:v>
                </c:pt>
                <c:pt idx="7">
                  <c:v>0.15750045500000009</c:v>
                </c:pt>
                <c:pt idx="8">
                  <c:v>0.18000052000000011</c:v>
                </c:pt>
                <c:pt idx="9">
                  <c:v>0.20250058500000012</c:v>
                </c:pt>
                <c:pt idx="10">
                  <c:v>0.22500065000000014</c:v>
                </c:pt>
                <c:pt idx="11">
                  <c:v>0.24750071500000015</c:v>
                </c:pt>
                <c:pt idx="12">
                  <c:v>0.27000078000000016</c:v>
                </c:pt>
                <c:pt idx="13">
                  <c:v>0.29250084500000018</c:v>
                </c:pt>
                <c:pt idx="14">
                  <c:v>0.31500091000000019</c:v>
                </c:pt>
                <c:pt idx="15">
                  <c:v>0.3375009750000002</c:v>
                </c:pt>
                <c:pt idx="16">
                  <c:v>0.36000104000000022</c:v>
                </c:pt>
                <c:pt idx="17">
                  <c:v>0.38250110500000023</c:v>
                </c:pt>
                <c:pt idx="18">
                  <c:v>0.40500117000000024</c:v>
                </c:pt>
                <c:pt idx="19">
                  <c:v>0.42750123500000026</c:v>
                </c:pt>
                <c:pt idx="20">
                  <c:v>0.45000130000000027</c:v>
                </c:pt>
                <c:pt idx="21">
                  <c:v>0.47250136500000028</c:v>
                </c:pt>
                <c:pt idx="22">
                  <c:v>0.4950014300000003</c:v>
                </c:pt>
                <c:pt idx="23">
                  <c:v>0.51750149500000031</c:v>
                </c:pt>
                <c:pt idx="24">
                  <c:v>0.54000156000000032</c:v>
                </c:pt>
                <c:pt idx="25">
                  <c:v>0.56250162500000034</c:v>
                </c:pt>
                <c:pt idx="26">
                  <c:v>0.58500169000000035</c:v>
                </c:pt>
                <c:pt idx="27">
                  <c:v>0.60750175500000037</c:v>
                </c:pt>
                <c:pt idx="28">
                  <c:v>0.63000182000000038</c:v>
                </c:pt>
                <c:pt idx="29">
                  <c:v>0.65250188500000039</c:v>
                </c:pt>
                <c:pt idx="30">
                  <c:v>0.67500195000000041</c:v>
                </c:pt>
                <c:pt idx="31">
                  <c:v>0.69750201500000042</c:v>
                </c:pt>
                <c:pt idx="32">
                  <c:v>0.72000208000000043</c:v>
                </c:pt>
                <c:pt idx="33">
                  <c:v>0.74250214500000045</c:v>
                </c:pt>
                <c:pt idx="34">
                  <c:v>0.76500221000000046</c:v>
                </c:pt>
                <c:pt idx="35">
                  <c:v>0.78750227500000047</c:v>
                </c:pt>
                <c:pt idx="36">
                  <c:v>0.81000234000000049</c:v>
                </c:pt>
                <c:pt idx="37">
                  <c:v>0.8325024050000005</c:v>
                </c:pt>
                <c:pt idx="38">
                  <c:v>0.85500247000000051</c:v>
                </c:pt>
                <c:pt idx="39">
                  <c:v>0.87750253500000053</c:v>
                </c:pt>
                <c:pt idx="40">
                  <c:v>0.90000260000000054</c:v>
                </c:pt>
                <c:pt idx="41">
                  <c:v>0.93147809000000037</c:v>
                </c:pt>
                <c:pt idx="42">
                  <c:v>0.9629535800000002</c:v>
                </c:pt>
                <c:pt idx="43">
                  <c:v>0.99442907000000003</c:v>
                </c:pt>
                <c:pt idx="44">
                  <c:v>1.0259045599999999</c:v>
                </c:pt>
                <c:pt idx="45">
                  <c:v>1.0573800499999997</c:v>
                </c:pt>
                <c:pt idx="46">
                  <c:v>1.0888555399999995</c:v>
                </c:pt>
                <c:pt idx="47">
                  <c:v>1.1203310299999993</c:v>
                </c:pt>
                <c:pt idx="48">
                  <c:v>1.1518065199999992</c:v>
                </c:pt>
                <c:pt idx="49">
                  <c:v>1.183282009999999</c:v>
                </c:pt>
                <c:pt idx="50">
                  <c:v>1.2147574999999988</c:v>
                </c:pt>
                <c:pt idx="51">
                  <c:v>1.2462329899999987</c:v>
                </c:pt>
                <c:pt idx="52">
                  <c:v>1.2777084799999985</c:v>
                </c:pt>
                <c:pt idx="53">
                  <c:v>1.3091839699999983</c:v>
                </c:pt>
                <c:pt idx="54">
                  <c:v>1.3406594599999981</c:v>
                </c:pt>
                <c:pt idx="55">
                  <c:v>1.372134949999998</c:v>
                </c:pt>
                <c:pt idx="56">
                  <c:v>1.4036104399999978</c:v>
                </c:pt>
                <c:pt idx="57">
                  <c:v>1.4350859299999976</c:v>
                </c:pt>
                <c:pt idx="58">
                  <c:v>1.4665614199999975</c:v>
                </c:pt>
                <c:pt idx="59">
                  <c:v>1.4980369099999973</c:v>
                </c:pt>
                <c:pt idx="60">
                  <c:v>1.529512399999998</c:v>
                </c:pt>
                <c:pt idx="61">
                  <c:v>1.5603975699999979</c:v>
                </c:pt>
                <c:pt idx="62">
                  <c:v>1.5912827399999978</c:v>
                </c:pt>
                <c:pt idx="63">
                  <c:v>1.6221679099999977</c:v>
                </c:pt>
                <c:pt idx="64">
                  <c:v>1.6530530799999976</c:v>
                </c:pt>
                <c:pt idx="65">
                  <c:v>1.6839382499999975</c:v>
                </c:pt>
                <c:pt idx="66">
                  <c:v>1.7148234199999974</c:v>
                </c:pt>
                <c:pt idx="67">
                  <c:v>1.7457085899999973</c:v>
                </c:pt>
                <c:pt idx="68">
                  <c:v>1.7765937599999972</c:v>
                </c:pt>
                <c:pt idx="69">
                  <c:v>1.8074789299999972</c:v>
                </c:pt>
                <c:pt idx="70">
                  <c:v>1.8383640999999971</c:v>
                </c:pt>
                <c:pt idx="71">
                  <c:v>1.869249269999997</c:v>
                </c:pt>
                <c:pt idx="72">
                  <c:v>1.9001344399999969</c:v>
                </c:pt>
                <c:pt idx="73">
                  <c:v>1.9310196099999968</c:v>
                </c:pt>
                <c:pt idx="74">
                  <c:v>1.9619047799999967</c:v>
                </c:pt>
                <c:pt idx="75">
                  <c:v>1.9927899499999966</c:v>
                </c:pt>
                <c:pt idx="76">
                  <c:v>2.0236751199999965</c:v>
                </c:pt>
                <c:pt idx="77">
                  <c:v>2.0545602899999964</c:v>
                </c:pt>
                <c:pt idx="78">
                  <c:v>2.0854454599999963</c:v>
                </c:pt>
                <c:pt idx="79">
                  <c:v>2.1163306299999962</c:v>
                </c:pt>
                <c:pt idx="80">
                  <c:v>2.1472157999999979</c:v>
                </c:pt>
              </c:numCache>
            </c:numRef>
          </c:yVal>
          <c:smooth val="1"/>
        </c:ser>
        <c:axId val="81003264"/>
        <c:axId val="81005184"/>
      </c:scatterChart>
      <c:valAx>
        <c:axId val="810032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1005184"/>
        <c:crosses val="autoZero"/>
        <c:crossBetween val="midCat"/>
      </c:valAx>
      <c:valAx>
        <c:axId val="810051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100326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'MIROC(hires) (Wetter)'!$B$5:$B$9</c:f>
              <c:numCache>
                <c:formatCode>General</c:formatCode>
                <c:ptCount val="5"/>
                <c:pt idx="0">
                  <c:v>0</c:v>
                </c:pt>
                <c:pt idx="1">
                  <c:v>0.35</c:v>
                </c:pt>
                <c:pt idx="2" formatCode="0.00">
                  <c:v>1.9</c:v>
                </c:pt>
                <c:pt idx="3">
                  <c:v>3.93</c:v>
                </c:pt>
                <c:pt idx="4">
                  <c:v>6.34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'MIROC(hires) (Wetter)'!$C$5:$C$9</c:f>
              <c:numCache>
                <c:formatCode>General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1.38</c:v>
                </c:pt>
                <c:pt idx="3">
                  <c:v>2.34</c:v>
                </c:pt>
                <c:pt idx="4">
                  <c:v>3.26</c:v>
                </c:pt>
              </c:numCache>
            </c:numRef>
          </c:yVal>
          <c:smooth val="1"/>
        </c:ser>
        <c:axId val="76435840"/>
        <c:axId val="76437760"/>
      </c:scatterChart>
      <c:valAx>
        <c:axId val="7643584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6437760"/>
        <c:crosses val="autoZero"/>
        <c:crossBetween val="midCat"/>
      </c:valAx>
      <c:valAx>
        <c:axId val="76437760"/>
        <c:scaling>
          <c:orientation val="minMax"/>
          <c:max val="7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64358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(Wetter)'!$D$17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(Wetter)'!$D$18:$D$98</c:f>
              <c:numCache>
                <c:formatCode>0.0000</c:formatCode>
                <c:ptCount val="81"/>
                <c:pt idx="0">
                  <c:v>0</c:v>
                </c:pt>
                <c:pt idx="1">
                  <c:v>-3.2500000000000003E-3</c:v>
                </c:pt>
                <c:pt idx="2">
                  <c:v>-6.5000000000000006E-3</c:v>
                </c:pt>
                <c:pt idx="3">
                  <c:v>-9.7500000000000017E-3</c:v>
                </c:pt>
                <c:pt idx="4">
                  <c:v>-1.3000000000000001E-2</c:v>
                </c:pt>
                <c:pt idx="5">
                  <c:v>-1.6250000000000001E-2</c:v>
                </c:pt>
                <c:pt idx="6">
                  <c:v>-1.95E-2</c:v>
                </c:pt>
                <c:pt idx="7">
                  <c:v>-2.2749999999999999E-2</c:v>
                </c:pt>
                <c:pt idx="8">
                  <c:v>-2.5999999999999999E-2</c:v>
                </c:pt>
                <c:pt idx="9">
                  <c:v>-2.9249999999999998E-2</c:v>
                </c:pt>
                <c:pt idx="10">
                  <c:v>-3.2500000000000001E-2</c:v>
                </c:pt>
                <c:pt idx="11">
                  <c:v>-3.5750000000000004E-2</c:v>
                </c:pt>
                <c:pt idx="12">
                  <c:v>-3.9000000000000007E-2</c:v>
                </c:pt>
                <c:pt idx="13">
                  <c:v>-4.225000000000001E-2</c:v>
                </c:pt>
                <c:pt idx="14">
                  <c:v>-4.5500000000000013E-2</c:v>
                </c:pt>
                <c:pt idx="15">
                  <c:v>-4.8750000000000016E-2</c:v>
                </c:pt>
                <c:pt idx="16">
                  <c:v>-5.2000000000000018E-2</c:v>
                </c:pt>
                <c:pt idx="17">
                  <c:v>-5.5250000000000021E-2</c:v>
                </c:pt>
                <c:pt idx="18">
                  <c:v>-5.8500000000000024E-2</c:v>
                </c:pt>
                <c:pt idx="19">
                  <c:v>-6.1750000000000027E-2</c:v>
                </c:pt>
                <c:pt idx="20">
                  <c:v>-6.500000000000003E-2</c:v>
                </c:pt>
                <c:pt idx="21">
                  <c:v>-6.8250000000000033E-2</c:v>
                </c:pt>
                <c:pt idx="22">
                  <c:v>-7.1500000000000036E-2</c:v>
                </c:pt>
                <c:pt idx="23">
                  <c:v>-7.4750000000000039E-2</c:v>
                </c:pt>
                <c:pt idx="24">
                  <c:v>-7.8000000000000042E-2</c:v>
                </c:pt>
                <c:pt idx="25">
                  <c:v>-8.1250000000000044E-2</c:v>
                </c:pt>
                <c:pt idx="26">
                  <c:v>-8.4500000000000047E-2</c:v>
                </c:pt>
                <c:pt idx="27">
                  <c:v>-8.775000000000005E-2</c:v>
                </c:pt>
                <c:pt idx="28">
                  <c:v>-9.1000000000000053E-2</c:v>
                </c:pt>
                <c:pt idx="29">
                  <c:v>-9.4250000000000056E-2</c:v>
                </c:pt>
                <c:pt idx="30">
                  <c:v>-9.7500000000000059E-2</c:v>
                </c:pt>
                <c:pt idx="31">
                  <c:v>-0.10075000000000006</c:v>
                </c:pt>
                <c:pt idx="32">
                  <c:v>-0.10400000000000006</c:v>
                </c:pt>
                <c:pt idx="33">
                  <c:v>-0.10725000000000007</c:v>
                </c:pt>
                <c:pt idx="34">
                  <c:v>-0.11050000000000007</c:v>
                </c:pt>
                <c:pt idx="35">
                  <c:v>-0.11375000000000007</c:v>
                </c:pt>
                <c:pt idx="36">
                  <c:v>-0.11700000000000008</c:v>
                </c:pt>
                <c:pt idx="37">
                  <c:v>-0.12025000000000008</c:v>
                </c:pt>
                <c:pt idx="38">
                  <c:v>-0.12350000000000008</c:v>
                </c:pt>
                <c:pt idx="39">
                  <c:v>-0.12675000000000008</c:v>
                </c:pt>
                <c:pt idx="40">
                  <c:v>-0.13</c:v>
                </c:pt>
                <c:pt idx="41">
                  <c:v>-0.13750000000000001</c:v>
                </c:pt>
                <c:pt idx="42">
                  <c:v>-0.14500000000000002</c:v>
                </c:pt>
                <c:pt idx="43">
                  <c:v>-0.15250000000000002</c:v>
                </c:pt>
                <c:pt idx="44">
                  <c:v>-0.16000000000000003</c:v>
                </c:pt>
                <c:pt idx="45">
                  <c:v>-0.16750000000000004</c:v>
                </c:pt>
                <c:pt idx="46">
                  <c:v>-0.17500000000000004</c:v>
                </c:pt>
                <c:pt idx="47">
                  <c:v>-0.18250000000000005</c:v>
                </c:pt>
                <c:pt idx="48">
                  <c:v>-0.19000000000000006</c:v>
                </c:pt>
                <c:pt idx="49">
                  <c:v>-0.19750000000000006</c:v>
                </c:pt>
                <c:pt idx="50">
                  <c:v>-0.20500000000000007</c:v>
                </c:pt>
                <c:pt idx="51">
                  <c:v>-0.21250000000000008</c:v>
                </c:pt>
                <c:pt idx="52">
                  <c:v>-0.22000000000000008</c:v>
                </c:pt>
                <c:pt idx="53">
                  <c:v>-0.22750000000000009</c:v>
                </c:pt>
                <c:pt idx="54">
                  <c:v>-0.2350000000000001</c:v>
                </c:pt>
                <c:pt idx="55">
                  <c:v>-0.2425000000000001</c:v>
                </c:pt>
                <c:pt idx="56">
                  <c:v>-0.25000000000000011</c:v>
                </c:pt>
                <c:pt idx="57">
                  <c:v>-0.25750000000000012</c:v>
                </c:pt>
                <c:pt idx="58">
                  <c:v>-0.26500000000000012</c:v>
                </c:pt>
                <c:pt idx="59">
                  <c:v>-0.27250000000000013</c:v>
                </c:pt>
                <c:pt idx="60">
                  <c:v>-0.28000000000000003</c:v>
                </c:pt>
                <c:pt idx="61">
                  <c:v>-0.28850000000000003</c:v>
                </c:pt>
                <c:pt idx="62">
                  <c:v>-0.29700000000000004</c:v>
                </c:pt>
                <c:pt idx="63">
                  <c:v>-0.30550000000000005</c:v>
                </c:pt>
                <c:pt idx="64">
                  <c:v>-0.31400000000000006</c:v>
                </c:pt>
                <c:pt idx="65">
                  <c:v>-0.32250000000000006</c:v>
                </c:pt>
                <c:pt idx="66">
                  <c:v>-0.33100000000000007</c:v>
                </c:pt>
                <c:pt idx="67">
                  <c:v>-0.33950000000000008</c:v>
                </c:pt>
                <c:pt idx="68">
                  <c:v>-0.34800000000000009</c:v>
                </c:pt>
                <c:pt idx="69">
                  <c:v>-0.35650000000000009</c:v>
                </c:pt>
                <c:pt idx="70">
                  <c:v>-0.3650000000000001</c:v>
                </c:pt>
                <c:pt idx="71">
                  <c:v>-0.37350000000000011</c:v>
                </c:pt>
                <c:pt idx="72">
                  <c:v>-0.38200000000000012</c:v>
                </c:pt>
                <c:pt idx="73">
                  <c:v>-0.39050000000000012</c:v>
                </c:pt>
                <c:pt idx="74">
                  <c:v>-0.39900000000000013</c:v>
                </c:pt>
                <c:pt idx="75">
                  <c:v>-0.40750000000000014</c:v>
                </c:pt>
                <c:pt idx="76">
                  <c:v>-0.41600000000000015</c:v>
                </c:pt>
                <c:pt idx="77">
                  <c:v>-0.42450000000000015</c:v>
                </c:pt>
                <c:pt idx="78">
                  <c:v>-0.43300000000000016</c:v>
                </c:pt>
                <c:pt idx="79">
                  <c:v>-0.44150000000000017</c:v>
                </c:pt>
                <c:pt idx="80">
                  <c:v>-0.45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(Wetter)'!$E$17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(Wetter)'!$E$18:$E$98</c:f>
              <c:numCache>
                <c:formatCode>0.0000</c:formatCode>
                <c:ptCount val="81"/>
                <c:pt idx="0">
                  <c:v>0</c:v>
                </c:pt>
                <c:pt idx="1">
                  <c:v>-2.5000000000000001E-3</c:v>
                </c:pt>
                <c:pt idx="2">
                  <c:v>-5.0000000000000001E-3</c:v>
                </c:pt>
                <c:pt idx="3">
                  <c:v>-7.4999999999999997E-3</c:v>
                </c:pt>
                <c:pt idx="4">
                  <c:v>-0.01</c:v>
                </c:pt>
                <c:pt idx="5">
                  <c:v>-1.2500000000000001E-2</c:v>
                </c:pt>
                <c:pt idx="6">
                  <c:v>-1.5000000000000001E-2</c:v>
                </c:pt>
                <c:pt idx="7">
                  <c:v>-1.7500000000000002E-2</c:v>
                </c:pt>
                <c:pt idx="8">
                  <c:v>-0.02</c:v>
                </c:pt>
                <c:pt idx="9">
                  <c:v>-2.2499999999999999E-2</c:v>
                </c:pt>
                <c:pt idx="10">
                  <c:v>-2.4999999999999998E-2</c:v>
                </c:pt>
                <c:pt idx="11">
                  <c:v>-2.7499999999999997E-2</c:v>
                </c:pt>
                <c:pt idx="12">
                  <c:v>-2.9999999999999995E-2</c:v>
                </c:pt>
                <c:pt idx="13">
                  <c:v>-3.2499999999999994E-2</c:v>
                </c:pt>
                <c:pt idx="14">
                  <c:v>-3.4999999999999996E-2</c:v>
                </c:pt>
                <c:pt idx="15">
                  <c:v>-3.7499999999999999E-2</c:v>
                </c:pt>
                <c:pt idx="16">
                  <c:v>-0.04</c:v>
                </c:pt>
                <c:pt idx="17">
                  <c:v>-4.2500000000000003E-2</c:v>
                </c:pt>
                <c:pt idx="18">
                  <c:v>-4.5000000000000005E-2</c:v>
                </c:pt>
                <c:pt idx="19">
                  <c:v>-4.7500000000000007E-2</c:v>
                </c:pt>
                <c:pt idx="20">
                  <c:v>-5.000000000000001E-2</c:v>
                </c:pt>
                <c:pt idx="21">
                  <c:v>-5.2500000000000012E-2</c:v>
                </c:pt>
                <c:pt idx="22">
                  <c:v>-5.5000000000000014E-2</c:v>
                </c:pt>
                <c:pt idx="23">
                  <c:v>-5.7500000000000016E-2</c:v>
                </c:pt>
                <c:pt idx="24">
                  <c:v>-6.0000000000000019E-2</c:v>
                </c:pt>
                <c:pt idx="25">
                  <c:v>-6.2500000000000014E-2</c:v>
                </c:pt>
                <c:pt idx="26">
                  <c:v>-6.5000000000000016E-2</c:v>
                </c:pt>
                <c:pt idx="27">
                  <c:v>-6.7500000000000018E-2</c:v>
                </c:pt>
                <c:pt idx="28">
                  <c:v>-7.0000000000000021E-2</c:v>
                </c:pt>
                <c:pt idx="29">
                  <c:v>-7.2500000000000023E-2</c:v>
                </c:pt>
                <c:pt idx="30">
                  <c:v>-7.5000000000000025E-2</c:v>
                </c:pt>
                <c:pt idx="31">
                  <c:v>-7.7500000000000027E-2</c:v>
                </c:pt>
                <c:pt idx="32">
                  <c:v>-8.0000000000000029E-2</c:v>
                </c:pt>
                <c:pt idx="33">
                  <c:v>-8.2500000000000032E-2</c:v>
                </c:pt>
                <c:pt idx="34">
                  <c:v>-8.5000000000000034E-2</c:v>
                </c:pt>
                <c:pt idx="35">
                  <c:v>-8.7500000000000036E-2</c:v>
                </c:pt>
                <c:pt idx="36">
                  <c:v>-9.0000000000000038E-2</c:v>
                </c:pt>
                <c:pt idx="37">
                  <c:v>-9.2500000000000041E-2</c:v>
                </c:pt>
                <c:pt idx="38">
                  <c:v>-9.5000000000000043E-2</c:v>
                </c:pt>
                <c:pt idx="39">
                  <c:v>-9.7500000000000045E-2</c:v>
                </c:pt>
                <c:pt idx="40">
                  <c:v>-0.1</c:v>
                </c:pt>
                <c:pt idx="41">
                  <c:v>-0.10300000000000001</c:v>
                </c:pt>
                <c:pt idx="42">
                  <c:v>-0.10600000000000001</c:v>
                </c:pt>
                <c:pt idx="43">
                  <c:v>-0.10900000000000001</c:v>
                </c:pt>
                <c:pt idx="44">
                  <c:v>-0.11200000000000002</c:v>
                </c:pt>
                <c:pt idx="45">
                  <c:v>-0.11500000000000002</c:v>
                </c:pt>
                <c:pt idx="46">
                  <c:v>-0.11800000000000002</c:v>
                </c:pt>
                <c:pt idx="47">
                  <c:v>-0.12100000000000002</c:v>
                </c:pt>
                <c:pt idx="48">
                  <c:v>-0.12400000000000003</c:v>
                </c:pt>
                <c:pt idx="49">
                  <c:v>-0.12700000000000003</c:v>
                </c:pt>
                <c:pt idx="50">
                  <c:v>-0.13000000000000003</c:v>
                </c:pt>
                <c:pt idx="51">
                  <c:v>-0.13300000000000003</c:v>
                </c:pt>
                <c:pt idx="52">
                  <c:v>-0.13600000000000004</c:v>
                </c:pt>
                <c:pt idx="53">
                  <c:v>-0.13900000000000004</c:v>
                </c:pt>
                <c:pt idx="54">
                  <c:v>-0.14200000000000004</c:v>
                </c:pt>
                <c:pt idx="55">
                  <c:v>-0.14500000000000005</c:v>
                </c:pt>
                <c:pt idx="56">
                  <c:v>-0.14800000000000005</c:v>
                </c:pt>
                <c:pt idx="57">
                  <c:v>-0.15100000000000005</c:v>
                </c:pt>
                <c:pt idx="58">
                  <c:v>-0.15400000000000005</c:v>
                </c:pt>
                <c:pt idx="59">
                  <c:v>-0.15700000000000006</c:v>
                </c:pt>
                <c:pt idx="60">
                  <c:v>-0.16</c:v>
                </c:pt>
                <c:pt idx="61">
                  <c:v>-0.16350000000000001</c:v>
                </c:pt>
                <c:pt idx="62">
                  <c:v>-0.16700000000000001</c:v>
                </c:pt>
                <c:pt idx="63">
                  <c:v>-0.17050000000000001</c:v>
                </c:pt>
                <c:pt idx="64">
                  <c:v>-0.17400000000000002</c:v>
                </c:pt>
                <c:pt idx="65">
                  <c:v>-0.17750000000000002</c:v>
                </c:pt>
                <c:pt idx="66">
                  <c:v>-0.18100000000000002</c:v>
                </c:pt>
                <c:pt idx="67">
                  <c:v>-0.18450000000000003</c:v>
                </c:pt>
                <c:pt idx="68">
                  <c:v>-0.18800000000000003</c:v>
                </c:pt>
                <c:pt idx="69">
                  <c:v>-0.19150000000000003</c:v>
                </c:pt>
                <c:pt idx="70">
                  <c:v>-0.19500000000000003</c:v>
                </c:pt>
                <c:pt idx="71">
                  <c:v>-0.19850000000000004</c:v>
                </c:pt>
                <c:pt idx="72">
                  <c:v>-0.20200000000000004</c:v>
                </c:pt>
                <c:pt idx="73">
                  <c:v>-0.20550000000000004</c:v>
                </c:pt>
                <c:pt idx="74">
                  <c:v>-0.20900000000000005</c:v>
                </c:pt>
                <c:pt idx="75">
                  <c:v>-0.21250000000000005</c:v>
                </c:pt>
                <c:pt idx="76">
                  <c:v>-0.21600000000000005</c:v>
                </c:pt>
                <c:pt idx="77">
                  <c:v>-0.21950000000000006</c:v>
                </c:pt>
                <c:pt idx="78">
                  <c:v>-0.22300000000000006</c:v>
                </c:pt>
                <c:pt idx="79">
                  <c:v>-0.22650000000000006</c:v>
                </c:pt>
                <c:pt idx="80">
                  <c:v>-0.23</c:v>
                </c:pt>
              </c:numCache>
            </c:numRef>
          </c:yVal>
          <c:smooth val="1"/>
        </c:ser>
        <c:axId val="82117760"/>
        <c:axId val="82119680"/>
      </c:scatterChart>
      <c:valAx>
        <c:axId val="821177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2119680"/>
        <c:crosses val="autoZero"/>
        <c:crossBetween val="midCat"/>
      </c:valAx>
      <c:valAx>
        <c:axId val="821196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crossAx val="8211776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(Wetter)'!$M$17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(Wetter)'!$M$18:$M$98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19.1175</c:v>
                </c:pt>
                <c:pt idx="2">
                  <c:v>19.135000000000002</c:v>
                </c:pt>
                <c:pt idx="3">
                  <c:v>19.1525</c:v>
                </c:pt>
                <c:pt idx="4">
                  <c:v>19.170000000000002</c:v>
                </c:pt>
                <c:pt idx="5">
                  <c:v>19.1875</c:v>
                </c:pt>
                <c:pt idx="6">
                  <c:v>19.205000000000002</c:v>
                </c:pt>
                <c:pt idx="7">
                  <c:v>19.2225</c:v>
                </c:pt>
                <c:pt idx="8">
                  <c:v>19.240000000000002</c:v>
                </c:pt>
                <c:pt idx="9">
                  <c:v>19.2575</c:v>
                </c:pt>
                <c:pt idx="10">
                  <c:v>19.275000000000002</c:v>
                </c:pt>
                <c:pt idx="11">
                  <c:v>19.2925</c:v>
                </c:pt>
                <c:pt idx="12">
                  <c:v>19.310000000000002</c:v>
                </c:pt>
                <c:pt idx="13">
                  <c:v>19.327500000000001</c:v>
                </c:pt>
                <c:pt idx="14">
                  <c:v>19.345000000000002</c:v>
                </c:pt>
                <c:pt idx="15">
                  <c:v>19.362500000000001</c:v>
                </c:pt>
                <c:pt idx="16">
                  <c:v>19.380000000000003</c:v>
                </c:pt>
                <c:pt idx="17">
                  <c:v>19.397500000000001</c:v>
                </c:pt>
                <c:pt idx="18">
                  <c:v>19.415000000000003</c:v>
                </c:pt>
                <c:pt idx="19">
                  <c:v>19.432500000000001</c:v>
                </c:pt>
                <c:pt idx="20">
                  <c:v>19.450000000000003</c:v>
                </c:pt>
                <c:pt idx="21">
                  <c:v>19.5275</c:v>
                </c:pt>
                <c:pt idx="22">
                  <c:v>19.605</c:v>
                </c:pt>
                <c:pt idx="23">
                  <c:v>19.682500000000001</c:v>
                </c:pt>
                <c:pt idx="24">
                  <c:v>19.760000000000002</c:v>
                </c:pt>
                <c:pt idx="25">
                  <c:v>19.837500000000002</c:v>
                </c:pt>
                <c:pt idx="26">
                  <c:v>19.915000000000003</c:v>
                </c:pt>
                <c:pt idx="27">
                  <c:v>19.9925</c:v>
                </c:pt>
                <c:pt idx="28">
                  <c:v>20.07</c:v>
                </c:pt>
                <c:pt idx="29">
                  <c:v>20.147500000000001</c:v>
                </c:pt>
                <c:pt idx="30">
                  <c:v>20.225000000000001</c:v>
                </c:pt>
                <c:pt idx="31">
                  <c:v>20.302500000000002</c:v>
                </c:pt>
                <c:pt idx="32">
                  <c:v>20.380000000000003</c:v>
                </c:pt>
                <c:pt idx="33">
                  <c:v>20.4575</c:v>
                </c:pt>
                <c:pt idx="34">
                  <c:v>20.535</c:v>
                </c:pt>
                <c:pt idx="35">
                  <c:v>20.612500000000001</c:v>
                </c:pt>
                <c:pt idx="36">
                  <c:v>20.69</c:v>
                </c:pt>
                <c:pt idx="37">
                  <c:v>20.767500000000002</c:v>
                </c:pt>
                <c:pt idx="38">
                  <c:v>20.844999999999999</c:v>
                </c:pt>
                <c:pt idx="39">
                  <c:v>20.922499999999999</c:v>
                </c:pt>
                <c:pt idx="40">
                  <c:v>21</c:v>
                </c:pt>
                <c:pt idx="41">
                  <c:v>21.101500000000001</c:v>
                </c:pt>
                <c:pt idx="42">
                  <c:v>21.203000000000003</c:v>
                </c:pt>
                <c:pt idx="43">
                  <c:v>21.304500000000001</c:v>
                </c:pt>
                <c:pt idx="44">
                  <c:v>21.406000000000002</c:v>
                </c:pt>
                <c:pt idx="45">
                  <c:v>21.5075</c:v>
                </c:pt>
                <c:pt idx="46">
                  <c:v>21.609000000000002</c:v>
                </c:pt>
                <c:pt idx="47">
                  <c:v>21.710500000000003</c:v>
                </c:pt>
                <c:pt idx="48">
                  <c:v>21.812000000000001</c:v>
                </c:pt>
                <c:pt idx="49">
                  <c:v>21.913500000000003</c:v>
                </c:pt>
                <c:pt idx="50">
                  <c:v>22.015000000000004</c:v>
                </c:pt>
                <c:pt idx="51">
                  <c:v>22.116500000000002</c:v>
                </c:pt>
                <c:pt idx="52">
                  <c:v>22.218000000000004</c:v>
                </c:pt>
                <c:pt idx="53">
                  <c:v>22.319500000000005</c:v>
                </c:pt>
                <c:pt idx="54">
                  <c:v>22.421000000000003</c:v>
                </c:pt>
                <c:pt idx="55">
                  <c:v>22.522500000000004</c:v>
                </c:pt>
                <c:pt idx="56">
                  <c:v>22.624000000000002</c:v>
                </c:pt>
                <c:pt idx="57">
                  <c:v>22.725500000000004</c:v>
                </c:pt>
                <c:pt idx="58">
                  <c:v>22.827000000000005</c:v>
                </c:pt>
                <c:pt idx="59">
                  <c:v>22.928500000000003</c:v>
                </c:pt>
                <c:pt idx="60">
                  <c:v>23.03</c:v>
                </c:pt>
                <c:pt idx="61">
                  <c:v>23.150500000000001</c:v>
                </c:pt>
                <c:pt idx="62">
                  <c:v>23.271000000000001</c:v>
                </c:pt>
                <c:pt idx="63">
                  <c:v>23.391500000000001</c:v>
                </c:pt>
                <c:pt idx="64">
                  <c:v>23.512</c:v>
                </c:pt>
                <c:pt idx="65">
                  <c:v>23.6325</c:v>
                </c:pt>
                <c:pt idx="66">
                  <c:v>23.753</c:v>
                </c:pt>
                <c:pt idx="67">
                  <c:v>23.8735</c:v>
                </c:pt>
                <c:pt idx="68">
                  <c:v>23.994</c:v>
                </c:pt>
                <c:pt idx="69">
                  <c:v>24.1145</c:v>
                </c:pt>
                <c:pt idx="70">
                  <c:v>24.234999999999999</c:v>
                </c:pt>
                <c:pt idx="71">
                  <c:v>24.355499999999999</c:v>
                </c:pt>
                <c:pt idx="72">
                  <c:v>24.475999999999999</c:v>
                </c:pt>
                <c:pt idx="73">
                  <c:v>24.596499999999999</c:v>
                </c:pt>
                <c:pt idx="74">
                  <c:v>24.716999999999999</c:v>
                </c:pt>
                <c:pt idx="75">
                  <c:v>24.837499999999999</c:v>
                </c:pt>
                <c:pt idx="76">
                  <c:v>24.957999999999998</c:v>
                </c:pt>
                <c:pt idx="77">
                  <c:v>25.078499999999998</c:v>
                </c:pt>
                <c:pt idx="78">
                  <c:v>25.198999999999998</c:v>
                </c:pt>
                <c:pt idx="79">
                  <c:v>25.319499999999998</c:v>
                </c:pt>
                <c:pt idx="80">
                  <c:v>25.44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(Wetter)'!$N$17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(Wetter)'!$N$18:$N$98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19.115000000000002</c:v>
                </c:pt>
                <c:pt idx="2">
                  <c:v>19.130000000000003</c:v>
                </c:pt>
                <c:pt idx="3">
                  <c:v>19.145000000000003</c:v>
                </c:pt>
                <c:pt idx="4">
                  <c:v>19.16</c:v>
                </c:pt>
                <c:pt idx="5">
                  <c:v>19.175000000000001</c:v>
                </c:pt>
                <c:pt idx="6">
                  <c:v>19.190000000000001</c:v>
                </c:pt>
                <c:pt idx="7">
                  <c:v>19.205000000000002</c:v>
                </c:pt>
                <c:pt idx="8">
                  <c:v>19.220000000000002</c:v>
                </c:pt>
                <c:pt idx="9">
                  <c:v>19.235000000000003</c:v>
                </c:pt>
                <c:pt idx="10">
                  <c:v>19.25</c:v>
                </c:pt>
                <c:pt idx="11">
                  <c:v>19.265000000000001</c:v>
                </c:pt>
                <c:pt idx="12">
                  <c:v>19.28</c:v>
                </c:pt>
                <c:pt idx="13">
                  <c:v>19.295000000000002</c:v>
                </c:pt>
                <c:pt idx="14">
                  <c:v>19.310000000000002</c:v>
                </c:pt>
                <c:pt idx="15">
                  <c:v>19.325000000000003</c:v>
                </c:pt>
                <c:pt idx="16">
                  <c:v>19.34</c:v>
                </c:pt>
                <c:pt idx="17">
                  <c:v>19.355</c:v>
                </c:pt>
                <c:pt idx="18">
                  <c:v>19.37</c:v>
                </c:pt>
                <c:pt idx="19">
                  <c:v>19.385000000000002</c:v>
                </c:pt>
                <c:pt idx="20">
                  <c:v>19.400000000000002</c:v>
                </c:pt>
                <c:pt idx="21">
                  <c:v>19.454000000000001</c:v>
                </c:pt>
                <c:pt idx="22">
                  <c:v>19.508000000000003</c:v>
                </c:pt>
                <c:pt idx="23">
                  <c:v>19.562000000000001</c:v>
                </c:pt>
                <c:pt idx="24">
                  <c:v>19.616</c:v>
                </c:pt>
                <c:pt idx="25">
                  <c:v>19.670000000000002</c:v>
                </c:pt>
                <c:pt idx="26">
                  <c:v>19.724</c:v>
                </c:pt>
                <c:pt idx="27">
                  <c:v>19.778000000000002</c:v>
                </c:pt>
                <c:pt idx="28">
                  <c:v>19.832000000000001</c:v>
                </c:pt>
                <c:pt idx="29">
                  <c:v>19.886000000000003</c:v>
                </c:pt>
                <c:pt idx="30">
                  <c:v>19.940000000000001</c:v>
                </c:pt>
                <c:pt idx="31">
                  <c:v>19.994000000000003</c:v>
                </c:pt>
                <c:pt idx="32">
                  <c:v>20.048000000000002</c:v>
                </c:pt>
                <c:pt idx="33">
                  <c:v>20.102</c:v>
                </c:pt>
                <c:pt idx="34">
                  <c:v>20.156000000000002</c:v>
                </c:pt>
                <c:pt idx="35">
                  <c:v>20.21</c:v>
                </c:pt>
                <c:pt idx="36">
                  <c:v>20.264000000000003</c:v>
                </c:pt>
                <c:pt idx="37">
                  <c:v>20.318000000000001</c:v>
                </c:pt>
                <c:pt idx="38">
                  <c:v>20.372000000000003</c:v>
                </c:pt>
                <c:pt idx="39">
                  <c:v>20.426000000000002</c:v>
                </c:pt>
                <c:pt idx="40">
                  <c:v>20.480000000000004</c:v>
                </c:pt>
                <c:pt idx="41">
                  <c:v>20.528000000000002</c:v>
                </c:pt>
                <c:pt idx="42">
                  <c:v>20.576000000000001</c:v>
                </c:pt>
                <c:pt idx="43">
                  <c:v>20.624000000000002</c:v>
                </c:pt>
                <c:pt idx="44">
                  <c:v>20.672000000000004</c:v>
                </c:pt>
                <c:pt idx="45">
                  <c:v>20.720000000000002</c:v>
                </c:pt>
                <c:pt idx="46">
                  <c:v>20.768000000000001</c:v>
                </c:pt>
                <c:pt idx="47">
                  <c:v>20.816000000000003</c:v>
                </c:pt>
                <c:pt idx="48">
                  <c:v>20.864000000000004</c:v>
                </c:pt>
                <c:pt idx="49">
                  <c:v>20.912000000000003</c:v>
                </c:pt>
                <c:pt idx="50">
                  <c:v>20.96</c:v>
                </c:pt>
                <c:pt idx="51">
                  <c:v>21.008000000000003</c:v>
                </c:pt>
                <c:pt idx="52">
                  <c:v>21.056000000000004</c:v>
                </c:pt>
                <c:pt idx="53">
                  <c:v>21.104000000000003</c:v>
                </c:pt>
                <c:pt idx="54">
                  <c:v>21.152000000000001</c:v>
                </c:pt>
                <c:pt idx="55">
                  <c:v>21.200000000000003</c:v>
                </c:pt>
                <c:pt idx="56">
                  <c:v>21.248000000000005</c:v>
                </c:pt>
                <c:pt idx="57">
                  <c:v>21.296000000000003</c:v>
                </c:pt>
                <c:pt idx="58">
                  <c:v>21.344000000000001</c:v>
                </c:pt>
                <c:pt idx="59">
                  <c:v>21.392000000000003</c:v>
                </c:pt>
                <c:pt idx="60">
                  <c:v>21.44</c:v>
                </c:pt>
                <c:pt idx="61">
                  <c:v>21.486000000000001</c:v>
                </c:pt>
                <c:pt idx="62">
                  <c:v>21.532</c:v>
                </c:pt>
                <c:pt idx="63">
                  <c:v>21.577999999999999</c:v>
                </c:pt>
                <c:pt idx="64">
                  <c:v>21.624000000000002</c:v>
                </c:pt>
                <c:pt idx="65">
                  <c:v>21.67</c:v>
                </c:pt>
                <c:pt idx="66">
                  <c:v>21.716000000000001</c:v>
                </c:pt>
                <c:pt idx="67">
                  <c:v>21.762</c:v>
                </c:pt>
                <c:pt idx="68">
                  <c:v>21.808</c:v>
                </c:pt>
                <c:pt idx="69">
                  <c:v>21.853999999999999</c:v>
                </c:pt>
                <c:pt idx="70">
                  <c:v>21.9</c:v>
                </c:pt>
                <c:pt idx="71">
                  <c:v>21.945999999999998</c:v>
                </c:pt>
                <c:pt idx="72">
                  <c:v>21.991999999999997</c:v>
                </c:pt>
                <c:pt idx="73">
                  <c:v>22.038</c:v>
                </c:pt>
                <c:pt idx="74">
                  <c:v>22.084</c:v>
                </c:pt>
                <c:pt idx="75">
                  <c:v>22.13</c:v>
                </c:pt>
                <c:pt idx="76">
                  <c:v>22.175999999999998</c:v>
                </c:pt>
                <c:pt idx="77">
                  <c:v>22.221999999999998</c:v>
                </c:pt>
                <c:pt idx="78">
                  <c:v>22.267999999999997</c:v>
                </c:pt>
                <c:pt idx="79">
                  <c:v>22.313999999999997</c:v>
                </c:pt>
                <c:pt idx="80">
                  <c:v>22.36</c:v>
                </c:pt>
              </c:numCache>
            </c:numRef>
          </c:yVal>
          <c:smooth val="1"/>
        </c:ser>
        <c:axId val="82159488"/>
        <c:axId val="82173952"/>
      </c:scatterChart>
      <c:valAx>
        <c:axId val="8215948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2173952"/>
        <c:crosses val="autoZero"/>
        <c:crossBetween val="midCat"/>
      </c:valAx>
      <c:valAx>
        <c:axId val="82173952"/>
        <c:scaling>
          <c:orientation val="minMax"/>
          <c:min val="19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215948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8"/>
          <c:y val="8.2949475065616798E-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(Wetter)'!$O$17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(Wetter)'!$O$18:$O$128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21.717499999999998</c:v>
                </c:pt>
                <c:pt idx="2">
                  <c:v>21.734999999999999</c:v>
                </c:pt>
                <c:pt idx="3">
                  <c:v>21.752499999999998</c:v>
                </c:pt>
                <c:pt idx="4">
                  <c:v>21.77</c:v>
                </c:pt>
                <c:pt idx="5">
                  <c:v>21.787499999999998</c:v>
                </c:pt>
                <c:pt idx="6">
                  <c:v>21.805</c:v>
                </c:pt>
                <c:pt idx="7">
                  <c:v>21.822499999999998</c:v>
                </c:pt>
                <c:pt idx="8">
                  <c:v>21.84</c:v>
                </c:pt>
                <c:pt idx="9">
                  <c:v>21.857499999999998</c:v>
                </c:pt>
                <c:pt idx="10">
                  <c:v>21.875</c:v>
                </c:pt>
                <c:pt idx="11">
                  <c:v>21.892499999999998</c:v>
                </c:pt>
                <c:pt idx="12">
                  <c:v>21.91</c:v>
                </c:pt>
                <c:pt idx="13">
                  <c:v>21.927499999999998</c:v>
                </c:pt>
                <c:pt idx="14">
                  <c:v>21.945</c:v>
                </c:pt>
                <c:pt idx="15">
                  <c:v>21.962499999999999</c:v>
                </c:pt>
                <c:pt idx="16">
                  <c:v>21.98</c:v>
                </c:pt>
                <c:pt idx="17">
                  <c:v>21.997499999999999</c:v>
                </c:pt>
                <c:pt idx="18">
                  <c:v>22.015000000000001</c:v>
                </c:pt>
                <c:pt idx="19">
                  <c:v>22.032499999999999</c:v>
                </c:pt>
                <c:pt idx="20">
                  <c:v>22.05</c:v>
                </c:pt>
                <c:pt idx="21">
                  <c:v>22.127499999999998</c:v>
                </c:pt>
                <c:pt idx="22">
                  <c:v>22.204999999999998</c:v>
                </c:pt>
                <c:pt idx="23">
                  <c:v>22.282499999999999</c:v>
                </c:pt>
                <c:pt idx="24">
                  <c:v>22.36</c:v>
                </c:pt>
                <c:pt idx="25">
                  <c:v>22.4375</c:v>
                </c:pt>
                <c:pt idx="26">
                  <c:v>22.515000000000001</c:v>
                </c:pt>
                <c:pt idx="27">
                  <c:v>22.592500000000001</c:v>
                </c:pt>
                <c:pt idx="28">
                  <c:v>22.669999999999998</c:v>
                </c:pt>
                <c:pt idx="29">
                  <c:v>22.747499999999999</c:v>
                </c:pt>
                <c:pt idx="30">
                  <c:v>22.824999999999999</c:v>
                </c:pt>
                <c:pt idx="31">
                  <c:v>22.9025</c:v>
                </c:pt>
                <c:pt idx="32">
                  <c:v>22.98</c:v>
                </c:pt>
                <c:pt idx="33">
                  <c:v>23.057499999999997</c:v>
                </c:pt>
                <c:pt idx="34">
                  <c:v>23.134999999999998</c:v>
                </c:pt>
                <c:pt idx="35">
                  <c:v>23.212499999999999</c:v>
                </c:pt>
                <c:pt idx="36">
                  <c:v>23.29</c:v>
                </c:pt>
                <c:pt idx="37">
                  <c:v>23.3675</c:v>
                </c:pt>
                <c:pt idx="38">
                  <c:v>23.445</c:v>
                </c:pt>
                <c:pt idx="39">
                  <c:v>23.522499999999997</c:v>
                </c:pt>
                <c:pt idx="40">
                  <c:v>23.599999999999998</c:v>
                </c:pt>
                <c:pt idx="41">
                  <c:v>23.701499999999999</c:v>
                </c:pt>
                <c:pt idx="42">
                  <c:v>23.803000000000001</c:v>
                </c:pt>
                <c:pt idx="43">
                  <c:v>23.904499999999999</c:v>
                </c:pt>
                <c:pt idx="44">
                  <c:v>24.006</c:v>
                </c:pt>
                <c:pt idx="45">
                  <c:v>24.107500000000002</c:v>
                </c:pt>
                <c:pt idx="46">
                  <c:v>24.209</c:v>
                </c:pt>
                <c:pt idx="47">
                  <c:v>24.310500000000001</c:v>
                </c:pt>
                <c:pt idx="48">
                  <c:v>24.411999999999999</c:v>
                </c:pt>
                <c:pt idx="49">
                  <c:v>24.513500000000001</c:v>
                </c:pt>
                <c:pt idx="50">
                  <c:v>24.615000000000002</c:v>
                </c:pt>
                <c:pt idx="51">
                  <c:v>24.7165</c:v>
                </c:pt>
                <c:pt idx="52">
                  <c:v>24.818000000000001</c:v>
                </c:pt>
                <c:pt idx="53">
                  <c:v>24.919499999999999</c:v>
                </c:pt>
                <c:pt idx="54">
                  <c:v>25.021000000000001</c:v>
                </c:pt>
                <c:pt idx="55">
                  <c:v>25.122500000000002</c:v>
                </c:pt>
                <c:pt idx="56">
                  <c:v>25.224</c:v>
                </c:pt>
                <c:pt idx="57">
                  <c:v>25.325500000000002</c:v>
                </c:pt>
                <c:pt idx="58">
                  <c:v>25.427000000000003</c:v>
                </c:pt>
                <c:pt idx="59">
                  <c:v>25.528500000000001</c:v>
                </c:pt>
                <c:pt idx="60">
                  <c:v>25.63</c:v>
                </c:pt>
                <c:pt idx="61">
                  <c:v>25.750499999999999</c:v>
                </c:pt>
                <c:pt idx="62">
                  <c:v>25.870999999999999</c:v>
                </c:pt>
                <c:pt idx="63">
                  <c:v>25.991499999999998</c:v>
                </c:pt>
                <c:pt idx="64">
                  <c:v>26.111999999999998</c:v>
                </c:pt>
                <c:pt idx="65">
                  <c:v>26.232499999999998</c:v>
                </c:pt>
                <c:pt idx="66">
                  <c:v>26.352999999999998</c:v>
                </c:pt>
                <c:pt idx="67">
                  <c:v>26.473499999999998</c:v>
                </c:pt>
                <c:pt idx="68">
                  <c:v>26.593999999999998</c:v>
                </c:pt>
                <c:pt idx="69">
                  <c:v>26.714499999999997</c:v>
                </c:pt>
                <c:pt idx="70">
                  <c:v>26.834999999999997</c:v>
                </c:pt>
                <c:pt idx="71">
                  <c:v>26.955499999999997</c:v>
                </c:pt>
                <c:pt idx="72">
                  <c:v>27.075999999999997</c:v>
                </c:pt>
                <c:pt idx="73">
                  <c:v>27.196499999999997</c:v>
                </c:pt>
                <c:pt idx="74">
                  <c:v>27.316999999999997</c:v>
                </c:pt>
                <c:pt idx="75">
                  <c:v>27.437499999999996</c:v>
                </c:pt>
                <c:pt idx="76">
                  <c:v>27.557999999999996</c:v>
                </c:pt>
                <c:pt idx="77">
                  <c:v>27.678499999999996</c:v>
                </c:pt>
                <c:pt idx="78">
                  <c:v>27.798999999999996</c:v>
                </c:pt>
                <c:pt idx="79">
                  <c:v>27.919499999999996</c:v>
                </c:pt>
                <c:pt idx="80">
                  <c:v>28.04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(Wetter)'!$P$17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(Wetter)'!$P$18:$P$128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21.715</c:v>
                </c:pt>
                <c:pt idx="2">
                  <c:v>21.73</c:v>
                </c:pt>
                <c:pt idx="3">
                  <c:v>21.745000000000001</c:v>
                </c:pt>
                <c:pt idx="4">
                  <c:v>21.759999999999998</c:v>
                </c:pt>
                <c:pt idx="5">
                  <c:v>21.774999999999999</c:v>
                </c:pt>
                <c:pt idx="6">
                  <c:v>21.79</c:v>
                </c:pt>
                <c:pt idx="7">
                  <c:v>21.805</c:v>
                </c:pt>
                <c:pt idx="8">
                  <c:v>21.82</c:v>
                </c:pt>
                <c:pt idx="9">
                  <c:v>21.835000000000001</c:v>
                </c:pt>
                <c:pt idx="10">
                  <c:v>21.849999999999998</c:v>
                </c:pt>
                <c:pt idx="11">
                  <c:v>21.864999999999998</c:v>
                </c:pt>
                <c:pt idx="12">
                  <c:v>21.88</c:v>
                </c:pt>
                <c:pt idx="13">
                  <c:v>21.895</c:v>
                </c:pt>
                <c:pt idx="14">
                  <c:v>21.91</c:v>
                </c:pt>
                <c:pt idx="15">
                  <c:v>21.925000000000001</c:v>
                </c:pt>
                <c:pt idx="16">
                  <c:v>21.939999999999998</c:v>
                </c:pt>
                <c:pt idx="17">
                  <c:v>21.954999999999998</c:v>
                </c:pt>
                <c:pt idx="18">
                  <c:v>21.97</c:v>
                </c:pt>
                <c:pt idx="19">
                  <c:v>21.984999999999999</c:v>
                </c:pt>
                <c:pt idx="20">
                  <c:v>22</c:v>
                </c:pt>
                <c:pt idx="21">
                  <c:v>22.053999999999998</c:v>
                </c:pt>
                <c:pt idx="22">
                  <c:v>22.108000000000001</c:v>
                </c:pt>
                <c:pt idx="23">
                  <c:v>22.161999999999999</c:v>
                </c:pt>
                <c:pt idx="24">
                  <c:v>22.216000000000001</c:v>
                </c:pt>
                <c:pt idx="25">
                  <c:v>22.27</c:v>
                </c:pt>
                <c:pt idx="26">
                  <c:v>22.323999999999998</c:v>
                </c:pt>
                <c:pt idx="27">
                  <c:v>22.378</c:v>
                </c:pt>
                <c:pt idx="28">
                  <c:v>22.431999999999999</c:v>
                </c:pt>
                <c:pt idx="29">
                  <c:v>22.486000000000001</c:v>
                </c:pt>
                <c:pt idx="30">
                  <c:v>22.54</c:v>
                </c:pt>
                <c:pt idx="31">
                  <c:v>22.594000000000001</c:v>
                </c:pt>
                <c:pt idx="32">
                  <c:v>22.648</c:v>
                </c:pt>
                <c:pt idx="33">
                  <c:v>22.701999999999998</c:v>
                </c:pt>
                <c:pt idx="34">
                  <c:v>22.756</c:v>
                </c:pt>
                <c:pt idx="35">
                  <c:v>22.81</c:v>
                </c:pt>
                <c:pt idx="36">
                  <c:v>22.864000000000001</c:v>
                </c:pt>
                <c:pt idx="37">
                  <c:v>22.917999999999999</c:v>
                </c:pt>
                <c:pt idx="38">
                  <c:v>22.972000000000001</c:v>
                </c:pt>
                <c:pt idx="39">
                  <c:v>23.026</c:v>
                </c:pt>
                <c:pt idx="40">
                  <c:v>23.08</c:v>
                </c:pt>
                <c:pt idx="41">
                  <c:v>23.128</c:v>
                </c:pt>
                <c:pt idx="42">
                  <c:v>23.176000000000002</c:v>
                </c:pt>
                <c:pt idx="43">
                  <c:v>23.224</c:v>
                </c:pt>
                <c:pt idx="44">
                  <c:v>23.271999999999998</c:v>
                </c:pt>
                <c:pt idx="45">
                  <c:v>23.32</c:v>
                </c:pt>
                <c:pt idx="46">
                  <c:v>23.368000000000002</c:v>
                </c:pt>
                <c:pt idx="47">
                  <c:v>23.416</c:v>
                </c:pt>
                <c:pt idx="48">
                  <c:v>23.463999999999999</c:v>
                </c:pt>
                <c:pt idx="49">
                  <c:v>23.512</c:v>
                </c:pt>
                <c:pt idx="50">
                  <c:v>23.560000000000002</c:v>
                </c:pt>
                <c:pt idx="51">
                  <c:v>23.608000000000001</c:v>
                </c:pt>
                <c:pt idx="52">
                  <c:v>23.655999999999999</c:v>
                </c:pt>
                <c:pt idx="53">
                  <c:v>23.704000000000001</c:v>
                </c:pt>
                <c:pt idx="54">
                  <c:v>23.752000000000002</c:v>
                </c:pt>
                <c:pt idx="55">
                  <c:v>23.8</c:v>
                </c:pt>
                <c:pt idx="56">
                  <c:v>23.847999999999999</c:v>
                </c:pt>
                <c:pt idx="57">
                  <c:v>23.896000000000001</c:v>
                </c:pt>
                <c:pt idx="58">
                  <c:v>23.944000000000003</c:v>
                </c:pt>
                <c:pt idx="59">
                  <c:v>23.992000000000001</c:v>
                </c:pt>
                <c:pt idx="60">
                  <c:v>24.04</c:v>
                </c:pt>
                <c:pt idx="61">
                  <c:v>24.085999999999999</c:v>
                </c:pt>
                <c:pt idx="62">
                  <c:v>24.131999999999998</c:v>
                </c:pt>
                <c:pt idx="63">
                  <c:v>24.177999999999997</c:v>
                </c:pt>
                <c:pt idx="64">
                  <c:v>24.223999999999997</c:v>
                </c:pt>
                <c:pt idx="65">
                  <c:v>24.27</c:v>
                </c:pt>
                <c:pt idx="66">
                  <c:v>24.315999999999999</c:v>
                </c:pt>
                <c:pt idx="67">
                  <c:v>24.361999999999998</c:v>
                </c:pt>
                <c:pt idx="68">
                  <c:v>24.407999999999998</c:v>
                </c:pt>
                <c:pt idx="69">
                  <c:v>24.453999999999997</c:v>
                </c:pt>
                <c:pt idx="70">
                  <c:v>24.499999999999996</c:v>
                </c:pt>
                <c:pt idx="71">
                  <c:v>24.545999999999996</c:v>
                </c:pt>
                <c:pt idx="72">
                  <c:v>24.591999999999999</c:v>
                </c:pt>
                <c:pt idx="73">
                  <c:v>24.637999999999998</c:v>
                </c:pt>
                <c:pt idx="74">
                  <c:v>24.683999999999997</c:v>
                </c:pt>
                <c:pt idx="75">
                  <c:v>24.729999999999997</c:v>
                </c:pt>
                <c:pt idx="76">
                  <c:v>24.775999999999996</c:v>
                </c:pt>
                <c:pt idx="77">
                  <c:v>24.821999999999996</c:v>
                </c:pt>
                <c:pt idx="78">
                  <c:v>24.867999999999995</c:v>
                </c:pt>
                <c:pt idx="79">
                  <c:v>24.913999999999994</c:v>
                </c:pt>
                <c:pt idx="80">
                  <c:v>24.96</c:v>
                </c:pt>
              </c:numCache>
            </c:numRef>
          </c:yVal>
          <c:smooth val="1"/>
        </c:ser>
        <c:axId val="82330752"/>
        <c:axId val="82332672"/>
      </c:scatterChart>
      <c:valAx>
        <c:axId val="823307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2332672"/>
        <c:crosses val="autoZero"/>
        <c:crossBetween val="midCat"/>
      </c:valAx>
      <c:valAx>
        <c:axId val="82332672"/>
        <c:scaling>
          <c:orientation val="minMax"/>
          <c:min val="2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Highest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8233075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(Wetter)'!$Q$17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(Wetter)'!$Q$18:$Q$128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13.317500000000001</c:v>
                </c:pt>
                <c:pt idx="2">
                  <c:v>13.335000000000001</c:v>
                </c:pt>
                <c:pt idx="3">
                  <c:v>13.352500000000001</c:v>
                </c:pt>
                <c:pt idx="4">
                  <c:v>13.370000000000001</c:v>
                </c:pt>
                <c:pt idx="5">
                  <c:v>13.387500000000001</c:v>
                </c:pt>
                <c:pt idx="6">
                  <c:v>13.405000000000001</c:v>
                </c:pt>
                <c:pt idx="7">
                  <c:v>13.422500000000001</c:v>
                </c:pt>
                <c:pt idx="8">
                  <c:v>13.440000000000001</c:v>
                </c:pt>
                <c:pt idx="9">
                  <c:v>13.457500000000001</c:v>
                </c:pt>
                <c:pt idx="10">
                  <c:v>13.475000000000001</c:v>
                </c:pt>
                <c:pt idx="11">
                  <c:v>13.492500000000001</c:v>
                </c:pt>
                <c:pt idx="12">
                  <c:v>13.51</c:v>
                </c:pt>
                <c:pt idx="13">
                  <c:v>13.5275</c:v>
                </c:pt>
                <c:pt idx="14">
                  <c:v>13.545</c:v>
                </c:pt>
                <c:pt idx="15">
                  <c:v>13.5625</c:v>
                </c:pt>
                <c:pt idx="16">
                  <c:v>13.58</c:v>
                </c:pt>
                <c:pt idx="17">
                  <c:v>13.5975</c:v>
                </c:pt>
                <c:pt idx="18">
                  <c:v>13.615</c:v>
                </c:pt>
                <c:pt idx="19">
                  <c:v>13.6325</c:v>
                </c:pt>
                <c:pt idx="20">
                  <c:v>13.65</c:v>
                </c:pt>
                <c:pt idx="21">
                  <c:v>13.727500000000001</c:v>
                </c:pt>
                <c:pt idx="22">
                  <c:v>13.805000000000001</c:v>
                </c:pt>
                <c:pt idx="23">
                  <c:v>13.8825</c:v>
                </c:pt>
                <c:pt idx="24">
                  <c:v>13.96</c:v>
                </c:pt>
                <c:pt idx="25">
                  <c:v>14.037500000000001</c:v>
                </c:pt>
                <c:pt idx="26">
                  <c:v>14.115</c:v>
                </c:pt>
                <c:pt idx="27">
                  <c:v>14.192500000000001</c:v>
                </c:pt>
                <c:pt idx="28">
                  <c:v>14.270000000000001</c:v>
                </c:pt>
                <c:pt idx="29">
                  <c:v>14.3475</c:v>
                </c:pt>
                <c:pt idx="30">
                  <c:v>14.425000000000001</c:v>
                </c:pt>
                <c:pt idx="31">
                  <c:v>14.502500000000001</c:v>
                </c:pt>
                <c:pt idx="32">
                  <c:v>14.58</c:v>
                </c:pt>
                <c:pt idx="33">
                  <c:v>14.657500000000001</c:v>
                </c:pt>
                <c:pt idx="34">
                  <c:v>14.734999999999999</c:v>
                </c:pt>
                <c:pt idx="35">
                  <c:v>14.8125</c:v>
                </c:pt>
                <c:pt idx="36">
                  <c:v>14.89</c:v>
                </c:pt>
                <c:pt idx="37">
                  <c:v>14.967499999999999</c:v>
                </c:pt>
                <c:pt idx="38">
                  <c:v>15.045</c:v>
                </c:pt>
                <c:pt idx="39">
                  <c:v>15.1225</c:v>
                </c:pt>
                <c:pt idx="40">
                  <c:v>15.200000000000001</c:v>
                </c:pt>
                <c:pt idx="41">
                  <c:v>15.301500000000001</c:v>
                </c:pt>
                <c:pt idx="42">
                  <c:v>15.403</c:v>
                </c:pt>
                <c:pt idx="43">
                  <c:v>15.5045</c:v>
                </c:pt>
                <c:pt idx="44">
                  <c:v>15.606000000000002</c:v>
                </c:pt>
                <c:pt idx="45">
                  <c:v>15.707500000000001</c:v>
                </c:pt>
                <c:pt idx="46">
                  <c:v>15.809000000000001</c:v>
                </c:pt>
                <c:pt idx="47">
                  <c:v>15.910500000000003</c:v>
                </c:pt>
                <c:pt idx="48">
                  <c:v>16.012</c:v>
                </c:pt>
                <c:pt idx="49">
                  <c:v>16.113500000000002</c:v>
                </c:pt>
                <c:pt idx="50">
                  <c:v>16.215000000000003</c:v>
                </c:pt>
                <c:pt idx="51">
                  <c:v>16.316500000000001</c:v>
                </c:pt>
                <c:pt idx="52">
                  <c:v>16.418000000000003</c:v>
                </c:pt>
                <c:pt idx="53">
                  <c:v>16.519500000000001</c:v>
                </c:pt>
                <c:pt idx="54">
                  <c:v>16.621000000000002</c:v>
                </c:pt>
                <c:pt idx="55">
                  <c:v>16.722500000000004</c:v>
                </c:pt>
                <c:pt idx="56">
                  <c:v>16.824000000000002</c:v>
                </c:pt>
                <c:pt idx="57">
                  <c:v>16.925500000000003</c:v>
                </c:pt>
                <c:pt idx="58">
                  <c:v>17.027000000000005</c:v>
                </c:pt>
                <c:pt idx="59">
                  <c:v>17.128500000000003</c:v>
                </c:pt>
                <c:pt idx="60">
                  <c:v>17.23</c:v>
                </c:pt>
                <c:pt idx="61">
                  <c:v>17.3505</c:v>
                </c:pt>
                <c:pt idx="62">
                  <c:v>17.471</c:v>
                </c:pt>
                <c:pt idx="63">
                  <c:v>17.5915</c:v>
                </c:pt>
                <c:pt idx="64">
                  <c:v>17.712</c:v>
                </c:pt>
                <c:pt idx="65">
                  <c:v>17.8325</c:v>
                </c:pt>
                <c:pt idx="66">
                  <c:v>17.952999999999999</c:v>
                </c:pt>
                <c:pt idx="67">
                  <c:v>18.073499999999999</c:v>
                </c:pt>
                <c:pt idx="68">
                  <c:v>18.193999999999999</c:v>
                </c:pt>
                <c:pt idx="69">
                  <c:v>18.314499999999999</c:v>
                </c:pt>
                <c:pt idx="70">
                  <c:v>18.434999999999999</c:v>
                </c:pt>
                <c:pt idx="71">
                  <c:v>18.555499999999999</c:v>
                </c:pt>
                <c:pt idx="72">
                  <c:v>18.675999999999998</c:v>
                </c:pt>
                <c:pt idx="73">
                  <c:v>18.796499999999998</c:v>
                </c:pt>
                <c:pt idx="74">
                  <c:v>18.916999999999998</c:v>
                </c:pt>
                <c:pt idx="75">
                  <c:v>19.037499999999998</c:v>
                </c:pt>
                <c:pt idx="76">
                  <c:v>19.157999999999998</c:v>
                </c:pt>
                <c:pt idx="77">
                  <c:v>19.278499999999998</c:v>
                </c:pt>
                <c:pt idx="78">
                  <c:v>19.398999999999997</c:v>
                </c:pt>
                <c:pt idx="79">
                  <c:v>19.519499999999997</c:v>
                </c:pt>
                <c:pt idx="80">
                  <c:v>19.64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(Wetter)'!$R$17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(Wetter)'!$R$18:$R$128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13.315000000000001</c:v>
                </c:pt>
                <c:pt idx="2">
                  <c:v>13.33</c:v>
                </c:pt>
                <c:pt idx="3">
                  <c:v>13.345000000000001</c:v>
                </c:pt>
                <c:pt idx="4">
                  <c:v>13.360000000000001</c:v>
                </c:pt>
                <c:pt idx="5">
                  <c:v>13.375</c:v>
                </c:pt>
                <c:pt idx="6">
                  <c:v>13.39</c:v>
                </c:pt>
                <c:pt idx="7">
                  <c:v>13.405000000000001</c:v>
                </c:pt>
                <c:pt idx="8">
                  <c:v>13.42</c:v>
                </c:pt>
                <c:pt idx="9">
                  <c:v>13.435</c:v>
                </c:pt>
                <c:pt idx="10">
                  <c:v>13.450000000000001</c:v>
                </c:pt>
                <c:pt idx="11">
                  <c:v>13.465</c:v>
                </c:pt>
                <c:pt idx="12">
                  <c:v>13.48</c:v>
                </c:pt>
                <c:pt idx="13">
                  <c:v>13.495000000000001</c:v>
                </c:pt>
                <c:pt idx="14">
                  <c:v>13.510000000000002</c:v>
                </c:pt>
                <c:pt idx="15">
                  <c:v>13.525</c:v>
                </c:pt>
                <c:pt idx="16">
                  <c:v>13.540000000000001</c:v>
                </c:pt>
                <c:pt idx="17">
                  <c:v>13.555000000000001</c:v>
                </c:pt>
                <c:pt idx="18">
                  <c:v>13.57</c:v>
                </c:pt>
                <c:pt idx="19">
                  <c:v>13.585000000000001</c:v>
                </c:pt>
                <c:pt idx="20">
                  <c:v>13.600000000000001</c:v>
                </c:pt>
                <c:pt idx="21">
                  <c:v>13.654</c:v>
                </c:pt>
                <c:pt idx="22">
                  <c:v>13.708</c:v>
                </c:pt>
                <c:pt idx="23">
                  <c:v>13.762</c:v>
                </c:pt>
                <c:pt idx="24">
                  <c:v>13.816000000000001</c:v>
                </c:pt>
                <c:pt idx="25">
                  <c:v>13.870000000000001</c:v>
                </c:pt>
                <c:pt idx="26">
                  <c:v>13.924000000000001</c:v>
                </c:pt>
                <c:pt idx="27">
                  <c:v>13.978000000000002</c:v>
                </c:pt>
                <c:pt idx="28">
                  <c:v>14.032</c:v>
                </c:pt>
                <c:pt idx="29">
                  <c:v>14.086</c:v>
                </c:pt>
                <c:pt idx="30">
                  <c:v>14.14</c:v>
                </c:pt>
                <c:pt idx="31">
                  <c:v>14.194000000000001</c:v>
                </c:pt>
                <c:pt idx="32">
                  <c:v>14.248000000000001</c:v>
                </c:pt>
                <c:pt idx="33">
                  <c:v>14.302000000000001</c:v>
                </c:pt>
                <c:pt idx="34">
                  <c:v>14.356000000000002</c:v>
                </c:pt>
                <c:pt idx="35">
                  <c:v>14.410000000000002</c:v>
                </c:pt>
                <c:pt idx="36">
                  <c:v>14.464000000000002</c:v>
                </c:pt>
                <c:pt idx="37">
                  <c:v>14.518000000000001</c:v>
                </c:pt>
                <c:pt idx="38">
                  <c:v>14.572000000000001</c:v>
                </c:pt>
                <c:pt idx="39">
                  <c:v>14.626000000000001</c:v>
                </c:pt>
                <c:pt idx="40">
                  <c:v>14.680000000000001</c:v>
                </c:pt>
                <c:pt idx="41">
                  <c:v>14.728000000000002</c:v>
                </c:pt>
                <c:pt idx="42">
                  <c:v>14.776000000000002</c:v>
                </c:pt>
                <c:pt idx="43">
                  <c:v>14.824000000000002</c:v>
                </c:pt>
                <c:pt idx="44">
                  <c:v>14.872000000000002</c:v>
                </c:pt>
                <c:pt idx="45">
                  <c:v>14.920000000000002</c:v>
                </c:pt>
                <c:pt idx="46">
                  <c:v>14.968000000000002</c:v>
                </c:pt>
                <c:pt idx="47">
                  <c:v>15.016000000000002</c:v>
                </c:pt>
                <c:pt idx="48">
                  <c:v>15.064000000000002</c:v>
                </c:pt>
                <c:pt idx="49">
                  <c:v>15.112000000000002</c:v>
                </c:pt>
                <c:pt idx="50">
                  <c:v>15.160000000000002</c:v>
                </c:pt>
                <c:pt idx="51">
                  <c:v>15.208000000000002</c:v>
                </c:pt>
                <c:pt idx="52">
                  <c:v>15.256000000000002</c:v>
                </c:pt>
                <c:pt idx="53">
                  <c:v>15.304000000000002</c:v>
                </c:pt>
                <c:pt idx="54">
                  <c:v>15.352000000000002</c:v>
                </c:pt>
                <c:pt idx="55">
                  <c:v>15.400000000000002</c:v>
                </c:pt>
                <c:pt idx="56">
                  <c:v>15.448000000000002</c:v>
                </c:pt>
                <c:pt idx="57">
                  <c:v>15.496000000000002</c:v>
                </c:pt>
                <c:pt idx="58">
                  <c:v>15.544000000000002</c:v>
                </c:pt>
                <c:pt idx="59">
                  <c:v>15.592000000000002</c:v>
                </c:pt>
                <c:pt idx="60">
                  <c:v>15.64</c:v>
                </c:pt>
                <c:pt idx="61">
                  <c:v>15.686</c:v>
                </c:pt>
                <c:pt idx="62">
                  <c:v>15.731999999999999</c:v>
                </c:pt>
                <c:pt idx="63">
                  <c:v>15.778</c:v>
                </c:pt>
                <c:pt idx="64">
                  <c:v>15.824</c:v>
                </c:pt>
                <c:pt idx="65">
                  <c:v>15.87</c:v>
                </c:pt>
                <c:pt idx="66">
                  <c:v>15.916</c:v>
                </c:pt>
                <c:pt idx="67">
                  <c:v>15.962</c:v>
                </c:pt>
                <c:pt idx="68">
                  <c:v>16.007999999999999</c:v>
                </c:pt>
                <c:pt idx="69">
                  <c:v>16.053999999999998</c:v>
                </c:pt>
                <c:pt idx="70">
                  <c:v>16.099999999999998</c:v>
                </c:pt>
                <c:pt idx="71">
                  <c:v>16.145999999999997</c:v>
                </c:pt>
                <c:pt idx="72">
                  <c:v>16.192</c:v>
                </c:pt>
                <c:pt idx="73">
                  <c:v>16.238</c:v>
                </c:pt>
                <c:pt idx="74">
                  <c:v>16.283999999999999</c:v>
                </c:pt>
                <c:pt idx="75">
                  <c:v>16.329999999999998</c:v>
                </c:pt>
                <c:pt idx="76">
                  <c:v>16.375999999999998</c:v>
                </c:pt>
                <c:pt idx="77">
                  <c:v>16.421999999999997</c:v>
                </c:pt>
                <c:pt idx="78">
                  <c:v>16.467999999999996</c:v>
                </c:pt>
                <c:pt idx="79">
                  <c:v>16.513999999999996</c:v>
                </c:pt>
                <c:pt idx="80">
                  <c:v>16.560000000000002</c:v>
                </c:pt>
              </c:numCache>
            </c:numRef>
          </c:yVal>
          <c:smooth val="1"/>
        </c:ser>
        <c:axId val="82383232"/>
        <c:axId val="82385152"/>
      </c:scatterChart>
      <c:valAx>
        <c:axId val="823832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2385152"/>
        <c:crosses val="autoZero"/>
        <c:crossBetween val="midCat"/>
      </c:valAx>
      <c:valAx>
        <c:axId val="82385152"/>
        <c:scaling>
          <c:orientation val="minMax"/>
          <c:min val="1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Lowest</a:t>
                </a:r>
                <a:r>
                  <a:rPr lang="en-AU" baseline="0"/>
                  <a:t> </a:t>
                </a:r>
                <a:r>
                  <a:rPr lang="en-AU"/>
                  <a:t>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8238323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(Wetter)'!$S$18:$S$128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62.497968749999998</c:v>
                </c:pt>
                <c:pt idx="2">
                  <c:v>62.495937499999997</c:v>
                </c:pt>
                <c:pt idx="3">
                  <c:v>62.493906250000002</c:v>
                </c:pt>
                <c:pt idx="4">
                  <c:v>62.491875</c:v>
                </c:pt>
                <c:pt idx="5">
                  <c:v>62.489843749999999</c:v>
                </c:pt>
                <c:pt idx="6">
                  <c:v>62.487812499999997</c:v>
                </c:pt>
                <c:pt idx="7">
                  <c:v>62.485781250000002</c:v>
                </c:pt>
                <c:pt idx="8">
                  <c:v>62.483750000000001</c:v>
                </c:pt>
                <c:pt idx="9">
                  <c:v>62.481718749999999</c:v>
                </c:pt>
                <c:pt idx="10">
                  <c:v>62.479687499999997</c:v>
                </c:pt>
                <c:pt idx="11">
                  <c:v>62.477656250000003</c:v>
                </c:pt>
                <c:pt idx="12">
                  <c:v>62.475625000000001</c:v>
                </c:pt>
                <c:pt idx="13">
                  <c:v>62.473593749999999</c:v>
                </c:pt>
                <c:pt idx="14">
                  <c:v>62.471562499999997</c:v>
                </c:pt>
                <c:pt idx="15">
                  <c:v>62.469531250000003</c:v>
                </c:pt>
                <c:pt idx="16">
                  <c:v>62.467500000000001</c:v>
                </c:pt>
                <c:pt idx="17">
                  <c:v>62.465468749999999</c:v>
                </c:pt>
                <c:pt idx="18">
                  <c:v>62.463437499999998</c:v>
                </c:pt>
                <c:pt idx="19">
                  <c:v>62.461406250000003</c:v>
                </c:pt>
                <c:pt idx="20">
                  <c:v>62.459375000000001</c:v>
                </c:pt>
                <c:pt idx="21">
                  <c:v>62.45734375</c:v>
                </c:pt>
                <c:pt idx="22">
                  <c:v>62.455312499999998</c:v>
                </c:pt>
                <c:pt idx="23">
                  <c:v>62.453281250000003</c:v>
                </c:pt>
                <c:pt idx="24">
                  <c:v>62.451250000000002</c:v>
                </c:pt>
                <c:pt idx="25">
                  <c:v>62.44921875</c:v>
                </c:pt>
                <c:pt idx="26">
                  <c:v>62.447187499999998</c:v>
                </c:pt>
                <c:pt idx="27">
                  <c:v>62.445156249999997</c:v>
                </c:pt>
                <c:pt idx="28">
                  <c:v>62.443125000000002</c:v>
                </c:pt>
                <c:pt idx="29">
                  <c:v>62.44109375</c:v>
                </c:pt>
                <c:pt idx="30">
                  <c:v>62.439062499999999</c:v>
                </c:pt>
                <c:pt idx="31">
                  <c:v>62.437031249999997</c:v>
                </c:pt>
                <c:pt idx="32">
                  <c:v>62.435000000000002</c:v>
                </c:pt>
                <c:pt idx="33">
                  <c:v>62.432968750000001</c:v>
                </c:pt>
                <c:pt idx="34">
                  <c:v>62.430937499999999</c:v>
                </c:pt>
                <c:pt idx="35">
                  <c:v>62.428906249999997</c:v>
                </c:pt>
                <c:pt idx="36">
                  <c:v>62.426875000000003</c:v>
                </c:pt>
                <c:pt idx="37">
                  <c:v>62.424843750000001</c:v>
                </c:pt>
                <c:pt idx="38">
                  <c:v>62.422812499999999</c:v>
                </c:pt>
                <c:pt idx="39">
                  <c:v>62.420781249999997</c:v>
                </c:pt>
                <c:pt idx="40">
                  <c:v>62.418750000000003</c:v>
                </c:pt>
                <c:pt idx="41">
                  <c:v>62.4140625</c:v>
                </c:pt>
                <c:pt idx="42">
                  <c:v>62.409374999999997</c:v>
                </c:pt>
                <c:pt idx="43">
                  <c:v>62.404687500000001</c:v>
                </c:pt>
                <c:pt idx="44">
                  <c:v>62.4</c:v>
                </c:pt>
                <c:pt idx="45">
                  <c:v>62.395312500000003</c:v>
                </c:pt>
                <c:pt idx="46">
                  <c:v>62.390625</c:v>
                </c:pt>
                <c:pt idx="47">
                  <c:v>62.385937499999997</c:v>
                </c:pt>
                <c:pt idx="48">
                  <c:v>62.381250000000001</c:v>
                </c:pt>
                <c:pt idx="49">
                  <c:v>62.376562499999999</c:v>
                </c:pt>
                <c:pt idx="50">
                  <c:v>62.371875000000003</c:v>
                </c:pt>
                <c:pt idx="51">
                  <c:v>62.3671875</c:v>
                </c:pt>
                <c:pt idx="52">
                  <c:v>62.362499999999997</c:v>
                </c:pt>
                <c:pt idx="53">
                  <c:v>62.357812500000001</c:v>
                </c:pt>
                <c:pt idx="54">
                  <c:v>62.353124999999999</c:v>
                </c:pt>
                <c:pt idx="55">
                  <c:v>62.348437500000003</c:v>
                </c:pt>
                <c:pt idx="56">
                  <c:v>62.34375</c:v>
                </c:pt>
                <c:pt idx="57">
                  <c:v>62.339062499999997</c:v>
                </c:pt>
                <c:pt idx="58">
                  <c:v>62.334375000000001</c:v>
                </c:pt>
                <c:pt idx="59">
                  <c:v>62.329687499999999</c:v>
                </c:pt>
                <c:pt idx="60">
                  <c:v>62.325000000000003</c:v>
                </c:pt>
                <c:pt idx="61">
                  <c:v>62.319687500000001</c:v>
                </c:pt>
                <c:pt idx="62">
                  <c:v>62.314374999999998</c:v>
                </c:pt>
                <c:pt idx="63">
                  <c:v>62.309062500000003</c:v>
                </c:pt>
                <c:pt idx="64">
                  <c:v>62.303750000000001</c:v>
                </c:pt>
                <c:pt idx="65">
                  <c:v>62.298437499999999</c:v>
                </c:pt>
                <c:pt idx="66">
                  <c:v>62.293125000000003</c:v>
                </c:pt>
                <c:pt idx="67">
                  <c:v>62.287812500000001</c:v>
                </c:pt>
                <c:pt idx="68">
                  <c:v>62.282499999999999</c:v>
                </c:pt>
                <c:pt idx="69">
                  <c:v>62.277187499999997</c:v>
                </c:pt>
                <c:pt idx="70">
                  <c:v>62.271875000000001</c:v>
                </c:pt>
                <c:pt idx="71">
                  <c:v>62.266562499999999</c:v>
                </c:pt>
                <c:pt idx="72">
                  <c:v>62.261249999999997</c:v>
                </c:pt>
                <c:pt idx="73">
                  <c:v>62.255937500000002</c:v>
                </c:pt>
                <c:pt idx="74">
                  <c:v>62.250624999999999</c:v>
                </c:pt>
                <c:pt idx="75">
                  <c:v>62.245312499999997</c:v>
                </c:pt>
                <c:pt idx="76">
                  <c:v>62.24</c:v>
                </c:pt>
                <c:pt idx="77">
                  <c:v>62.2346875</c:v>
                </c:pt>
                <c:pt idx="78">
                  <c:v>62.229374999999997</c:v>
                </c:pt>
                <c:pt idx="79">
                  <c:v>62.224062500000002</c:v>
                </c:pt>
                <c:pt idx="80">
                  <c:v>62.21875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(Wetter)'!$T$18:$T$128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62.498437500000001</c:v>
                </c:pt>
                <c:pt idx="2">
                  <c:v>62.496875000000003</c:v>
                </c:pt>
                <c:pt idx="3">
                  <c:v>62.495312499999997</c:v>
                </c:pt>
                <c:pt idx="4">
                  <c:v>62.493749999999999</c:v>
                </c:pt>
                <c:pt idx="5">
                  <c:v>62.4921875</c:v>
                </c:pt>
                <c:pt idx="6">
                  <c:v>62.490625000000001</c:v>
                </c:pt>
                <c:pt idx="7">
                  <c:v>62.489062500000003</c:v>
                </c:pt>
                <c:pt idx="8">
                  <c:v>62.487499999999997</c:v>
                </c:pt>
                <c:pt idx="9">
                  <c:v>62.485937499999999</c:v>
                </c:pt>
                <c:pt idx="10">
                  <c:v>62.484375</c:v>
                </c:pt>
                <c:pt idx="11">
                  <c:v>62.482812500000001</c:v>
                </c:pt>
                <c:pt idx="12">
                  <c:v>62.481250000000003</c:v>
                </c:pt>
                <c:pt idx="13">
                  <c:v>62.479687499999997</c:v>
                </c:pt>
                <c:pt idx="14">
                  <c:v>62.478124999999999</c:v>
                </c:pt>
                <c:pt idx="15">
                  <c:v>62.4765625</c:v>
                </c:pt>
                <c:pt idx="16">
                  <c:v>62.475000000000001</c:v>
                </c:pt>
                <c:pt idx="17">
                  <c:v>62.473437500000003</c:v>
                </c:pt>
                <c:pt idx="18">
                  <c:v>62.471874999999997</c:v>
                </c:pt>
                <c:pt idx="19">
                  <c:v>62.470312499999999</c:v>
                </c:pt>
                <c:pt idx="20">
                  <c:v>62.46875</c:v>
                </c:pt>
                <c:pt idx="21">
                  <c:v>62.467187500000001</c:v>
                </c:pt>
                <c:pt idx="22">
                  <c:v>62.465625000000003</c:v>
                </c:pt>
                <c:pt idx="23">
                  <c:v>62.464062499999997</c:v>
                </c:pt>
                <c:pt idx="24">
                  <c:v>62.462499999999999</c:v>
                </c:pt>
                <c:pt idx="25">
                  <c:v>62.4609375</c:v>
                </c:pt>
                <c:pt idx="26">
                  <c:v>62.459375000000001</c:v>
                </c:pt>
                <c:pt idx="27">
                  <c:v>62.457812500000003</c:v>
                </c:pt>
                <c:pt idx="28">
                  <c:v>62.456249999999997</c:v>
                </c:pt>
                <c:pt idx="29">
                  <c:v>62.454687499999999</c:v>
                </c:pt>
                <c:pt idx="30">
                  <c:v>62.453125</c:v>
                </c:pt>
                <c:pt idx="31">
                  <c:v>62.451562500000001</c:v>
                </c:pt>
                <c:pt idx="32">
                  <c:v>62.45</c:v>
                </c:pt>
                <c:pt idx="33">
                  <c:v>62.448437499999997</c:v>
                </c:pt>
                <c:pt idx="34">
                  <c:v>62.446874999999999</c:v>
                </c:pt>
                <c:pt idx="35">
                  <c:v>62.4453125</c:v>
                </c:pt>
                <c:pt idx="36">
                  <c:v>62.443750000000001</c:v>
                </c:pt>
                <c:pt idx="37">
                  <c:v>62.442187500000003</c:v>
                </c:pt>
                <c:pt idx="38">
                  <c:v>62.440624999999997</c:v>
                </c:pt>
                <c:pt idx="39">
                  <c:v>62.439062499999999</c:v>
                </c:pt>
                <c:pt idx="40">
                  <c:v>62.4375</c:v>
                </c:pt>
                <c:pt idx="41">
                  <c:v>62.435625000000002</c:v>
                </c:pt>
                <c:pt idx="42">
                  <c:v>62.433750000000003</c:v>
                </c:pt>
                <c:pt idx="43">
                  <c:v>62.431874999999998</c:v>
                </c:pt>
                <c:pt idx="44">
                  <c:v>62.43</c:v>
                </c:pt>
                <c:pt idx="45">
                  <c:v>62.428125000000001</c:v>
                </c:pt>
                <c:pt idx="46">
                  <c:v>62.426250000000003</c:v>
                </c:pt>
                <c:pt idx="47">
                  <c:v>62.424374999999998</c:v>
                </c:pt>
                <c:pt idx="48">
                  <c:v>62.422499999999999</c:v>
                </c:pt>
                <c:pt idx="49">
                  <c:v>62.420625000000001</c:v>
                </c:pt>
                <c:pt idx="50">
                  <c:v>62.418750000000003</c:v>
                </c:pt>
                <c:pt idx="51">
                  <c:v>62.416874999999997</c:v>
                </c:pt>
                <c:pt idx="52">
                  <c:v>62.414999999999999</c:v>
                </c:pt>
                <c:pt idx="53">
                  <c:v>62.413125000000001</c:v>
                </c:pt>
                <c:pt idx="54">
                  <c:v>62.411250000000003</c:v>
                </c:pt>
                <c:pt idx="55">
                  <c:v>62.409374999999997</c:v>
                </c:pt>
                <c:pt idx="56">
                  <c:v>62.407499999999999</c:v>
                </c:pt>
                <c:pt idx="57">
                  <c:v>62.405625000000001</c:v>
                </c:pt>
                <c:pt idx="58">
                  <c:v>62.403750000000002</c:v>
                </c:pt>
                <c:pt idx="59">
                  <c:v>62.401874999999997</c:v>
                </c:pt>
                <c:pt idx="60">
                  <c:v>62.4</c:v>
                </c:pt>
                <c:pt idx="61">
                  <c:v>62.397812500000001</c:v>
                </c:pt>
                <c:pt idx="62">
                  <c:v>62.395625000000003</c:v>
                </c:pt>
                <c:pt idx="63">
                  <c:v>62.393437499999997</c:v>
                </c:pt>
                <c:pt idx="64">
                  <c:v>62.391249999999999</c:v>
                </c:pt>
                <c:pt idx="65">
                  <c:v>62.389062500000001</c:v>
                </c:pt>
                <c:pt idx="66">
                  <c:v>62.386875000000003</c:v>
                </c:pt>
                <c:pt idx="67">
                  <c:v>62.384687499999998</c:v>
                </c:pt>
                <c:pt idx="68">
                  <c:v>62.3825</c:v>
                </c:pt>
                <c:pt idx="69">
                  <c:v>62.380312500000002</c:v>
                </c:pt>
                <c:pt idx="70">
                  <c:v>62.378124999999997</c:v>
                </c:pt>
                <c:pt idx="71">
                  <c:v>62.375937499999999</c:v>
                </c:pt>
                <c:pt idx="72">
                  <c:v>62.373750000000001</c:v>
                </c:pt>
                <c:pt idx="73">
                  <c:v>62.371562500000003</c:v>
                </c:pt>
                <c:pt idx="74">
                  <c:v>62.369374999999998</c:v>
                </c:pt>
                <c:pt idx="75">
                  <c:v>62.3671875</c:v>
                </c:pt>
                <c:pt idx="76">
                  <c:v>62.365000000000002</c:v>
                </c:pt>
                <c:pt idx="77">
                  <c:v>62.362812499999997</c:v>
                </c:pt>
                <c:pt idx="78">
                  <c:v>62.360624999999999</c:v>
                </c:pt>
                <c:pt idx="79">
                  <c:v>62.358437500000001</c:v>
                </c:pt>
                <c:pt idx="80">
                  <c:v>62.356250000000003</c:v>
                </c:pt>
              </c:numCache>
            </c:numRef>
          </c:yVal>
          <c:smooth val="1"/>
        </c:ser>
        <c:axId val="82431360"/>
        <c:axId val="82441728"/>
      </c:scatterChart>
      <c:valAx>
        <c:axId val="8243136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2441728"/>
        <c:crosses val="autoZero"/>
        <c:crossBetween val="midCat"/>
      </c:valAx>
      <c:valAx>
        <c:axId val="8244172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crossAx val="8243136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8"/>
          <c:y val="0.5644309565470985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(Wetter)'!$F$18:$F$98</c:f>
              <c:numCache>
                <c:formatCode>0.0000</c:formatCode>
                <c:ptCount val="81"/>
                <c:pt idx="0">
                  <c:v>0</c:v>
                </c:pt>
                <c:pt idx="1">
                  <c:v>2.3681094999999975E-2</c:v>
                </c:pt>
                <c:pt idx="2">
                  <c:v>4.736218999999995E-2</c:v>
                </c:pt>
                <c:pt idx="3">
                  <c:v>7.1043284999999928E-2</c:v>
                </c:pt>
                <c:pt idx="4">
                  <c:v>9.47243799999999E-2</c:v>
                </c:pt>
                <c:pt idx="5">
                  <c:v>0.11840547499999987</c:v>
                </c:pt>
                <c:pt idx="6">
                  <c:v>0.14208656999999986</c:v>
                </c:pt>
                <c:pt idx="7">
                  <c:v>0.16576766499999984</c:v>
                </c:pt>
                <c:pt idx="8">
                  <c:v>0.18944875999999983</c:v>
                </c:pt>
                <c:pt idx="9">
                  <c:v>0.21312985499999981</c:v>
                </c:pt>
                <c:pt idx="10">
                  <c:v>0.2368109499999998</c:v>
                </c:pt>
                <c:pt idx="11">
                  <c:v>0.26049204499999978</c:v>
                </c:pt>
                <c:pt idx="12">
                  <c:v>0.28417313999999977</c:v>
                </c:pt>
                <c:pt idx="13">
                  <c:v>0.30785423499999975</c:v>
                </c:pt>
                <c:pt idx="14">
                  <c:v>0.33153532999999974</c:v>
                </c:pt>
                <c:pt idx="15">
                  <c:v>0.35521642499999972</c:v>
                </c:pt>
                <c:pt idx="16">
                  <c:v>0.37889751999999971</c:v>
                </c:pt>
                <c:pt idx="17">
                  <c:v>0.4025786149999997</c:v>
                </c:pt>
                <c:pt idx="18">
                  <c:v>0.42625970999999968</c:v>
                </c:pt>
                <c:pt idx="19">
                  <c:v>0.44994080499999967</c:v>
                </c:pt>
                <c:pt idx="20">
                  <c:v>0.47362189999999965</c:v>
                </c:pt>
                <c:pt idx="21">
                  <c:v>0.49730299499999964</c:v>
                </c:pt>
                <c:pt idx="22">
                  <c:v>0.52098408999999957</c:v>
                </c:pt>
                <c:pt idx="23">
                  <c:v>0.5446651849999995</c:v>
                </c:pt>
                <c:pt idx="24">
                  <c:v>0.56834627999999943</c:v>
                </c:pt>
                <c:pt idx="25">
                  <c:v>0.59202737499999936</c:v>
                </c:pt>
                <c:pt idx="26">
                  <c:v>0.61570846999999929</c:v>
                </c:pt>
                <c:pt idx="27">
                  <c:v>0.63938956499999922</c:v>
                </c:pt>
                <c:pt idx="28">
                  <c:v>0.66307065999999915</c:v>
                </c:pt>
                <c:pt idx="29">
                  <c:v>0.68675175499999908</c:v>
                </c:pt>
                <c:pt idx="30">
                  <c:v>0.71043284999999901</c:v>
                </c:pt>
                <c:pt idx="31">
                  <c:v>0.73411394499999894</c:v>
                </c:pt>
                <c:pt idx="32">
                  <c:v>0.75779503999999887</c:v>
                </c:pt>
                <c:pt idx="33">
                  <c:v>0.78147613499999879</c:v>
                </c:pt>
                <c:pt idx="34">
                  <c:v>0.80515722999999872</c:v>
                </c:pt>
                <c:pt idx="35">
                  <c:v>0.82883832499999865</c:v>
                </c:pt>
                <c:pt idx="36">
                  <c:v>0.85251941999999858</c:v>
                </c:pt>
                <c:pt idx="37">
                  <c:v>0.87620051499999851</c:v>
                </c:pt>
                <c:pt idx="38">
                  <c:v>0.89988160999999844</c:v>
                </c:pt>
                <c:pt idx="39">
                  <c:v>0.92356270499999837</c:v>
                </c:pt>
                <c:pt idx="40">
                  <c:v>0.94724379999999897</c:v>
                </c:pt>
                <c:pt idx="41">
                  <c:v>0.99872151999999903</c:v>
                </c:pt>
                <c:pt idx="42">
                  <c:v>1.0501992399999991</c:v>
                </c:pt>
                <c:pt idx="43">
                  <c:v>1.1016769599999992</c:v>
                </c:pt>
                <c:pt idx="44">
                  <c:v>1.1531546799999992</c:v>
                </c:pt>
                <c:pt idx="45">
                  <c:v>1.2046323999999993</c:v>
                </c:pt>
                <c:pt idx="46">
                  <c:v>1.2561101199999993</c:v>
                </c:pt>
                <c:pt idx="47">
                  <c:v>1.3075878399999994</c:v>
                </c:pt>
                <c:pt idx="48">
                  <c:v>1.3590655599999995</c:v>
                </c:pt>
                <c:pt idx="49">
                  <c:v>1.4105432799999995</c:v>
                </c:pt>
                <c:pt idx="50">
                  <c:v>1.4620209999999996</c:v>
                </c:pt>
                <c:pt idx="51">
                  <c:v>1.5134987199999996</c:v>
                </c:pt>
                <c:pt idx="52">
                  <c:v>1.5649764399999997</c:v>
                </c:pt>
                <c:pt idx="53">
                  <c:v>1.6164541599999998</c:v>
                </c:pt>
                <c:pt idx="54">
                  <c:v>1.6679318799999998</c:v>
                </c:pt>
                <c:pt idx="55">
                  <c:v>1.7194095999999999</c:v>
                </c:pt>
                <c:pt idx="56">
                  <c:v>1.7708873199999999</c:v>
                </c:pt>
                <c:pt idx="57">
                  <c:v>1.82236504</c:v>
                </c:pt>
                <c:pt idx="58">
                  <c:v>1.8738427600000001</c:v>
                </c:pt>
                <c:pt idx="59">
                  <c:v>1.9253204800000001</c:v>
                </c:pt>
                <c:pt idx="60">
                  <c:v>1.9767982000000011</c:v>
                </c:pt>
                <c:pt idx="61">
                  <c:v>2.0370405750000011</c:v>
                </c:pt>
                <c:pt idx="62">
                  <c:v>2.0972829500000012</c:v>
                </c:pt>
                <c:pt idx="63">
                  <c:v>2.1575253250000013</c:v>
                </c:pt>
                <c:pt idx="64">
                  <c:v>2.2177677000000013</c:v>
                </c:pt>
                <c:pt idx="65">
                  <c:v>2.2780100750000014</c:v>
                </c:pt>
                <c:pt idx="66">
                  <c:v>2.3382524500000015</c:v>
                </c:pt>
                <c:pt idx="67">
                  <c:v>2.3984948250000016</c:v>
                </c:pt>
                <c:pt idx="68">
                  <c:v>2.4587372000000016</c:v>
                </c:pt>
                <c:pt idx="69">
                  <c:v>2.5189795750000017</c:v>
                </c:pt>
                <c:pt idx="70">
                  <c:v>2.5792219500000018</c:v>
                </c:pt>
                <c:pt idx="71">
                  <c:v>2.6394643250000018</c:v>
                </c:pt>
                <c:pt idx="72">
                  <c:v>2.6997067000000019</c:v>
                </c:pt>
                <c:pt idx="73">
                  <c:v>2.759949075000002</c:v>
                </c:pt>
                <c:pt idx="74">
                  <c:v>2.820191450000002</c:v>
                </c:pt>
                <c:pt idx="75">
                  <c:v>2.8804338250000021</c:v>
                </c:pt>
                <c:pt idx="76">
                  <c:v>2.9406762000000022</c:v>
                </c:pt>
                <c:pt idx="77">
                  <c:v>3.0009185750000023</c:v>
                </c:pt>
                <c:pt idx="78">
                  <c:v>3.0611609500000023</c:v>
                </c:pt>
                <c:pt idx="79">
                  <c:v>3.1214033250000024</c:v>
                </c:pt>
                <c:pt idx="80">
                  <c:v>3.1816457000000007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(Wetter)'!$G$18:$G$98</c:f>
              <c:numCache>
                <c:formatCode>0.0000</c:formatCode>
                <c:ptCount val="81"/>
                <c:pt idx="0">
                  <c:v>0</c:v>
                </c:pt>
                <c:pt idx="1">
                  <c:v>2.4557779999999953E-2</c:v>
                </c:pt>
                <c:pt idx="2">
                  <c:v>4.9115559999999905E-2</c:v>
                </c:pt>
                <c:pt idx="3">
                  <c:v>7.3673339999999865E-2</c:v>
                </c:pt>
                <c:pt idx="4">
                  <c:v>9.8231119999999811E-2</c:v>
                </c:pt>
                <c:pt idx="5">
                  <c:v>0.12278889999999976</c:v>
                </c:pt>
                <c:pt idx="6">
                  <c:v>0.1473466799999997</c:v>
                </c:pt>
                <c:pt idx="7">
                  <c:v>0.17190445999999965</c:v>
                </c:pt>
                <c:pt idx="8">
                  <c:v>0.19646223999999959</c:v>
                </c:pt>
                <c:pt idx="9">
                  <c:v>0.22102001999999954</c:v>
                </c:pt>
                <c:pt idx="10">
                  <c:v>0.24557779999999949</c:v>
                </c:pt>
                <c:pt idx="11">
                  <c:v>0.27013557999999943</c:v>
                </c:pt>
                <c:pt idx="12">
                  <c:v>0.2946933599999994</c:v>
                </c:pt>
                <c:pt idx="13">
                  <c:v>0.31925113999999938</c:v>
                </c:pt>
                <c:pt idx="14">
                  <c:v>0.34380891999999935</c:v>
                </c:pt>
                <c:pt idx="15">
                  <c:v>0.36836669999999933</c:v>
                </c:pt>
                <c:pt idx="16">
                  <c:v>0.3929244799999993</c:v>
                </c:pt>
                <c:pt idx="17">
                  <c:v>0.41748225999999927</c:v>
                </c:pt>
                <c:pt idx="18">
                  <c:v>0.44204003999999925</c:v>
                </c:pt>
                <c:pt idx="19">
                  <c:v>0.46659781999999922</c:v>
                </c:pt>
                <c:pt idx="20">
                  <c:v>0.49115559999999919</c:v>
                </c:pt>
                <c:pt idx="21">
                  <c:v>0.51571337999999911</c:v>
                </c:pt>
                <c:pt idx="22">
                  <c:v>0.54027115999999908</c:v>
                </c:pt>
                <c:pt idx="23">
                  <c:v>0.56482893999999906</c:v>
                </c:pt>
                <c:pt idx="24">
                  <c:v>0.58938671999999903</c:v>
                </c:pt>
                <c:pt idx="25">
                  <c:v>0.613944499999999</c:v>
                </c:pt>
                <c:pt idx="26">
                  <c:v>0.63850227999999898</c:v>
                </c:pt>
                <c:pt idx="27">
                  <c:v>0.66306005999999895</c:v>
                </c:pt>
                <c:pt idx="28">
                  <c:v>0.68761783999999893</c:v>
                </c:pt>
                <c:pt idx="29">
                  <c:v>0.7121756199999989</c:v>
                </c:pt>
                <c:pt idx="30">
                  <c:v>0.73673339999999887</c:v>
                </c:pt>
                <c:pt idx="31">
                  <c:v>0.76129117999999885</c:v>
                </c:pt>
                <c:pt idx="32">
                  <c:v>0.78584895999999882</c:v>
                </c:pt>
                <c:pt idx="33">
                  <c:v>0.81040673999999879</c:v>
                </c:pt>
                <c:pt idx="34">
                  <c:v>0.83496451999999877</c:v>
                </c:pt>
                <c:pt idx="35">
                  <c:v>0.85952229999999874</c:v>
                </c:pt>
                <c:pt idx="36">
                  <c:v>0.88408007999999871</c:v>
                </c:pt>
                <c:pt idx="37">
                  <c:v>0.90863785999999869</c:v>
                </c:pt>
                <c:pt idx="38">
                  <c:v>0.93319563999999866</c:v>
                </c:pt>
                <c:pt idx="39">
                  <c:v>0.95775341999999863</c:v>
                </c:pt>
                <c:pt idx="40">
                  <c:v>0.98231119999999805</c:v>
                </c:pt>
                <c:pt idx="41">
                  <c:v>1.0167161649999978</c:v>
                </c:pt>
                <c:pt idx="42">
                  <c:v>1.0511211299999976</c:v>
                </c:pt>
                <c:pt idx="43">
                  <c:v>1.0855260949999974</c:v>
                </c:pt>
                <c:pt idx="44">
                  <c:v>1.1199310599999972</c:v>
                </c:pt>
                <c:pt idx="45">
                  <c:v>1.154336024999997</c:v>
                </c:pt>
                <c:pt idx="46">
                  <c:v>1.1887409899999968</c:v>
                </c:pt>
                <c:pt idx="47">
                  <c:v>1.2231459549999966</c:v>
                </c:pt>
                <c:pt idx="48">
                  <c:v>1.2575509199999964</c:v>
                </c:pt>
                <c:pt idx="49">
                  <c:v>1.2919558849999961</c:v>
                </c:pt>
                <c:pt idx="50">
                  <c:v>1.3263608499999959</c:v>
                </c:pt>
                <c:pt idx="51">
                  <c:v>1.3607658149999957</c:v>
                </c:pt>
                <c:pt idx="52">
                  <c:v>1.3951707799999955</c:v>
                </c:pt>
                <c:pt idx="53">
                  <c:v>1.4295757449999953</c:v>
                </c:pt>
                <c:pt idx="54">
                  <c:v>1.4639807099999951</c:v>
                </c:pt>
                <c:pt idx="55">
                  <c:v>1.4983856749999949</c:v>
                </c:pt>
                <c:pt idx="56">
                  <c:v>1.5327906399999947</c:v>
                </c:pt>
                <c:pt idx="57">
                  <c:v>1.5671956049999944</c:v>
                </c:pt>
                <c:pt idx="58">
                  <c:v>1.6016005699999942</c:v>
                </c:pt>
                <c:pt idx="59">
                  <c:v>1.636005534999994</c:v>
                </c:pt>
                <c:pt idx="60">
                  <c:v>1.6704104999999956</c:v>
                </c:pt>
                <c:pt idx="61">
                  <c:v>1.7033817749999955</c:v>
                </c:pt>
                <c:pt idx="62">
                  <c:v>1.7363530499999955</c:v>
                </c:pt>
                <c:pt idx="63">
                  <c:v>1.7693243249999955</c:v>
                </c:pt>
                <c:pt idx="64">
                  <c:v>1.8022955999999954</c:v>
                </c:pt>
                <c:pt idx="65">
                  <c:v>1.8352668749999954</c:v>
                </c:pt>
                <c:pt idx="66">
                  <c:v>1.8682381499999954</c:v>
                </c:pt>
                <c:pt idx="67">
                  <c:v>1.9012094249999953</c:v>
                </c:pt>
                <c:pt idx="68">
                  <c:v>1.9341806999999953</c:v>
                </c:pt>
                <c:pt idx="69">
                  <c:v>1.9671519749999953</c:v>
                </c:pt>
                <c:pt idx="70">
                  <c:v>2.0001232499999952</c:v>
                </c:pt>
                <c:pt idx="71">
                  <c:v>2.0330945249999952</c:v>
                </c:pt>
                <c:pt idx="72">
                  <c:v>2.0660657999999952</c:v>
                </c:pt>
                <c:pt idx="73">
                  <c:v>2.0990370749999951</c:v>
                </c:pt>
                <c:pt idx="74">
                  <c:v>2.1320083499999951</c:v>
                </c:pt>
                <c:pt idx="75">
                  <c:v>2.1649796249999951</c:v>
                </c:pt>
                <c:pt idx="76">
                  <c:v>2.197950899999995</c:v>
                </c:pt>
                <c:pt idx="77">
                  <c:v>2.230922174999995</c:v>
                </c:pt>
                <c:pt idx="78">
                  <c:v>2.263893449999995</c:v>
                </c:pt>
                <c:pt idx="79">
                  <c:v>2.2968647249999949</c:v>
                </c:pt>
                <c:pt idx="80">
                  <c:v>2.3298359999999967</c:v>
                </c:pt>
              </c:numCache>
            </c:numRef>
          </c:yVal>
          <c:smooth val="1"/>
        </c:ser>
        <c:axId val="82493824"/>
        <c:axId val="82495744"/>
      </c:scatterChart>
      <c:valAx>
        <c:axId val="8249382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2495744"/>
        <c:crosses val="autoZero"/>
        <c:crossBetween val="midCat"/>
      </c:valAx>
      <c:valAx>
        <c:axId val="824957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249382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(Wetter)'!$U$18:$U$98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22.151793695000002</c:v>
                </c:pt>
                <c:pt idx="2">
                  <c:v>22.175474790000003</c:v>
                </c:pt>
                <c:pt idx="3">
                  <c:v>22.199155885</c:v>
                </c:pt>
                <c:pt idx="4">
                  <c:v>22.22283698</c:v>
                </c:pt>
                <c:pt idx="5">
                  <c:v>22.246518075000001</c:v>
                </c:pt>
                <c:pt idx="6">
                  <c:v>22.270199170000001</c:v>
                </c:pt>
                <c:pt idx="7">
                  <c:v>22.293880265000002</c:v>
                </c:pt>
                <c:pt idx="8">
                  <c:v>22.317561360000003</c:v>
                </c:pt>
                <c:pt idx="9">
                  <c:v>22.341242455</c:v>
                </c:pt>
                <c:pt idx="10">
                  <c:v>22.36492355</c:v>
                </c:pt>
                <c:pt idx="11">
                  <c:v>22.388604645000001</c:v>
                </c:pt>
                <c:pt idx="12">
                  <c:v>22.412285740000002</c:v>
                </c:pt>
                <c:pt idx="13">
                  <c:v>22.435966835000002</c:v>
                </c:pt>
                <c:pt idx="14">
                  <c:v>22.459647930000003</c:v>
                </c:pt>
                <c:pt idx="15">
                  <c:v>22.483329025</c:v>
                </c:pt>
                <c:pt idx="16">
                  <c:v>22.50701012</c:v>
                </c:pt>
                <c:pt idx="17">
                  <c:v>22.530691215000001</c:v>
                </c:pt>
                <c:pt idx="18">
                  <c:v>22.554372310000002</c:v>
                </c:pt>
                <c:pt idx="19">
                  <c:v>22.578053405000002</c:v>
                </c:pt>
                <c:pt idx="20">
                  <c:v>22.601734500000003</c:v>
                </c:pt>
                <c:pt idx="21">
                  <c:v>22.625415595</c:v>
                </c:pt>
                <c:pt idx="22">
                  <c:v>22.64909669</c:v>
                </c:pt>
                <c:pt idx="23">
                  <c:v>22.672777785000001</c:v>
                </c:pt>
                <c:pt idx="24">
                  <c:v>22.696458880000002</c:v>
                </c:pt>
                <c:pt idx="25">
                  <c:v>22.720139975000002</c:v>
                </c:pt>
                <c:pt idx="26">
                  <c:v>22.743821069999999</c:v>
                </c:pt>
                <c:pt idx="27">
                  <c:v>22.767502165</c:v>
                </c:pt>
                <c:pt idx="28">
                  <c:v>22.79118326</c:v>
                </c:pt>
                <c:pt idx="29">
                  <c:v>22.814864355000001</c:v>
                </c:pt>
                <c:pt idx="30">
                  <c:v>22.838545450000002</c:v>
                </c:pt>
                <c:pt idx="31">
                  <c:v>22.862226544999999</c:v>
                </c:pt>
                <c:pt idx="32">
                  <c:v>22.885907639999999</c:v>
                </c:pt>
                <c:pt idx="33">
                  <c:v>22.909588735</c:v>
                </c:pt>
                <c:pt idx="34">
                  <c:v>22.93326983</c:v>
                </c:pt>
                <c:pt idx="35">
                  <c:v>22.956950925000001</c:v>
                </c:pt>
                <c:pt idx="36">
                  <c:v>22.980632020000002</c:v>
                </c:pt>
                <c:pt idx="37">
                  <c:v>23.004313114999999</c:v>
                </c:pt>
                <c:pt idx="38">
                  <c:v>23.027994209999999</c:v>
                </c:pt>
                <c:pt idx="39">
                  <c:v>23.051675305</c:v>
                </c:pt>
                <c:pt idx="40">
                  <c:v>23.0753564</c:v>
                </c:pt>
                <c:pt idx="41">
                  <c:v>23.126834120000002</c:v>
                </c:pt>
                <c:pt idx="42">
                  <c:v>23.178311839999999</c:v>
                </c:pt>
                <c:pt idx="43">
                  <c:v>23.22978956</c:v>
                </c:pt>
                <c:pt idx="44">
                  <c:v>23.281267280000002</c:v>
                </c:pt>
                <c:pt idx="45">
                  <c:v>23.332744999999999</c:v>
                </c:pt>
                <c:pt idx="46">
                  <c:v>23.38422272</c:v>
                </c:pt>
                <c:pt idx="47">
                  <c:v>23.435700440000002</c:v>
                </c:pt>
                <c:pt idx="48">
                  <c:v>23.487178159999999</c:v>
                </c:pt>
                <c:pt idx="49">
                  <c:v>23.53865588</c:v>
                </c:pt>
                <c:pt idx="50">
                  <c:v>23.590133600000001</c:v>
                </c:pt>
                <c:pt idx="51">
                  <c:v>23.641611320000003</c:v>
                </c:pt>
                <c:pt idx="52">
                  <c:v>23.69308904</c:v>
                </c:pt>
                <c:pt idx="53">
                  <c:v>23.744566760000001</c:v>
                </c:pt>
                <c:pt idx="54">
                  <c:v>23.796044480000003</c:v>
                </c:pt>
                <c:pt idx="55">
                  <c:v>23.8475222</c:v>
                </c:pt>
                <c:pt idx="56">
                  <c:v>23.898999920000001</c:v>
                </c:pt>
                <c:pt idx="57">
                  <c:v>23.950477640000003</c:v>
                </c:pt>
                <c:pt idx="58">
                  <c:v>24.00195536</c:v>
                </c:pt>
                <c:pt idx="59">
                  <c:v>24.053433080000001</c:v>
                </c:pt>
                <c:pt idx="60">
                  <c:v>24.104910800000003</c:v>
                </c:pt>
                <c:pt idx="61">
                  <c:v>24.165153175000004</c:v>
                </c:pt>
                <c:pt idx="62">
                  <c:v>24.225395550000002</c:v>
                </c:pt>
                <c:pt idx="63">
                  <c:v>24.285637925000003</c:v>
                </c:pt>
                <c:pt idx="64">
                  <c:v>24.345880300000005</c:v>
                </c:pt>
                <c:pt idx="65">
                  <c:v>24.406122675000002</c:v>
                </c:pt>
                <c:pt idx="66">
                  <c:v>24.466365050000004</c:v>
                </c:pt>
                <c:pt idx="67">
                  <c:v>24.526607425000002</c:v>
                </c:pt>
                <c:pt idx="68">
                  <c:v>24.586849800000003</c:v>
                </c:pt>
                <c:pt idx="69">
                  <c:v>24.647092175000004</c:v>
                </c:pt>
                <c:pt idx="70">
                  <c:v>24.707334550000002</c:v>
                </c:pt>
                <c:pt idx="71">
                  <c:v>24.767576925000004</c:v>
                </c:pt>
                <c:pt idx="72">
                  <c:v>24.827819300000002</c:v>
                </c:pt>
                <c:pt idx="73">
                  <c:v>24.888061675000003</c:v>
                </c:pt>
                <c:pt idx="74">
                  <c:v>24.948304050000004</c:v>
                </c:pt>
                <c:pt idx="75">
                  <c:v>25.008546425000002</c:v>
                </c:pt>
                <c:pt idx="76">
                  <c:v>25.068788800000004</c:v>
                </c:pt>
                <c:pt idx="77">
                  <c:v>25.129031175000005</c:v>
                </c:pt>
                <c:pt idx="78">
                  <c:v>25.189273550000003</c:v>
                </c:pt>
                <c:pt idx="79">
                  <c:v>25.249515925000004</c:v>
                </c:pt>
                <c:pt idx="80">
                  <c:v>25.309758300000002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(Wetter)'!$V$18:$V$98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22.15267038</c:v>
                </c:pt>
                <c:pt idx="2">
                  <c:v>22.177228160000002</c:v>
                </c:pt>
                <c:pt idx="3">
                  <c:v>22.201785940000001</c:v>
                </c:pt>
                <c:pt idx="4">
                  <c:v>22.226343720000003</c:v>
                </c:pt>
                <c:pt idx="5">
                  <c:v>22.250901500000001</c:v>
                </c:pt>
                <c:pt idx="6">
                  <c:v>22.27545928</c:v>
                </c:pt>
                <c:pt idx="7">
                  <c:v>22.300017060000002</c:v>
                </c:pt>
                <c:pt idx="8">
                  <c:v>22.32457484</c:v>
                </c:pt>
                <c:pt idx="9">
                  <c:v>22.349132620000002</c:v>
                </c:pt>
                <c:pt idx="10">
                  <c:v>22.373690400000001</c:v>
                </c:pt>
                <c:pt idx="11">
                  <c:v>22.39824818</c:v>
                </c:pt>
                <c:pt idx="12">
                  <c:v>22.422805960000002</c:v>
                </c:pt>
                <c:pt idx="13">
                  <c:v>22.44736374</c:v>
                </c:pt>
                <c:pt idx="14">
                  <c:v>22.471921520000002</c:v>
                </c:pt>
                <c:pt idx="15">
                  <c:v>22.496479300000001</c:v>
                </c:pt>
                <c:pt idx="16">
                  <c:v>22.521037079999999</c:v>
                </c:pt>
                <c:pt idx="17">
                  <c:v>22.545594860000001</c:v>
                </c:pt>
                <c:pt idx="18">
                  <c:v>22.57015264</c:v>
                </c:pt>
                <c:pt idx="19">
                  <c:v>22.594710420000002</c:v>
                </c:pt>
                <c:pt idx="20">
                  <c:v>22.6192682</c:v>
                </c:pt>
                <c:pt idx="21">
                  <c:v>22.643825979999999</c:v>
                </c:pt>
                <c:pt idx="22">
                  <c:v>22.668383760000001</c:v>
                </c:pt>
                <c:pt idx="23">
                  <c:v>22.69294154</c:v>
                </c:pt>
                <c:pt idx="24">
                  <c:v>22.717499320000002</c:v>
                </c:pt>
                <c:pt idx="25">
                  <c:v>22.7420571</c:v>
                </c:pt>
                <c:pt idx="26">
                  <c:v>22.766614879999999</c:v>
                </c:pt>
                <c:pt idx="27">
                  <c:v>22.791172660000001</c:v>
                </c:pt>
                <c:pt idx="28">
                  <c:v>22.815730439999999</c:v>
                </c:pt>
                <c:pt idx="29">
                  <c:v>22.840288220000001</c:v>
                </c:pt>
                <c:pt idx="30">
                  <c:v>22.864846</c:v>
                </c:pt>
                <c:pt idx="31">
                  <c:v>22.889403780000002</c:v>
                </c:pt>
                <c:pt idx="32">
                  <c:v>22.913961560000001</c:v>
                </c:pt>
                <c:pt idx="33">
                  <c:v>22.938519339999999</c:v>
                </c:pt>
                <c:pt idx="34">
                  <c:v>22.963077120000001</c:v>
                </c:pt>
                <c:pt idx="35">
                  <c:v>22.9876349</c:v>
                </c:pt>
                <c:pt idx="36">
                  <c:v>23.012192680000002</c:v>
                </c:pt>
                <c:pt idx="37">
                  <c:v>23.03675046</c:v>
                </c:pt>
                <c:pt idx="38">
                  <c:v>23.061308239999999</c:v>
                </c:pt>
                <c:pt idx="39">
                  <c:v>23.085866020000001</c:v>
                </c:pt>
                <c:pt idx="40">
                  <c:v>23.1104238</c:v>
                </c:pt>
                <c:pt idx="41">
                  <c:v>23.144828765</c:v>
                </c:pt>
                <c:pt idx="42">
                  <c:v>23.17923373</c:v>
                </c:pt>
                <c:pt idx="43">
                  <c:v>23.213638695</c:v>
                </c:pt>
                <c:pt idx="44">
                  <c:v>23.24804366</c:v>
                </c:pt>
                <c:pt idx="45">
                  <c:v>23.282448624999997</c:v>
                </c:pt>
                <c:pt idx="46">
                  <c:v>23.316853589999997</c:v>
                </c:pt>
                <c:pt idx="47">
                  <c:v>23.351258554999998</c:v>
                </c:pt>
                <c:pt idx="48">
                  <c:v>23.385663519999998</c:v>
                </c:pt>
                <c:pt idx="49">
                  <c:v>23.420068484999998</c:v>
                </c:pt>
                <c:pt idx="50">
                  <c:v>23.454473449999998</c:v>
                </c:pt>
                <c:pt idx="51">
                  <c:v>23.488878414999999</c:v>
                </c:pt>
                <c:pt idx="52">
                  <c:v>23.523283379999995</c:v>
                </c:pt>
                <c:pt idx="53">
                  <c:v>23.557688344999995</c:v>
                </c:pt>
                <c:pt idx="54">
                  <c:v>23.592093309999996</c:v>
                </c:pt>
                <c:pt idx="55">
                  <c:v>23.626498274999996</c:v>
                </c:pt>
                <c:pt idx="56">
                  <c:v>23.660903239999996</c:v>
                </c:pt>
                <c:pt idx="57">
                  <c:v>23.695308204999996</c:v>
                </c:pt>
                <c:pt idx="58">
                  <c:v>23.729713169999997</c:v>
                </c:pt>
                <c:pt idx="59">
                  <c:v>23.764118134999997</c:v>
                </c:pt>
                <c:pt idx="60">
                  <c:v>23.798523099999997</c:v>
                </c:pt>
                <c:pt idx="61">
                  <c:v>23.831494374999998</c:v>
                </c:pt>
                <c:pt idx="62">
                  <c:v>23.864465649999996</c:v>
                </c:pt>
                <c:pt idx="63">
                  <c:v>23.897436924999997</c:v>
                </c:pt>
                <c:pt idx="64">
                  <c:v>23.930408199999995</c:v>
                </c:pt>
                <c:pt idx="65">
                  <c:v>23.963379474999996</c:v>
                </c:pt>
                <c:pt idx="66">
                  <c:v>23.996350749999998</c:v>
                </c:pt>
                <c:pt idx="67">
                  <c:v>24.029322024999995</c:v>
                </c:pt>
                <c:pt idx="68">
                  <c:v>24.062293299999997</c:v>
                </c:pt>
                <c:pt idx="69">
                  <c:v>24.095264574999998</c:v>
                </c:pt>
                <c:pt idx="70">
                  <c:v>24.128235849999996</c:v>
                </c:pt>
                <c:pt idx="71">
                  <c:v>24.161207124999997</c:v>
                </c:pt>
                <c:pt idx="72">
                  <c:v>24.194178399999998</c:v>
                </c:pt>
                <c:pt idx="73">
                  <c:v>24.227149674999996</c:v>
                </c:pt>
                <c:pt idx="74">
                  <c:v>24.260120949999997</c:v>
                </c:pt>
                <c:pt idx="75">
                  <c:v>24.293092224999995</c:v>
                </c:pt>
                <c:pt idx="76">
                  <c:v>24.326063499999997</c:v>
                </c:pt>
                <c:pt idx="77">
                  <c:v>24.359034774999998</c:v>
                </c:pt>
                <c:pt idx="78">
                  <c:v>24.392006049999996</c:v>
                </c:pt>
                <c:pt idx="79">
                  <c:v>24.424977324999997</c:v>
                </c:pt>
                <c:pt idx="80">
                  <c:v>24.457948599999998</c:v>
                </c:pt>
              </c:numCache>
            </c:numRef>
          </c:yVal>
          <c:smooth val="1"/>
        </c:ser>
        <c:axId val="82531456"/>
        <c:axId val="82533376"/>
      </c:scatterChart>
      <c:valAx>
        <c:axId val="8253145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2533376"/>
        <c:crosses val="autoZero"/>
        <c:crossBetween val="midCat"/>
      </c:valAx>
      <c:valAx>
        <c:axId val="82533376"/>
        <c:scaling>
          <c:orientation val="minMax"/>
          <c:max val="25.5"/>
          <c:min val="22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8253145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(Wetter)'!$K$4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'MIROC(hires) (Wetter)'!$K$5:$K$11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(Wetter)'!$L$4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'MIROC(hires) (Wetter)'!$L$5:$L$11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axId val="82653568"/>
        <c:axId val="82655488"/>
      </c:scatterChart>
      <c:valAx>
        <c:axId val="82653568"/>
        <c:scaling>
          <c:orientation val="minMax"/>
          <c:max val="210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82655488"/>
        <c:crosses val="autoZero"/>
        <c:crossBetween val="midCat"/>
      </c:valAx>
      <c:valAx>
        <c:axId val="82655488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crossAx val="8265356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(Wetter)'!$H$18:$H$98</c:f>
              <c:numCache>
                <c:formatCode>0.0000</c:formatCode>
                <c:ptCount val="81"/>
                <c:pt idx="0">
                  <c:v>0</c:v>
                </c:pt>
                <c:pt idx="1">
                  <c:v>5.240214500000001E-4</c:v>
                </c:pt>
                <c:pt idx="2">
                  <c:v>1.0480429000000002E-3</c:v>
                </c:pt>
                <c:pt idx="3">
                  <c:v>1.5720643500000003E-3</c:v>
                </c:pt>
                <c:pt idx="4">
                  <c:v>2.0960858000000004E-3</c:v>
                </c:pt>
                <c:pt idx="5">
                  <c:v>2.6201072500000007E-3</c:v>
                </c:pt>
                <c:pt idx="6">
                  <c:v>3.144128700000001E-3</c:v>
                </c:pt>
                <c:pt idx="7">
                  <c:v>3.6681501500000014E-3</c:v>
                </c:pt>
                <c:pt idx="8">
                  <c:v>4.1921716000000017E-3</c:v>
                </c:pt>
                <c:pt idx="9">
                  <c:v>4.716193050000002E-3</c:v>
                </c:pt>
                <c:pt idx="10">
                  <c:v>5.2402145000000023E-3</c:v>
                </c:pt>
                <c:pt idx="11">
                  <c:v>5.7642359500000026E-3</c:v>
                </c:pt>
                <c:pt idx="12">
                  <c:v>6.288257400000003E-3</c:v>
                </c:pt>
                <c:pt idx="13">
                  <c:v>6.8122788500000033E-3</c:v>
                </c:pt>
                <c:pt idx="14">
                  <c:v>7.3363003000000036E-3</c:v>
                </c:pt>
                <c:pt idx="15">
                  <c:v>7.860321750000003E-3</c:v>
                </c:pt>
                <c:pt idx="16">
                  <c:v>8.3843432000000034E-3</c:v>
                </c:pt>
                <c:pt idx="17">
                  <c:v>8.9083646500000037E-3</c:v>
                </c:pt>
                <c:pt idx="18">
                  <c:v>9.432386100000004E-3</c:v>
                </c:pt>
                <c:pt idx="19">
                  <c:v>9.9564075500000043E-3</c:v>
                </c:pt>
                <c:pt idx="20">
                  <c:v>1.0480429000000005E-2</c:v>
                </c:pt>
                <c:pt idx="21">
                  <c:v>1.1004450450000005E-2</c:v>
                </c:pt>
                <c:pt idx="22">
                  <c:v>1.1528471900000005E-2</c:v>
                </c:pt>
                <c:pt idx="23">
                  <c:v>1.2052493350000006E-2</c:v>
                </c:pt>
                <c:pt idx="24">
                  <c:v>1.2576514800000006E-2</c:v>
                </c:pt>
                <c:pt idx="25">
                  <c:v>1.3100536250000006E-2</c:v>
                </c:pt>
                <c:pt idx="26">
                  <c:v>1.3624557700000007E-2</c:v>
                </c:pt>
                <c:pt idx="27">
                  <c:v>1.4148579150000007E-2</c:v>
                </c:pt>
                <c:pt idx="28">
                  <c:v>1.4672600600000007E-2</c:v>
                </c:pt>
                <c:pt idx="29">
                  <c:v>1.5196622050000008E-2</c:v>
                </c:pt>
                <c:pt idx="30">
                  <c:v>1.5720643500000006E-2</c:v>
                </c:pt>
                <c:pt idx="31">
                  <c:v>1.6244664950000005E-2</c:v>
                </c:pt>
                <c:pt idx="32">
                  <c:v>1.6768686400000003E-2</c:v>
                </c:pt>
                <c:pt idx="33">
                  <c:v>1.7292707850000002E-2</c:v>
                </c:pt>
                <c:pt idx="34">
                  <c:v>1.78167293E-2</c:v>
                </c:pt>
                <c:pt idx="35">
                  <c:v>1.8340750749999999E-2</c:v>
                </c:pt>
                <c:pt idx="36">
                  <c:v>1.8864772199999998E-2</c:v>
                </c:pt>
                <c:pt idx="37">
                  <c:v>1.9388793649999996E-2</c:v>
                </c:pt>
                <c:pt idx="38">
                  <c:v>1.9912815099999995E-2</c:v>
                </c:pt>
                <c:pt idx="39">
                  <c:v>2.0436836549999993E-2</c:v>
                </c:pt>
                <c:pt idx="40">
                  <c:v>2.0960858000000002E-2</c:v>
                </c:pt>
                <c:pt idx="41">
                  <c:v>2.2054179200000003E-2</c:v>
                </c:pt>
                <c:pt idx="42">
                  <c:v>2.3147500400000003E-2</c:v>
                </c:pt>
                <c:pt idx="43">
                  <c:v>2.4240821600000004E-2</c:v>
                </c:pt>
                <c:pt idx="44">
                  <c:v>2.5334142800000004E-2</c:v>
                </c:pt>
                <c:pt idx="45">
                  <c:v>2.6427464000000005E-2</c:v>
                </c:pt>
                <c:pt idx="46">
                  <c:v>2.7520785200000005E-2</c:v>
                </c:pt>
                <c:pt idx="47">
                  <c:v>2.8614106400000006E-2</c:v>
                </c:pt>
                <c:pt idx="48">
                  <c:v>2.9707427600000006E-2</c:v>
                </c:pt>
                <c:pt idx="49">
                  <c:v>3.0800748800000007E-2</c:v>
                </c:pt>
                <c:pt idx="50">
                  <c:v>3.1894070000000004E-2</c:v>
                </c:pt>
                <c:pt idx="51">
                  <c:v>3.2987391200000001E-2</c:v>
                </c:pt>
                <c:pt idx="52">
                  <c:v>3.4080712399999998E-2</c:v>
                </c:pt>
                <c:pt idx="53">
                  <c:v>3.5174033599999995E-2</c:v>
                </c:pt>
                <c:pt idx="54">
                  <c:v>3.6267354799999992E-2</c:v>
                </c:pt>
                <c:pt idx="55">
                  <c:v>3.7360675999999989E-2</c:v>
                </c:pt>
                <c:pt idx="56">
                  <c:v>3.8453997199999986E-2</c:v>
                </c:pt>
                <c:pt idx="57">
                  <c:v>3.9547318399999982E-2</c:v>
                </c:pt>
                <c:pt idx="58">
                  <c:v>4.0640639599999979E-2</c:v>
                </c:pt>
                <c:pt idx="59">
                  <c:v>4.1733960799999976E-2</c:v>
                </c:pt>
                <c:pt idx="60">
                  <c:v>4.2827281999999994E-2</c:v>
                </c:pt>
                <c:pt idx="61">
                  <c:v>4.4158484349999992E-2</c:v>
                </c:pt>
                <c:pt idx="62">
                  <c:v>4.548968669999999E-2</c:v>
                </c:pt>
                <c:pt idx="63">
                  <c:v>4.6820889049999988E-2</c:v>
                </c:pt>
                <c:pt idx="64">
                  <c:v>4.8152091399999986E-2</c:v>
                </c:pt>
                <c:pt idx="65">
                  <c:v>4.9483293749999983E-2</c:v>
                </c:pt>
                <c:pt idx="66">
                  <c:v>5.0814496099999981E-2</c:v>
                </c:pt>
                <c:pt idx="67">
                  <c:v>5.2145698449999979E-2</c:v>
                </c:pt>
                <c:pt idx="68">
                  <c:v>5.3476900799999977E-2</c:v>
                </c:pt>
                <c:pt idx="69">
                  <c:v>5.4808103149999975E-2</c:v>
                </c:pt>
                <c:pt idx="70">
                  <c:v>5.6139305499999972E-2</c:v>
                </c:pt>
                <c:pt idx="71">
                  <c:v>5.747050784999997E-2</c:v>
                </c:pt>
                <c:pt idx="72">
                  <c:v>5.8801710199999968E-2</c:v>
                </c:pt>
                <c:pt idx="73">
                  <c:v>6.0132912549999966E-2</c:v>
                </c:pt>
                <c:pt idx="74">
                  <c:v>6.1464114899999964E-2</c:v>
                </c:pt>
                <c:pt idx="75">
                  <c:v>6.2795317249999968E-2</c:v>
                </c:pt>
                <c:pt idx="76">
                  <c:v>6.4126519599999973E-2</c:v>
                </c:pt>
                <c:pt idx="77">
                  <c:v>6.5457721949999978E-2</c:v>
                </c:pt>
                <c:pt idx="78">
                  <c:v>6.6788924299999983E-2</c:v>
                </c:pt>
                <c:pt idx="79">
                  <c:v>6.8120126649999987E-2</c:v>
                </c:pt>
                <c:pt idx="80">
                  <c:v>6.9451329000000006E-2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(Wetter)'!$I$18:$I$98</c:f>
              <c:numCache>
                <c:formatCode>0.0000</c:formatCode>
                <c:ptCount val="81"/>
                <c:pt idx="0">
                  <c:v>0</c:v>
                </c:pt>
                <c:pt idx="1">
                  <c:v>5.34312625E-4</c:v>
                </c:pt>
                <c:pt idx="2">
                  <c:v>1.06862525E-3</c:v>
                </c:pt>
                <c:pt idx="3">
                  <c:v>1.602937875E-3</c:v>
                </c:pt>
                <c:pt idx="4">
                  <c:v>2.1372505E-3</c:v>
                </c:pt>
                <c:pt idx="5">
                  <c:v>2.671563125E-3</c:v>
                </c:pt>
                <c:pt idx="6">
                  <c:v>3.20587575E-3</c:v>
                </c:pt>
                <c:pt idx="7">
                  <c:v>3.740188375E-3</c:v>
                </c:pt>
                <c:pt idx="8">
                  <c:v>4.274501E-3</c:v>
                </c:pt>
                <c:pt idx="9">
                  <c:v>4.808813625E-3</c:v>
                </c:pt>
                <c:pt idx="10">
                  <c:v>5.34312625E-3</c:v>
                </c:pt>
                <c:pt idx="11">
                  <c:v>5.877438875E-3</c:v>
                </c:pt>
                <c:pt idx="12">
                  <c:v>6.4117515E-3</c:v>
                </c:pt>
                <c:pt idx="13">
                  <c:v>6.946064125E-3</c:v>
                </c:pt>
                <c:pt idx="14">
                  <c:v>7.48037675E-3</c:v>
                </c:pt>
                <c:pt idx="15">
                  <c:v>8.014689375E-3</c:v>
                </c:pt>
                <c:pt idx="16">
                  <c:v>8.549002E-3</c:v>
                </c:pt>
                <c:pt idx="17">
                  <c:v>9.083314625E-3</c:v>
                </c:pt>
                <c:pt idx="18">
                  <c:v>9.61762725E-3</c:v>
                </c:pt>
                <c:pt idx="19">
                  <c:v>1.0151939875E-2</c:v>
                </c:pt>
                <c:pt idx="20">
                  <c:v>1.06862525E-2</c:v>
                </c:pt>
                <c:pt idx="21">
                  <c:v>1.1220565125E-2</c:v>
                </c:pt>
                <c:pt idx="22">
                  <c:v>1.175487775E-2</c:v>
                </c:pt>
                <c:pt idx="23">
                  <c:v>1.2289190375E-2</c:v>
                </c:pt>
                <c:pt idx="24">
                  <c:v>1.2823503E-2</c:v>
                </c:pt>
                <c:pt idx="25">
                  <c:v>1.3357815625E-2</c:v>
                </c:pt>
                <c:pt idx="26">
                  <c:v>1.389212825E-2</c:v>
                </c:pt>
                <c:pt idx="27">
                  <c:v>1.4426440875E-2</c:v>
                </c:pt>
                <c:pt idx="28">
                  <c:v>1.49607535E-2</c:v>
                </c:pt>
                <c:pt idx="29">
                  <c:v>1.5495066125E-2</c:v>
                </c:pt>
                <c:pt idx="30">
                  <c:v>1.602937875E-2</c:v>
                </c:pt>
                <c:pt idx="31">
                  <c:v>1.6563691375000002E-2</c:v>
                </c:pt>
                <c:pt idx="32">
                  <c:v>1.7098004E-2</c:v>
                </c:pt>
                <c:pt idx="33">
                  <c:v>1.7632316624999998E-2</c:v>
                </c:pt>
                <c:pt idx="34">
                  <c:v>1.8166629249999997E-2</c:v>
                </c:pt>
                <c:pt idx="35">
                  <c:v>1.8700941874999995E-2</c:v>
                </c:pt>
                <c:pt idx="36">
                  <c:v>1.9235254499999993E-2</c:v>
                </c:pt>
                <c:pt idx="37">
                  <c:v>1.9769567124999991E-2</c:v>
                </c:pt>
                <c:pt idx="38">
                  <c:v>2.030387974999999E-2</c:v>
                </c:pt>
                <c:pt idx="39">
                  <c:v>2.0838192374999988E-2</c:v>
                </c:pt>
                <c:pt idx="40">
                  <c:v>2.1372505E-2</c:v>
                </c:pt>
                <c:pt idx="41">
                  <c:v>2.21389855E-2</c:v>
                </c:pt>
                <c:pt idx="42">
                  <c:v>2.2905465999999999E-2</c:v>
                </c:pt>
                <c:pt idx="43">
                  <c:v>2.3671946499999999E-2</c:v>
                </c:pt>
                <c:pt idx="44">
                  <c:v>2.4438426999999999E-2</c:v>
                </c:pt>
                <c:pt idx="45">
                  <c:v>2.5204907499999998E-2</c:v>
                </c:pt>
                <c:pt idx="46">
                  <c:v>2.5971387999999998E-2</c:v>
                </c:pt>
                <c:pt idx="47">
                  <c:v>2.6737868499999998E-2</c:v>
                </c:pt>
                <c:pt idx="48">
                  <c:v>2.7504348999999997E-2</c:v>
                </c:pt>
                <c:pt idx="49">
                  <c:v>2.8270829499999997E-2</c:v>
                </c:pt>
                <c:pt idx="50">
                  <c:v>2.9037309999999997E-2</c:v>
                </c:pt>
                <c:pt idx="51">
                  <c:v>2.9803790499999996E-2</c:v>
                </c:pt>
                <c:pt idx="52">
                  <c:v>3.0570270999999996E-2</c:v>
                </c:pt>
                <c:pt idx="53">
                  <c:v>3.1336751499999996E-2</c:v>
                </c:pt>
                <c:pt idx="54">
                  <c:v>3.2103231999999995E-2</c:v>
                </c:pt>
                <c:pt idx="55">
                  <c:v>3.2869712499999995E-2</c:v>
                </c:pt>
                <c:pt idx="56">
                  <c:v>3.3636192999999995E-2</c:v>
                </c:pt>
                <c:pt idx="57">
                  <c:v>3.4402673499999994E-2</c:v>
                </c:pt>
                <c:pt idx="58">
                  <c:v>3.5169153999999994E-2</c:v>
                </c:pt>
                <c:pt idx="59">
                  <c:v>3.5935634499999994E-2</c:v>
                </c:pt>
                <c:pt idx="60">
                  <c:v>3.6702115E-2</c:v>
                </c:pt>
                <c:pt idx="61">
                  <c:v>3.7442047550000003E-2</c:v>
                </c:pt>
                <c:pt idx="62">
                  <c:v>3.8181980100000006E-2</c:v>
                </c:pt>
                <c:pt idx="63">
                  <c:v>3.8921912650000008E-2</c:v>
                </c:pt>
                <c:pt idx="64">
                  <c:v>3.9661845200000011E-2</c:v>
                </c:pt>
                <c:pt idx="65">
                  <c:v>4.0401777750000013E-2</c:v>
                </c:pt>
                <c:pt idx="66">
                  <c:v>4.1141710300000016E-2</c:v>
                </c:pt>
                <c:pt idx="67">
                  <c:v>4.1881642850000018E-2</c:v>
                </c:pt>
                <c:pt idx="68">
                  <c:v>4.2621575400000021E-2</c:v>
                </c:pt>
                <c:pt idx="69">
                  <c:v>4.3361507950000024E-2</c:v>
                </c:pt>
                <c:pt idx="70">
                  <c:v>4.4101440500000026E-2</c:v>
                </c:pt>
                <c:pt idx="71">
                  <c:v>4.4841373050000029E-2</c:v>
                </c:pt>
                <c:pt idx="72">
                  <c:v>4.5581305600000031E-2</c:v>
                </c:pt>
                <c:pt idx="73">
                  <c:v>4.6321238150000034E-2</c:v>
                </c:pt>
                <c:pt idx="74">
                  <c:v>4.7061170700000036E-2</c:v>
                </c:pt>
                <c:pt idx="75">
                  <c:v>4.7801103250000039E-2</c:v>
                </c:pt>
                <c:pt idx="76">
                  <c:v>4.8541035800000042E-2</c:v>
                </c:pt>
                <c:pt idx="77">
                  <c:v>4.9280968350000044E-2</c:v>
                </c:pt>
                <c:pt idx="78">
                  <c:v>5.0020900900000047E-2</c:v>
                </c:pt>
                <c:pt idx="79">
                  <c:v>5.0760833450000049E-2</c:v>
                </c:pt>
                <c:pt idx="80">
                  <c:v>5.1500765999999996E-2</c:v>
                </c:pt>
              </c:numCache>
            </c:numRef>
          </c:yVal>
          <c:smooth val="1"/>
        </c:ser>
        <c:axId val="82699392"/>
        <c:axId val="82701312"/>
      </c:scatterChart>
      <c:valAx>
        <c:axId val="8269939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2701312"/>
        <c:crosses val="autoZero"/>
        <c:crossBetween val="midCat"/>
        <c:majorUnit val="10"/>
      </c:valAx>
      <c:valAx>
        <c:axId val="8270131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 surface salinity</a:t>
                </a:r>
                <a:r>
                  <a:rPr lang="en-AU" baseline="0"/>
                  <a:t> change (g/l)</a:t>
                </a:r>
                <a:endParaRPr lang="en-AU"/>
              </a:p>
            </c:rich>
          </c:tx>
        </c:title>
        <c:numFmt formatCode="General" sourceLinked="0"/>
        <c:tickLblPos val="nextTo"/>
        <c:crossAx val="8269939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8619422572178477"/>
          <c:y val="0.615030284675954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(Wetter)'!$W$18:$W$98</c:f>
              <c:numCache>
                <c:formatCode>0.00</c:formatCode>
                <c:ptCount val="81"/>
                <c:pt idx="0">
                  <c:v>35.567640594999993</c:v>
                </c:pt>
                <c:pt idx="1">
                  <c:v>35.568164616449991</c:v>
                </c:pt>
                <c:pt idx="2">
                  <c:v>35.568688637899996</c:v>
                </c:pt>
                <c:pt idx="3">
                  <c:v>35.569212659349994</c:v>
                </c:pt>
                <c:pt idx="4">
                  <c:v>35.569736680799991</c:v>
                </c:pt>
                <c:pt idx="5">
                  <c:v>35.570260702249996</c:v>
                </c:pt>
                <c:pt idx="6">
                  <c:v>35.570784723699994</c:v>
                </c:pt>
                <c:pt idx="7">
                  <c:v>35.571308745149992</c:v>
                </c:pt>
                <c:pt idx="8">
                  <c:v>35.571832766599996</c:v>
                </c:pt>
                <c:pt idx="9">
                  <c:v>35.572356788049994</c:v>
                </c:pt>
                <c:pt idx="10">
                  <c:v>35.572880809499992</c:v>
                </c:pt>
                <c:pt idx="11">
                  <c:v>35.57340483094999</c:v>
                </c:pt>
                <c:pt idx="12">
                  <c:v>35.573928852399995</c:v>
                </c:pt>
                <c:pt idx="13">
                  <c:v>35.574452873849992</c:v>
                </c:pt>
                <c:pt idx="14">
                  <c:v>35.57497689529999</c:v>
                </c:pt>
                <c:pt idx="15">
                  <c:v>35.575500916749995</c:v>
                </c:pt>
                <c:pt idx="16">
                  <c:v>35.576024938199993</c:v>
                </c:pt>
                <c:pt idx="17">
                  <c:v>35.57654895964999</c:v>
                </c:pt>
                <c:pt idx="18">
                  <c:v>35.577072981099995</c:v>
                </c:pt>
                <c:pt idx="19">
                  <c:v>35.577597002549993</c:v>
                </c:pt>
                <c:pt idx="20">
                  <c:v>35.578121023999991</c:v>
                </c:pt>
                <c:pt idx="21">
                  <c:v>35.578645045449996</c:v>
                </c:pt>
                <c:pt idx="22">
                  <c:v>35.579169066899993</c:v>
                </c:pt>
                <c:pt idx="23">
                  <c:v>35.579693088349991</c:v>
                </c:pt>
                <c:pt idx="24">
                  <c:v>35.580217109799996</c:v>
                </c:pt>
                <c:pt idx="25">
                  <c:v>35.580741131249994</c:v>
                </c:pt>
                <c:pt idx="26">
                  <c:v>35.581265152699991</c:v>
                </c:pt>
                <c:pt idx="27">
                  <c:v>35.581789174149996</c:v>
                </c:pt>
                <c:pt idx="28">
                  <c:v>35.582313195599994</c:v>
                </c:pt>
                <c:pt idx="29">
                  <c:v>35.582837217049992</c:v>
                </c:pt>
                <c:pt idx="30">
                  <c:v>35.583361238499997</c:v>
                </c:pt>
                <c:pt idx="31">
                  <c:v>35.583885259949994</c:v>
                </c:pt>
                <c:pt idx="32">
                  <c:v>35.584409281399992</c:v>
                </c:pt>
                <c:pt idx="33">
                  <c:v>35.58493330284999</c:v>
                </c:pt>
                <c:pt idx="34">
                  <c:v>35.585457324299995</c:v>
                </c:pt>
                <c:pt idx="35">
                  <c:v>35.585981345749992</c:v>
                </c:pt>
                <c:pt idx="36">
                  <c:v>35.58650536719999</c:v>
                </c:pt>
                <c:pt idx="37">
                  <c:v>35.587029388649995</c:v>
                </c:pt>
                <c:pt idx="38">
                  <c:v>35.587553410099993</c:v>
                </c:pt>
                <c:pt idx="39">
                  <c:v>35.588077431549991</c:v>
                </c:pt>
                <c:pt idx="40">
                  <c:v>35.588601452999995</c:v>
                </c:pt>
                <c:pt idx="41">
                  <c:v>35.589694774199991</c:v>
                </c:pt>
                <c:pt idx="42">
                  <c:v>35.590788095399994</c:v>
                </c:pt>
                <c:pt idx="43">
                  <c:v>35.591881416599996</c:v>
                </c:pt>
                <c:pt idx="44">
                  <c:v>35.592974737799992</c:v>
                </c:pt>
                <c:pt idx="45">
                  <c:v>35.594068058999994</c:v>
                </c:pt>
                <c:pt idx="46">
                  <c:v>35.59516138019999</c:v>
                </c:pt>
                <c:pt idx="47">
                  <c:v>35.596254701399992</c:v>
                </c:pt>
                <c:pt idx="48">
                  <c:v>35.597348022599995</c:v>
                </c:pt>
                <c:pt idx="49">
                  <c:v>35.59844134379999</c:v>
                </c:pt>
                <c:pt idx="50">
                  <c:v>35.599534664999993</c:v>
                </c:pt>
                <c:pt idx="51">
                  <c:v>35.600627986199996</c:v>
                </c:pt>
                <c:pt idx="52">
                  <c:v>35.601721307399991</c:v>
                </c:pt>
                <c:pt idx="53">
                  <c:v>35.602814628599994</c:v>
                </c:pt>
                <c:pt idx="54">
                  <c:v>35.603907949799996</c:v>
                </c:pt>
                <c:pt idx="55">
                  <c:v>35.605001270999992</c:v>
                </c:pt>
                <c:pt idx="56">
                  <c:v>35.606094592199995</c:v>
                </c:pt>
                <c:pt idx="57">
                  <c:v>35.60718791339999</c:v>
                </c:pt>
                <c:pt idx="58">
                  <c:v>35.608281234599993</c:v>
                </c:pt>
                <c:pt idx="59">
                  <c:v>35.609374555799995</c:v>
                </c:pt>
                <c:pt idx="60">
                  <c:v>35.610467876999991</c:v>
                </c:pt>
                <c:pt idx="61">
                  <c:v>35.611799079349993</c:v>
                </c:pt>
                <c:pt idx="62">
                  <c:v>35.613130281699995</c:v>
                </c:pt>
                <c:pt idx="63">
                  <c:v>35.61446148404999</c:v>
                </c:pt>
                <c:pt idx="64">
                  <c:v>35.615792686399992</c:v>
                </c:pt>
                <c:pt idx="65">
                  <c:v>35.617123888749994</c:v>
                </c:pt>
                <c:pt idx="66">
                  <c:v>35.618455091099996</c:v>
                </c:pt>
                <c:pt idx="67">
                  <c:v>35.619786293449991</c:v>
                </c:pt>
                <c:pt idx="68">
                  <c:v>35.621117495799993</c:v>
                </c:pt>
                <c:pt idx="69">
                  <c:v>35.622448698149995</c:v>
                </c:pt>
                <c:pt idx="70">
                  <c:v>35.62377990049999</c:v>
                </c:pt>
                <c:pt idx="71">
                  <c:v>35.625111102849992</c:v>
                </c:pt>
                <c:pt idx="72">
                  <c:v>35.626442305199994</c:v>
                </c:pt>
                <c:pt idx="73">
                  <c:v>35.627773507549996</c:v>
                </c:pt>
                <c:pt idx="74">
                  <c:v>35.629104709899991</c:v>
                </c:pt>
                <c:pt idx="75">
                  <c:v>35.630435912249993</c:v>
                </c:pt>
                <c:pt idx="76">
                  <c:v>35.631767114599995</c:v>
                </c:pt>
                <c:pt idx="77">
                  <c:v>35.63309831694999</c:v>
                </c:pt>
                <c:pt idx="78">
                  <c:v>35.634429519299992</c:v>
                </c:pt>
                <c:pt idx="79">
                  <c:v>35.635760721649994</c:v>
                </c:pt>
                <c:pt idx="80">
                  <c:v>35.637091923999996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(Wetter)'!$X$18:$X$98</c:f>
              <c:numCache>
                <c:formatCode>0.00</c:formatCode>
                <c:ptCount val="81"/>
                <c:pt idx="0">
                  <c:v>35.567640594999993</c:v>
                </c:pt>
                <c:pt idx="1">
                  <c:v>35.568174907624993</c:v>
                </c:pt>
                <c:pt idx="2">
                  <c:v>35.568709220249993</c:v>
                </c:pt>
                <c:pt idx="3">
                  <c:v>35.569243532874992</c:v>
                </c:pt>
                <c:pt idx="4">
                  <c:v>35.569777845499992</c:v>
                </c:pt>
                <c:pt idx="5">
                  <c:v>35.570312158124992</c:v>
                </c:pt>
                <c:pt idx="6">
                  <c:v>35.570846470749991</c:v>
                </c:pt>
                <c:pt idx="7">
                  <c:v>35.571380783374991</c:v>
                </c:pt>
                <c:pt idx="8">
                  <c:v>35.571915095999991</c:v>
                </c:pt>
                <c:pt idx="9">
                  <c:v>35.57244940862499</c:v>
                </c:pt>
                <c:pt idx="10">
                  <c:v>35.57298372124999</c:v>
                </c:pt>
                <c:pt idx="11">
                  <c:v>35.57351803387499</c:v>
                </c:pt>
                <c:pt idx="12">
                  <c:v>35.574052346499997</c:v>
                </c:pt>
                <c:pt idx="13">
                  <c:v>35.574586659124996</c:v>
                </c:pt>
                <c:pt idx="14">
                  <c:v>35.575120971749996</c:v>
                </c:pt>
                <c:pt idx="15">
                  <c:v>35.575655284374996</c:v>
                </c:pt>
                <c:pt idx="16">
                  <c:v>35.576189596999996</c:v>
                </c:pt>
                <c:pt idx="17">
                  <c:v>35.576723909624995</c:v>
                </c:pt>
                <c:pt idx="18">
                  <c:v>35.577258222249995</c:v>
                </c:pt>
                <c:pt idx="19">
                  <c:v>35.577792534874995</c:v>
                </c:pt>
                <c:pt idx="20">
                  <c:v>35.578326847499994</c:v>
                </c:pt>
                <c:pt idx="21">
                  <c:v>35.578861160124994</c:v>
                </c:pt>
                <c:pt idx="22">
                  <c:v>35.579395472749994</c:v>
                </c:pt>
                <c:pt idx="23">
                  <c:v>35.579929785374993</c:v>
                </c:pt>
                <c:pt idx="24">
                  <c:v>35.580464097999993</c:v>
                </c:pt>
                <c:pt idx="25">
                  <c:v>35.580998410624993</c:v>
                </c:pt>
                <c:pt idx="26">
                  <c:v>35.581532723249993</c:v>
                </c:pt>
                <c:pt idx="27">
                  <c:v>35.582067035874992</c:v>
                </c:pt>
                <c:pt idx="28">
                  <c:v>35.582601348499992</c:v>
                </c:pt>
                <c:pt idx="29">
                  <c:v>35.583135661124992</c:v>
                </c:pt>
                <c:pt idx="30">
                  <c:v>35.583669973749991</c:v>
                </c:pt>
                <c:pt idx="31">
                  <c:v>35.584204286374991</c:v>
                </c:pt>
                <c:pt idx="32">
                  <c:v>35.584738598999991</c:v>
                </c:pt>
                <c:pt idx="33">
                  <c:v>35.58527291162499</c:v>
                </c:pt>
                <c:pt idx="34">
                  <c:v>35.58580722424999</c:v>
                </c:pt>
                <c:pt idx="35">
                  <c:v>35.58634153687499</c:v>
                </c:pt>
                <c:pt idx="36">
                  <c:v>35.586875849499997</c:v>
                </c:pt>
                <c:pt idx="37">
                  <c:v>35.587410162124996</c:v>
                </c:pt>
                <c:pt idx="38">
                  <c:v>35.587944474749996</c:v>
                </c:pt>
                <c:pt idx="39">
                  <c:v>35.588478787374996</c:v>
                </c:pt>
                <c:pt idx="40">
                  <c:v>35.589013099999995</c:v>
                </c:pt>
                <c:pt idx="41">
                  <c:v>35.589779580499993</c:v>
                </c:pt>
                <c:pt idx="42">
                  <c:v>35.590546060999991</c:v>
                </c:pt>
                <c:pt idx="43">
                  <c:v>35.591312541499995</c:v>
                </c:pt>
                <c:pt idx="44">
                  <c:v>35.592079021999993</c:v>
                </c:pt>
                <c:pt idx="45">
                  <c:v>35.592845502499991</c:v>
                </c:pt>
                <c:pt idx="46">
                  <c:v>35.593611982999995</c:v>
                </c:pt>
                <c:pt idx="47">
                  <c:v>35.594378463499993</c:v>
                </c:pt>
                <c:pt idx="48">
                  <c:v>35.595144943999991</c:v>
                </c:pt>
                <c:pt idx="49">
                  <c:v>35.595911424499995</c:v>
                </c:pt>
                <c:pt idx="50">
                  <c:v>35.596677904999993</c:v>
                </c:pt>
                <c:pt idx="51">
                  <c:v>35.59744438549999</c:v>
                </c:pt>
                <c:pt idx="52">
                  <c:v>35.598210865999995</c:v>
                </c:pt>
                <c:pt idx="53">
                  <c:v>35.598977346499993</c:v>
                </c:pt>
                <c:pt idx="54">
                  <c:v>35.59974382699999</c:v>
                </c:pt>
                <c:pt idx="55">
                  <c:v>35.600510307499995</c:v>
                </c:pt>
                <c:pt idx="56">
                  <c:v>35.601276787999993</c:v>
                </c:pt>
                <c:pt idx="57">
                  <c:v>35.60204326849999</c:v>
                </c:pt>
                <c:pt idx="58">
                  <c:v>35.602809748999995</c:v>
                </c:pt>
                <c:pt idx="59">
                  <c:v>35.603576229499993</c:v>
                </c:pt>
                <c:pt idx="60">
                  <c:v>35.60434270999999</c:v>
                </c:pt>
                <c:pt idx="61">
                  <c:v>35.605082642549995</c:v>
                </c:pt>
                <c:pt idx="62">
                  <c:v>35.605822575099992</c:v>
                </c:pt>
                <c:pt idx="63">
                  <c:v>35.60656250764999</c:v>
                </c:pt>
                <c:pt idx="64">
                  <c:v>35.607302440199994</c:v>
                </c:pt>
                <c:pt idx="65">
                  <c:v>35.608042372749992</c:v>
                </c:pt>
                <c:pt idx="66">
                  <c:v>35.608782305299997</c:v>
                </c:pt>
                <c:pt idx="67">
                  <c:v>35.609522237849994</c:v>
                </c:pt>
                <c:pt idx="68">
                  <c:v>35.610262170399992</c:v>
                </c:pt>
                <c:pt idx="69">
                  <c:v>35.611002102949996</c:v>
                </c:pt>
                <c:pt idx="70">
                  <c:v>35.611742035499994</c:v>
                </c:pt>
                <c:pt idx="71">
                  <c:v>35.612481968049991</c:v>
                </c:pt>
                <c:pt idx="72">
                  <c:v>35.613221900599996</c:v>
                </c:pt>
                <c:pt idx="73">
                  <c:v>35.613961833149993</c:v>
                </c:pt>
                <c:pt idx="74">
                  <c:v>35.614701765699991</c:v>
                </c:pt>
                <c:pt idx="75">
                  <c:v>35.615441698249995</c:v>
                </c:pt>
                <c:pt idx="76">
                  <c:v>35.616181630799993</c:v>
                </c:pt>
                <c:pt idx="77">
                  <c:v>35.61692156334999</c:v>
                </c:pt>
                <c:pt idx="78">
                  <c:v>35.617661495899995</c:v>
                </c:pt>
                <c:pt idx="79">
                  <c:v>35.618401428449992</c:v>
                </c:pt>
                <c:pt idx="80">
                  <c:v>35.61914136099999</c:v>
                </c:pt>
              </c:numCache>
            </c:numRef>
          </c:yVal>
          <c:smooth val="1"/>
        </c:ser>
        <c:axId val="82626432"/>
        <c:axId val="82632704"/>
      </c:scatterChart>
      <c:valAx>
        <c:axId val="8262643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82632704"/>
        <c:crosses val="autoZero"/>
        <c:crossBetween val="midCat"/>
      </c:valAx>
      <c:valAx>
        <c:axId val="8263270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 surface salinity (g/l)</a:t>
                </a:r>
              </a:p>
            </c:rich>
          </c:tx>
        </c:title>
        <c:numFmt formatCode="#,##0.0" sourceLinked="0"/>
        <c:tickLblPos val="nextTo"/>
        <c:crossAx val="8262643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v>1988 B1</c:v>
          </c:tx>
          <c:marker>
            <c:symbol val="none"/>
          </c:marker>
          <c:xVal>
            <c:numRef>
              <c:f>Mastersheet!$AG$98:$AG$198</c:f>
              <c:numCache>
                <c:formatCode>General</c:formatCode>
                <c:ptCount val="10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  <c:pt idx="96">
                  <c:v>2024</c:v>
                </c:pt>
                <c:pt idx="97">
                  <c:v>2025</c:v>
                </c:pt>
                <c:pt idx="98">
                  <c:v>2026</c:v>
                </c:pt>
                <c:pt idx="99">
                  <c:v>2027</c:v>
                </c:pt>
                <c:pt idx="100">
                  <c:v>2028</c:v>
                </c:pt>
              </c:numCache>
            </c:numRef>
          </c:xVal>
          <c:yVal>
            <c:numRef>
              <c:f>Mastersheet!$DV$98:$DV$198</c:f>
              <c:numCache>
                <c:formatCode>0.00%</c:formatCode>
                <c:ptCount val="101"/>
                <c:pt idx="0">
                  <c:v>2.0661027846557361E-9</c:v>
                </c:pt>
                <c:pt idx="1">
                  <c:v>6.3168118921172677E-7</c:v>
                </c:pt>
                <c:pt idx="2">
                  <c:v>7.1282648704196471E-6</c:v>
                </c:pt>
                <c:pt idx="3">
                  <c:v>2.9253079473856796E-5</c:v>
                </c:pt>
                <c:pt idx="4">
                  <c:v>7.5664287512273144E-5</c:v>
                </c:pt>
                <c:pt idx="5">
                  <c:v>1.5165350544713022E-4</c:v>
                </c:pt>
                <c:pt idx="6">
                  <c:v>2.5951963283739451E-4</c:v>
                </c:pt>
                <c:pt idx="7">
                  <c:v>3.9951186599596978E-4</c:v>
                </c:pt>
                <c:pt idx="8">
                  <c:v>5.7063516732282638E-4</c:v>
                </c:pt>
                <c:pt idx="9">
                  <c:v>7.7120894308722475E-4</c:v>
                </c:pt>
                <c:pt idx="10">
                  <c:v>9.9922417988715872E-4</c:v>
                </c:pt>
                <c:pt idx="11">
                  <c:v>1.253077637114214E-3</c:v>
                </c:pt>
                <c:pt idx="12">
                  <c:v>1.5308099882480556E-3</c:v>
                </c:pt>
                <c:pt idx="13">
                  <c:v>1.8305301308956452E-3</c:v>
                </c:pt>
                <c:pt idx="14">
                  <c:v>2.1504528530678275E-3</c:v>
                </c:pt>
                <c:pt idx="15">
                  <c:v>2.4889171077031882E-3</c:v>
                </c:pt>
                <c:pt idx="16">
                  <c:v>2.8443912174841652E-3</c:v>
                </c:pt>
                <c:pt idx="17">
                  <c:v>3.2154722918593466E-3</c:v>
                </c:pt>
                <c:pt idx="18">
                  <c:v>3.6008790589330151E-3</c:v>
                </c:pt>
                <c:pt idx="19">
                  <c:v>3.9994448967326591E-3</c:v>
                </c:pt>
                <c:pt idx="20">
                  <c:v>4.4101088796340325E-3</c:v>
                </c:pt>
                <c:pt idx="21">
                  <c:v>4.8321167597311313E-3</c:v>
                </c:pt>
                <c:pt idx="22">
                  <c:v>5.2646177801877834E-3</c:v>
                </c:pt>
                <c:pt idx="23">
                  <c:v>5.706836973775148E-3</c:v>
                </c:pt>
                <c:pt idx="24">
                  <c:v>6.1580696998030657E-3</c:v>
                </c:pt>
                <c:pt idx="25">
                  <c:v>6.6176743742963843E-3</c:v>
                </c:pt>
                <c:pt idx="26">
                  <c:v>7.0850653035660531E-3</c:v>
                </c:pt>
                <c:pt idx="27">
                  <c:v>7.559710788643129E-3</c:v>
                </c:pt>
                <c:pt idx="28">
                  <c:v>8.0411229045476897E-3</c:v>
                </c:pt>
                <c:pt idx="29">
                  <c:v>8.5288562604643806E-3</c:v>
                </c:pt>
                <c:pt idx="30">
                  <c:v>9.0225031826060825E-3</c:v>
                </c:pt>
                <c:pt idx="31">
                  <c:v>9.5230642558143154E-3</c:v>
                </c:pt>
                <c:pt idx="32">
                  <c:v>1.0030236478694029E-2</c:v>
                </c:pt>
                <c:pt idx="33">
                  <c:v>1.0543743594416186E-2</c:v>
                </c:pt>
                <c:pt idx="34">
                  <c:v>1.1063325423117191E-2</c:v>
                </c:pt>
                <c:pt idx="35">
                  <c:v>1.1588741661554975E-2</c:v>
                </c:pt>
                <c:pt idx="36">
                  <c:v>1.2119768974135098E-2</c:v>
                </c:pt>
                <c:pt idx="37">
                  <c:v>1.2656197629303124E-2</c:v>
                </c:pt>
                <c:pt idx="38">
                  <c:v>1.3197837600163593E-2</c:v>
                </c:pt>
                <c:pt idx="39">
                  <c:v>1.3744506771685847E-2</c:v>
                </c:pt>
                <c:pt idx="40">
                  <c:v>1.4296036676822076E-2</c:v>
                </c:pt>
                <c:pt idx="41">
                  <c:v>1.485285296801086E-2</c:v>
                </c:pt>
                <c:pt idx="42">
                  <c:v>1.5414824007152043E-2</c:v>
                </c:pt>
                <c:pt idx="43">
                  <c:v>1.5981823321315088E-2</c:v>
                </c:pt>
                <c:pt idx="44">
                  <c:v>1.6553738838216068E-2</c:v>
                </c:pt>
                <c:pt idx="45">
                  <c:v>1.7130458156148061E-2</c:v>
                </c:pt>
                <c:pt idx="46">
                  <c:v>1.7711877190938207E-2</c:v>
                </c:pt>
                <c:pt idx="47">
                  <c:v>1.8297897526642477E-2</c:v>
                </c:pt>
                <c:pt idx="48">
                  <c:v>1.8888426011187284E-2</c:v>
                </c:pt>
                <c:pt idx="49">
                  <c:v>1.9483374386752718E-2</c:v>
                </c:pt>
                <c:pt idx="50">
                  <c:v>2.0082655370262024E-2</c:v>
                </c:pt>
                <c:pt idx="51">
                  <c:v>2.0687120352048952E-2</c:v>
                </c:pt>
                <c:pt idx="52">
                  <c:v>2.1296698379207484E-2</c:v>
                </c:pt>
                <c:pt idx="53">
                  <c:v>2.1911324413235986E-2</c:v>
                </c:pt>
                <c:pt idx="54">
                  <c:v>2.2530936012907201E-2</c:v>
                </c:pt>
                <c:pt idx="55">
                  <c:v>2.3155473186360957E-2</c:v>
                </c:pt>
                <c:pt idx="56">
                  <c:v>2.3784874063998915E-2</c:v>
                </c:pt>
                <c:pt idx="57">
                  <c:v>2.4419091035733184E-2</c:v>
                </c:pt>
                <c:pt idx="58">
                  <c:v>2.5058066933950712E-2</c:v>
                </c:pt>
                <c:pt idx="59">
                  <c:v>2.5701750286781854E-2</c:v>
                </c:pt>
                <c:pt idx="60">
                  <c:v>2.6350091478218093E-2</c:v>
                </c:pt>
                <c:pt idx="61">
                  <c:v>2.7003365259349599E-2</c:v>
                </c:pt>
                <c:pt idx="62">
                  <c:v>2.7661527625686189E-2</c:v>
                </c:pt>
                <c:pt idx="63">
                  <c:v>2.8324530539037194E-2</c:v>
                </c:pt>
                <c:pt idx="64">
                  <c:v>2.8992342473516557E-2</c:v>
                </c:pt>
                <c:pt idx="65">
                  <c:v>2.9664918264649173E-2</c:v>
                </c:pt>
                <c:pt idx="66">
                  <c:v>3.034221863028418E-2</c:v>
                </c:pt>
                <c:pt idx="67">
                  <c:v>3.1024205354058827E-2</c:v>
                </c:pt>
                <c:pt idx="68">
                  <c:v>3.1710841244430597E-2</c:v>
                </c:pt>
                <c:pt idx="69">
                  <c:v>3.240209009596668E-2</c:v>
                </c:pt>
                <c:pt idx="70">
                  <c:v>3.3097910210766759E-2</c:v>
                </c:pt>
              </c:numCache>
            </c:numRef>
          </c:yVal>
          <c:smooth val="1"/>
        </c:ser>
        <c:ser>
          <c:idx val="1"/>
          <c:order val="1"/>
          <c:tx>
            <c:v>1988 B2</c:v>
          </c:tx>
          <c:marker>
            <c:symbol val="none"/>
          </c:marker>
          <c:xVal>
            <c:numRef>
              <c:f>Mastersheet!$AG$200:$AG$300</c:f>
              <c:numCache>
                <c:formatCode>General</c:formatCode>
                <c:ptCount val="101"/>
                <c:pt idx="0">
                  <c:v>2030</c:v>
                </c:pt>
                <c:pt idx="1">
                  <c:v>2031</c:v>
                </c:pt>
                <c:pt idx="2">
                  <c:v>2032</c:v>
                </c:pt>
                <c:pt idx="3">
                  <c:v>2033</c:v>
                </c:pt>
                <c:pt idx="4">
                  <c:v>2034</c:v>
                </c:pt>
                <c:pt idx="5">
                  <c:v>2035</c:v>
                </c:pt>
                <c:pt idx="6">
                  <c:v>2036</c:v>
                </c:pt>
                <c:pt idx="7">
                  <c:v>2037</c:v>
                </c:pt>
                <c:pt idx="8">
                  <c:v>2038</c:v>
                </c:pt>
                <c:pt idx="9">
                  <c:v>2039</c:v>
                </c:pt>
                <c:pt idx="10">
                  <c:v>2040</c:v>
                </c:pt>
                <c:pt idx="11">
                  <c:v>2041</c:v>
                </c:pt>
                <c:pt idx="12">
                  <c:v>2042</c:v>
                </c:pt>
                <c:pt idx="13">
                  <c:v>2043</c:v>
                </c:pt>
                <c:pt idx="14">
                  <c:v>2044</c:v>
                </c:pt>
                <c:pt idx="15">
                  <c:v>2045</c:v>
                </c:pt>
                <c:pt idx="16">
                  <c:v>2046</c:v>
                </c:pt>
                <c:pt idx="17">
                  <c:v>2047</c:v>
                </c:pt>
                <c:pt idx="18">
                  <c:v>2048</c:v>
                </c:pt>
                <c:pt idx="19">
                  <c:v>2049</c:v>
                </c:pt>
                <c:pt idx="20">
                  <c:v>2050</c:v>
                </c:pt>
                <c:pt idx="21">
                  <c:v>2051</c:v>
                </c:pt>
                <c:pt idx="22">
                  <c:v>2052</c:v>
                </c:pt>
                <c:pt idx="23">
                  <c:v>2053</c:v>
                </c:pt>
                <c:pt idx="24">
                  <c:v>2054</c:v>
                </c:pt>
                <c:pt idx="25">
                  <c:v>2055</c:v>
                </c:pt>
                <c:pt idx="26">
                  <c:v>2056</c:v>
                </c:pt>
                <c:pt idx="27">
                  <c:v>2057</c:v>
                </c:pt>
                <c:pt idx="28">
                  <c:v>2058</c:v>
                </c:pt>
                <c:pt idx="29">
                  <c:v>2059</c:v>
                </c:pt>
                <c:pt idx="30">
                  <c:v>2060</c:v>
                </c:pt>
                <c:pt idx="31">
                  <c:v>2061</c:v>
                </c:pt>
                <c:pt idx="32">
                  <c:v>2062</c:v>
                </c:pt>
                <c:pt idx="33">
                  <c:v>2063</c:v>
                </c:pt>
                <c:pt idx="34">
                  <c:v>2064</c:v>
                </c:pt>
                <c:pt idx="35">
                  <c:v>2065</c:v>
                </c:pt>
                <c:pt idx="36">
                  <c:v>2066</c:v>
                </c:pt>
                <c:pt idx="37">
                  <c:v>2067</c:v>
                </c:pt>
                <c:pt idx="38">
                  <c:v>2068</c:v>
                </c:pt>
                <c:pt idx="39">
                  <c:v>2069</c:v>
                </c:pt>
                <c:pt idx="40">
                  <c:v>2070</c:v>
                </c:pt>
                <c:pt idx="42">
                  <c:v>2000</c:v>
                </c:pt>
                <c:pt idx="43">
                  <c:v>2001</c:v>
                </c:pt>
                <c:pt idx="44">
                  <c:v>2002</c:v>
                </c:pt>
                <c:pt idx="45">
                  <c:v>2003</c:v>
                </c:pt>
                <c:pt idx="46">
                  <c:v>2004</c:v>
                </c:pt>
                <c:pt idx="47">
                  <c:v>2005</c:v>
                </c:pt>
                <c:pt idx="48">
                  <c:v>2006</c:v>
                </c:pt>
                <c:pt idx="49">
                  <c:v>2007</c:v>
                </c:pt>
                <c:pt idx="50">
                  <c:v>2008</c:v>
                </c:pt>
                <c:pt idx="51">
                  <c:v>2009</c:v>
                </c:pt>
                <c:pt idx="52">
                  <c:v>2010</c:v>
                </c:pt>
                <c:pt idx="53">
                  <c:v>2011</c:v>
                </c:pt>
                <c:pt idx="54">
                  <c:v>2012</c:v>
                </c:pt>
                <c:pt idx="55">
                  <c:v>2013</c:v>
                </c:pt>
                <c:pt idx="56">
                  <c:v>2014</c:v>
                </c:pt>
                <c:pt idx="57">
                  <c:v>2015</c:v>
                </c:pt>
                <c:pt idx="58">
                  <c:v>2016</c:v>
                </c:pt>
                <c:pt idx="59">
                  <c:v>2017</c:v>
                </c:pt>
                <c:pt idx="60">
                  <c:v>2018</c:v>
                </c:pt>
                <c:pt idx="61">
                  <c:v>2019</c:v>
                </c:pt>
                <c:pt idx="62">
                  <c:v>2020</c:v>
                </c:pt>
                <c:pt idx="63">
                  <c:v>2021</c:v>
                </c:pt>
                <c:pt idx="64">
                  <c:v>2022</c:v>
                </c:pt>
                <c:pt idx="65">
                  <c:v>2023</c:v>
                </c:pt>
                <c:pt idx="66">
                  <c:v>2024</c:v>
                </c:pt>
                <c:pt idx="67">
                  <c:v>2025</c:v>
                </c:pt>
                <c:pt idx="68">
                  <c:v>2026</c:v>
                </c:pt>
                <c:pt idx="69">
                  <c:v>2027</c:v>
                </c:pt>
                <c:pt idx="70">
                  <c:v>2028</c:v>
                </c:pt>
                <c:pt idx="71">
                  <c:v>2028</c:v>
                </c:pt>
                <c:pt idx="72">
                  <c:v>2030</c:v>
                </c:pt>
                <c:pt idx="73">
                  <c:v>2031</c:v>
                </c:pt>
                <c:pt idx="74">
                  <c:v>2032</c:v>
                </c:pt>
                <c:pt idx="75">
                  <c:v>2033</c:v>
                </c:pt>
                <c:pt idx="76">
                  <c:v>2034</c:v>
                </c:pt>
                <c:pt idx="77">
                  <c:v>2035</c:v>
                </c:pt>
                <c:pt idx="78">
                  <c:v>2036</c:v>
                </c:pt>
                <c:pt idx="79">
                  <c:v>2037</c:v>
                </c:pt>
                <c:pt idx="80">
                  <c:v>2038</c:v>
                </c:pt>
                <c:pt idx="81">
                  <c:v>2039</c:v>
                </c:pt>
                <c:pt idx="82">
                  <c:v>2040</c:v>
                </c:pt>
                <c:pt idx="83">
                  <c:v>2041</c:v>
                </c:pt>
                <c:pt idx="84">
                  <c:v>2042</c:v>
                </c:pt>
                <c:pt idx="85">
                  <c:v>2043</c:v>
                </c:pt>
                <c:pt idx="86">
                  <c:v>2044</c:v>
                </c:pt>
                <c:pt idx="87">
                  <c:v>2045</c:v>
                </c:pt>
                <c:pt idx="88">
                  <c:v>2046</c:v>
                </c:pt>
                <c:pt idx="89">
                  <c:v>2047</c:v>
                </c:pt>
                <c:pt idx="90">
                  <c:v>2048</c:v>
                </c:pt>
                <c:pt idx="91">
                  <c:v>2049</c:v>
                </c:pt>
                <c:pt idx="92">
                  <c:v>2050</c:v>
                </c:pt>
                <c:pt idx="93">
                  <c:v>2051</c:v>
                </c:pt>
                <c:pt idx="94">
                  <c:v>2052</c:v>
                </c:pt>
                <c:pt idx="95">
                  <c:v>2053</c:v>
                </c:pt>
                <c:pt idx="96">
                  <c:v>2054</c:v>
                </c:pt>
                <c:pt idx="97">
                  <c:v>2055</c:v>
                </c:pt>
                <c:pt idx="98">
                  <c:v>2056</c:v>
                </c:pt>
                <c:pt idx="99">
                  <c:v>2057</c:v>
                </c:pt>
                <c:pt idx="100">
                  <c:v>2058</c:v>
                </c:pt>
              </c:numCache>
            </c:numRef>
          </c:xVal>
          <c:yVal>
            <c:numRef>
              <c:f>Mastersheet!$DV$200:$DV$300</c:f>
              <c:numCache>
                <c:formatCode>0.00%</c:formatCode>
                <c:ptCount val="101"/>
                <c:pt idx="0">
                  <c:v>9.4407482126834044E-3</c:v>
                </c:pt>
                <c:pt idx="1">
                  <c:v>9.9871569864347642E-3</c:v>
                </c:pt>
                <c:pt idx="2">
                  <c:v>1.0542767055649426E-2</c:v>
                </c:pt>
                <c:pt idx="3">
                  <c:v>1.1107293276521688E-2</c:v>
                </c:pt>
                <c:pt idx="4">
                  <c:v>1.1680470855172887E-2</c:v>
                </c:pt>
                <c:pt idx="5">
                  <c:v>1.226205253978227E-2</c:v>
                </c:pt>
                <c:pt idx="6">
                  <c:v>1.2851805170929931E-2</c:v>
                </c:pt>
                <c:pt idx="7">
                  <c:v>1.3449516271848391E-2</c:v>
                </c:pt>
                <c:pt idx="8">
                  <c:v>1.4054981657048445E-2</c:v>
                </c:pt>
                <c:pt idx="9">
                  <c:v>1.4668011548180213E-2</c:v>
                </c:pt>
                <c:pt idx="10">
                  <c:v>1.5288427897049163E-2</c:v>
                </c:pt>
                <c:pt idx="11">
                  <c:v>1.5916685804142152E-2</c:v>
                </c:pt>
                <c:pt idx="12">
                  <c:v>1.6552653338171009E-2</c:v>
                </c:pt>
                <c:pt idx="13">
                  <c:v>1.719619937604196E-2</c:v>
                </c:pt>
                <c:pt idx="14">
                  <c:v>1.7847201998888316E-2</c:v>
                </c:pt>
                <c:pt idx="15">
                  <c:v>1.8505545842140404E-2</c:v>
                </c:pt>
                <c:pt idx="16">
                  <c:v>1.9171121639771669E-2</c:v>
                </c:pt>
                <c:pt idx="17">
                  <c:v>1.9843822343412702E-2</c:v>
                </c:pt>
                <c:pt idx="18">
                  <c:v>2.0523556067137946E-2</c:v>
                </c:pt>
                <c:pt idx="19">
                  <c:v>2.1210226467416309E-2</c:v>
                </c:pt>
                <c:pt idx="20">
                  <c:v>2.1903744819937888E-2</c:v>
                </c:pt>
                <c:pt idx="21">
                  <c:v>2.2605413606294644E-2</c:v>
                </c:pt>
                <c:pt idx="22">
                  <c:v>2.331516778689486E-2</c:v>
                </c:pt>
                <c:pt idx="23">
                  <c:v>2.4032940383608863E-2</c:v>
                </c:pt>
                <c:pt idx="24">
                  <c:v>2.4758679700764417E-2</c:v>
                </c:pt>
                <c:pt idx="25">
                  <c:v>2.5492324013015277E-2</c:v>
                </c:pt>
                <c:pt idx="26">
                  <c:v>2.6233817709882978E-2</c:v>
                </c:pt>
                <c:pt idx="27">
                  <c:v>2.6983107242904449E-2</c:v>
                </c:pt>
                <c:pt idx="28">
                  <c:v>2.7740136018785784E-2</c:v>
                </c:pt>
                <c:pt idx="29">
                  <c:v>2.8504863682322034E-2</c:v>
                </c:pt>
                <c:pt idx="30">
                  <c:v>2.9277237846630631E-2</c:v>
                </c:pt>
                <c:pt idx="31">
                  <c:v>3.005757133750725E-2</c:v>
                </c:pt>
                <c:pt idx="32">
                  <c:v>3.0845823872955726E-2</c:v>
                </c:pt>
                <c:pt idx="33">
                  <c:v>3.1641956340692723E-2</c:v>
                </c:pt>
                <c:pt idx="34">
                  <c:v>3.2445924562638978E-2</c:v>
                </c:pt>
                <c:pt idx="35">
                  <c:v>3.3257703285484982E-2</c:v>
                </c:pt>
                <c:pt idx="36">
                  <c:v>3.4077251109844137E-2</c:v>
                </c:pt>
                <c:pt idx="37">
                  <c:v>3.4904533168495018E-2</c:v>
                </c:pt>
                <c:pt idx="38">
                  <c:v>3.5739515561282097E-2</c:v>
                </c:pt>
                <c:pt idx="39">
                  <c:v>3.6582165321063315E-2</c:v>
                </c:pt>
                <c:pt idx="40">
                  <c:v>3.7432442870886123E-2</c:v>
                </c:pt>
                <c:pt idx="42">
                  <c:v>2.0661027846557361E-9</c:v>
                </c:pt>
                <c:pt idx="43">
                  <c:v>6.3168118921172677E-7</c:v>
                </c:pt>
                <c:pt idx="44">
                  <c:v>7.1282648704196471E-6</c:v>
                </c:pt>
                <c:pt idx="45">
                  <c:v>2.9253079473856796E-5</c:v>
                </c:pt>
                <c:pt idx="46">
                  <c:v>7.5664287512273144E-5</c:v>
                </c:pt>
                <c:pt idx="47">
                  <c:v>1.5165350544713022E-4</c:v>
                </c:pt>
                <c:pt idx="48">
                  <c:v>2.5951963283739451E-4</c:v>
                </c:pt>
                <c:pt idx="49">
                  <c:v>3.9951186599596978E-4</c:v>
                </c:pt>
                <c:pt idx="50">
                  <c:v>5.7063516732282638E-4</c:v>
                </c:pt>
                <c:pt idx="51">
                  <c:v>7.7120894308722475E-4</c:v>
                </c:pt>
                <c:pt idx="52">
                  <c:v>9.9922417988715872E-4</c:v>
                </c:pt>
                <c:pt idx="53">
                  <c:v>1.2542563939639958E-3</c:v>
                </c:pt>
                <c:pt idx="54">
                  <c:v>1.5346424080382841E-3</c:v>
                </c:pt>
                <c:pt idx="55">
                  <c:v>1.8387373058959104E-3</c:v>
                </c:pt>
                <c:pt idx="56">
                  <c:v>2.1649573064635667E-3</c:v>
                </c:pt>
                <c:pt idx="57">
                  <c:v>2.5118039718370396E-3</c:v>
                </c:pt>
                <c:pt idx="58">
                  <c:v>2.8778751965258223E-3</c:v>
                </c:pt>
                <c:pt idx="59">
                  <c:v>3.2618699365115069E-3</c:v>
                </c:pt>
                <c:pt idx="60">
                  <c:v>3.6625856210302536E-3</c:v>
                </c:pt>
                <c:pt idx="61">
                  <c:v>4.0789151722280259E-3</c:v>
                </c:pt>
                <c:pt idx="62">
                  <c:v>4.5098413952032075E-3</c:v>
                </c:pt>
                <c:pt idx="63">
                  <c:v>4.9546460503234521E-3</c:v>
                </c:pt>
                <c:pt idx="64">
                  <c:v>5.4125009280362769E-3</c:v>
                </c:pt>
                <c:pt idx="65">
                  <c:v>5.8826449294780338E-3</c:v>
                </c:pt>
                <c:pt idx="66">
                  <c:v>6.3643803276989966E-3</c:v>
                </c:pt>
                <c:pt idx="67">
                  <c:v>6.8570667612921736E-3</c:v>
                </c:pt>
                <c:pt idx="68">
                  <c:v>7.3601149995401885E-3</c:v>
                </c:pt>
                <c:pt idx="69">
                  <c:v>7.8729864590951961E-3</c:v>
                </c:pt>
                <c:pt idx="70">
                  <c:v>8.3951829978165197E-3</c:v>
                </c:pt>
                <c:pt idx="71">
                  <c:v>9.5913679361254688E-3</c:v>
                </c:pt>
                <c:pt idx="72">
                  <c:v>9.4657556136808381E-3</c:v>
                </c:pt>
                <c:pt idx="73">
                  <c:v>1.0014916171974138E-2</c:v>
                </c:pt>
                <c:pt idx="74">
                  <c:v>1.0573426470703305E-2</c:v>
                </c:pt>
                <c:pt idx="75">
                  <c:v>1.1141001081249902E-2</c:v>
                </c:pt>
                <c:pt idx="76">
                  <c:v>1.1717374883206427E-2</c:v>
                </c:pt>
                <c:pt idx="77">
                  <c:v>1.2302300254255723E-2</c:v>
                </c:pt>
                <c:pt idx="78">
                  <c:v>1.2895543601361728E-2</c:v>
                </c:pt>
                <c:pt idx="79">
                  <c:v>1.3496892064661656E-2</c:v>
                </c:pt>
                <c:pt idx="80">
                  <c:v>1.4106140982456543E-2</c:v>
                </c:pt>
                <c:pt idx="81">
                  <c:v>1.472310010742842E-2</c:v>
                </c:pt>
                <c:pt idx="82">
                  <c:v>1.534759091174997E-2</c:v>
                </c:pt>
                <c:pt idx="83">
                  <c:v>1.5980070455278394E-2</c:v>
                </c:pt>
                <c:pt idx="84">
                  <c:v>1.6620406685242121E-2</c:v>
                </c:pt>
                <c:pt idx="85">
                  <c:v>1.726846824119925E-2</c:v>
                </c:pt>
                <c:pt idx="86">
                  <c:v>1.792413299925584E-2</c:v>
                </c:pt>
                <c:pt idx="87">
                  <c:v>1.8587285388788646E-2</c:v>
                </c:pt>
                <c:pt idx="88">
                  <c:v>1.9257815938064075E-2</c:v>
                </c:pt>
                <c:pt idx="89">
                  <c:v>1.9935617323884585E-2</c:v>
                </c:pt>
                <c:pt idx="90">
                  <c:v>2.0620597587145215E-2</c:v>
                </c:pt>
                <c:pt idx="91">
                  <c:v>2.1312660126046958E-2</c:v>
                </c:pt>
                <c:pt idx="92">
                  <c:v>2.2011716021560622E-2</c:v>
                </c:pt>
                <c:pt idx="93">
                  <c:v>2.2719125651902025E-2</c:v>
                </c:pt>
                <c:pt idx="94">
                  <c:v>2.3434824526924102E-2</c:v>
                </c:pt>
                <c:pt idx="95">
                  <c:v>2.4158746082526467E-2</c:v>
                </c:pt>
                <c:pt idx="96">
                  <c:v>2.4890839318817078E-2</c:v>
                </c:pt>
                <c:pt idx="97">
                  <c:v>2.5631042891711125E-2</c:v>
                </c:pt>
                <c:pt idx="98">
                  <c:v>2.6379301643953225E-2</c:v>
                </c:pt>
                <c:pt idx="99">
                  <c:v>2.713556246128249E-2</c:v>
                </c:pt>
                <c:pt idx="100">
                  <c:v>2.7899769030077577E-2</c:v>
                </c:pt>
              </c:numCache>
            </c:numRef>
          </c:yVal>
          <c:smooth val="1"/>
        </c:ser>
        <c:ser>
          <c:idx val="2"/>
          <c:order val="2"/>
          <c:tx>
            <c:v>1988 C</c:v>
          </c:tx>
          <c:marker>
            <c:symbol val="none"/>
          </c:marker>
          <c:xVal>
            <c:numRef>
              <c:f>Mastersheet!$AG$302:$AG$402</c:f>
              <c:numCache>
                <c:formatCode>General</c:formatCode>
                <c:ptCount val="101"/>
                <c:pt idx="0">
                  <c:v>2060</c:v>
                </c:pt>
                <c:pt idx="1">
                  <c:v>2061</c:v>
                </c:pt>
                <c:pt idx="2">
                  <c:v>2062</c:v>
                </c:pt>
                <c:pt idx="3">
                  <c:v>2063</c:v>
                </c:pt>
                <c:pt idx="4">
                  <c:v>2064</c:v>
                </c:pt>
                <c:pt idx="5">
                  <c:v>2065</c:v>
                </c:pt>
                <c:pt idx="6">
                  <c:v>2066</c:v>
                </c:pt>
                <c:pt idx="7">
                  <c:v>2067</c:v>
                </c:pt>
                <c:pt idx="8">
                  <c:v>2068</c:v>
                </c:pt>
                <c:pt idx="9">
                  <c:v>2069</c:v>
                </c:pt>
                <c:pt idx="10">
                  <c:v>2070</c:v>
                </c:pt>
                <c:pt idx="12">
                  <c:v>2000</c:v>
                </c:pt>
                <c:pt idx="13">
                  <c:v>2001</c:v>
                </c:pt>
                <c:pt idx="14">
                  <c:v>2002</c:v>
                </c:pt>
                <c:pt idx="15">
                  <c:v>2003</c:v>
                </c:pt>
                <c:pt idx="16">
                  <c:v>2004</c:v>
                </c:pt>
                <c:pt idx="17">
                  <c:v>2005</c:v>
                </c:pt>
                <c:pt idx="18">
                  <c:v>2006</c:v>
                </c:pt>
                <c:pt idx="19">
                  <c:v>2007</c:v>
                </c:pt>
                <c:pt idx="20">
                  <c:v>2008</c:v>
                </c:pt>
                <c:pt idx="21">
                  <c:v>2009</c:v>
                </c:pt>
                <c:pt idx="22">
                  <c:v>2010</c:v>
                </c:pt>
                <c:pt idx="23">
                  <c:v>2011</c:v>
                </c:pt>
                <c:pt idx="24">
                  <c:v>2012</c:v>
                </c:pt>
                <c:pt idx="25">
                  <c:v>2013</c:v>
                </c:pt>
                <c:pt idx="26">
                  <c:v>2014</c:v>
                </c:pt>
                <c:pt idx="27">
                  <c:v>2015</c:v>
                </c:pt>
                <c:pt idx="28">
                  <c:v>2016</c:v>
                </c:pt>
                <c:pt idx="29">
                  <c:v>2017</c:v>
                </c:pt>
                <c:pt idx="30">
                  <c:v>2018</c:v>
                </c:pt>
                <c:pt idx="31">
                  <c:v>2019</c:v>
                </c:pt>
                <c:pt idx="32">
                  <c:v>2020</c:v>
                </c:pt>
                <c:pt idx="33">
                  <c:v>2021</c:v>
                </c:pt>
                <c:pt idx="34">
                  <c:v>2022</c:v>
                </c:pt>
                <c:pt idx="35">
                  <c:v>2023</c:v>
                </c:pt>
                <c:pt idx="36">
                  <c:v>2024</c:v>
                </c:pt>
                <c:pt idx="37">
                  <c:v>2025</c:v>
                </c:pt>
                <c:pt idx="38">
                  <c:v>2026</c:v>
                </c:pt>
                <c:pt idx="39">
                  <c:v>2027</c:v>
                </c:pt>
                <c:pt idx="40">
                  <c:v>2028</c:v>
                </c:pt>
                <c:pt idx="41">
                  <c:v>2028</c:v>
                </c:pt>
                <c:pt idx="42">
                  <c:v>2030</c:v>
                </c:pt>
                <c:pt idx="43">
                  <c:v>2031</c:v>
                </c:pt>
                <c:pt idx="44">
                  <c:v>2032</c:v>
                </c:pt>
                <c:pt idx="45">
                  <c:v>2033</c:v>
                </c:pt>
                <c:pt idx="46">
                  <c:v>2034</c:v>
                </c:pt>
                <c:pt idx="47">
                  <c:v>2035</c:v>
                </c:pt>
                <c:pt idx="48">
                  <c:v>2036</c:v>
                </c:pt>
                <c:pt idx="49">
                  <c:v>2037</c:v>
                </c:pt>
                <c:pt idx="50">
                  <c:v>2038</c:v>
                </c:pt>
                <c:pt idx="51">
                  <c:v>2039</c:v>
                </c:pt>
                <c:pt idx="52">
                  <c:v>2040</c:v>
                </c:pt>
                <c:pt idx="53">
                  <c:v>2041</c:v>
                </c:pt>
                <c:pt idx="54">
                  <c:v>2042</c:v>
                </c:pt>
                <c:pt idx="55">
                  <c:v>2043</c:v>
                </c:pt>
                <c:pt idx="56">
                  <c:v>2044</c:v>
                </c:pt>
                <c:pt idx="57">
                  <c:v>2045</c:v>
                </c:pt>
                <c:pt idx="58">
                  <c:v>2046</c:v>
                </c:pt>
                <c:pt idx="59">
                  <c:v>2047</c:v>
                </c:pt>
                <c:pt idx="60">
                  <c:v>2048</c:v>
                </c:pt>
                <c:pt idx="61">
                  <c:v>2049</c:v>
                </c:pt>
                <c:pt idx="62">
                  <c:v>2050</c:v>
                </c:pt>
                <c:pt idx="63">
                  <c:v>2051</c:v>
                </c:pt>
                <c:pt idx="64">
                  <c:v>2052</c:v>
                </c:pt>
                <c:pt idx="65">
                  <c:v>2053</c:v>
                </c:pt>
                <c:pt idx="66">
                  <c:v>2054</c:v>
                </c:pt>
                <c:pt idx="67">
                  <c:v>2055</c:v>
                </c:pt>
                <c:pt idx="68">
                  <c:v>2056</c:v>
                </c:pt>
                <c:pt idx="69">
                  <c:v>2057</c:v>
                </c:pt>
                <c:pt idx="70">
                  <c:v>2058</c:v>
                </c:pt>
                <c:pt idx="71">
                  <c:v>2059</c:v>
                </c:pt>
                <c:pt idx="72">
                  <c:v>2060</c:v>
                </c:pt>
                <c:pt idx="73">
                  <c:v>2061</c:v>
                </c:pt>
                <c:pt idx="74">
                  <c:v>2062</c:v>
                </c:pt>
                <c:pt idx="75">
                  <c:v>2063</c:v>
                </c:pt>
                <c:pt idx="76">
                  <c:v>2064</c:v>
                </c:pt>
                <c:pt idx="77">
                  <c:v>2065</c:v>
                </c:pt>
                <c:pt idx="78">
                  <c:v>2066</c:v>
                </c:pt>
                <c:pt idx="79">
                  <c:v>2067</c:v>
                </c:pt>
                <c:pt idx="80">
                  <c:v>2068</c:v>
                </c:pt>
                <c:pt idx="81">
                  <c:v>2069</c:v>
                </c:pt>
                <c:pt idx="82">
                  <c:v>2070</c:v>
                </c:pt>
                <c:pt idx="84">
                  <c:v>2000</c:v>
                </c:pt>
                <c:pt idx="85">
                  <c:v>2001</c:v>
                </c:pt>
                <c:pt idx="86">
                  <c:v>2002</c:v>
                </c:pt>
                <c:pt idx="87">
                  <c:v>2003</c:v>
                </c:pt>
                <c:pt idx="88">
                  <c:v>2004</c:v>
                </c:pt>
                <c:pt idx="89">
                  <c:v>2005</c:v>
                </c:pt>
                <c:pt idx="90">
                  <c:v>2006</c:v>
                </c:pt>
                <c:pt idx="91">
                  <c:v>2007</c:v>
                </c:pt>
                <c:pt idx="92">
                  <c:v>2008</c:v>
                </c:pt>
                <c:pt idx="93">
                  <c:v>2009</c:v>
                </c:pt>
                <c:pt idx="94">
                  <c:v>2010</c:v>
                </c:pt>
                <c:pt idx="95">
                  <c:v>2011</c:v>
                </c:pt>
                <c:pt idx="96">
                  <c:v>2012</c:v>
                </c:pt>
                <c:pt idx="97">
                  <c:v>2013</c:v>
                </c:pt>
                <c:pt idx="98">
                  <c:v>2014</c:v>
                </c:pt>
                <c:pt idx="99">
                  <c:v>2015</c:v>
                </c:pt>
                <c:pt idx="100">
                  <c:v>2016</c:v>
                </c:pt>
              </c:numCache>
            </c:numRef>
          </c:xVal>
          <c:yVal>
            <c:numRef>
              <c:f>Mastersheet!$DV$302:$DV$402</c:f>
              <c:numCache>
                <c:formatCode>0.00%</c:formatCode>
                <c:ptCount val="101"/>
                <c:pt idx="0">
                  <c:v>2.9451848201159161E-2</c:v>
                </c:pt>
                <c:pt idx="1">
                  <c:v>3.023998406185981E-2</c:v>
                </c:pt>
                <c:pt idx="2">
                  <c:v>3.1036249450748864E-2</c:v>
                </c:pt>
                <c:pt idx="3">
                  <c:v>3.184060574453456E-2</c:v>
                </c:pt>
                <c:pt idx="4">
                  <c:v>3.265300904830408E-2</c:v>
                </c:pt>
                <c:pt idx="5">
                  <c:v>3.3473434939523358E-2</c:v>
                </c:pt>
                <c:pt idx="6">
                  <c:v>3.4301842305721607E-2</c:v>
                </c:pt>
                <c:pt idx="7">
                  <c:v>3.5138196728601447E-2</c:v>
                </c:pt>
                <c:pt idx="8">
                  <c:v>3.5982464748530688E-2</c:v>
                </c:pt>
                <c:pt idx="9">
                  <c:v>3.683461383103586E-2</c:v>
                </c:pt>
                <c:pt idx="10">
                  <c:v>3.7694604556585527E-2</c:v>
                </c:pt>
                <c:pt idx="12">
                  <c:v>2.0151753367079783E-9</c:v>
                </c:pt>
                <c:pt idx="13">
                  <c:v>6.20828376938603E-7</c:v>
                </c:pt>
                <c:pt idx="14">
                  <c:v>7.0274149965430282E-6</c:v>
                </c:pt>
                <c:pt idx="15">
                  <c:v>2.888910876412956E-5</c:v>
                </c:pt>
                <c:pt idx="16">
                  <c:v>7.4807157809618079E-5</c:v>
                </c:pt>
                <c:pt idx="17">
                  <c:v>1.5005603784420124E-4</c:v>
                </c:pt>
                <c:pt idx="18">
                  <c:v>2.5694177515358179E-4</c:v>
                </c:pt>
                <c:pt idx="19">
                  <c:v>3.9573252914571199E-4</c:v>
                </c:pt>
                <c:pt idx="20">
                  <c:v>5.654567542541293E-4</c:v>
                </c:pt>
                <c:pt idx="21">
                  <c:v>7.6445804446055707E-4</c:v>
                </c:pt>
                <c:pt idx="22">
                  <c:v>9.9075041219526369E-4</c:v>
                </c:pt>
                <c:pt idx="23">
                  <c:v>1.2425000871131345E-3</c:v>
                </c:pt>
                <c:pt idx="24">
                  <c:v>1.5177022716180736E-3</c:v>
                </c:pt>
                <c:pt idx="25">
                  <c:v>1.8144290572524697E-3</c:v>
                </c:pt>
                <c:pt idx="26">
                  <c:v>2.130866131219046E-3</c:v>
                </c:pt>
                <c:pt idx="27">
                  <c:v>2.4653299502040028E-3</c:v>
                </c:pt>
                <c:pt idx="28">
                  <c:v>2.8162721960924664E-3</c:v>
                </c:pt>
                <c:pt idx="29">
                  <c:v>3.1822767512420511E-3</c:v>
                </c:pt>
                <c:pt idx="30">
                  <c:v>3.5620546690460536E-3</c:v>
                </c:pt>
                <c:pt idx="31">
                  <c:v>3.9544335627794145E-3</c:v>
                </c:pt>
                <c:pt idx="32">
                  <c:v>4.3583495308098389E-3</c:v>
                </c:pt>
                <c:pt idx="33">
                  <c:v>4.7728920493989024E-3</c:v>
                </c:pt>
                <c:pt idx="34">
                  <c:v>5.1971929233380759E-3</c:v>
                </c:pt>
                <c:pt idx="35">
                  <c:v>5.6304629492431642E-3</c:v>
                </c:pt>
                <c:pt idx="36">
                  <c:v>6.0719859530122232E-3</c:v>
                </c:pt>
                <c:pt idx="37">
                  <c:v>6.5211111772717949E-3</c:v>
                </c:pt>
                <c:pt idx="38">
                  <c:v>6.9772458554588279E-3</c:v>
                </c:pt>
                <c:pt idx="39">
                  <c:v>7.4398528285498497E-3</c:v>
                </c:pt>
                <c:pt idx="40">
                  <c:v>7.9084403797757569E-3</c:v>
                </c:pt>
                <c:pt idx="41">
                  <c:v>8.9984527084825492E-3</c:v>
                </c:pt>
                <c:pt idx="42">
                  <c:v>8.8618044427563082E-3</c:v>
                </c:pt>
                <c:pt idx="43">
                  <c:v>9.3461837396916474E-3</c:v>
                </c:pt>
                <c:pt idx="44">
                  <c:v>9.8353676244303714E-3</c:v>
                </c:pt>
                <c:pt idx="45">
                  <c:v>1.0329056292007763E-2</c:v>
                </c:pt>
                <c:pt idx="46">
                  <c:v>1.0826970406598878E-2</c:v>
                </c:pt>
                <c:pt idx="47">
                  <c:v>1.1328854001475746E-2</c:v>
                </c:pt>
                <c:pt idx="48">
                  <c:v>1.1834471230765217E-2</c:v>
                </c:pt>
                <c:pt idx="49">
                  <c:v>1.2343604558202199E-2</c:v>
                </c:pt>
                <c:pt idx="50">
                  <c:v>1.2856051075744727E-2</c:v>
                </c:pt>
                <c:pt idx="51">
                  <c:v>1.3371628907870704E-2</c:v>
                </c:pt>
                <c:pt idx="52">
                  <c:v>1.3890164556088774E-2</c:v>
                </c:pt>
                <c:pt idx="53">
                  <c:v>1.4411640796104493E-2</c:v>
                </c:pt>
                <c:pt idx="54">
                  <c:v>1.4935913752590799E-2</c:v>
                </c:pt>
                <c:pt idx="55">
                  <c:v>1.5462849800918107E-2</c:v>
                </c:pt>
                <c:pt idx="56">
                  <c:v>1.5992322151778038E-2</c:v>
                </c:pt>
                <c:pt idx="57">
                  <c:v>1.6524219993986955E-2</c:v>
                </c:pt>
                <c:pt idx="58">
                  <c:v>1.7058433443697296E-2</c:v>
                </c:pt>
                <c:pt idx="59">
                  <c:v>1.759486216683321E-2</c:v>
                </c:pt>
                <c:pt idx="60">
                  <c:v>1.8133412564687902E-2</c:v>
                </c:pt>
                <c:pt idx="61">
                  <c:v>1.8673997250880828E-2</c:v>
                </c:pt>
                <c:pt idx="62">
                  <c:v>1.9216534574633095E-2</c:v>
                </c:pt>
                <c:pt idx="63">
                  <c:v>1.9760893913339614E-2</c:v>
                </c:pt>
                <c:pt idx="64">
                  <c:v>2.0307010437242198E-2</c:v>
                </c:pt>
                <c:pt idx="65">
                  <c:v>2.085481448186062E-2</c:v>
                </c:pt>
                <c:pt idx="66">
                  <c:v>2.1404243616652382E-2</c:v>
                </c:pt>
                <c:pt idx="67">
                  <c:v>2.1955239321770324E-2</c:v>
                </c:pt>
                <c:pt idx="68">
                  <c:v>2.2507746705925966E-2</c:v>
                </c:pt>
                <c:pt idx="69">
                  <c:v>2.3061714247458488E-2</c:v>
                </c:pt>
                <c:pt idx="70">
                  <c:v>2.3617089386181192E-2</c:v>
                </c:pt>
                <c:pt idx="71">
                  <c:v>2.4173834542398628E-2</c:v>
                </c:pt>
                <c:pt idx="72">
                  <c:v>2.4731903187514646E-2</c:v>
                </c:pt>
                <c:pt idx="73">
                  <c:v>2.5291166173050245E-2</c:v>
                </c:pt>
                <c:pt idx="74">
                  <c:v>2.5851585107142368E-2</c:v>
                </c:pt>
                <c:pt idx="75">
                  <c:v>2.6413123882335954E-2</c:v>
                </c:pt>
                <c:pt idx="76">
                  <c:v>2.6975748523119906E-2</c:v>
                </c:pt>
                <c:pt idx="77">
                  <c:v>2.7539427044968468E-2</c:v>
                </c:pt>
                <c:pt idx="78">
                  <c:v>2.8104123986889409E-2</c:v>
                </c:pt>
                <c:pt idx="79">
                  <c:v>2.8669821143785516E-2</c:v>
                </c:pt>
                <c:pt idx="80">
                  <c:v>2.9236486881578438E-2</c:v>
                </c:pt>
                <c:pt idx="81">
                  <c:v>2.9804095966106597E-2</c:v>
                </c:pt>
                <c:pt idx="82">
                  <c:v>3.0372624590823894E-2</c:v>
                </c:pt>
                <c:pt idx="84">
                  <c:v>2.0151753367079783E-9</c:v>
                </c:pt>
                <c:pt idx="85">
                  <c:v>6.20828376938603E-7</c:v>
                </c:pt>
                <c:pt idx="86">
                  <c:v>7.0274149965430282E-6</c:v>
                </c:pt>
                <c:pt idx="87">
                  <c:v>2.888910876412956E-5</c:v>
                </c:pt>
                <c:pt idx="88">
                  <c:v>7.4807157809618079E-5</c:v>
                </c:pt>
                <c:pt idx="89">
                  <c:v>1.5005603784420124E-4</c:v>
                </c:pt>
                <c:pt idx="90">
                  <c:v>2.5694177515358179E-4</c:v>
                </c:pt>
                <c:pt idx="91">
                  <c:v>3.9573252914571199E-4</c:v>
                </c:pt>
                <c:pt idx="92">
                  <c:v>5.654567542541293E-4</c:v>
                </c:pt>
                <c:pt idx="93">
                  <c:v>7.6445804446055707E-4</c:v>
                </c:pt>
                <c:pt idx="94">
                  <c:v>9.9075041219526369E-4</c:v>
                </c:pt>
                <c:pt idx="95">
                  <c:v>1.2433069612264218E-3</c:v>
                </c:pt>
                <c:pt idx="96">
                  <c:v>1.5203251353217168E-3</c:v>
                </c:pt>
                <c:pt idx="97">
                  <c:v>1.8200441772085088E-3</c:v>
                </c:pt>
                <c:pt idx="98">
                  <c:v>2.1407856450604613E-3</c:v>
                </c:pt>
                <c:pt idx="99">
                  <c:v>2.4809748594310419E-3</c:v>
                </c:pt>
                <c:pt idx="100">
                  <c:v>2.8391491956959278E-3</c:v>
                </c:pt>
              </c:numCache>
            </c:numRef>
          </c:yVal>
          <c:smooth val="1"/>
        </c:ser>
        <c:ser>
          <c:idx val="3"/>
          <c:order val="3"/>
          <c:tx>
            <c:v>2005 A2</c:v>
          </c:tx>
          <c:marker>
            <c:symbol val="none"/>
          </c:marker>
          <c:xVal>
            <c:numRef>
              <c:f>Mastersheet!$AG$404:$AG$504</c:f>
              <c:numCache>
                <c:formatCode>General</c:formatCode>
                <c:ptCount val="10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2028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  <c:pt idx="33">
                  <c:v>2051</c:v>
                </c:pt>
                <c:pt idx="34">
                  <c:v>2052</c:v>
                </c:pt>
                <c:pt idx="35">
                  <c:v>2053</c:v>
                </c:pt>
                <c:pt idx="36">
                  <c:v>2054</c:v>
                </c:pt>
                <c:pt idx="37">
                  <c:v>2055</c:v>
                </c:pt>
                <c:pt idx="38">
                  <c:v>2056</c:v>
                </c:pt>
                <c:pt idx="39">
                  <c:v>2057</c:v>
                </c:pt>
                <c:pt idx="40">
                  <c:v>2058</c:v>
                </c:pt>
                <c:pt idx="41">
                  <c:v>2059</c:v>
                </c:pt>
                <c:pt idx="42">
                  <c:v>2060</c:v>
                </c:pt>
                <c:pt idx="43">
                  <c:v>2061</c:v>
                </c:pt>
                <c:pt idx="44">
                  <c:v>2062</c:v>
                </c:pt>
                <c:pt idx="45">
                  <c:v>2063</c:v>
                </c:pt>
                <c:pt idx="46">
                  <c:v>2064</c:v>
                </c:pt>
                <c:pt idx="47">
                  <c:v>2065</c:v>
                </c:pt>
                <c:pt idx="48">
                  <c:v>2066</c:v>
                </c:pt>
                <c:pt idx="49">
                  <c:v>2067</c:v>
                </c:pt>
                <c:pt idx="50">
                  <c:v>2068</c:v>
                </c:pt>
                <c:pt idx="51">
                  <c:v>2069</c:v>
                </c:pt>
                <c:pt idx="52">
                  <c:v>2070</c:v>
                </c:pt>
                <c:pt idx="54">
                  <c:v>2000</c:v>
                </c:pt>
                <c:pt idx="55">
                  <c:v>2001</c:v>
                </c:pt>
                <c:pt idx="56">
                  <c:v>2002</c:v>
                </c:pt>
                <c:pt idx="57">
                  <c:v>2003</c:v>
                </c:pt>
                <c:pt idx="58">
                  <c:v>2004</c:v>
                </c:pt>
                <c:pt idx="59">
                  <c:v>2005</c:v>
                </c:pt>
                <c:pt idx="60">
                  <c:v>2006</c:v>
                </c:pt>
                <c:pt idx="61">
                  <c:v>2007</c:v>
                </c:pt>
                <c:pt idx="62">
                  <c:v>2008</c:v>
                </c:pt>
                <c:pt idx="63">
                  <c:v>2009</c:v>
                </c:pt>
                <c:pt idx="64">
                  <c:v>2010</c:v>
                </c:pt>
                <c:pt idx="65">
                  <c:v>2011</c:v>
                </c:pt>
                <c:pt idx="66">
                  <c:v>2012</c:v>
                </c:pt>
                <c:pt idx="67">
                  <c:v>2013</c:v>
                </c:pt>
                <c:pt idx="68">
                  <c:v>2014</c:v>
                </c:pt>
                <c:pt idx="69">
                  <c:v>2015</c:v>
                </c:pt>
                <c:pt idx="70">
                  <c:v>2016</c:v>
                </c:pt>
                <c:pt idx="71">
                  <c:v>2017</c:v>
                </c:pt>
                <c:pt idx="72">
                  <c:v>2018</c:v>
                </c:pt>
                <c:pt idx="73">
                  <c:v>2019</c:v>
                </c:pt>
                <c:pt idx="74">
                  <c:v>2020</c:v>
                </c:pt>
                <c:pt idx="75">
                  <c:v>2021</c:v>
                </c:pt>
                <c:pt idx="76">
                  <c:v>2022</c:v>
                </c:pt>
                <c:pt idx="77">
                  <c:v>2023</c:v>
                </c:pt>
                <c:pt idx="78">
                  <c:v>2024</c:v>
                </c:pt>
                <c:pt idx="79">
                  <c:v>2025</c:v>
                </c:pt>
                <c:pt idx="80">
                  <c:v>2026</c:v>
                </c:pt>
                <c:pt idx="81">
                  <c:v>2027</c:v>
                </c:pt>
                <c:pt idx="82">
                  <c:v>2028</c:v>
                </c:pt>
                <c:pt idx="83">
                  <c:v>2028</c:v>
                </c:pt>
                <c:pt idx="84">
                  <c:v>2030</c:v>
                </c:pt>
                <c:pt idx="85">
                  <c:v>2031</c:v>
                </c:pt>
                <c:pt idx="86">
                  <c:v>2032</c:v>
                </c:pt>
                <c:pt idx="87">
                  <c:v>2033</c:v>
                </c:pt>
                <c:pt idx="88">
                  <c:v>2034</c:v>
                </c:pt>
                <c:pt idx="89">
                  <c:v>2035</c:v>
                </c:pt>
                <c:pt idx="90">
                  <c:v>2036</c:v>
                </c:pt>
                <c:pt idx="91">
                  <c:v>2037</c:v>
                </c:pt>
                <c:pt idx="92">
                  <c:v>2038</c:v>
                </c:pt>
                <c:pt idx="93">
                  <c:v>2039</c:v>
                </c:pt>
                <c:pt idx="94">
                  <c:v>2040</c:v>
                </c:pt>
                <c:pt idx="95">
                  <c:v>2041</c:v>
                </c:pt>
                <c:pt idx="96">
                  <c:v>2042</c:v>
                </c:pt>
                <c:pt idx="97">
                  <c:v>2043</c:v>
                </c:pt>
                <c:pt idx="98">
                  <c:v>2044</c:v>
                </c:pt>
                <c:pt idx="99">
                  <c:v>2045</c:v>
                </c:pt>
                <c:pt idx="100">
                  <c:v>2046</c:v>
                </c:pt>
              </c:numCache>
            </c:numRef>
          </c:xVal>
          <c:yVal>
            <c:numRef>
              <c:f>Mastersheet!$DV$404:$DV$504</c:f>
              <c:numCache>
                <c:formatCode>0.00%</c:formatCode>
                <c:ptCount val="101"/>
                <c:pt idx="0">
                  <c:v>3.6041692747728646E-3</c:v>
                </c:pt>
                <c:pt idx="1">
                  <c:v>4.0086419773231836E-3</c:v>
                </c:pt>
                <c:pt idx="2">
                  <c:v>4.4263416231344367E-3</c:v>
                </c:pt>
                <c:pt idx="3">
                  <c:v>4.8563769506440261E-3</c:v>
                </c:pt>
                <c:pt idx="4">
                  <c:v>5.2978913985426762E-3</c:v>
                </c:pt>
                <c:pt idx="5">
                  <c:v>5.750101502562428E-3</c:v>
                </c:pt>
                <c:pt idx="6">
                  <c:v>6.2122921336251686E-3</c:v>
                </c:pt>
                <c:pt idx="7">
                  <c:v>6.6838097689763199E-3</c:v>
                </c:pt>
                <c:pt idx="8">
                  <c:v>7.1640557225587983E-3</c:v>
                </c:pt>
                <c:pt idx="9">
                  <c:v>7.6524847125385639E-3</c:v>
                </c:pt>
                <c:pt idx="10">
                  <c:v>8.1485947424513074E-3</c:v>
                </c:pt>
                <c:pt idx="11">
                  <c:v>9.2920505522472979E-3</c:v>
                </c:pt>
                <c:pt idx="12">
                  <c:v>9.1620570484074459E-3</c:v>
                </c:pt>
                <c:pt idx="13">
                  <c:v>9.678548587631515E-3</c:v>
                </c:pt>
                <c:pt idx="14">
                  <c:v>1.0201051543432165E-2</c:v>
                </c:pt>
                <c:pt idx="15">
                  <c:v>1.0729241158208603E-2</c:v>
                </c:pt>
                <c:pt idx="16">
                  <c:v>1.1262819372665251E-2</c:v>
                </c:pt>
                <c:pt idx="17">
                  <c:v>1.180151135524438E-2</c:v>
                </c:pt>
                <c:pt idx="18">
                  <c:v>1.2345063412343911E-2</c:v>
                </c:pt>
                <c:pt idx="19">
                  <c:v>1.2893239026258564E-2</c:v>
                </c:pt>
                <c:pt idx="20">
                  <c:v>1.3445825121664649E-2</c:v>
                </c:pt>
                <c:pt idx="21">
                  <c:v>1.4002619112930546E-2</c:v>
                </c:pt>
                <c:pt idx="22">
                  <c:v>1.4563434839083537E-2</c:v>
                </c:pt>
                <c:pt idx="23">
                  <c:v>1.5128248437551128E-2</c:v>
                </c:pt>
                <c:pt idx="24">
                  <c:v>1.569690372154818E-2</c:v>
                </c:pt>
                <c:pt idx="25">
                  <c:v>1.6269252592449795E-2</c:v>
                </c:pt>
                <c:pt idx="26">
                  <c:v>1.6845164813498837E-2</c:v>
                </c:pt>
                <c:pt idx="27">
                  <c:v>1.7424511803402085E-2</c:v>
                </c:pt>
                <c:pt idx="28">
                  <c:v>1.8007175816136679E-2</c:v>
                </c:pt>
                <c:pt idx="29">
                  <c:v>1.8593046884970051E-2</c:v>
                </c:pt>
                <c:pt idx="30">
                  <c:v>1.9182022219538738E-2</c:v>
                </c:pt>
                <c:pt idx="31">
                  <c:v>1.9774002224937231E-2</c:v>
                </c:pt>
                <c:pt idx="32">
                  <c:v>2.0368903268348261E-2</c:v>
                </c:pt>
                <c:pt idx="33">
                  <c:v>2.0966535467416957E-2</c:v>
                </c:pt>
                <c:pt idx="34">
                  <c:v>2.15668198183387E-2</c:v>
                </c:pt>
                <c:pt idx="35">
                  <c:v>2.2169682240041566E-2</c:v>
                </c:pt>
                <c:pt idx="36">
                  <c:v>2.277505321511647E-2</c:v>
                </c:pt>
                <c:pt idx="37">
                  <c:v>2.3382867460808556E-2</c:v>
                </c:pt>
                <c:pt idx="38">
                  <c:v>2.3993059102090996E-2</c:v>
                </c:pt>
                <c:pt idx="39">
                  <c:v>2.4605578969462208E-2</c:v>
                </c:pt>
                <c:pt idx="40">
                  <c:v>2.5220368722468047E-2</c:v>
                </c:pt>
                <c:pt idx="41">
                  <c:v>2.5837377231730078E-2</c:v>
                </c:pt>
                <c:pt idx="42">
                  <c:v>2.6456556318772445E-2</c:v>
                </c:pt>
                <c:pt idx="43">
                  <c:v>2.7077765369239813E-2</c:v>
                </c:pt>
                <c:pt idx="44">
                  <c:v>2.7700955651625711E-2</c:v>
                </c:pt>
                <c:pt idx="45">
                  <c:v>2.8326095671949856E-2</c:v>
                </c:pt>
                <c:pt idx="46">
                  <c:v>2.8953142017899655E-2</c:v>
                </c:pt>
                <c:pt idx="47">
                  <c:v>2.958205805673933E-2</c:v>
                </c:pt>
                <c:pt idx="48">
                  <c:v>3.0212809196289193E-2</c:v>
                </c:pt>
                <c:pt idx="49">
                  <c:v>3.0845362754992341E-2</c:v>
                </c:pt>
                <c:pt idx="50">
                  <c:v>3.147968784141715E-2</c:v>
                </c:pt>
                <c:pt idx="51">
                  <c:v>3.2115749111910952E-2</c:v>
                </c:pt>
                <c:pt idx="52">
                  <c:v>3.2753530609776357E-2</c:v>
                </c:pt>
                <c:pt idx="54">
                  <c:v>2.0151753367079783E-9</c:v>
                </c:pt>
                <c:pt idx="55">
                  <c:v>6.20828376938603E-7</c:v>
                </c:pt>
                <c:pt idx="56">
                  <c:v>7.0274149965430282E-6</c:v>
                </c:pt>
                <c:pt idx="57">
                  <c:v>2.888910876412956E-5</c:v>
                </c:pt>
                <c:pt idx="58">
                  <c:v>7.4807157809618079E-5</c:v>
                </c:pt>
                <c:pt idx="59">
                  <c:v>1.5005603784420124E-4</c:v>
                </c:pt>
                <c:pt idx="60">
                  <c:v>2.5694177515358179E-4</c:v>
                </c:pt>
                <c:pt idx="61">
                  <c:v>3.9573252914571199E-4</c:v>
                </c:pt>
                <c:pt idx="62">
                  <c:v>5.654567542541293E-4</c:v>
                </c:pt>
                <c:pt idx="63">
                  <c:v>7.6445804446055707E-4</c:v>
                </c:pt>
                <c:pt idx="64">
                  <c:v>9.9075041219526369E-4</c:v>
                </c:pt>
                <c:pt idx="65">
                  <c:v>1.2433590315898634E-3</c:v>
                </c:pt>
                <c:pt idx="66">
                  <c:v>1.5204944719929558E-3</c:v>
                </c:pt>
                <c:pt idx="67">
                  <c:v>1.8204068974164635E-3</c:v>
                </c:pt>
                <c:pt idx="68">
                  <c:v>2.141426810246037E-3</c:v>
                </c:pt>
                <c:pt idx="69">
                  <c:v>2.4819867585703665E-3</c:v>
                </c:pt>
                <c:pt idx="70">
                  <c:v>2.8406298832033797E-3</c:v>
                </c:pt>
                <c:pt idx="71">
                  <c:v>3.2160123479315007E-3</c:v>
                </c:pt>
                <c:pt idx="72">
                  <c:v>3.6068988265898212E-3</c:v>
                </c:pt>
                <c:pt idx="73">
                  <c:v>4.012157779163794E-3</c:v>
                </c:pt>
                <c:pt idx="74">
                  <c:v>4.4307544016551877E-3</c:v>
                </c:pt>
                <c:pt idx="75">
                  <c:v>4.8617988760590531E-3</c:v>
                </c:pt>
                <c:pt idx="76">
                  <c:v>5.3044355822456177E-3</c:v>
                </c:pt>
                <c:pt idx="77">
                  <c:v>5.7578816060842109E-3</c:v>
                </c:pt>
                <c:pt idx="78">
                  <c:v>6.2214220552143295E-3</c:v>
                </c:pt>
                <c:pt idx="79">
                  <c:v>6.694403387387516E-3</c:v>
                </c:pt>
                <c:pt idx="80">
                  <c:v>7.1762266832978323E-3</c:v>
                </c:pt>
                <c:pt idx="81">
                  <c:v>7.6663462769414707E-3</c:v>
                </c:pt>
                <c:pt idx="82">
                  <c:v>8.1642596389546445E-3</c:v>
                </c:pt>
                <c:pt idx="83">
                  <c:v>9.3112147097231639E-3</c:v>
                </c:pt>
                <c:pt idx="84">
                  <c:v>9.1816641719221961E-3</c:v>
                </c:pt>
                <c:pt idx="85">
                  <c:v>9.7002460479557028E-3</c:v>
                </c:pt>
                <c:pt idx="86">
                  <c:v>1.0224901043173419E-2</c:v>
                </c:pt>
                <c:pt idx="87">
                  <c:v>1.0755302690949363E-2</c:v>
                </c:pt>
                <c:pt idx="88">
                  <c:v>1.1291151370836252E-2</c:v>
                </c:pt>
                <c:pt idx="89">
                  <c:v>1.1832170815146256E-2</c:v>
                </c:pt>
                <c:pt idx="90">
                  <c:v>1.2378106007063693E-2</c:v>
                </c:pt>
                <c:pt idx="91">
                  <c:v>1.2928719184817519E-2</c:v>
                </c:pt>
                <c:pt idx="92">
                  <c:v>1.3483796185577894E-2</c:v>
                </c:pt>
                <c:pt idx="93">
                  <c:v>1.4043133360196861E-2</c:v>
                </c:pt>
                <c:pt idx="94">
                  <c:v>1.4606543579241746E-2</c:v>
                </c:pt>
                <c:pt idx="95">
                  <c:v>1.5174002531328024E-2</c:v>
                </c:pt>
                <c:pt idx="96">
                  <c:v>1.5745353234713714E-2</c:v>
                </c:pt>
                <c:pt idx="97">
                  <c:v>1.6320446814698582E-2</c:v>
                </c:pt>
                <c:pt idx="98">
                  <c:v>1.689915241287283E-2</c:v>
                </c:pt>
                <c:pt idx="99">
                  <c:v>1.7481340774676005E-2</c:v>
                </c:pt>
                <c:pt idx="100">
                  <c:v>1.8066893554398819E-2</c:v>
                </c:pt>
              </c:numCache>
            </c:numRef>
          </c:yVal>
          <c:smooth val="1"/>
        </c:ser>
        <c:ser>
          <c:idx val="4"/>
          <c:order val="4"/>
          <c:tx>
            <c:v>2005 B2</c:v>
          </c:tx>
          <c:marker>
            <c:symbol val="none"/>
          </c:marker>
          <c:xVal>
            <c:numRef>
              <c:f>Mastersheet!$AG$506:$AG$606</c:f>
              <c:numCache>
                <c:formatCode>General</c:formatCode>
                <c:ptCount val="101"/>
                <c:pt idx="0">
                  <c:v>2048</c:v>
                </c:pt>
                <c:pt idx="1">
                  <c:v>2049</c:v>
                </c:pt>
                <c:pt idx="2">
                  <c:v>2050</c:v>
                </c:pt>
                <c:pt idx="3">
                  <c:v>2051</c:v>
                </c:pt>
                <c:pt idx="4">
                  <c:v>2052</c:v>
                </c:pt>
                <c:pt idx="5">
                  <c:v>2053</c:v>
                </c:pt>
                <c:pt idx="6">
                  <c:v>2054</c:v>
                </c:pt>
                <c:pt idx="7">
                  <c:v>2055</c:v>
                </c:pt>
                <c:pt idx="8">
                  <c:v>2056</c:v>
                </c:pt>
                <c:pt idx="9">
                  <c:v>2057</c:v>
                </c:pt>
                <c:pt idx="10">
                  <c:v>2058</c:v>
                </c:pt>
                <c:pt idx="11">
                  <c:v>2059</c:v>
                </c:pt>
                <c:pt idx="12">
                  <c:v>2060</c:v>
                </c:pt>
                <c:pt idx="13">
                  <c:v>2061</c:v>
                </c:pt>
                <c:pt idx="14">
                  <c:v>2062</c:v>
                </c:pt>
                <c:pt idx="15">
                  <c:v>2063</c:v>
                </c:pt>
                <c:pt idx="16">
                  <c:v>2064</c:v>
                </c:pt>
                <c:pt idx="17">
                  <c:v>2065</c:v>
                </c:pt>
                <c:pt idx="18">
                  <c:v>2066</c:v>
                </c:pt>
                <c:pt idx="19">
                  <c:v>2067</c:v>
                </c:pt>
                <c:pt idx="20">
                  <c:v>2068</c:v>
                </c:pt>
                <c:pt idx="21">
                  <c:v>2069</c:v>
                </c:pt>
                <c:pt idx="22">
                  <c:v>2070</c:v>
                </c:pt>
              </c:numCache>
            </c:numRef>
          </c:xVal>
          <c:yVal>
            <c:numRef>
              <c:f>Mastersheet!$DV$506:$DV$606</c:f>
              <c:numCache>
                <c:formatCode>0.00%</c:formatCode>
                <c:ptCount val="101"/>
                <c:pt idx="0">
                  <c:v>1.9247657470288285E-2</c:v>
                </c:pt>
                <c:pt idx="1">
                  <c:v>1.9842665152185242E-2</c:v>
                </c:pt>
                <c:pt idx="2">
                  <c:v>2.0440639273019371E-2</c:v>
                </c:pt>
                <c:pt idx="3">
                  <c:v>2.1041414400132626E-2</c:v>
                </c:pt>
                <c:pt idx="4">
                  <c:v>2.1644911166204723E-2</c:v>
                </c:pt>
                <c:pt idx="5">
                  <c:v>2.2251055131966208E-2</c:v>
                </c:pt>
                <c:pt idx="6">
                  <c:v>2.2859776427574956E-2</c:v>
                </c:pt>
                <c:pt idx="7">
                  <c:v>2.3471005309803939E-2</c:v>
                </c:pt>
                <c:pt idx="8">
                  <c:v>2.4084687827020869E-2</c:v>
                </c:pt>
                <c:pt idx="9">
                  <c:v>2.4700762281872495E-2</c:v>
                </c:pt>
                <c:pt idx="10">
                  <c:v>2.5319174051713772E-2</c:v>
                </c:pt>
                <c:pt idx="11">
                  <c:v>2.5939871687459547E-2</c:v>
                </c:pt>
                <c:pt idx="12">
                  <c:v>2.6562806697880428E-2</c:v>
                </c:pt>
                <c:pt idx="13">
                  <c:v>2.7187837775910221E-2</c:v>
                </c:pt>
                <c:pt idx="14">
                  <c:v>2.7814915774584545E-2</c:v>
                </c:pt>
                <c:pt idx="15">
                  <c:v>2.8444009078375711E-2</c:v>
                </c:pt>
                <c:pt idx="16">
                  <c:v>2.9075073884785675E-2</c:v>
                </c:pt>
                <c:pt idx="17">
                  <c:v>2.9708073266765639E-2</c:v>
                </c:pt>
                <c:pt idx="18">
                  <c:v>3.0342972344929383E-2</c:v>
                </c:pt>
                <c:pt idx="19">
                  <c:v>3.0979738157530187E-2</c:v>
                </c:pt>
                <c:pt idx="20">
                  <c:v>3.1618339539863122E-2</c:v>
                </c:pt>
                <c:pt idx="21">
                  <c:v>3.225874074769014E-2</c:v>
                </c:pt>
                <c:pt idx="22">
                  <c:v>3.2900925818393226E-2</c:v>
                </c:pt>
              </c:numCache>
            </c:numRef>
          </c:yVal>
          <c:smooth val="1"/>
        </c:ser>
        <c:ser>
          <c:idx val="5"/>
          <c:order val="5"/>
          <c:tx>
            <c:v>2005 C1</c:v>
          </c:tx>
          <c:marker>
            <c:symbol val="none"/>
          </c:marker>
          <c:xVal>
            <c:numRef>
              <c:f>Mastersheet!$AG$608:$AG$708</c:f>
              <c:numCache>
                <c:formatCode>General</c:formatCode>
                <c:ptCount val="101"/>
              </c:numCache>
            </c:numRef>
          </c:xVal>
          <c:yVal>
            <c:numRef>
              <c:f>Mastersheet!$DV$608:$DV$708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6"/>
          <c:order val="6"/>
          <c:tx>
            <c:v>2005 C2</c:v>
          </c:tx>
          <c:marker>
            <c:symbol val="none"/>
          </c:marker>
          <c:xVal>
            <c:numRef>
              <c:f>Mastersheet!$AG$710:$AG$810</c:f>
              <c:numCache>
                <c:formatCode>General</c:formatCode>
                <c:ptCount val="101"/>
              </c:numCache>
            </c:numRef>
          </c:xVal>
          <c:yVal>
            <c:numRef>
              <c:f>Mastersheet!$DV$710:$DV$810</c:f>
              <c:numCache>
                <c:formatCode>0.00%</c:formatCode>
                <c:ptCount val="101"/>
              </c:numCache>
            </c:numRef>
          </c:yVal>
          <c:smooth val="1"/>
        </c:ser>
        <c:axId val="99755520"/>
        <c:axId val="99757440"/>
      </c:scatterChart>
      <c:valAx>
        <c:axId val="99755520"/>
        <c:scaling>
          <c:orientation val="minMax"/>
          <c:max val="21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9757440"/>
        <c:crosses val="autoZero"/>
        <c:crossBetween val="midCat"/>
      </c:valAx>
      <c:valAx>
        <c:axId val="9975744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combination corrosion initiation (%)</a:t>
                </a:r>
              </a:p>
            </c:rich>
          </c:tx>
        </c:title>
        <c:numFmt formatCode="0%" sourceLinked="0"/>
        <c:tickLblPos val="nextTo"/>
        <c:crossAx val="99755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6587365059864"/>
          <c:y val="0.18117683688036962"/>
          <c:w val="0.35154705842523948"/>
          <c:h val="0.29585790567473802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v>1988 B1</c:v>
          </c:tx>
          <c:marker>
            <c:symbol val="none"/>
          </c:marker>
          <c:xVal>
            <c:numRef>
              <c:f>Mastersheet!$AG$812:$AG$912</c:f>
              <c:numCache>
                <c:formatCode>General</c:formatCode>
                <c:ptCount val="101"/>
              </c:numCache>
            </c:numRef>
          </c:xVal>
          <c:yVal>
            <c:numRef>
              <c:f>Mastersheet!$DV$812:$DV$912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1"/>
          <c:order val="1"/>
          <c:tx>
            <c:v>1988 B2</c:v>
          </c:tx>
          <c:marker>
            <c:symbol val="none"/>
          </c:marker>
          <c:xVal>
            <c:numRef>
              <c:f>Mastersheet!$AG$914:$AG$1014</c:f>
              <c:numCache>
                <c:formatCode>General</c:formatCode>
                <c:ptCount val="101"/>
              </c:numCache>
            </c:numRef>
          </c:xVal>
          <c:yVal>
            <c:numRef>
              <c:f>Mastersheet!$DV$914:$DV$1014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2"/>
          <c:order val="2"/>
          <c:tx>
            <c:v>1988 C</c:v>
          </c:tx>
          <c:marker>
            <c:symbol val="none"/>
          </c:marker>
          <c:xVal>
            <c:numRef>
              <c:f>Mastersheet!$AG$1016:$AG$1116</c:f>
              <c:numCache>
                <c:formatCode>General</c:formatCode>
                <c:ptCount val="101"/>
              </c:numCache>
            </c:numRef>
          </c:xVal>
          <c:yVal>
            <c:numRef>
              <c:f>Mastersheet!$DV$1016:$DV$1116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3"/>
          <c:order val="3"/>
          <c:tx>
            <c:v>2005 A2</c:v>
          </c:tx>
          <c:marker>
            <c:symbol val="none"/>
          </c:marker>
          <c:xVal>
            <c:numRef>
              <c:f>Mastersheet!$AG$1118:$AG$1218</c:f>
              <c:numCache>
                <c:formatCode>General</c:formatCode>
                <c:ptCount val="101"/>
              </c:numCache>
            </c:numRef>
          </c:xVal>
          <c:yVal>
            <c:numRef>
              <c:f>Mastersheet!$DV$1118:$DV$1218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4"/>
          <c:order val="4"/>
          <c:tx>
            <c:v>2005 B2</c:v>
          </c:tx>
          <c:marker>
            <c:symbol val="none"/>
          </c:marker>
          <c:xVal>
            <c:numRef>
              <c:f>Mastersheet!$AG$1220:$AG$1320</c:f>
              <c:numCache>
                <c:formatCode>General</c:formatCode>
                <c:ptCount val="101"/>
              </c:numCache>
            </c:numRef>
          </c:xVal>
          <c:yVal>
            <c:numRef>
              <c:f>Mastersheet!$DV$1220:$DV$1320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5"/>
          <c:order val="5"/>
          <c:tx>
            <c:v>2005 C1</c:v>
          </c:tx>
          <c:marker>
            <c:symbol val="none"/>
          </c:marker>
          <c:xVal>
            <c:numRef>
              <c:f>Mastersheet!$AG$1322:$AG$1422</c:f>
              <c:numCache>
                <c:formatCode>General</c:formatCode>
                <c:ptCount val="101"/>
              </c:numCache>
            </c:numRef>
          </c:xVal>
          <c:yVal>
            <c:numRef>
              <c:f>Mastersheet!$DV$1322:$DV$1422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6"/>
          <c:order val="6"/>
          <c:tx>
            <c:v>2005 C2</c:v>
          </c:tx>
          <c:marker>
            <c:symbol val="none"/>
          </c:marker>
          <c:xVal>
            <c:numRef>
              <c:f>Mastersheet!$AG$1424:$AG$1524</c:f>
              <c:numCache>
                <c:formatCode>General</c:formatCode>
                <c:ptCount val="101"/>
              </c:numCache>
            </c:numRef>
          </c:xVal>
          <c:yVal>
            <c:numRef>
              <c:f>Mastersheet!$DV$1424:$DV$1524</c:f>
              <c:numCache>
                <c:formatCode>0.00%</c:formatCode>
                <c:ptCount val="101"/>
              </c:numCache>
            </c:numRef>
          </c:yVal>
          <c:smooth val="1"/>
        </c:ser>
        <c:axId val="99904512"/>
        <c:axId val="99923072"/>
      </c:scatterChart>
      <c:valAx>
        <c:axId val="99904512"/>
        <c:scaling>
          <c:orientation val="minMax"/>
          <c:max val="21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9923072"/>
        <c:crosses val="autoZero"/>
        <c:crossBetween val="midCat"/>
      </c:valAx>
      <c:valAx>
        <c:axId val="99923072"/>
        <c:scaling>
          <c:orientation val="minMax"/>
          <c:max val="0.8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</a:t>
                </a:r>
                <a:r>
                  <a:rPr lang="en-US" sz="1000" b="1" i="0" u="none" strike="noStrike" baseline="0">
                    <a:effectLst/>
                  </a:rPr>
                  <a:t>combination </a:t>
                </a:r>
                <a:r>
                  <a:rPr lang="en-US"/>
                  <a:t>corrosion initiation (%)</a:t>
                </a:r>
              </a:p>
            </c:rich>
          </c:tx>
        </c:title>
        <c:numFmt formatCode="0%" sourceLinked="0"/>
        <c:tickLblPos val="nextTo"/>
        <c:crossAx val="99904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6587365059864"/>
          <c:y val="0.18117683688036962"/>
          <c:w val="0.32163722949415291"/>
          <c:h val="0.31271983995767283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Mastersheet!$CL$98:$CL$168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2.7306588604786748E-2</c:v>
                </c:pt>
                <c:pt idx="12">
                  <c:v>3.2566137196845979E-2</c:v>
                </c:pt>
                <c:pt idx="13">
                  <c:v>3.8076721410821558E-2</c:v>
                </c:pt>
                <c:pt idx="14">
                  <c:v>4.379665902543585E-2</c:v>
                </c:pt>
                <c:pt idx="15">
                  <c:v>4.9689699779070458E-2</c:v>
                </c:pt>
                <c:pt idx="16">
                  <c:v>5.5724432880415786E-2</c:v>
                </c:pt>
                <c:pt idx="17">
                  <c:v>6.1873724197352833E-2</c:v>
                </c:pt>
                <c:pt idx="18">
                  <c:v>6.8114141170966411E-2</c:v>
                </c:pt>
                <c:pt idx="19">
                  <c:v>7.442547650263992E-2</c:v>
                </c:pt>
                <c:pt idx="20">
                  <c:v>8.0790307442122206E-2</c:v>
                </c:pt>
                <c:pt idx="21">
                  <c:v>8.7193603148372531E-2</c:v>
                </c:pt>
                <c:pt idx="22">
                  <c:v>9.3622435988623964E-2</c:v>
                </c:pt>
                <c:pt idx="23">
                  <c:v>0.10006563875627994</c:v>
                </c:pt>
                <c:pt idx="24">
                  <c:v>0.10651359595724379</c:v>
                </c:pt>
                <c:pt idx="25">
                  <c:v>0.11295802518439257</c:v>
                </c:pt>
                <c:pt idx="26">
                  <c:v>0.11939178017907111</c:v>
                </c:pt>
                <c:pt idx="27">
                  <c:v>0.12580875843494957</c:v>
                </c:pt>
                <c:pt idx="28">
                  <c:v>0.13220368000947996</c:v>
                </c:pt>
                <c:pt idx="29">
                  <c:v>0.13857202889781289</c:v>
                </c:pt>
                <c:pt idx="30">
                  <c:v>0.14490994141328564</c:v>
                </c:pt>
                <c:pt idx="31">
                  <c:v>0.15122624503811569</c:v>
                </c:pt>
                <c:pt idx="32">
                  <c:v>0.15751783375981082</c:v>
                </c:pt>
                <c:pt idx="33">
                  <c:v>0.16378208152755122</c:v>
                </c:pt>
                <c:pt idx="34">
                  <c:v>0.17001665596765916</c:v>
                </c:pt>
                <c:pt idx="35">
                  <c:v>0.1762195639969967</c:v>
                </c:pt>
                <c:pt idx="36">
                  <c:v>0.18238909362027972</c:v>
                </c:pt>
                <c:pt idx="37">
                  <c:v>0.1885237525222733</c:v>
                </c:pt>
                <c:pt idx="38">
                  <c:v>0.19462234988011673</c:v>
                </c:pt>
                <c:pt idx="39">
                  <c:v>0.20068381199061394</c:v>
                </c:pt>
                <c:pt idx="40">
                  <c:v>0.20670726209486559</c:v>
                </c:pt>
                <c:pt idx="41">
                  <c:v>0.21269197615622754</c:v>
                </c:pt>
                <c:pt idx="42">
                  <c:v>0.21863736550608479</c:v>
                </c:pt>
                <c:pt idx="43">
                  <c:v>0.22454292561607481</c:v>
                </c:pt>
                <c:pt idx="44">
                  <c:v>0.23040836088537503</c:v>
                </c:pt>
                <c:pt idx="45">
                  <c:v>0.2362333720652349</c:v>
                </c:pt>
                <c:pt idx="46">
                  <c:v>0.2420177748219885</c:v>
                </c:pt>
                <c:pt idx="47">
                  <c:v>0.24776145891981055</c:v>
                </c:pt>
                <c:pt idx="48">
                  <c:v>0.25346437974814473</c:v>
                </c:pt>
                <c:pt idx="49">
                  <c:v>0.25912655077712848</c:v>
                </c:pt>
                <c:pt idx="50">
                  <c:v>0.26474798962290325</c:v>
                </c:pt>
                <c:pt idx="51">
                  <c:v>0.27033404278621337</c:v>
                </c:pt>
                <c:pt idx="52">
                  <c:v>0.27588466360447844</c:v>
                </c:pt>
                <c:pt idx="53">
                  <c:v>0.28139988589104054</c:v>
                </c:pt>
                <c:pt idx="54">
                  <c:v>0.28687977782127949</c:v>
                </c:pt>
                <c:pt idx="55">
                  <c:v>0.29232443821816417</c:v>
                </c:pt>
                <c:pt idx="56">
                  <c:v>0.29773394075312665</c:v>
                </c:pt>
                <c:pt idx="57">
                  <c:v>0.3031085350115017</c:v>
                </c:pt>
                <c:pt idx="58">
                  <c:v>0.30844834573740332</c:v>
                </c:pt>
                <c:pt idx="59">
                  <c:v>0.31375356396212839</c:v>
                </c:pt>
                <c:pt idx="60">
                  <c:v>0.31902439759539453</c:v>
                </c:pt>
                <c:pt idx="61">
                  <c:v>0.32426106942006167</c:v>
                </c:pt>
                <c:pt idx="62">
                  <c:v>0.32946381528011787</c:v>
                </c:pt>
                <c:pt idx="63">
                  <c:v>0.33463281994373761</c:v>
                </c:pt>
                <c:pt idx="64">
                  <c:v>0.339768459529596</c:v>
                </c:pt>
                <c:pt idx="65">
                  <c:v>0.34487094297648418</c:v>
                </c:pt>
                <c:pt idx="66">
                  <c:v>0.34994054346656889</c:v>
                </c:pt>
                <c:pt idx="67">
                  <c:v>0.35497754048040986</c:v>
                </c:pt>
                <c:pt idx="68">
                  <c:v>0.35998221880735226</c:v>
                </c:pt>
                <c:pt idx="69">
                  <c:v>0.36495486765087881</c:v>
                </c:pt>
                <c:pt idx="70">
                  <c:v>0.36989570782597886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99871360"/>
        <c:axId val="99951360"/>
      </c:scatterChart>
      <c:valAx>
        <c:axId val="9987136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9951360"/>
        <c:crosses val="autoZero"/>
        <c:crossBetween val="midCat"/>
      </c:valAx>
      <c:valAx>
        <c:axId val="9995136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9987136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Mastersheet!$CJ$98:$CJ$168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9.1477071826035608E-2</c:v>
                </c:pt>
                <c:pt idx="12">
                  <c:v>0.10909655960943404</c:v>
                </c:pt>
                <c:pt idx="13">
                  <c:v>0.12755701672625222</c:v>
                </c:pt>
                <c:pt idx="14">
                  <c:v>0.14671880773521009</c:v>
                </c:pt>
                <c:pt idx="15">
                  <c:v>0.16646049425988604</c:v>
                </c:pt>
                <c:pt idx="16">
                  <c:v>0.18667685014939289</c:v>
                </c:pt>
                <c:pt idx="17">
                  <c:v>0.20727697606113199</c:v>
                </c:pt>
                <c:pt idx="18">
                  <c:v>0.22818237292273746</c:v>
                </c:pt>
                <c:pt idx="19">
                  <c:v>0.24932534628384373</c:v>
                </c:pt>
                <c:pt idx="20">
                  <c:v>0.27064752993110941</c:v>
                </c:pt>
                <c:pt idx="21">
                  <c:v>0.29209857054704796</c:v>
                </c:pt>
                <c:pt idx="22">
                  <c:v>0.31363516056189028</c:v>
                </c:pt>
                <c:pt idx="23">
                  <c:v>0.33521988983353779</c:v>
                </c:pt>
                <c:pt idx="24">
                  <c:v>0.3568205464567667</c:v>
                </c:pt>
                <c:pt idx="25">
                  <c:v>0.37840938436771515</c:v>
                </c:pt>
                <c:pt idx="26">
                  <c:v>0.39996246359988824</c:v>
                </c:pt>
                <c:pt idx="27">
                  <c:v>0.42145934075708102</c:v>
                </c:pt>
                <c:pt idx="28">
                  <c:v>0.44288232803175787</c:v>
                </c:pt>
                <c:pt idx="29">
                  <c:v>0.46421629680767323</c:v>
                </c:pt>
                <c:pt idx="30">
                  <c:v>0.48544830373450693</c:v>
                </c:pt>
                <c:pt idx="31">
                  <c:v>0.50660792087768758</c:v>
                </c:pt>
                <c:pt idx="32">
                  <c:v>0.52768474309536628</c:v>
                </c:pt>
                <c:pt idx="33">
                  <c:v>0.54866997311729659</c:v>
                </c:pt>
                <c:pt idx="34">
                  <c:v>0.56955579749165819</c:v>
                </c:pt>
                <c:pt idx="35">
                  <c:v>0.59033553938993899</c:v>
                </c:pt>
                <c:pt idx="36">
                  <c:v>0.61100346362793712</c:v>
                </c:pt>
                <c:pt idx="37">
                  <c:v>0.63155457094961553</c:v>
                </c:pt>
                <c:pt idx="38">
                  <c:v>0.65198487209839107</c:v>
                </c:pt>
                <c:pt idx="39">
                  <c:v>0.67229077016855676</c:v>
                </c:pt>
                <c:pt idx="40">
                  <c:v>0.6924693280177997</c:v>
                </c:pt>
                <c:pt idx="41">
                  <c:v>0.71251812012336224</c:v>
                </c:pt>
                <c:pt idx="42">
                  <c:v>0.73243517444538409</c:v>
                </c:pt>
                <c:pt idx="43">
                  <c:v>0.75221880081385062</c:v>
                </c:pt>
                <c:pt idx="44">
                  <c:v>0.77186800896600638</c:v>
                </c:pt>
                <c:pt idx="45">
                  <c:v>0.7913817964185369</c:v>
                </c:pt>
                <c:pt idx="46">
                  <c:v>0.81075954565366148</c:v>
                </c:pt>
                <c:pt idx="47">
                  <c:v>0.83000088738136535</c:v>
                </c:pt>
                <c:pt idx="48">
                  <c:v>0.84910567215628485</c:v>
                </c:pt>
                <c:pt idx="49">
                  <c:v>0.86807394510338043</c:v>
                </c:pt>
                <c:pt idx="50">
                  <c:v>0.88690576523672593</c:v>
                </c:pt>
                <c:pt idx="51">
                  <c:v>0.90561904333381482</c:v>
                </c:pt>
                <c:pt idx="52">
                  <c:v>0.92421362307500277</c:v>
                </c:pt>
                <c:pt idx="53">
                  <c:v>0.94268961773498583</c:v>
                </c:pt>
                <c:pt idx="54">
                  <c:v>0.96104725570128635</c:v>
                </c:pt>
                <c:pt idx="55">
                  <c:v>0.97928686803084997</c:v>
                </c:pt>
                <c:pt idx="56">
                  <c:v>0.99740870152297423</c:v>
                </c:pt>
                <c:pt idx="57">
                  <c:v>1.0154135922885308</c:v>
                </c:pt>
                <c:pt idx="58">
                  <c:v>1.0333019582203011</c:v>
                </c:pt>
                <c:pt idx="59">
                  <c:v>1.0510744392731302</c:v>
                </c:pt>
                <c:pt idx="60">
                  <c:v>1.0687317319445717</c:v>
                </c:pt>
                <c:pt idx="61">
                  <c:v>1.0862745825572067</c:v>
                </c:pt>
                <c:pt idx="62">
                  <c:v>1.103703781188395</c:v>
                </c:pt>
                <c:pt idx="63">
                  <c:v>1.121019946811521</c:v>
                </c:pt>
                <c:pt idx="64">
                  <c:v>1.1382243394241467</c:v>
                </c:pt>
                <c:pt idx="65">
                  <c:v>1.155317658971222</c:v>
                </c:pt>
                <c:pt idx="66">
                  <c:v>1.1723008206130059</c:v>
                </c:pt>
                <c:pt idx="67">
                  <c:v>1.189174760609373</c:v>
                </c:pt>
                <c:pt idx="68">
                  <c:v>1.2059404330046302</c:v>
                </c:pt>
                <c:pt idx="69">
                  <c:v>1.2225988066304441</c:v>
                </c:pt>
                <c:pt idx="70">
                  <c:v>1.2391506212170291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99964800"/>
        <c:axId val="99991552"/>
      </c:scatterChart>
      <c:valAx>
        <c:axId val="9996480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9991552"/>
        <c:crosses val="autoZero"/>
        <c:crossBetween val="midCat"/>
      </c:valAx>
      <c:valAx>
        <c:axId val="9999155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9996480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Mastersheet!$BE$98:$BE$168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4.5889204808782086E-2</c:v>
                </c:pt>
                <c:pt idx="12">
                  <c:v>4.7006188636836983E-2</c:v>
                </c:pt>
                <c:pt idx="13">
                  <c:v>4.8074783307771901E-2</c:v>
                </c:pt>
                <c:pt idx="14">
                  <c:v>4.9100842414004815E-2</c:v>
                </c:pt>
                <c:pt idx="15">
                  <c:v>5.008919592529984E-2</c:v>
                </c:pt>
                <c:pt idx="16">
                  <c:v>5.1043879147019897E-2</c:v>
                </c:pt>
                <c:pt idx="17">
                  <c:v>5.196830049542929E-2</c:v>
                </c:pt>
                <c:pt idx="18">
                  <c:v>5.2865366824413347E-2</c:v>
                </c:pt>
                <c:pt idx="19">
                  <c:v>5.3737578644737279E-2</c:v>
                </c:pt>
                <c:pt idx="20">
                  <c:v>5.4587103568004294E-2</c:v>
                </c:pt>
                <c:pt idx="21">
                  <c:v>5.5418248417932511E-2</c:v>
                </c:pt>
                <c:pt idx="22">
                  <c:v>5.6232437498501812E-2</c:v>
                </c:pt>
                <c:pt idx="23">
                  <c:v>5.7030935341098765E-2</c:v>
                </c:pt>
                <c:pt idx="24">
                  <c:v>5.7814869965286037E-2</c:v>
                </c:pt>
                <c:pt idx="25">
                  <c:v>5.8585252030510439E-2</c:v>
                </c:pt>
                <c:pt idx="26">
                  <c:v>5.9342990722974713E-2</c:v>
                </c:pt>
                <c:pt idx="27">
                  <c:v>6.0088907025912179E-2</c:v>
                </c:pt>
                <c:pt idx="28">
                  <c:v>6.0823744875869432E-2</c:v>
                </c:pt>
                <c:pt idx="29">
                  <c:v>6.1548180598220231E-2</c:v>
                </c:pt>
                <c:pt idx="30">
                  <c:v>6.2262830932170124E-2</c:v>
                </c:pt>
                <c:pt idx="31">
                  <c:v>6.2972298580938002E-2</c:v>
                </c:pt>
                <c:pt idx="32">
                  <c:v>6.3676830992918015E-2</c:v>
                </c:pt>
                <c:pt idx="33">
                  <c:v>6.4376661329966861E-2</c:v>
                </c:pt>
                <c:pt idx="34">
                  <c:v>6.5072009328437055E-2</c:v>
                </c:pt>
                <c:pt idx="35">
                  <c:v>6.5763082138555751E-2</c:v>
                </c:pt>
                <c:pt idx="36">
                  <c:v>6.6450075130958977E-2</c:v>
                </c:pt>
                <c:pt idx="37">
                  <c:v>6.7133172663788598E-2</c:v>
                </c:pt>
                <c:pt idx="38">
                  <c:v>6.7812548806923681E-2</c:v>
                </c:pt>
                <c:pt idx="39">
                  <c:v>6.8488368022073864E-2</c:v>
                </c:pt>
                <c:pt idx="40">
                  <c:v>6.9160785798909649E-2</c:v>
                </c:pt>
                <c:pt idx="41">
                  <c:v>6.9832690618761614E-2</c:v>
                </c:pt>
                <c:pt idx="42">
                  <c:v>7.0504069473536726E-2</c:v>
                </c:pt>
                <c:pt idx="43">
                  <c:v>7.1174913560362749E-2</c:v>
                </c:pt>
                <c:pt idx="44">
                  <c:v>7.1845217658795479E-2</c:v>
                </c:pt>
                <c:pt idx="45">
                  <c:v>7.2514979599992979E-2</c:v>
                </c:pt>
                <c:pt idx="46">
                  <c:v>7.3184199813281628E-2</c:v>
                </c:pt>
                <c:pt idx="47">
                  <c:v>7.3852880938050577E-2</c:v>
                </c:pt>
                <c:pt idx="48">
                  <c:v>7.4521027490946842E-2</c:v>
                </c:pt>
                <c:pt idx="49">
                  <c:v>7.5188645580012856E-2</c:v>
                </c:pt>
                <c:pt idx="50">
                  <c:v>7.5855742658771375E-2</c:v>
                </c:pt>
                <c:pt idx="51">
                  <c:v>7.6524288760808495E-2</c:v>
                </c:pt>
                <c:pt idx="52">
                  <c:v>7.7194208989229851E-2</c:v>
                </c:pt>
                <c:pt idx="53">
                  <c:v>7.7865434606893061E-2</c:v>
                </c:pt>
                <c:pt idx="54">
                  <c:v>7.8537902476149904E-2</c:v>
                </c:pt>
                <c:pt idx="55">
                  <c:v>7.9211554557336847E-2</c:v>
                </c:pt>
                <c:pt idx="56">
                  <c:v>7.9886337458989001E-2</c:v>
                </c:pt>
                <c:pt idx="57">
                  <c:v>8.056220203369259E-2</c:v>
                </c:pt>
                <c:pt idx="58">
                  <c:v>8.1239103014298E-2</c:v>
                </c:pt>
                <c:pt idx="59">
                  <c:v>8.1916998685899176E-2</c:v>
                </c:pt>
                <c:pt idx="60">
                  <c:v>8.259585058957411E-2</c:v>
                </c:pt>
                <c:pt idx="61">
                  <c:v>8.3276618151062354E-2</c:v>
                </c:pt>
                <c:pt idx="62">
                  <c:v>8.3959228123937399E-2</c:v>
                </c:pt>
                <c:pt idx="63">
                  <c:v>8.4643611896165608E-2</c:v>
                </c:pt>
                <c:pt idx="64">
                  <c:v>8.5329705157612304E-2</c:v>
                </c:pt>
                <c:pt idx="65">
                  <c:v>8.6017447595380464E-2</c:v>
                </c:pt>
                <c:pt idx="66">
                  <c:v>8.6706782614295402E-2</c:v>
                </c:pt>
                <c:pt idx="67">
                  <c:v>8.7397657080141272E-2</c:v>
                </c:pt>
                <c:pt idx="68">
                  <c:v>8.8090021083516185E-2</c:v>
                </c:pt>
                <c:pt idx="69">
                  <c:v>8.8783827722399344E-2</c:v>
                </c:pt>
                <c:pt idx="70">
                  <c:v>8.9479032901722683E-2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Mastersheet!$BE$170:$BE$240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4.5894265796156478E-2</c:v>
                </c:pt>
                <c:pt idx="12">
                  <c:v>4.70205448335793E-2</c:v>
                </c:pt>
                <c:pt idx="13">
                  <c:v>4.8102051512410121E-2</c:v>
                </c:pt>
                <c:pt idx="14">
                  <c:v>4.9144166603097325E-2</c:v>
                </c:pt>
                <c:pt idx="15">
                  <c:v>5.0151350160692741E-2</c:v>
                </c:pt>
                <c:pt idx="16">
                  <c:v>5.1127342705946176E-2</c:v>
                </c:pt>
                <c:pt idx="17">
                  <c:v>5.2075313948331869E-2</c:v>
                </c:pt>
                <c:pt idx="18">
                  <c:v>5.2997974709849724E-2</c:v>
                </c:pt>
                <c:pt idx="19">
                  <c:v>5.3897662503802034E-2</c:v>
                </c:pt>
                <c:pt idx="20">
                  <c:v>5.4776407906903558E-2</c:v>
                </c:pt>
                <c:pt idx="21">
                  <c:v>5.5638410984254642E-2</c:v>
                </c:pt>
                <c:pt idx="22">
                  <c:v>5.6484999057208177E-2</c:v>
                </c:pt>
                <c:pt idx="23">
                  <c:v>5.7317353116209058E-2</c:v>
                </c:pt>
                <c:pt idx="24">
                  <c:v>5.813652868025062E-2</c:v>
                </c:pt>
                <c:pt idx="25">
                  <c:v>5.8943473061582548E-2</c:v>
                </c:pt>
                <c:pt idx="26">
                  <c:v>5.9739039753422943E-2</c:v>
                </c:pt>
                <c:pt idx="27">
                  <c:v>6.0524000497185197E-2</c:v>
                </c:pt>
                <c:pt idx="28">
                  <c:v>6.1299055464373531E-2</c:v>
                </c:pt>
                <c:pt idx="29">
                  <c:v>6.3875874436251395E-2</c:v>
                </c:pt>
                <c:pt idx="30">
                  <c:v>6.2821941472976761E-2</c:v>
                </c:pt>
                <c:pt idx="31">
                  <c:v>6.3575176975237416E-2</c:v>
                </c:pt>
                <c:pt idx="32">
                  <c:v>6.4324759073774149E-2</c:v>
                </c:pt>
                <c:pt idx="33">
                  <c:v>6.5070887936383229E-2</c:v>
                </c:pt>
                <c:pt idx="34">
                  <c:v>6.5813753593791921E-2</c:v>
                </c:pt>
                <c:pt idx="35">
                  <c:v>6.655353636249936E-2</c:v>
                </c:pt>
                <c:pt idx="36">
                  <c:v>6.7290407298855423E-2</c:v>
                </c:pt>
                <c:pt idx="37">
                  <c:v>6.8024528666343342E-2</c:v>
                </c:pt>
                <c:pt idx="38">
                  <c:v>6.8756054403500022E-2</c:v>
                </c:pt>
                <c:pt idx="39">
                  <c:v>6.9485130583852112E-2</c:v>
                </c:pt>
                <c:pt idx="40">
                  <c:v>7.0211895862102733E-2</c:v>
                </c:pt>
                <c:pt idx="41">
                  <c:v>7.0939266713300808E-2</c:v>
                </c:pt>
                <c:pt idx="42">
                  <c:v>7.1667218774188732E-2</c:v>
                </c:pt>
                <c:pt idx="43">
                  <c:v>7.2395732859339632E-2</c:v>
                </c:pt>
                <c:pt idx="44">
                  <c:v>7.3124794236812563E-2</c:v>
                </c:pt>
                <c:pt idx="45">
                  <c:v>7.3854392008778177E-2</c:v>
                </c:pt>
                <c:pt idx="46">
                  <c:v>7.458451858060583E-2</c:v>
                </c:pt>
                <c:pt idx="47">
                  <c:v>7.531516920473412E-2</c:v>
                </c:pt>
                <c:pt idx="48">
                  <c:v>7.6046341587957297E-2</c:v>
                </c:pt>
                <c:pt idx="49">
                  <c:v>7.6778035552633128E-2</c:v>
                </c:pt>
                <c:pt idx="50">
                  <c:v>7.7510252743872646E-2</c:v>
                </c:pt>
                <c:pt idx="51">
                  <c:v>7.8245347582649061E-2</c:v>
                </c:pt>
                <c:pt idx="52">
                  <c:v>7.89832317209338E-2</c:v>
                </c:pt>
                <c:pt idx="53">
                  <c:v>7.9723824072765528E-2</c:v>
                </c:pt>
                <c:pt idx="54">
                  <c:v>8.0467050151928787E-2</c:v>
                </c:pt>
                <c:pt idx="55">
                  <c:v>8.1212841479737521E-2</c:v>
                </c:pt>
                <c:pt idx="56">
                  <c:v>8.1961135054444204E-2</c:v>
                </c:pt>
                <c:pt idx="57">
                  <c:v>8.2711872874951645E-2</c:v>
                </c:pt>
                <c:pt idx="58">
                  <c:v>8.3465001512476641E-2</c:v>
                </c:pt>
                <c:pt idx="59">
                  <c:v>8.4220471724655521E-2</c:v>
                </c:pt>
                <c:pt idx="60">
                  <c:v>8.4978238107290396E-2</c:v>
                </c:pt>
                <c:pt idx="61">
                  <c:v>8.5739283097409955E-2</c:v>
                </c:pt>
                <c:pt idx="62">
                  <c:v>8.6503528488388423E-2</c:v>
                </c:pt>
                <c:pt idx="63">
                  <c:v>8.7270901130395803E-2</c:v>
                </c:pt>
                <c:pt idx="64">
                  <c:v>8.8041332564052249E-2</c:v>
                </c:pt>
                <c:pt idx="65">
                  <c:v>8.8814758685228021E-2</c:v>
                </c:pt>
                <c:pt idx="66">
                  <c:v>8.9591119437927386E-2</c:v>
                </c:pt>
                <c:pt idx="67">
                  <c:v>9.0370358532543826E-2</c:v>
                </c:pt>
                <c:pt idx="68">
                  <c:v>9.1152423187062542E-2</c:v>
                </c:pt>
                <c:pt idx="69">
                  <c:v>9.1937263889059845E-2</c:v>
                </c:pt>
                <c:pt idx="70">
                  <c:v>9.2724834176567933E-2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Mastersheet!$BE$242:$BE$312</c:f>
              <c:numCache>
                <c:formatCode>0.0%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4.5894563514859196E-2</c:v>
                </c:pt>
                <c:pt idx="12">
                  <c:v>4.7021389422272568E-2</c:v>
                </c:pt>
                <c:pt idx="13">
                  <c:v>4.8103655900198342E-2</c:v>
                </c:pt>
                <c:pt idx="14">
                  <c:v>4.914671601337673E-2</c:v>
                </c:pt>
                <c:pt idx="15">
                  <c:v>5.0155008165320973E-2</c:v>
                </c:pt>
                <c:pt idx="16">
                  <c:v>5.1132255641001344E-2</c:v>
                </c:pt>
                <c:pt idx="17">
                  <c:v>5.2081614207287623E-2</c:v>
                </c:pt>
                <c:pt idx="18">
                  <c:v>5.3005783247775592E-2</c:v>
                </c:pt>
                <c:pt idx="19">
                  <c:v>5.3907090774541651E-2</c:v>
                </c:pt>
                <c:pt idx="20">
                  <c:v>5.4787559384618295E-2</c:v>
                </c:pt>
                <c:pt idx="21">
                  <c:v>5.565138294011563E-2</c:v>
                </c:pt>
                <c:pt idx="22">
                  <c:v>5.6499883129498461E-2</c:v>
                </c:pt>
                <c:pt idx="23">
                  <c:v>5.7334236096949737E-2</c:v>
                </c:pt>
                <c:pt idx="24">
                  <c:v>5.8155493161018444E-2</c:v>
                </c:pt>
                <c:pt idx="25">
                  <c:v>5.896459796872848E-2</c:v>
                </c:pt>
                <c:pt idx="26">
                  <c:v>5.9762400795462217E-2</c:v>
                </c:pt>
                <c:pt idx="27">
                  <c:v>6.054967054173381E-2</c:v>
                </c:pt>
                <c:pt idx="28">
                  <c:v>6.1327104858044025E-2</c:v>
                </c:pt>
                <c:pt idx="29">
                  <c:v>6.3908192092656663E-2</c:v>
                </c:pt>
                <c:pt idx="30">
                  <c:v>6.2854951848963184E-2</c:v>
                </c:pt>
                <c:pt idx="31">
                  <c:v>6.3610767381737696E-2</c:v>
                </c:pt>
                <c:pt idx="32">
                  <c:v>6.4362994631552442E-2</c:v>
                </c:pt>
                <c:pt idx="33">
                  <c:v>6.5111832530893518E-2</c:v>
                </c:pt>
                <c:pt idx="34">
                  <c:v>6.5857469997527979E-2</c:v>
                </c:pt>
                <c:pt idx="35">
                  <c:v>6.6600086342300288E-2</c:v>
                </c:pt>
                <c:pt idx="36">
                  <c:v>6.7339851710439019E-2</c:v>
                </c:pt>
                <c:pt idx="37">
                  <c:v>6.8076927537939758E-2</c:v>
                </c:pt>
                <c:pt idx="38">
                  <c:v>6.8811467010133867E-2</c:v>
                </c:pt>
                <c:pt idx="39">
                  <c:v>6.9543615513568358E-2</c:v>
                </c:pt>
                <c:pt idx="40">
                  <c:v>7.0273511075216802E-2</c:v>
                </c:pt>
                <c:pt idx="41">
                  <c:v>7.1004072139604246E-2</c:v>
                </c:pt>
                <c:pt idx="42">
                  <c:v>7.1735273976223202E-2</c:v>
                </c:pt>
                <c:pt idx="43">
                  <c:v>7.2467097066677533E-2</c:v>
                </c:pt>
                <c:pt idx="44">
                  <c:v>7.3199526376885884E-2</c:v>
                </c:pt>
                <c:pt idx="45">
                  <c:v>7.3932550734690489E-2</c:v>
                </c:pt>
                <c:pt idx="46">
                  <c:v>7.4666162296298258E-2</c:v>
                </c:pt>
                <c:pt idx="47">
                  <c:v>7.540035608782264E-2</c:v>
                </c:pt>
                <c:pt idx="48">
                  <c:v>7.6135129610512206E-2</c:v>
                </c:pt>
                <c:pt idx="49">
                  <c:v>7.6870482500137435E-2</c:v>
                </c:pt>
                <c:pt idx="50">
                  <c:v>7.7606416232560982E-2</c:v>
                </c:pt>
                <c:pt idx="51">
                  <c:v>7.8345334295841909E-2</c:v>
                </c:pt>
                <c:pt idx="52">
                  <c:v>7.9087146948212408E-2</c:v>
                </c:pt>
                <c:pt idx="53">
                  <c:v>7.9831771827825776E-2</c:v>
                </c:pt>
                <c:pt idx="54">
                  <c:v>8.0579133279399751E-2</c:v>
                </c:pt>
                <c:pt idx="55">
                  <c:v>8.1329161752196621E-2</c:v>
                </c:pt>
                <c:pt idx="56">
                  <c:v>8.2081793260704486E-2</c:v>
                </c:pt>
                <c:pt idx="57">
                  <c:v>8.2836968900556779E-2</c:v>
                </c:pt>
                <c:pt idx="58">
                  <c:v>8.359463441322966E-2</c:v>
                </c:pt>
                <c:pt idx="59">
                  <c:v>8.435473979390401E-2</c:v>
                </c:pt>
                <c:pt idx="60">
                  <c:v>8.5117238937603451E-2</c:v>
                </c:pt>
                <c:pt idx="61">
                  <c:v>8.5883115355559952E-2</c:v>
                </c:pt>
                <c:pt idx="62">
                  <c:v>8.6652290310623062E-2</c:v>
                </c:pt>
                <c:pt idx="63">
                  <c:v>8.7424690169305E-2</c:v>
                </c:pt>
                <c:pt idx="64">
                  <c:v>8.8200246031639437E-2</c:v>
                </c:pt>
                <c:pt idx="65">
                  <c:v>8.8978893392555936E-2</c:v>
                </c:pt>
                <c:pt idx="66">
                  <c:v>8.9760571831666136E-2</c:v>
                </c:pt>
                <c:pt idx="67">
                  <c:v>9.0545224728714138E-2</c:v>
                </c:pt>
                <c:pt idx="68">
                  <c:v>9.1332799002234233E-2</c:v>
                </c:pt>
                <c:pt idx="69">
                  <c:v>9.2123244869238494E-2</c:v>
                </c:pt>
                <c:pt idx="70">
                  <c:v>9.2916515623979554E-2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Mastersheet!$BE$314:$BE$384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4.5898784845138874E-2</c:v>
                </c:pt>
                <c:pt idx="12">
                  <c:v>4.7017295646635981E-2</c:v>
                </c:pt>
                <c:pt idx="13">
                  <c:v>4.8086430652622365E-2</c:v>
                </c:pt>
                <c:pt idx="14">
                  <c:v>4.9112181897895596E-2</c:v>
                </c:pt>
                <c:pt idx="15">
                  <c:v>5.0099487105144593E-2</c:v>
                </c:pt>
                <c:pt idx="16">
                  <c:v>5.1052466981566971E-2</c:v>
                </c:pt>
                <c:pt idx="17">
                  <c:v>5.1974598709068835E-2</c:v>
                </c:pt>
                <c:pt idx="18">
                  <c:v>5.2868845286668062E-2</c:v>
                </c:pt>
                <c:pt idx="19">
                  <c:v>5.3737753633882404E-2</c:v>
                </c:pt>
                <c:pt idx="20">
                  <c:v>5.4583530146637929E-2</c:v>
                </c:pt>
                <c:pt idx="21">
                  <c:v>5.5408740578579148E-2</c:v>
                </c:pt>
                <c:pt idx="22">
                  <c:v>5.6215011430871639E-2</c:v>
                </c:pt>
                <c:pt idx="23">
                  <c:v>5.7003780656972147E-2</c:v>
                </c:pt>
                <c:pt idx="24">
                  <c:v>5.7776326107958048E-2</c:v>
                </c:pt>
                <c:pt idx="25">
                  <c:v>5.8533788761289819E-2</c:v>
                </c:pt>
                <c:pt idx="26">
                  <c:v>5.9277191847290231E-2</c:v>
                </c:pt>
                <c:pt idx="27">
                  <c:v>6.0007456718299983E-2</c:v>
                </c:pt>
                <c:pt idx="28">
                  <c:v>6.0725416108295641E-2</c:v>
                </c:pt>
                <c:pt idx="29">
                  <c:v>6.3201790192435089E-2</c:v>
                </c:pt>
                <c:pt idx="30">
                  <c:v>6.2127371484061784E-2</c:v>
                </c:pt>
                <c:pt idx="31">
                  <c:v>6.2814160889974116E-2</c:v>
                </c:pt>
                <c:pt idx="32">
                  <c:v>6.3492666416825327E-2</c:v>
                </c:pt>
                <c:pt idx="33">
                  <c:v>6.4163323989471263E-2</c:v>
                </c:pt>
                <c:pt idx="34">
                  <c:v>6.482653632175496E-2</c:v>
                </c:pt>
                <c:pt idx="35">
                  <c:v>6.5482676223422645E-2</c:v>
                </c:pt>
                <c:pt idx="36">
                  <c:v>6.6132089504332234E-2</c:v>
                </c:pt>
                <c:pt idx="37">
                  <c:v>6.6775097533448693E-2</c:v>
                </c:pt>
                <c:pt idx="38">
                  <c:v>6.7411999500776365E-2</c:v>
                </c:pt>
                <c:pt idx="39">
                  <c:v>6.8043074422726058E-2</c:v>
                </c:pt>
                <c:pt idx="40">
                  <c:v>6.8668582925115365E-2</c:v>
                </c:pt>
                <c:pt idx="41">
                  <c:v>6.9289450684717285E-2</c:v>
                </c:pt>
                <c:pt idx="42">
                  <c:v>6.9905868474644986E-2</c:v>
                </c:pt>
                <c:pt idx="43">
                  <c:v>7.051801587248889E-2</c:v>
                </c:pt>
                <c:pt idx="44">
                  <c:v>7.11260621164196E-2</c:v>
                </c:pt>
                <c:pt idx="45">
                  <c:v>7.1730166881569649E-2</c:v>
                </c:pt>
                <c:pt idx="46">
                  <c:v>7.2330480985348014E-2</c:v>
                </c:pt>
                <c:pt idx="47">
                  <c:v>7.2927147029286307E-2</c:v>
                </c:pt>
                <c:pt idx="48">
                  <c:v>7.3520299984092305E-2</c:v>
                </c:pt>
                <c:pt idx="49">
                  <c:v>7.4110067723790085E-2</c:v>
                </c:pt>
                <c:pt idx="50">
                  <c:v>7.4696571514138818E-2</c:v>
                </c:pt>
                <c:pt idx="51">
                  <c:v>7.5279941151362648E-2</c:v>
                </c:pt>
                <c:pt idx="52">
                  <c:v>7.5860284526601707E-2</c:v>
                </c:pt>
                <c:pt idx="53">
                  <c:v>7.6437704239609952E-2</c:v>
                </c:pt>
                <c:pt idx="54">
                  <c:v>7.7012297939381663E-2</c:v>
                </c:pt>
                <c:pt idx="55">
                  <c:v>7.7584158637882747E-2</c:v>
                </c:pt>
                <c:pt idx="56">
                  <c:v>7.8153374999382172E-2</c:v>
                </c:pt>
                <c:pt idx="57">
                  <c:v>7.8720031607620283E-2</c:v>
                </c:pt>
                <c:pt idx="58">
                  <c:v>7.9284209212814191E-2</c:v>
                </c:pt>
                <c:pt idx="59">
                  <c:v>7.9845984960291161E-2</c:v>
                </c:pt>
                <c:pt idx="60">
                  <c:v>8.0405432602364296E-2</c:v>
                </c:pt>
                <c:pt idx="61">
                  <c:v>8.096233808374538E-2</c:v>
                </c:pt>
                <c:pt idx="62">
                  <c:v>8.1516780140616585E-2</c:v>
                </c:pt>
                <c:pt idx="63">
                  <c:v>8.2068834062257637E-2</c:v>
                </c:pt>
                <c:pt idx="64">
                  <c:v>8.2618571890383644E-2</c:v>
                </c:pt>
                <c:pt idx="65">
                  <c:v>8.3166062604245319E-2</c:v>
                </c:pt>
                <c:pt idx="66">
                  <c:v>8.3711372292693001E-2</c:v>
                </c:pt>
                <c:pt idx="67">
                  <c:v>8.4254564314299021E-2</c:v>
                </c:pt>
                <c:pt idx="68">
                  <c:v>8.4795699446516687E-2</c:v>
                </c:pt>
                <c:pt idx="69">
                  <c:v>8.5334836024770502E-2</c:v>
                </c:pt>
                <c:pt idx="70">
                  <c:v>8.5872030072281114E-2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Mastersheet!$BE$386:$BE$456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4.5902478114447406E-2</c:v>
                </c:pt>
                <c:pt idx="12">
                  <c:v>4.7027772377581344E-2</c:v>
                </c:pt>
                <c:pt idx="13">
                  <c:v>4.8106330170090479E-2</c:v>
                </c:pt>
                <c:pt idx="14">
                  <c:v>4.9143797916198689E-2</c:v>
                </c:pt>
                <c:pt idx="15">
                  <c:v>5.0144842707796455E-2</c:v>
                </c:pt>
                <c:pt idx="16">
                  <c:v>5.111336940803924E-2</c:v>
                </c:pt>
                <c:pt idx="17">
                  <c:v>5.2052680278045022E-2</c:v>
                </c:pt>
                <c:pt idx="18">
                  <c:v>5.2965594558461539E-2</c:v>
                </c:pt>
                <c:pt idx="19">
                  <c:v>5.3854539546891102E-2</c:v>
                </c:pt>
                <c:pt idx="20">
                  <c:v>5.472162099647717E-2</c:v>
                </c:pt>
                <c:pt idx="21">
                  <c:v>5.5569321002287467E-2</c:v>
                </c:pt>
                <c:pt idx="22">
                  <c:v>5.6399193272890738E-2</c:v>
                </c:pt>
                <c:pt idx="23">
                  <c:v>5.7212612892843892E-2</c:v>
                </c:pt>
                <c:pt idx="24">
                  <c:v>5.8010803014513092E-2</c:v>
                </c:pt>
                <c:pt idx="25">
                  <c:v>5.879485670519722E-2</c:v>
                </c:pt>
                <c:pt idx="26">
                  <c:v>5.9565754973224978E-2</c:v>
                </c:pt>
                <c:pt idx="27">
                  <c:v>6.0324381752057926E-2</c:v>
                </c:pt>
                <c:pt idx="28">
                  <c:v>6.1071536441556926E-2</c:v>
                </c:pt>
                <c:pt idx="29">
                  <c:v>6.3600282365265895E-2</c:v>
                </c:pt>
                <c:pt idx="30">
                  <c:v>6.2534266253955112E-2</c:v>
                </c:pt>
                <c:pt idx="31">
                  <c:v>6.3252010439758394E-2</c:v>
                </c:pt>
                <c:pt idx="32">
                  <c:v>6.3961663372340993E-2</c:v>
                </c:pt>
                <c:pt idx="33">
                  <c:v>6.4663672695509336E-2</c:v>
                </c:pt>
                <c:pt idx="34">
                  <c:v>6.5358451381415369E-2</c:v>
                </c:pt>
                <c:pt idx="35">
                  <c:v>6.6046381245023461E-2</c:v>
                </c:pt>
                <c:pt idx="36">
                  <c:v>6.6727816022132097E-2</c:v>
                </c:pt>
                <c:pt idx="37">
                  <c:v>6.7403084074634301E-2</c:v>
                </c:pt>
                <c:pt idx="38">
                  <c:v>6.8072490776095118E-2</c:v>
                </c:pt>
                <c:pt idx="39">
                  <c:v>6.8736320622092159E-2</c:v>
                </c:pt>
                <c:pt idx="40">
                  <c:v>6.9394839102697586E-2</c:v>
                </c:pt>
                <c:pt idx="41">
                  <c:v>7.0048983694881259E-2</c:v>
                </c:pt>
                <c:pt idx="42">
                  <c:v>7.0698949381644963E-2</c:v>
                </c:pt>
                <c:pt idx="43">
                  <c:v>7.1344919502694892E-2</c:v>
                </c:pt>
                <c:pt idx="44">
                  <c:v>7.1987066663275145E-2</c:v>
                </c:pt>
                <c:pt idx="45">
                  <c:v>7.2625553556248917E-2</c:v>
                </c:pt>
                <c:pt idx="46">
                  <c:v>7.3260533707141084E-2</c:v>
                </c:pt>
                <c:pt idx="47">
                  <c:v>7.3892152150618576E-2</c:v>
                </c:pt>
                <c:pt idx="48">
                  <c:v>7.4520546045819563E-2</c:v>
                </c:pt>
                <c:pt idx="49">
                  <c:v>7.5145845237031397E-2</c:v>
                </c:pt>
                <c:pt idx="50">
                  <c:v>7.5768172765423747E-2</c:v>
                </c:pt>
                <c:pt idx="51">
                  <c:v>7.6387614986834981E-2</c:v>
                </c:pt>
                <c:pt idx="52">
                  <c:v>7.7004282755489747E-2</c:v>
                </c:pt>
                <c:pt idx="53">
                  <c:v>7.7618281390267607E-2</c:v>
                </c:pt>
                <c:pt idx="54">
                  <c:v>7.8229711038416042E-2</c:v>
                </c:pt>
                <c:pt idx="55">
                  <c:v>7.8838667009864874E-2</c:v>
                </c:pt>
                <c:pt idx="56">
                  <c:v>7.9445240084951588E-2</c:v>
                </c:pt>
                <c:pt idx="57">
                  <c:v>8.004951679805565E-2</c:v>
                </c:pt>
                <c:pt idx="58">
                  <c:v>8.0651579699371159E-2</c:v>
                </c:pt>
                <c:pt idx="59">
                  <c:v>8.125150759680945E-2</c:v>
                </c:pt>
                <c:pt idx="60">
                  <c:v>8.1849375779816477E-2</c:v>
                </c:pt>
                <c:pt idx="61">
                  <c:v>8.2444966403590544E-2</c:v>
                </c:pt>
                <c:pt idx="62">
                  <c:v>8.3038359429108727E-2</c:v>
                </c:pt>
                <c:pt idx="63">
                  <c:v>8.3629631280234595E-2</c:v>
                </c:pt>
                <c:pt idx="64">
                  <c:v>8.4218855050526675E-2</c:v>
                </c:pt>
                <c:pt idx="65">
                  <c:v>8.4806100695114905E-2</c:v>
                </c:pt>
                <c:pt idx="66">
                  <c:v>8.5391435208924629E-2</c:v>
                </c:pt>
                <c:pt idx="67">
                  <c:v>8.5974922792399586E-2</c:v>
                </c:pt>
                <c:pt idx="68">
                  <c:v>8.6556625005764054E-2</c:v>
                </c:pt>
                <c:pt idx="69">
                  <c:v>8.7136600912767329E-2</c:v>
                </c:pt>
                <c:pt idx="70">
                  <c:v>8.7714907214757346E-2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Mastersheet!$BE$458:$BE$528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4.5902716397849819E-2</c:v>
                </c:pt>
                <c:pt idx="12">
                  <c:v>4.7028448358257063E-2</c:v>
                </c:pt>
                <c:pt idx="13">
                  <c:v>4.8107614230554416E-2</c:v>
                </c:pt>
                <c:pt idx="14">
                  <c:v>4.9145838204540979E-2</c:v>
                </c:pt>
                <c:pt idx="15">
                  <c:v>5.0147769975548318E-2</c:v>
                </c:pt>
                <c:pt idx="16">
                  <c:v>5.1117300542638897E-2</c:v>
                </c:pt>
                <c:pt idx="17">
                  <c:v>5.2057720939789352E-2</c:v>
                </c:pt>
                <c:pt idx="18">
                  <c:v>5.297184118739004E-2</c:v>
                </c:pt>
                <c:pt idx="19">
                  <c:v>5.3862080916419773E-2</c:v>
                </c:pt>
                <c:pt idx="20">
                  <c:v>5.4730539434511512E-2</c:v>
                </c:pt>
                <c:pt idx="21">
                  <c:v>5.5579693484054928E-2</c:v>
                </c:pt>
                <c:pt idx="22">
                  <c:v>5.6411092119158977E-2</c:v>
                </c:pt>
                <c:pt idx="23">
                  <c:v>5.7226106407697798E-2</c:v>
                </c:pt>
                <c:pt idx="24">
                  <c:v>5.8025956010267603E-2</c:v>
                </c:pt>
                <c:pt idx="25">
                  <c:v>5.8811730938411577E-2</c:v>
                </c:pt>
                <c:pt idx="26">
                  <c:v>5.9584409509938777E-2</c:v>
                </c:pt>
                <c:pt idx="27">
                  <c:v>6.0344873276114867E-2</c:v>
                </c:pt>
                <c:pt idx="28">
                  <c:v>6.1093919516750174E-2</c:v>
                </c:pt>
                <c:pt idx="29">
                  <c:v>6.3626058633927327E-2</c:v>
                </c:pt>
                <c:pt idx="30">
                  <c:v>6.2560588733224454E-2</c:v>
                </c:pt>
                <c:pt idx="31">
                  <c:v>6.3280316558437938E-2</c:v>
                </c:pt>
                <c:pt idx="32">
                  <c:v>6.3991943847387059E-2</c:v>
                </c:pt>
                <c:pt idx="33">
                  <c:v>6.4695920249480607E-2</c:v>
                </c:pt>
                <c:pt idx="34">
                  <c:v>6.5392660521233867E-2</c:v>
                </c:pt>
                <c:pt idx="35">
                  <c:v>6.6082548070511782E-2</c:v>
                </c:pt>
                <c:pt idx="36">
                  <c:v>6.6765938059628771E-2</c:v>
                </c:pt>
                <c:pt idx="37">
                  <c:v>6.7443160131832658E-2</c:v>
                </c:pt>
                <c:pt idx="38">
                  <c:v>6.8114520814931481E-2</c:v>
                </c:pt>
                <c:pt idx="39">
                  <c:v>6.8780305647045098E-2</c:v>
                </c:pt>
                <c:pt idx="40">
                  <c:v>6.9440781062308568E-2</c:v>
                </c:pt>
                <c:pt idx="41">
                  <c:v>7.0096885866043943E-2</c:v>
                </c:pt>
                <c:pt idx="42">
                  <c:v>7.0748815839091442E-2</c:v>
                </c:pt>
                <c:pt idx="43">
                  <c:v>7.1396755048019095E-2</c:v>
                </c:pt>
                <c:pt idx="44">
                  <c:v>7.2040876761697292E-2</c:v>
                </c:pt>
                <c:pt idx="45">
                  <c:v>7.2681344280129401E-2</c:v>
                </c:pt>
                <c:pt idx="46">
                  <c:v>7.3318311685397819E-2</c:v>
                </c:pt>
                <c:pt idx="47">
                  <c:v>7.3951924523323193E-2</c:v>
                </c:pt>
                <c:pt idx="48">
                  <c:v>7.4582320423349877E-2</c:v>
                </c:pt>
                <c:pt idx="49">
                  <c:v>7.5209629663241226E-2</c:v>
                </c:pt>
                <c:pt idx="50">
                  <c:v>7.5833975684369309E-2</c:v>
                </c:pt>
                <c:pt idx="51">
                  <c:v>7.6455467962379814E-2</c:v>
                </c:pt>
                <c:pt idx="52">
                  <c:v>7.7074216936147535E-2</c:v>
                </c:pt>
                <c:pt idx="53">
                  <c:v>7.769032753558025E-2</c:v>
                </c:pt>
                <c:pt idx="54">
                  <c:v>7.8303899543186312E-2</c:v>
                </c:pt>
                <c:pt idx="55">
                  <c:v>7.8915027926460893E-2</c:v>
                </c:pt>
                <c:pt idx="56">
                  <c:v>7.9523803143869601E-2</c:v>
                </c:pt>
                <c:pt idx="57">
                  <c:v>8.0130311426908685E-2</c:v>
                </c:pt>
                <c:pt idx="58">
                  <c:v>8.0734635040452141E-2</c:v>
                </c:pt>
                <c:pt idx="59">
                  <c:v>8.1336852523360093E-2</c:v>
                </c:pt>
                <c:pt idx="60">
                  <c:v>8.1937038911120266E-2</c:v>
                </c:pt>
                <c:pt idx="61">
                  <c:v>8.2534975802579319E-2</c:v>
                </c:pt>
                <c:pt idx="62">
                  <c:v>8.313074292609772E-2</c:v>
                </c:pt>
                <c:pt idx="63">
                  <c:v>8.3724416485211534E-2</c:v>
                </c:pt>
                <c:pt idx="64">
                  <c:v>8.4316069364624935E-2</c:v>
                </c:pt>
                <c:pt idx="65">
                  <c:v>8.4905771321337808E-2</c:v>
                </c:pt>
                <c:pt idx="66">
                  <c:v>8.5493589162180653E-2</c:v>
                </c:pt>
                <c:pt idx="67">
                  <c:v>8.6079586908904451E-2</c:v>
                </c:pt>
                <c:pt idx="68">
                  <c:v>8.6663825951859425E-2</c:v>
                </c:pt>
                <c:pt idx="69">
                  <c:v>8.724636519319974E-2</c:v>
                </c:pt>
                <c:pt idx="70">
                  <c:v>8.7827261180460178E-2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0043776"/>
        <c:axId val="100078720"/>
      </c:scatterChart>
      <c:valAx>
        <c:axId val="10004377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078720"/>
        <c:crosses val="autoZero"/>
        <c:crossBetween val="midCat"/>
      </c:valAx>
      <c:valAx>
        <c:axId val="1000787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0043776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Mastersheet!$BE$98:$BE$168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4.5889204808782086E-2</c:v>
                </c:pt>
                <c:pt idx="12">
                  <c:v>4.7006188636836983E-2</c:v>
                </c:pt>
                <c:pt idx="13">
                  <c:v>4.8074783307771901E-2</c:v>
                </c:pt>
                <c:pt idx="14">
                  <c:v>4.9100842414004815E-2</c:v>
                </c:pt>
                <c:pt idx="15">
                  <c:v>5.008919592529984E-2</c:v>
                </c:pt>
                <c:pt idx="16">
                  <c:v>5.1043879147019897E-2</c:v>
                </c:pt>
                <c:pt idx="17">
                  <c:v>5.196830049542929E-2</c:v>
                </c:pt>
                <c:pt idx="18">
                  <c:v>5.2865366824413347E-2</c:v>
                </c:pt>
                <c:pt idx="19">
                  <c:v>5.3737578644737279E-2</c:v>
                </c:pt>
                <c:pt idx="20">
                  <c:v>5.4587103568004294E-2</c:v>
                </c:pt>
                <c:pt idx="21">
                  <c:v>5.5418248417932511E-2</c:v>
                </c:pt>
                <c:pt idx="22">
                  <c:v>5.6232437498501812E-2</c:v>
                </c:pt>
                <c:pt idx="23">
                  <c:v>5.7030935341098765E-2</c:v>
                </c:pt>
                <c:pt idx="24">
                  <c:v>5.7814869965286037E-2</c:v>
                </c:pt>
                <c:pt idx="25">
                  <c:v>5.8585252030510439E-2</c:v>
                </c:pt>
                <c:pt idx="26">
                  <c:v>5.9342990722974713E-2</c:v>
                </c:pt>
                <c:pt idx="27">
                  <c:v>6.0088907025912179E-2</c:v>
                </c:pt>
                <c:pt idx="28">
                  <c:v>6.0823744875869432E-2</c:v>
                </c:pt>
                <c:pt idx="29">
                  <c:v>6.1548180598220231E-2</c:v>
                </c:pt>
                <c:pt idx="30">
                  <c:v>6.2262830932170124E-2</c:v>
                </c:pt>
                <c:pt idx="31">
                  <c:v>6.2972298580938002E-2</c:v>
                </c:pt>
                <c:pt idx="32">
                  <c:v>6.3676830992918015E-2</c:v>
                </c:pt>
                <c:pt idx="33">
                  <c:v>6.4376661329966861E-2</c:v>
                </c:pt>
                <c:pt idx="34">
                  <c:v>6.5072009328437055E-2</c:v>
                </c:pt>
                <c:pt idx="35">
                  <c:v>6.5763082138555751E-2</c:v>
                </c:pt>
                <c:pt idx="36">
                  <c:v>6.6450075130958977E-2</c:v>
                </c:pt>
                <c:pt idx="37">
                  <c:v>6.7133172663788598E-2</c:v>
                </c:pt>
                <c:pt idx="38">
                  <c:v>6.7812548806923681E-2</c:v>
                </c:pt>
                <c:pt idx="39">
                  <c:v>6.8488368022073864E-2</c:v>
                </c:pt>
                <c:pt idx="40">
                  <c:v>6.9160785798909649E-2</c:v>
                </c:pt>
                <c:pt idx="41">
                  <c:v>6.9832690618761614E-2</c:v>
                </c:pt>
                <c:pt idx="42">
                  <c:v>7.0504069473536726E-2</c:v>
                </c:pt>
                <c:pt idx="43">
                  <c:v>7.1174913560362749E-2</c:v>
                </c:pt>
                <c:pt idx="44">
                  <c:v>7.1845217658795479E-2</c:v>
                </c:pt>
                <c:pt idx="45">
                  <c:v>7.2514979599992979E-2</c:v>
                </c:pt>
                <c:pt idx="46">
                  <c:v>7.3184199813281628E-2</c:v>
                </c:pt>
                <c:pt idx="47">
                  <c:v>7.3852880938050577E-2</c:v>
                </c:pt>
                <c:pt idx="48">
                  <c:v>7.4521027490946842E-2</c:v>
                </c:pt>
                <c:pt idx="49">
                  <c:v>7.5188645580012856E-2</c:v>
                </c:pt>
                <c:pt idx="50">
                  <c:v>7.5855742658771375E-2</c:v>
                </c:pt>
                <c:pt idx="51">
                  <c:v>7.6524288760808495E-2</c:v>
                </c:pt>
                <c:pt idx="52">
                  <c:v>7.7194208989229851E-2</c:v>
                </c:pt>
                <c:pt idx="53">
                  <c:v>7.7865434606893061E-2</c:v>
                </c:pt>
                <c:pt idx="54">
                  <c:v>7.8537902476149904E-2</c:v>
                </c:pt>
                <c:pt idx="55">
                  <c:v>7.9211554557336847E-2</c:v>
                </c:pt>
                <c:pt idx="56">
                  <c:v>7.9886337458989001E-2</c:v>
                </c:pt>
                <c:pt idx="57">
                  <c:v>8.056220203369259E-2</c:v>
                </c:pt>
                <c:pt idx="58">
                  <c:v>8.1239103014298E-2</c:v>
                </c:pt>
                <c:pt idx="59">
                  <c:v>8.1916998685899176E-2</c:v>
                </c:pt>
                <c:pt idx="60">
                  <c:v>8.259585058957411E-2</c:v>
                </c:pt>
                <c:pt idx="61">
                  <c:v>8.3276618151062354E-2</c:v>
                </c:pt>
                <c:pt idx="62">
                  <c:v>8.3959228123937399E-2</c:v>
                </c:pt>
                <c:pt idx="63">
                  <c:v>8.4643611896165608E-2</c:v>
                </c:pt>
                <c:pt idx="64">
                  <c:v>8.5329705157612304E-2</c:v>
                </c:pt>
                <c:pt idx="65">
                  <c:v>8.6017447595380464E-2</c:v>
                </c:pt>
                <c:pt idx="66">
                  <c:v>8.6706782614295402E-2</c:v>
                </c:pt>
                <c:pt idx="67">
                  <c:v>8.7397657080141272E-2</c:v>
                </c:pt>
                <c:pt idx="68">
                  <c:v>8.8090021083516185E-2</c:v>
                </c:pt>
                <c:pt idx="69">
                  <c:v>8.8783827722399344E-2</c:v>
                </c:pt>
                <c:pt idx="70">
                  <c:v>8.9479032901722683E-2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0108928"/>
        <c:axId val="100119296"/>
      </c:scatterChart>
      <c:valAx>
        <c:axId val="10010892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119296"/>
        <c:crosses val="autoZero"/>
        <c:crossBetween val="midCat"/>
      </c:valAx>
      <c:valAx>
        <c:axId val="1001192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010892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Mastersheet!$BF$98:$BF$168</c:f>
              <c:numCache>
                <c:formatCode>0.000</c:formatCode>
                <c:ptCount val="71"/>
                <c:pt idx="0">
                  <c:v>0</c:v>
                </c:pt>
                <c:pt idx="1">
                  <c:v>0.24230513127819653</c:v>
                </c:pt>
                <c:pt idx="2">
                  <c:v>0.40847620583339972</c:v>
                </c:pt>
                <c:pt idx="3">
                  <c:v>0.53920664897704107</c:v>
                </c:pt>
                <c:pt idx="4">
                  <c:v>0.64883890357083396</c:v>
                </c:pt>
                <c:pt idx="5">
                  <c:v>0.74427577846599458</c:v>
                </c:pt>
                <c:pt idx="6">
                  <c:v>0.82942220263682009</c:v>
                </c:pt>
                <c:pt idx="7">
                  <c:v>0.90672256509469484</c:v>
                </c:pt>
                <c:pt idx="8">
                  <c:v>0.97781787628511507</c:v>
                </c:pt>
                <c:pt idx="9">
                  <c:v>1.0438679563160158</c:v>
                </c:pt>
                <c:pt idx="10">
                  <c:v>1.1057255519038818</c:v>
                </c:pt>
                <c:pt idx="11">
                  <c:v>1.1643540312532923</c:v>
                </c:pt>
                <c:pt idx="12">
                  <c:v>1.2202032226560373</c:v>
                </c:pt>
                <c:pt idx="13">
                  <c:v>1.2736329562027833</c:v>
                </c:pt>
                <c:pt idx="14">
                  <c:v>1.3249359115144288</c:v>
                </c:pt>
                <c:pt idx="15">
                  <c:v>1.3743535870791801</c:v>
                </c:pt>
                <c:pt idx="16">
                  <c:v>1.422087748165183</c:v>
                </c:pt>
                <c:pt idx="17">
                  <c:v>1.4683088155856527</c:v>
                </c:pt>
                <c:pt idx="18">
                  <c:v>1.5131621320348554</c:v>
                </c:pt>
                <c:pt idx="19">
                  <c:v>1.556772723051052</c:v>
                </c:pt>
                <c:pt idx="20">
                  <c:v>1.5992489692144027</c:v>
                </c:pt>
                <c:pt idx="21">
                  <c:v>1.6408062117108138</c:v>
                </c:pt>
                <c:pt idx="22">
                  <c:v>1.6815156657392789</c:v>
                </c:pt>
                <c:pt idx="23">
                  <c:v>1.7214405578691263</c:v>
                </c:pt>
                <c:pt idx="24">
                  <c:v>1.76063728907849</c:v>
                </c:pt>
                <c:pt idx="25">
                  <c:v>1.79915639233971</c:v>
                </c:pt>
                <c:pt idx="26">
                  <c:v>1.8370433269629238</c:v>
                </c:pt>
                <c:pt idx="27">
                  <c:v>1.8743391421097972</c:v>
                </c:pt>
                <c:pt idx="28">
                  <c:v>1.9110810346076597</c:v>
                </c:pt>
                <c:pt idx="29">
                  <c:v>1.9473028207251999</c:v>
                </c:pt>
                <c:pt idx="30">
                  <c:v>1.9830353374226943</c:v>
                </c:pt>
                <c:pt idx="31">
                  <c:v>2.0185087198610883</c:v>
                </c:pt>
                <c:pt idx="32">
                  <c:v>2.0537353404600891</c:v>
                </c:pt>
                <c:pt idx="33">
                  <c:v>2.088726857312531</c:v>
                </c:pt>
                <c:pt idx="34">
                  <c:v>2.1234942572360409</c:v>
                </c:pt>
                <c:pt idx="35">
                  <c:v>2.1580478977419757</c:v>
                </c:pt>
                <c:pt idx="36">
                  <c:v>2.1923975473621371</c:v>
                </c:pt>
                <c:pt idx="37">
                  <c:v>2.2265524240036183</c:v>
                </c:pt>
                <c:pt idx="38">
                  <c:v>2.2605212311603724</c:v>
                </c:pt>
                <c:pt idx="39">
                  <c:v>2.2943121919178813</c:v>
                </c:pt>
                <c:pt idx="40">
                  <c:v>2.3279330807596708</c:v>
                </c:pt>
                <c:pt idx="41">
                  <c:v>2.3615283217522691</c:v>
                </c:pt>
                <c:pt idx="42">
                  <c:v>2.3950972644910244</c:v>
                </c:pt>
                <c:pt idx="43">
                  <c:v>2.4286394688323258</c:v>
                </c:pt>
                <c:pt idx="44">
                  <c:v>2.4621546737539624</c:v>
                </c:pt>
                <c:pt idx="45">
                  <c:v>2.4956427708138369</c:v>
                </c:pt>
                <c:pt idx="46">
                  <c:v>2.5291037814782693</c:v>
                </c:pt>
                <c:pt idx="47">
                  <c:v>2.5625378377167172</c:v>
                </c:pt>
                <c:pt idx="48">
                  <c:v>2.5959451653615302</c:v>
                </c:pt>
                <c:pt idx="49">
                  <c:v>2.6293260698148306</c:v>
                </c:pt>
                <c:pt idx="50">
                  <c:v>2.6626809237527569</c:v>
                </c:pt>
                <c:pt idx="51">
                  <c:v>2.6961082288546128</c:v>
                </c:pt>
                <c:pt idx="52">
                  <c:v>2.7296042402756808</c:v>
                </c:pt>
                <c:pt idx="53">
                  <c:v>2.7631655211588413</c:v>
                </c:pt>
                <c:pt idx="54">
                  <c:v>2.7967889146216836</c:v>
                </c:pt>
                <c:pt idx="55">
                  <c:v>2.8304715186810303</c:v>
                </c:pt>
                <c:pt idx="56">
                  <c:v>2.8642106637636382</c:v>
                </c:pt>
                <c:pt idx="57">
                  <c:v>2.8980038924988176</c:v>
                </c:pt>
                <c:pt idx="58">
                  <c:v>2.9318489415290885</c:v>
                </c:pt>
                <c:pt idx="59">
                  <c:v>2.9657437251091472</c:v>
                </c:pt>
                <c:pt idx="60">
                  <c:v>2.9996863202928936</c:v>
                </c:pt>
                <c:pt idx="61">
                  <c:v>3.0337246983673061</c:v>
                </c:pt>
                <c:pt idx="62">
                  <c:v>3.0678551970110584</c:v>
                </c:pt>
                <c:pt idx="63">
                  <c:v>3.1020743856224686</c:v>
                </c:pt>
                <c:pt idx="64">
                  <c:v>3.1363790486948031</c:v>
                </c:pt>
                <c:pt idx="65">
                  <c:v>3.1707661705832115</c:v>
                </c:pt>
                <c:pt idx="66">
                  <c:v>3.2052329215289581</c:v>
                </c:pt>
                <c:pt idx="67">
                  <c:v>3.2397766448212519</c:v>
                </c:pt>
                <c:pt idx="68">
                  <c:v>3.2743948449899976</c:v>
                </c:pt>
                <c:pt idx="69">
                  <c:v>3.3090851769341554</c:v>
                </c:pt>
                <c:pt idx="70">
                  <c:v>3.3438454359003225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0243328"/>
        <c:axId val="100253696"/>
      </c:scatterChart>
      <c:valAx>
        <c:axId val="10024332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253696"/>
        <c:crosses val="autoZero"/>
        <c:crossBetween val="midCat"/>
      </c:valAx>
      <c:valAx>
        <c:axId val="10025369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024332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Mastersheet!$BE$170:$BE$240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4.5894265796156478E-2</c:v>
                </c:pt>
                <c:pt idx="12">
                  <c:v>4.70205448335793E-2</c:v>
                </c:pt>
                <c:pt idx="13">
                  <c:v>4.8102051512410121E-2</c:v>
                </c:pt>
                <c:pt idx="14">
                  <c:v>4.9144166603097325E-2</c:v>
                </c:pt>
                <c:pt idx="15">
                  <c:v>5.0151350160692741E-2</c:v>
                </c:pt>
                <c:pt idx="16">
                  <c:v>5.1127342705946176E-2</c:v>
                </c:pt>
                <c:pt idx="17">
                  <c:v>5.2075313948331869E-2</c:v>
                </c:pt>
                <c:pt idx="18">
                  <c:v>5.2997974709849724E-2</c:v>
                </c:pt>
                <c:pt idx="19">
                  <c:v>5.3897662503802034E-2</c:v>
                </c:pt>
                <c:pt idx="20">
                  <c:v>5.4776407906903558E-2</c:v>
                </c:pt>
                <c:pt idx="21">
                  <c:v>5.5638410984254642E-2</c:v>
                </c:pt>
                <c:pt idx="22">
                  <c:v>5.6484999057208177E-2</c:v>
                </c:pt>
                <c:pt idx="23">
                  <c:v>5.7317353116209058E-2</c:v>
                </c:pt>
                <c:pt idx="24">
                  <c:v>5.813652868025062E-2</c:v>
                </c:pt>
                <c:pt idx="25">
                  <c:v>5.8943473061582548E-2</c:v>
                </c:pt>
                <c:pt idx="26">
                  <c:v>5.9739039753422943E-2</c:v>
                </c:pt>
                <c:pt idx="27">
                  <c:v>6.0524000497185197E-2</c:v>
                </c:pt>
                <c:pt idx="28">
                  <c:v>6.1299055464373531E-2</c:v>
                </c:pt>
                <c:pt idx="29">
                  <c:v>6.3875874436251395E-2</c:v>
                </c:pt>
                <c:pt idx="30">
                  <c:v>6.2821941472976761E-2</c:v>
                </c:pt>
                <c:pt idx="31">
                  <c:v>6.3575176975237416E-2</c:v>
                </c:pt>
                <c:pt idx="32">
                  <c:v>6.4324759073774149E-2</c:v>
                </c:pt>
                <c:pt idx="33">
                  <c:v>6.5070887936383229E-2</c:v>
                </c:pt>
                <c:pt idx="34">
                  <c:v>6.5813753593791921E-2</c:v>
                </c:pt>
                <c:pt idx="35">
                  <c:v>6.655353636249936E-2</c:v>
                </c:pt>
                <c:pt idx="36">
                  <c:v>6.7290407298855423E-2</c:v>
                </c:pt>
                <c:pt idx="37">
                  <c:v>6.8024528666343342E-2</c:v>
                </c:pt>
                <c:pt idx="38">
                  <c:v>6.8756054403500022E-2</c:v>
                </c:pt>
                <c:pt idx="39">
                  <c:v>6.9485130583852112E-2</c:v>
                </c:pt>
                <c:pt idx="40">
                  <c:v>7.0211895862102733E-2</c:v>
                </c:pt>
                <c:pt idx="41">
                  <c:v>7.0939266713300808E-2</c:v>
                </c:pt>
                <c:pt idx="42">
                  <c:v>7.1667218774188732E-2</c:v>
                </c:pt>
                <c:pt idx="43">
                  <c:v>7.2395732859339632E-2</c:v>
                </c:pt>
                <c:pt idx="44">
                  <c:v>7.3124794236812563E-2</c:v>
                </c:pt>
                <c:pt idx="45">
                  <c:v>7.3854392008778177E-2</c:v>
                </c:pt>
                <c:pt idx="46">
                  <c:v>7.458451858060583E-2</c:v>
                </c:pt>
                <c:pt idx="47">
                  <c:v>7.531516920473412E-2</c:v>
                </c:pt>
                <c:pt idx="48">
                  <c:v>7.6046341587957297E-2</c:v>
                </c:pt>
                <c:pt idx="49">
                  <c:v>7.6778035552633128E-2</c:v>
                </c:pt>
                <c:pt idx="50">
                  <c:v>7.7510252743872646E-2</c:v>
                </c:pt>
                <c:pt idx="51">
                  <c:v>7.8245347582649061E-2</c:v>
                </c:pt>
                <c:pt idx="52">
                  <c:v>7.89832317209338E-2</c:v>
                </c:pt>
                <c:pt idx="53">
                  <c:v>7.9723824072765528E-2</c:v>
                </c:pt>
                <c:pt idx="54">
                  <c:v>8.0467050151928787E-2</c:v>
                </c:pt>
                <c:pt idx="55">
                  <c:v>8.1212841479737521E-2</c:v>
                </c:pt>
                <c:pt idx="56">
                  <c:v>8.1961135054444204E-2</c:v>
                </c:pt>
                <c:pt idx="57">
                  <c:v>8.2711872874951645E-2</c:v>
                </c:pt>
                <c:pt idx="58">
                  <c:v>8.3465001512476641E-2</c:v>
                </c:pt>
                <c:pt idx="59">
                  <c:v>8.4220471724655521E-2</c:v>
                </c:pt>
                <c:pt idx="60">
                  <c:v>8.4978238107290396E-2</c:v>
                </c:pt>
                <c:pt idx="61">
                  <c:v>8.5739283097409955E-2</c:v>
                </c:pt>
                <c:pt idx="62">
                  <c:v>8.6503528488388423E-2</c:v>
                </c:pt>
                <c:pt idx="63">
                  <c:v>8.7270901130395803E-2</c:v>
                </c:pt>
                <c:pt idx="64">
                  <c:v>8.8041332564052249E-2</c:v>
                </c:pt>
                <c:pt idx="65">
                  <c:v>8.8814758685228021E-2</c:v>
                </c:pt>
                <c:pt idx="66">
                  <c:v>8.9591119437927386E-2</c:v>
                </c:pt>
                <c:pt idx="67">
                  <c:v>9.0370358532543826E-2</c:v>
                </c:pt>
                <c:pt idx="68">
                  <c:v>9.1152423187062542E-2</c:v>
                </c:pt>
                <c:pt idx="69">
                  <c:v>9.1937263889059845E-2</c:v>
                </c:pt>
                <c:pt idx="70">
                  <c:v>9.2724834176567933E-2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0291712"/>
        <c:axId val="100293632"/>
      </c:scatterChart>
      <c:valAx>
        <c:axId val="10029171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293632"/>
        <c:crosses val="autoZero"/>
        <c:crossBetween val="midCat"/>
      </c:valAx>
      <c:valAx>
        <c:axId val="1002936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029171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Mastersheet!$BF$170:$BF$240</c:f>
              <c:numCache>
                <c:formatCode>0.000</c:formatCode>
                <c:ptCount val="71"/>
                <c:pt idx="0">
                  <c:v>0</c:v>
                </c:pt>
                <c:pt idx="1">
                  <c:v>0.24230513127819653</c:v>
                </c:pt>
                <c:pt idx="2">
                  <c:v>0.40847620583339972</c:v>
                </c:pt>
                <c:pt idx="3">
                  <c:v>0.53920664897704107</c:v>
                </c:pt>
                <c:pt idx="4">
                  <c:v>0.64883890357083396</c:v>
                </c:pt>
                <c:pt idx="5">
                  <c:v>0.74427577846599458</c:v>
                </c:pt>
                <c:pt idx="6">
                  <c:v>0.82942220263682009</c:v>
                </c:pt>
                <c:pt idx="7">
                  <c:v>0.90672256509469484</c:v>
                </c:pt>
                <c:pt idx="8">
                  <c:v>0.97781787628511507</c:v>
                </c:pt>
                <c:pt idx="9">
                  <c:v>1.0438679563160158</c:v>
                </c:pt>
                <c:pt idx="10">
                  <c:v>1.1057255519038818</c:v>
                </c:pt>
                <c:pt idx="11">
                  <c:v>1.1646070806220119</c:v>
                </c:pt>
                <c:pt idx="12">
                  <c:v>1.2209210324931532</c:v>
                </c:pt>
                <c:pt idx="13">
                  <c:v>1.2749963664346944</c:v>
                </c:pt>
                <c:pt idx="14">
                  <c:v>1.3271021209690543</c:v>
                </c:pt>
                <c:pt idx="15">
                  <c:v>1.3774612988488251</c:v>
                </c:pt>
                <c:pt idx="16">
                  <c:v>1.4262609261114969</c:v>
                </c:pt>
                <c:pt idx="17">
                  <c:v>1.4736594882307816</c:v>
                </c:pt>
                <c:pt idx="18">
                  <c:v>1.5197925263066745</c:v>
                </c:pt>
                <c:pt idx="19">
                  <c:v>1.5647769160042899</c:v>
                </c:pt>
                <c:pt idx="20">
                  <c:v>1.6087141861593661</c:v>
                </c:pt>
                <c:pt idx="21">
                  <c:v>1.6518143400269203</c:v>
                </c:pt>
                <c:pt idx="22">
                  <c:v>1.694143743674597</c:v>
                </c:pt>
                <c:pt idx="23">
                  <c:v>1.7357614466246409</c:v>
                </c:pt>
                <c:pt idx="24">
                  <c:v>1.7767202248267191</c:v>
                </c:pt>
                <c:pt idx="25">
                  <c:v>1.8170674438933156</c:v>
                </c:pt>
                <c:pt idx="26">
                  <c:v>1.8568457784853352</c:v>
                </c:pt>
                <c:pt idx="27">
                  <c:v>1.8960938156734479</c:v>
                </c:pt>
                <c:pt idx="28">
                  <c:v>1.9348465640328647</c:v>
                </c:pt>
                <c:pt idx="29">
                  <c:v>2.0636875126267582</c:v>
                </c:pt>
                <c:pt idx="30">
                  <c:v>2.0109908644630266</c:v>
                </c:pt>
                <c:pt idx="31">
                  <c:v>2.0486526395760589</c:v>
                </c:pt>
                <c:pt idx="32">
                  <c:v>2.0861317445028957</c:v>
                </c:pt>
                <c:pt idx="33">
                  <c:v>2.1234381876333495</c:v>
                </c:pt>
                <c:pt idx="34">
                  <c:v>2.1605814705037845</c:v>
                </c:pt>
                <c:pt idx="35">
                  <c:v>2.1975706089391562</c:v>
                </c:pt>
                <c:pt idx="36">
                  <c:v>2.234414155756959</c:v>
                </c:pt>
                <c:pt idx="37">
                  <c:v>2.2711202241313555</c:v>
                </c:pt>
                <c:pt idx="38">
                  <c:v>2.3076965109891896</c:v>
                </c:pt>
                <c:pt idx="39">
                  <c:v>2.3441503200067935</c:v>
                </c:pt>
                <c:pt idx="40">
                  <c:v>2.3804885839193251</c:v>
                </c:pt>
                <c:pt idx="41">
                  <c:v>2.4168571264792282</c:v>
                </c:pt>
                <c:pt idx="42">
                  <c:v>2.4532547295236249</c:v>
                </c:pt>
                <c:pt idx="43">
                  <c:v>2.48968043378117</c:v>
                </c:pt>
                <c:pt idx="44">
                  <c:v>2.5261335026548166</c:v>
                </c:pt>
                <c:pt idx="45">
                  <c:v>2.5626133912530968</c:v>
                </c:pt>
                <c:pt idx="46">
                  <c:v>2.59911971984448</c:v>
                </c:pt>
                <c:pt idx="47">
                  <c:v>2.6356522510508942</c:v>
                </c:pt>
                <c:pt idx="48">
                  <c:v>2.6722108702120533</c:v>
                </c:pt>
                <c:pt idx="49">
                  <c:v>2.7087955684458445</c:v>
                </c:pt>
                <c:pt idx="50">
                  <c:v>2.7454064280078203</c:v>
                </c:pt>
                <c:pt idx="51">
                  <c:v>2.7821611699466415</c:v>
                </c:pt>
                <c:pt idx="52">
                  <c:v>2.8190553768608781</c:v>
                </c:pt>
                <c:pt idx="53">
                  <c:v>2.8560849944524644</c:v>
                </c:pt>
                <c:pt idx="54">
                  <c:v>2.8932462984106277</c:v>
                </c:pt>
                <c:pt idx="55">
                  <c:v>2.930535864801064</c:v>
                </c:pt>
                <c:pt idx="56">
                  <c:v>2.9679505435363986</c:v>
                </c:pt>
                <c:pt idx="57">
                  <c:v>3.0054874345617706</c:v>
                </c:pt>
                <c:pt idx="58">
                  <c:v>3.0431438664380202</c:v>
                </c:pt>
                <c:pt idx="59">
                  <c:v>3.0809173770469642</c:v>
                </c:pt>
                <c:pt idx="60">
                  <c:v>3.1188056961787081</c:v>
                </c:pt>
                <c:pt idx="61">
                  <c:v>3.1568579456846861</c:v>
                </c:pt>
                <c:pt idx="62">
                  <c:v>3.1950702152336095</c:v>
                </c:pt>
                <c:pt idx="63">
                  <c:v>3.2334388473339781</c:v>
                </c:pt>
                <c:pt idx="64">
                  <c:v>3.2719604190168003</c:v>
                </c:pt>
                <c:pt idx="65">
                  <c:v>3.3106317250755892</c:v>
                </c:pt>
                <c:pt idx="66">
                  <c:v>3.3494497627105573</c:v>
                </c:pt>
                <c:pt idx="67">
                  <c:v>3.3884117174413793</c:v>
                </c:pt>
                <c:pt idx="68">
                  <c:v>3.4275149501673154</c:v>
                </c:pt>
                <c:pt idx="69">
                  <c:v>3.4667569852671805</c:v>
                </c:pt>
                <c:pt idx="70">
                  <c:v>3.5061354996425851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0328192"/>
        <c:axId val="100330112"/>
      </c:scatterChart>
      <c:valAx>
        <c:axId val="10032819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330112"/>
        <c:crosses val="autoZero"/>
        <c:crossBetween val="midCat"/>
      </c:valAx>
      <c:valAx>
        <c:axId val="10033011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032819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Mastersheet!$BE$242:$BE$312</c:f>
              <c:numCache>
                <c:formatCode>0.0%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4.5894563514859196E-2</c:v>
                </c:pt>
                <c:pt idx="12">
                  <c:v>4.7021389422272568E-2</c:v>
                </c:pt>
                <c:pt idx="13">
                  <c:v>4.8103655900198342E-2</c:v>
                </c:pt>
                <c:pt idx="14">
                  <c:v>4.914671601337673E-2</c:v>
                </c:pt>
                <c:pt idx="15">
                  <c:v>5.0155008165320973E-2</c:v>
                </c:pt>
                <c:pt idx="16">
                  <c:v>5.1132255641001344E-2</c:v>
                </c:pt>
                <c:pt idx="17">
                  <c:v>5.2081614207287623E-2</c:v>
                </c:pt>
                <c:pt idx="18">
                  <c:v>5.3005783247775592E-2</c:v>
                </c:pt>
                <c:pt idx="19">
                  <c:v>5.3907090774541651E-2</c:v>
                </c:pt>
                <c:pt idx="20">
                  <c:v>5.4787559384618295E-2</c:v>
                </c:pt>
                <c:pt idx="21">
                  <c:v>5.565138294011563E-2</c:v>
                </c:pt>
                <c:pt idx="22">
                  <c:v>5.6499883129498461E-2</c:v>
                </c:pt>
                <c:pt idx="23">
                  <c:v>5.7334236096949737E-2</c:v>
                </c:pt>
                <c:pt idx="24">
                  <c:v>5.8155493161018444E-2</c:v>
                </c:pt>
                <c:pt idx="25">
                  <c:v>5.896459796872848E-2</c:v>
                </c:pt>
                <c:pt idx="26">
                  <c:v>5.9762400795462217E-2</c:v>
                </c:pt>
                <c:pt idx="27">
                  <c:v>6.054967054173381E-2</c:v>
                </c:pt>
                <c:pt idx="28">
                  <c:v>6.1327104858044025E-2</c:v>
                </c:pt>
                <c:pt idx="29">
                  <c:v>6.3908192092656663E-2</c:v>
                </c:pt>
                <c:pt idx="30">
                  <c:v>6.2854951848963184E-2</c:v>
                </c:pt>
                <c:pt idx="31">
                  <c:v>6.3610767381737696E-2</c:v>
                </c:pt>
                <c:pt idx="32">
                  <c:v>6.4362994631552442E-2</c:v>
                </c:pt>
                <c:pt idx="33">
                  <c:v>6.5111832530893518E-2</c:v>
                </c:pt>
                <c:pt idx="34">
                  <c:v>6.5857469997527979E-2</c:v>
                </c:pt>
                <c:pt idx="35">
                  <c:v>6.6600086342300288E-2</c:v>
                </c:pt>
                <c:pt idx="36">
                  <c:v>6.7339851710439019E-2</c:v>
                </c:pt>
                <c:pt idx="37">
                  <c:v>6.8076927537939758E-2</c:v>
                </c:pt>
                <c:pt idx="38">
                  <c:v>6.8811467010133867E-2</c:v>
                </c:pt>
                <c:pt idx="39">
                  <c:v>6.9543615513568358E-2</c:v>
                </c:pt>
                <c:pt idx="40">
                  <c:v>7.0273511075216802E-2</c:v>
                </c:pt>
                <c:pt idx="41">
                  <c:v>7.1004072139604246E-2</c:v>
                </c:pt>
                <c:pt idx="42">
                  <c:v>7.1735273976223202E-2</c:v>
                </c:pt>
                <c:pt idx="43">
                  <c:v>7.2467097066677533E-2</c:v>
                </c:pt>
                <c:pt idx="44">
                  <c:v>7.3199526376885884E-2</c:v>
                </c:pt>
                <c:pt idx="45">
                  <c:v>7.3932550734690489E-2</c:v>
                </c:pt>
                <c:pt idx="46">
                  <c:v>7.4666162296298258E-2</c:v>
                </c:pt>
                <c:pt idx="47">
                  <c:v>7.540035608782264E-2</c:v>
                </c:pt>
                <c:pt idx="48">
                  <c:v>7.6135129610512206E-2</c:v>
                </c:pt>
                <c:pt idx="49">
                  <c:v>7.6870482500137435E-2</c:v>
                </c:pt>
                <c:pt idx="50">
                  <c:v>7.7606416232560982E-2</c:v>
                </c:pt>
                <c:pt idx="51">
                  <c:v>7.8345334295841909E-2</c:v>
                </c:pt>
                <c:pt idx="52">
                  <c:v>7.9087146948212408E-2</c:v>
                </c:pt>
                <c:pt idx="53">
                  <c:v>7.9831771827825776E-2</c:v>
                </c:pt>
                <c:pt idx="54">
                  <c:v>8.0579133279399751E-2</c:v>
                </c:pt>
                <c:pt idx="55">
                  <c:v>8.1329161752196621E-2</c:v>
                </c:pt>
                <c:pt idx="56">
                  <c:v>8.2081793260704486E-2</c:v>
                </c:pt>
                <c:pt idx="57">
                  <c:v>8.2836968900556779E-2</c:v>
                </c:pt>
                <c:pt idx="58">
                  <c:v>8.359463441322966E-2</c:v>
                </c:pt>
                <c:pt idx="59">
                  <c:v>8.435473979390401E-2</c:v>
                </c:pt>
                <c:pt idx="60">
                  <c:v>8.5117238937603451E-2</c:v>
                </c:pt>
                <c:pt idx="61">
                  <c:v>8.5883115355559952E-2</c:v>
                </c:pt>
                <c:pt idx="62">
                  <c:v>8.6652290310623062E-2</c:v>
                </c:pt>
                <c:pt idx="63">
                  <c:v>8.7424690169305E-2</c:v>
                </c:pt>
                <c:pt idx="64">
                  <c:v>8.8200246031639437E-2</c:v>
                </c:pt>
                <c:pt idx="65">
                  <c:v>8.8978893392555936E-2</c:v>
                </c:pt>
                <c:pt idx="66">
                  <c:v>8.9760571831666136E-2</c:v>
                </c:pt>
                <c:pt idx="67">
                  <c:v>9.0545224728714138E-2</c:v>
                </c:pt>
                <c:pt idx="68">
                  <c:v>9.1332799002234233E-2</c:v>
                </c:pt>
                <c:pt idx="69">
                  <c:v>9.2123244869238494E-2</c:v>
                </c:pt>
                <c:pt idx="70">
                  <c:v>9.2916515623979554E-2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0380672"/>
        <c:axId val="100382592"/>
      </c:scatterChart>
      <c:valAx>
        <c:axId val="10038067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382592"/>
        <c:crosses val="autoZero"/>
        <c:crossBetween val="midCat"/>
      </c:valAx>
      <c:valAx>
        <c:axId val="100382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.0%" sourceLinked="1"/>
        <c:tickLblPos val="nextTo"/>
        <c:crossAx val="10038067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Mastersheet!$BF$242:$BF$312</c:f>
              <c:numCache>
                <c:formatCode>0.000</c:formatCode>
                <c:ptCount val="71"/>
                <c:pt idx="0">
                  <c:v>0</c:v>
                </c:pt>
                <c:pt idx="1">
                  <c:v>0.24230513127819653</c:v>
                </c:pt>
                <c:pt idx="2">
                  <c:v>0.40847620583339972</c:v>
                </c:pt>
                <c:pt idx="3">
                  <c:v>0.53920664897704107</c:v>
                </c:pt>
                <c:pt idx="4">
                  <c:v>0.64883890357083396</c:v>
                </c:pt>
                <c:pt idx="5">
                  <c:v>0.74427577846599458</c:v>
                </c:pt>
                <c:pt idx="6">
                  <c:v>0.82942220263682009</c:v>
                </c:pt>
                <c:pt idx="7">
                  <c:v>0.90672256509469484</c:v>
                </c:pt>
                <c:pt idx="8">
                  <c:v>0.97781787628511507</c:v>
                </c:pt>
                <c:pt idx="9">
                  <c:v>1.0438679563160158</c:v>
                </c:pt>
                <c:pt idx="10">
                  <c:v>1.1057255519038818</c:v>
                </c:pt>
                <c:pt idx="11">
                  <c:v>1.164621966557148</c:v>
                </c:pt>
                <c:pt idx="12">
                  <c:v>1.2209632619278166</c:v>
                </c:pt>
                <c:pt idx="13">
                  <c:v>1.2750765858241051</c:v>
                </c:pt>
                <c:pt idx="14">
                  <c:v>1.3272295914830248</c:v>
                </c:pt>
                <c:pt idx="15">
                  <c:v>1.3776441990802368</c:v>
                </c:pt>
                <c:pt idx="16">
                  <c:v>1.4265065728642554</c:v>
                </c:pt>
                <c:pt idx="17">
                  <c:v>1.4739745011785694</c:v>
                </c:pt>
                <c:pt idx="18">
                  <c:v>1.5201829532029678</c:v>
                </c:pt>
                <c:pt idx="19">
                  <c:v>1.5652483295412707</c:v>
                </c:pt>
                <c:pt idx="20">
                  <c:v>1.609271760045103</c:v>
                </c:pt>
                <c:pt idx="21">
                  <c:v>1.6524629378199696</c:v>
                </c:pt>
                <c:pt idx="22">
                  <c:v>1.6948879472891112</c:v>
                </c:pt>
                <c:pt idx="23">
                  <c:v>1.736605595661675</c:v>
                </c:pt>
                <c:pt idx="24">
                  <c:v>1.7776684488651102</c:v>
                </c:pt>
                <c:pt idx="25">
                  <c:v>1.8181236892506121</c:v>
                </c:pt>
                <c:pt idx="26">
                  <c:v>1.8580138305872991</c:v>
                </c:pt>
                <c:pt idx="27">
                  <c:v>1.8973773179008786</c:v>
                </c:pt>
                <c:pt idx="28">
                  <c:v>1.9362490337163893</c:v>
                </c:pt>
                <c:pt idx="29">
                  <c:v>2.065303395447021</c:v>
                </c:pt>
                <c:pt idx="30">
                  <c:v>2.0126413832623475</c:v>
                </c:pt>
                <c:pt idx="31">
                  <c:v>2.0504321599010726</c:v>
                </c:pt>
                <c:pt idx="32">
                  <c:v>2.0880435223918101</c:v>
                </c:pt>
                <c:pt idx="33">
                  <c:v>2.1254854173588642</c:v>
                </c:pt>
                <c:pt idx="34">
                  <c:v>2.1627672906905868</c:v>
                </c:pt>
                <c:pt idx="35">
                  <c:v>2.1998981079292026</c:v>
                </c:pt>
                <c:pt idx="36">
                  <c:v>2.2368863763361388</c:v>
                </c:pt>
                <c:pt idx="37">
                  <c:v>2.2737401677111762</c:v>
                </c:pt>
                <c:pt idx="38">
                  <c:v>2.3104671413208813</c:v>
                </c:pt>
                <c:pt idx="39">
                  <c:v>2.3470745664926063</c:v>
                </c:pt>
                <c:pt idx="40">
                  <c:v>2.3835693445750281</c:v>
                </c:pt>
                <c:pt idx="41">
                  <c:v>2.4200973977944007</c:v>
                </c:pt>
                <c:pt idx="42">
                  <c:v>2.4566574896253481</c:v>
                </c:pt>
                <c:pt idx="43">
                  <c:v>2.4932486441480646</c:v>
                </c:pt>
                <c:pt idx="44">
                  <c:v>2.5298701096584826</c:v>
                </c:pt>
                <c:pt idx="45">
                  <c:v>2.5665213275487129</c:v>
                </c:pt>
                <c:pt idx="46">
                  <c:v>2.6032019056291014</c:v>
                </c:pt>
                <c:pt idx="47">
                  <c:v>2.6399115952053203</c:v>
                </c:pt>
                <c:pt idx="48">
                  <c:v>2.6766502713397982</c:v>
                </c:pt>
                <c:pt idx="49">
                  <c:v>2.7134179158210596</c:v>
                </c:pt>
                <c:pt idx="50">
                  <c:v>2.7502146024422376</c:v>
                </c:pt>
                <c:pt idx="51">
                  <c:v>2.7871605056062836</c:v>
                </c:pt>
                <c:pt idx="52">
                  <c:v>2.8242511382248088</c:v>
                </c:pt>
                <c:pt idx="53">
                  <c:v>2.8614823822054771</c:v>
                </c:pt>
                <c:pt idx="54">
                  <c:v>2.8988504547841756</c:v>
                </c:pt>
                <c:pt idx="55">
                  <c:v>2.9363518784240195</c:v>
                </c:pt>
                <c:pt idx="56">
                  <c:v>2.9739834538494123</c:v>
                </c:pt>
                <c:pt idx="57">
                  <c:v>3.0117422358420272</c:v>
                </c:pt>
                <c:pt idx="58">
                  <c:v>3.049625511475671</c:v>
                </c:pt>
                <c:pt idx="59">
                  <c:v>3.087630780509389</c:v>
                </c:pt>
                <c:pt idx="60">
                  <c:v>3.125755737694361</c:v>
                </c:pt>
                <c:pt idx="61">
                  <c:v>3.1640495585921857</c:v>
                </c:pt>
                <c:pt idx="62">
                  <c:v>3.2025083063453414</c:v>
                </c:pt>
                <c:pt idx="63">
                  <c:v>3.2411282992794379</c:v>
                </c:pt>
                <c:pt idx="64">
                  <c:v>3.27990609239616</c:v>
                </c:pt>
                <c:pt idx="65">
                  <c:v>3.3188384604419849</c:v>
                </c:pt>
                <c:pt idx="66">
                  <c:v>3.3579223823974949</c:v>
                </c:pt>
                <c:pt idx="67">
                  <c:v>3.3971550272498949</c:v>
                </c:pt>
                <c:pt idx="68">
                  <c:v>3.4365337409258996</c:v>
                </c:pt>
                <c:pt idx="69">
                  <c:v>3.4760560342761129</c:v>
                </c:pt>
                <c:pt idx="70">
                  <c:v>3.515719572013166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0412416"/>
        <c:axId val="100430976"/>
      </c:scatterChart>
      <c:valAx>
        <c:axId val="10041241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430976"/>
        <c:crosses val="autoZero"/>
        <c:crossBetween val="midCat"/>
      </c:valAx>
      <c:valAx>
        <c:axId val="10043097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041241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Mastersheet!$BF$314:$BF$384</c:f>
              <c:numCache>
                <c:formatCode>0.000</c:formatCode>
                <c:ptCount val="71"/>
                <c:pt idx="0">
                  <c:v>0</c:v>
                </c:pt>
                <c:pt idx="1">
                  <c:v>0.24224889477551148</c:v>
                </c:pt>
                <c:pt idx="2">
                  <c:v>0.40845396464878014</c:v>
                </c:pt>
                <c:pt idx="3">
                  <c:v>0.53926640463332354</c:v>
                </c:pt>
                <c:pt idx="4">
                  <c:v>0.6490125808002134</c:v>
                </c:pt>
                <c:pt idx="5">
                  <c:v>0.74458700968402902</c:v>
                </c:pt>
                <c:pt idx="6">
                  <c:v>0.82988961729176136</c:v>
                </c:pt>
                <c:pt idx="7">
                  <c:v>0.90736146513912774</c:v>
                </c:pt>
                <c:pt idx="8">
                  <c:v>0.97864119765414537</c:v>
                </c:pt>
                <c:pt idx="9">
                  <c:v>1.0448868686856725</c:v>
                </c:pt>
                <c:pt idx="10">
                  <c:v>1.106949856700765</c:v>
                </c:pt>
                <c:pt idx="11">
                  <c:v>1.1657130992209981</c:v>
                </c:pt>
                <c:pt idx="12">
                  <c:v>1.2216386392958534</c:v>
                </c:pt>
                <c:pt idx="13">
                  <c:v>1.2750953895951727</c:v>
                </c:pt>
                <c:pt idx="14">
                  <c:v>1.3263829518588344</c:v>
                </c:pt>
                <c:pt idx="15">
                  <c:v>1.3757482122212841</c:v>
                </c:pt>
                <c:pt idx="16">
                  <c:v>1.4233972060424029</c:v>
                </c:pt>
                <c:pt idx="17">
                  <c:v>1.4695037924174963</c:v>
                </c:pt>
                <c:pt idx="18">
                  <c:v>1.5142161212974574</c:v>
                </c:pt>
                <c:pt idx="19">
                  <c:v>1.5576615386581747</c:v>
                </c:pt>
                <c:pt idx="20">
                  <c:v>1.5999503642959507</c:v>
                </c:pt>
                <c:pt idx="21">
                  <c:v>1.6412108858930117</c:v>
                </c:pt>
                <c:pt idx="22">
                  <c:v>1.6815244285076363</c:v>
                </c:pt>
                <c:pt idx="23">
                  <c:v>1.7209628898126617</c:v>
                </c:pt>
                <c:pt idx="24">
                  <c:v>1.7595901623619568</c:v>
                </c:pt>
                <c:pt idx="25">
                  <c:v>1.7974632950285454</c:v>
                </c:pt>
                <c:pt idx="26">
                  <c:v>1.8346334493285659</c:v>
                </c:pt>
                <c:pt idx="27">
                  <c:v>1.8711466928790534</c:v>
                </c:pt>
                <c:pt idx="28">
                  <c:v>1.9070446623788364</c:v>
                </c:pt>
                <c:pt idx="29">
                  <c:v>2.0308633665858089</c:v>
                </c:pt>
                <c:pt idx="30">
                  <c:v>1.9771424311671437</c:v>
                </c:pt>
                <c:pt idx="31">
                  <c:v>2.0114819014627603</c:v>
                </c:pt>
                <c:pt idx="32">
                  <c:v>2.0454071778053207</c:v>
                </c:pt>
                <c:pt idx="33">
                  <c:v>2.0789400564376175</c:v>
                </c:pt>
                <c:pt idx="34">
                  <c:v>2.1121006730518026</c:v>
                </c:pt>
                <c:pt idx="35">
                  <c:v>2.1449076681351862</c:v>
                </c:pt>
                <c:pt idx="36">
                  <c:v>2.1773783321806661</c:v>
                </c:pt>
                <c:pt idx="37">
                  <c:v>2.2095287336364891</c:v>
                </c:pt>
                <c:pt idx="38">
                  <c:v>2.2413738320028722</c:v>
                </c:pt>
                <c:pt idx="39">
                  <c:v>2.2729275781003571</c:v>
                </c:pt>
                <c:pt idx="40">
                  <c:v>2.3042030032198229</c:v>
                </c:pt>
                <c:pt idx="41">
                  <c:v>2.3352463911999184</c:v>
                </c:pt>
                <c:pt idx="42">
                  <c:v>2.3660672806963037</c:v>
                </c:pt>
                <c:pt idx="43">
                  <c:v>2.3966746505884986</c:v>
                </c:pt>
                <c:pt idx="44">
                  <c:v>2.4270769627850344</c:v>
                </c:pt>
                <c:pt idx="45">
                  <c:v>2.4572822010425366</c:v>
                </c:pt>
                <c:pt idx="46">
                  <c:v>2.4872979062314551</c:v>
                </c:pt>
                <c:pt idx="47">
                  <c:v>2.5171312084283697</c:v>
                </c:pt>
                <c:pt idx="48">
                  <c:v>2.5467888561686696</c:v>
                </c:pt>
                <c:pt idx="49">
                  <c:v>2.5762772431535588</c:v>
                </c:pt>
                <c:pt idx="50">
                  <c:v>2.6056024326709952</c:v>
                </c:pt>
                <c:pt idx="51">
                  <c:v>2.6347709145321865</c:v>
                </c:pt>
                <c:pt idx="52">
                  <c:v>2.6637880832941399</c:v>
                </c:pt>
                <c:pt idx="53">
                  <c:v>2.6926590689445522</c:v>
                </c:pt>
                <c:pt idx="54">
                  <c:v>2.7213887539331374</c:v>
                </c:pt>
                <c:pt idx="55">
                  <c:v>2.7499817888581912</c:v>
                </c:pt>
                <c:pt idx="56">
                  <c:v>2.7784426069331625</c:v>
                </c:pt>
                <c:pt idx="57">
                  <c:v>2.8067754373450686</c:v>
                </c:pt>
                <c:pt idx="58">
                  <c:v>2.8349843176047642</c:v>
                </c:pt>
                <c:pt idx="59">
                  <c:v>2.8630731049786124</c:v>
                </c:pt>
                <c:pt idx="60">
                  <c:v>2.8910454870822688</c:v>
                </c:pt>
                <c:pt idx="61">
                  <c:v>2.9188907611513235</c:v>
                </c:pt>
                <c:pt idx="62">
                  <c:v>2.9466128639948836</c:v>
                </c:pt>
                <c:pt idx="63">
                  <c:v>2.974215560076936</c:v>
                </c:pt>
                <c:pt idx="64">
                  <c:v>3.0017024514832364</c:v>
                </c:pt>
                <c:pt idx="65">
                  <c:v>3.0290769871763201</c:v>
                </c:pt>
                <c:pt idx="66">
                  <c:v>3.056342471598704</c:v>
                </c:pt>
                <c:pt idx="67">
                  <c:v>3.0835020726790052</c:v>
                </c:pt>
                <c:pt idx="68">
                  <c:v>3.1105588292898885</c:v>
                </c:pt>
                <c:pt idx="69">
                  <c:v>3.1375156582025792</c:v>
                </c:pt>
                <c:pt idx="70">
                  <c:v>3.1643753605781102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0468608"/>
        <c:axId val="100499456"/>
      </c:scatterChart>
      <c:valAx>
        <c:axId val="1004686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499456"/>
        <c:crosses val="autoZero"/>
        <c:crossBetween val="midCat"/>
      </c:valAx>
      <c:valAx>
        <c:axId val="10049945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046860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Mastersheet!$BE$314:$BE$384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4.5898784845138874E-2</c:v>
                </c:pt>
                <c:pt idx="12">
                  <c:v>4.7017295646635981E-2</c:v>
                </c:pt>
                <c:pt idx="13">
                  <c:v>4.8086430652622365E-2</c:v>
                </c:pt>
                <c:pt idx="14">
                  <c:v>4.9112181897895596E-2</c:v>
                </c:pt>
                <c:pt idx="15">
                  <c:v>5.0099487105144593E-2</c:v>
                </c:pt>
                <c:pt idx="16">
                  <c:v>5.1052466981566971E-2</c:v>
                </c:pt>
                <c:pt idx="17">
                  <c:v>5.1974598709068835E-2</c:v>
                </c:pt>
                <c:pt idx="18">
                  <c:v>5.2868845286668062E-2</c:v>
                </c:pt>
                <c:pt idx="19">
                  <c:v>5.3737753633882404E-2</c:v>
                </c:pt>
                <c:pt idx="20">
                  <c:v>5.4583530146637929E-2</c:v>
                </c:pt>
                <c:pt idx="21">
                  <c:v>5.5408740578579148E-2</c:v>
                </c:pt>
                <c:pt idx="22">
                  <c:v>5.6215011430871639E-2</c:v>
                </c:pt>
                <c:pt idx="23">
                  <c:v>5.7003780656972147E-2</c:v>
                </c:pt>
                <c:pt idx="24">
                  <c:v>5.7776326107958048E-2</c:v>
                </c:pt>
                <c:pt idx="25">
                  <c:v>5.8533788761289819E-2</c:v>
                </c:pt>
                <c:pt idx="26">
                  <c:v>5.9277191847290231E-2</c:v>
                </c:pt>
                <c:pt idx="27">
                  <c:v>6.0007456718299983E-2</c:v>
                </c:pt>
                <c:pt idx="28">
                  <c:v>6.0725416108295641E-2</c:v>
                </c:pt>
                <c:pt idx="29">
                  <c:v>6.3201790192435089E-2</c:v>
                </c:pt>
                <c:pt idx="30">
                  <c:v>6.2127371484061784E-2</c:v>
                </c:pt>
                <c:pt idx="31">
                  <c:v>6.2814160889974116E-2</c:v>
                </c:pt>
                <c:pt idx="32">
                  <c:v>6.3492666416825327E-2</c:v>
                </c:pt>
                <c:pt idx="33">
                  <c:v>6.4163323989471263E-2</c:v>
                </c:pt>
                <c:pt idx="34">
                  <c:v>6.482653632175496E-2</c:v>
                </c:pt>
                <c:pt idx="35">
                  <c:v>6.5482676223422645E-2</c:v>
                </c:pt>
                <c:pt idx="36">
                  <c:v>6.6132089504332234E-2</c:v>
                </c:pt>
                <c:pt idx="37">
                  <c:v>6.6775097533448693E-2</c:v>
                </c:pt>
                <c:pt idx="38">
                  <c:v>6.7411999500776365E-2</c:v>
                </c:pt>
                <c:pt idx="39">
                  <c:v>6.8043074422726058E-2</c:v>
                </c:pt>
                <c:pt idx="40">
                  <c:v>6.8668582925115365E-2</c:v>
                </c:pt>
                <c:pt idx="41">
                  <c:v>6.9289450684717285E-2</c:v>
                </c:pt>
                <c:pt idx="42">
                  <c:v>6.9905868474644986E-2</c:v>
                </c:pt>
                <c:pt idx="43">
                  <c:v>7.051801587248889E-2</c:v>
                </c:pt>
                <c:pt idx="44">
                  <c:v>7.11260621164196E-2</c:v>
                </c:pt>
                <c:pt idx="45">
                  <c:v>7.1730166881569649E-2</c:v>
                </c:pt>
                <c:pt idx="46">
                  <c:v>7.2330480985348014E-2</c:v>
                </c:pt>
                <c:pt idx="47">
                  <c:v>7.2927147029286307E-2</c:v>
                </c:pt>
                <c:pt idx="48">
                  <c:v>7.3520299984092305E-2</c:v>
                </c:pt>
                <c:pt idx="49">
                  <c:v>7.4110067723790085E-2</c:v>
                </c:pt>
                <c:pt idx="50">
                  <c:v>7.4696571514138818E-2</c:v>
                </c:pt>
                <c:pt idx="51">
                  <c:v>7.5279941151362648E-2</c:v>
                </c:pt>
                <c:pt idx="52">
                  <c:v>7.5860284526601707E-2</c:v>
                </c:pt>
                <c:pt idx="53">
                  <c:v>7.6437704239609952E-2</c:v>
                </c:pt>
                <c:pt idx="54">
                  <c:v>7.7012297939381663E-2</c:v>
                </c:pt>
                <c:pt idx="55">
                  <c:v>7.7584158637882747E-2</c:v>
                </c:pt>
                <c:pt idx="56">
                  <c:v>7.8153374999382172E-2</c:v>
                </c:pt>
                <c:pt idx="57">
                  <c:v>7.8720031607620283E-2</c:v>
                </c:pt>
                <c:pt idx="58">
                  <c:v>7.9284209212814191E-2</c:v>
                </c:pt>
                <c:pt idx="59">
                  <c:v>7.9845984960291161E-2</c:v>
                </c:pt>
                <c:pt idx="60">
                  <c:v>8.0405432602364296E-2</c:v>
                </c:pt>
                <c:pt idx="61">
                  <c:v>8.096233808374538E-2</c:v>
                </c:pt>
                <c:pt idx="62">
                  <c:v>8.1516780140616585E-2</c:v>
                </c:pt>
                <c:pt idx="63">
                  <c:v>8.2068834062257637E-2</c:v>
                </c:pt>
                <c:pt idx="64">
                  <c:v>8.2618571890383644E-2</c:v>
                </c:pt>
                <c:pt idx="65">
                  <c:v>8.3166062604245319E-2</c:v>
                </c:pt>
                <c:pt idx="66">
                  <c:v>8.3711372292693001E-2</c:v>
                </c:pt>
                <c:pt idx="67">
                  <c:v>8.4254564314299021E-2</c:v>
                </c:pt>
                <c:pt idx="68">
                  <c:v>8.4795699446516687E-2</c:v>
                </c:pt>
                <c:pt idx="69">
                  <c:v>8.5334836024770502E-2</c:v>
                </c:pt>
                <c:pt idx="70">
                  <c:v>8.5872030072281114E-2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0525184"/>
        <c:axId val="100527104"/>
      </c:scatterChart>
      <c:valAx>
        <c:axId val="10052518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527104"/>
        <c:crosses val="autoZero"/>
        <c:crossBetween val="midCat"/>
      </c:valAx>
      <c:valAx>
        <c:axId val="1005271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052518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Mastersheet!$BF$386:$BF$456</c:f>
              <c:numCache>
                <c:formatCode>0.000</c:formatCode>
                <c:ptCount val="71"/>
                <c:pt idx="0">
                  <c:v>0</c:v>
                </c:pt>
                <c:pt idx="1">
                  <c:v>0.24224889477551148</c:v>
                </c:pt>
                <c:pt idx="2">
                  <c:v>0.40845396464878014</c:v>
                </c:pt>
                <c:pt idx="3">
                  <c:v>0.53926640463332354</c:v>
                </c:pt>
                <c:pt idx="4">
                  <c:v>0.6490125808002134</c:v>
                </c:pt>
                <c:pt idx="5">
                  <c:v>0.74458700968402902</c:v>
                </c:pt>
                <c:pt idx="6">
                  <c:v>0.82988961729176136</c:v>
                </c:pt>
                <c:pt idx="7">
                  <c:v>0.90736146513912774</c:v>
                </c:pt>
                <c:pt idx="8">
                  <c:v>0.97864119765414537</c:v>
                </c:pt>
                <c:pt idx="9">
                  <c:v>1.0448868686856725</c:v>
                </c:pt>
                <c:pt idx="10">
                  <c:v>1.106949856700765</c:v>
                </c:pt>
                <c:pt idx="11">
                  <c:v>1.1658977626864246</c:v>
                </c:pt>
                <c:pt idx="12">
                  <c:v>1.2221624758431215</c:v>
                </c:pt>
                <c:pt idx="13">
                  <c:v>1.2760903654685782</c:v>
                </c:pt>
                <c:pt idx="14">
                  <c:v>1.3279637527739887</c:v>
                </c:pt>
                <c:pt idx="15">
                  <c:v>1.3780159923538771</c:v>
                </c:pt>
                <c:pt idx="16">
                  <c:v>1.4264423273660165</c:v>
                </c:pt>
                <c:pt idx="17">
                  <c:v>1.4734078708663054</c:v>
                </c:pt>
                <c:pt idx="18">
                  <c:v>1.5190535848871314</c:v>
                </c:pt>
                <c:pt idx="19">
                  <c:v>1.5635008343086094</c:v>
                </c:pt>
                <c:pt idx="20">
                  <c:v>1.6068549067879128</c:v>
                </c:pt>
                <c:pt idx="21">
                  <c:v>1.6492399070784278</c:v>
                </c:pt>
                <c:pt idx="22">
                  <c:v>1.6907335206085914</c:v>
                </c:pt>
                <c:pt idx="23">
                  <c:v>1.7314045016062491</c:v>
                </c:pt>
                <c:pt idx="24">
                  <c:v>1.7713140076897089</c:v>
                </c:pt>
                <c:pt idx="25">
                  <c:v>1.8105166922239155</c:v>
                </c:pt>
                <c:pt idx="26">
                  <c:v>1.8490616056253033</c:v>
                </c:pt>
                <c:pt idx="27">
                  <c:v>1.8869929445669509</c:v>
                </c:pt>
                <c:pt idx="28">
                  <c:v>1.9243506790419007</c:v>
                </c:pt>
                <c:pt idx="29">
                  <c:v>2.0507879752273492</c:v>
                </c:pt>
                <c:pt idx="30">
                  <c:v>1.9974871696618102</c:v>
                </c:pt>
                <c:pt idx="31">
                  <c:v>2.033374378951974</c:v>
                </c:pt>
                <c:pt idx="32">
                  <c:v>2.0688570255811038</c:v>
                </c:pt>
                <c:pt idx="33">
                  <c:v>2.1039574917395214</c:v>
                </c:pt>
                <c:pt idx="34">
                  <c:v>2.1386964260348229</c:v>
                </c:pt>
                <c:pt idx="35">
                  <c:v>2.1730929192152271</c:v>
                </c:pt>
                <c:pt idx="36">
                  <c:v>2.207164658070659</c:v>
                </c:pt>
                <c:pt idx="37">
                  <c:v>2.2409280606957696</c:v>
                </c:pt>
                <c:pt idx="38">
                  <c:v>2.2743983957688103</c:v>
                </c:pt>
                <c:pt idx="39">
                  <c:v>2.3075898880686623</c:v>
                </c:pt>
                <c:pt idx="40">
                  <c:v>2.3405158120989338</c:v>
                </c:pt>
                <c:pt idx="41">
                  <c:v>2.3732230417081173</c:v>
                </c:pt>
                <c:pt idx="42">
                  <c:v>2.4057213260463026</c:v>
                </c:pt>
                <c:pt idx="43">
                  <c:v>2.4380198320987994</c:v>
                </c:pt>
                <c:pt idx="44">
                  <c:v>2.4701271901278119</c:v>
                </c:pt>
                <c:pt idx="45">
                  <c:v>2.5020515347765002</c:v>
                </c:pt>
                <c:pt idx="46">
                  <c:v>2.5338005423211083</c:v>
                </c:pt>
                <c:pt idx="47">
                  <c:v>2.5653814644949833</c:v>
                </c:pt>
                <c:pt idx="48">
                  <c:v>2.5968011592550324</c:v>
                </c:pt>
                <c:pt idx="49">
                  <c:v>2.6280661188156245</c:v>
                </c:pt>
                <c:pt idx="50">
                  <c:v>2.6591824952352416</c:v>
                </c:pt>
                <c:pt idx="51">
                  <c:v>2.6901546063058035</c:v>
                </c:pt>
                <c:pt idx="52">
                  <c:v>2.7209879947385414</c:v>
                </c:pt>
                <c:pt idx="53">
                  <c:v>2.7516879264774348</c:v>
                </c:pt>
                <c:pt idx="54">
                  <c:v>2.7822594088848565</c:v>
                </c:pt>
                <c:pt idx="55">
                  <c:v>2.8127072074572981</c:v>
                </c:pt>
                <c:pt idx="56">
                  <c:v>2.843035861211634</c:v>
                </c:pt>
                <c:pt idx="57">
                  <c:v>2.8732496968668366</c:v>
                </c:pt>
                <c:pt idx="58">
                  <c:v>2.9033528419326124</c:v>
                </c:pt>
                <c:pt idx="59">
                  <c:v>2.9333492368045269</c:v>
                </c:pt>
                <c:pt idx="60">
                  <c:v>2.9632426459548782</c:v>
                </c:pt>
                <c:pt idx="61">
                  <c:v>2.9930221771435814</c:v>
                </c:pt>
                <c:pt idx="62">
                  <c:v>3.0226918284194904</c:v>
                </c:pt>
                <c:pt idx="63">
                  <c:v>3.0522554209757837</c:v>
                </c:pt>
                <c:pt idx="64">
                  <c:v>3.0817166094903881</c:v>
                </c:pt>
                <c:pt idx="65">
                  <c:v>3.1110788917197993</c:v>
                </c:pt>
                <c:pt idx="66">
                  <c:v>3.1403456174102855</c:v>
                </c:pt>
                <c:pt idx="67">
                  <c:v>3.1695199965840333</c:v>
                </c:pt>
                <c:pt idx="68">
                  <c:v>3.1986051072522566</c:v>
                </c:pt>
                <c:pt idx="69">
                  <c:v>3.2276039026024206</c:v>
                </c:pt>
                <c:pt idx="70">
                  <c:v>3.2565192177019213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0573568"/>
        <c:axId val="100575488"/>
      </c:scatterChart>
      <c:valAx>
        <c:axId val="10057356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575488"/>
        <c:crosses val="autoZero"/>
        <c:crossBetween val="midCat"/>
      </c:valAx>
      <c:valAx>
        <c:axId val="10057548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057356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Mastersheet!$BE$386:$BE$456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4.5902478114447406E-2</c:v>
                </c:pt>
                <c:pt idx="12">
                  <c:v>4.7027772377581344E-2</c:v>
                </c:pt>
                <c:pt idx="13">
                  <c:v>4.8106330170090479E-2</c:v>
                </c:pt>
                <c:pt idx="14">
                  <c:v>4.9143797916198689E-2</c:v>
                </c:pt>
                <c:pt idx="15">
                  <c:v>5.0144842707796455E-2</c:v>
                </c:pt>
                <c:pt idx="16">
                  <c:v>5.111336940803924E-2</c:v>
                </c:pt>
                <c:pt idx="17">
                  <c:v>5.2052680278045022E-2</c:v>
                </c:pt>
                <c:pt idx="18">
                  <c:v>5.2965594558461539E-2</c:v>
                </c:pt>
                <c:pt idx="19">
                  <c:v>5.3854539546891102E-2</c:v>
                </c:pt>
                <c:pt idx="20">
                  <c:v>5.472162099647717E-2</c:v>
                </c:pt>
                <c:pt idx="21">
                  <c:v>5.5569321002287467E-2</c:v>
                </c:pt>
                <c:pt idx="22">
                  <c:v>5.6399193272890738E-2</c:v>
                </c:pt>
                <c:pt idx="23">
                  <c:v>5.7212612892843892E-2</c:v>
                </c:pt>
                <c:pt idx="24">
                  <c:v>5.8010803014513092E-2</c:v>
                </c:pt>
                <c:pt idx="25">
                  <c:v>5.879485670519722E-2</c:v>
                </c:pt>
                <c:pt idx="26">
                  <c:v>5.9565754973224978E-2</c:v>
                </c:pt>
                <c:pt idx="27">
                  <c:v>6.0324381752057926E-2</c:v>
                </c:pt>
                <c:pt idx="28">
                  <c:v>6.1071536441556926E-2</c:v>
                </c:pt>
                <c:pt idx="29">
                  <c:v>6.3600282365265895E-2</c:v>
                </c:pt>
                <c:pt idx="30">
                  <c:v>6.2534266253955112E-2</c:v>
                </c:pt>
                <c:pt idx="31">
                  <c:v>6.3252010439758394E-2</c:v>
                </c:pt>
                <c:pt idx="32">
                  <c:v>6.3961663372340993E-2</c:v>
                </c:pt>
                <c:pt idx="33">
                  <c:v>6.4663672695509336E-2</c:v>
                </c:pt>
                <c:pt idx="34">
                  <c:v>6.5358451381415369E-2</c:v>
                </c:pt>
                <c:pt idx="35">
                  <c:v>6.6046381245023461E-2</c:v>
                </c:pt>
                <c:pt idx="36">
                  <c:v>6.6727816022132097E-2</c:v>
                </c:pt>
                <c:pt idx="37">
                  <c:v>6.7403084074634301E-2</c:v>
                </c:pt>
                <c:pt idx="38">
                  <c:v>6.8072490776095118E-2</c:v>
                </c:pt>
                <c:pt idx="39">
                  <c:v>6.8736320622092159E-2</c:v>
                </c:pt>
                <c:pt idx="40">
                  <c:v>6.9394839102697586E-2</c:v>
                </c:pt>
                <c:pt idx="41">
                  <c:v>7.0048983694881259E-2</c:v>
                </c:pt>
                <c:pt idx="42">
                  <c:v>7.0698949381644963E-2</c:v>
                </c:pt>
                <c:pt idx="43">
                  <c:v>7.1344919502694892E-2</c:v>
                </c:pt>
                <c:pt idx="44">
                  <c:v>7.1987066663275145E-2</c:v>
                </c:pt>
                <c:pt idx="45">
                  <c:v>7.2625553556248917E-2</c:v>
                </c:pt>
                <c:pt idx="46">
                  <c:v>7.3260533707141084E-2</c:v>
                </c:pt>
                <c:pt idx="47">
                  <c:v>7.3892152150618576E-2</c:v>
                </c:pt>
                <c:pt idx="48">
                  <c:v>7.4520546045819563E-2</c:v>
                </c:pt>
                <c:pt idx="49">
                  <c:v>7.5145845237031397E-2</c:v>
                </c:pt>
                <c:pt idx="50">
                  <c:v>7.5768172765423747E-2</c:v>
                </c:pt>
                <c:pt idx="51">
                  <c:v>7.6387614986834981E-2</c:v>
                </c:pt>
                <c:pt idx="52">
                  <c:v>7.7004282755489747E-2</c:v>
                </c:pt>
                <c:pt idx="53">
                  <c:v>7.7618281390267607E-2</c:v>
                </c:pt>
                <c:pt idx="54">
                  <c:v>7.8229711038416042E-2</c:v>
                </c:pt>
                <c:pt idx="55">
                  <c:v>7.8838667009864874E-2</c:v>
                </c:pt>
                <c:pt idx="56">
                  <c:v>7.9445240084951588E-2</c:v>
                </c:pt>
                <c:pt idx="57">
                  <c:v>8.004951679805565E-2</c:v>
                </c:pt>
                <c:pt idx="58">
                  <c:v>8.0651579699371159E-2</c:v>
                </c:pt>
                <c:pt idx="59">
                  <c:v>8.125150759680945E-2</c:v>
                </c:pt>
                <c:pt idx="60">
                  <c:v>8.1849375779816477E-2</c:v>
                </c:pt>
                <c:pt idx="61">
                  <c:v>8.2444966403590544E-2</c:v>
                </c:pt>
                <c:pt idx="62">
                  <c:v>8.3038359429108727E-2</c:v>
                </c:pt>
                <c:pt idx="63">
                  <c:v>8.3629631280234595E-2</c:v>
                </c:pt>
                <c:pt idx="64">
                  <c:v>8.4218855050526675E-2</c:v>
                </c:pt>
                <c:pt idx="65">
                  <c:v>8.4806100695114905E-2</c:v>
                </c:pt>
                <c:pt idx="66">
                  <c:v>8.5391435208924629E-2</c:v>
                </c:pt>
                <c:pt idx="67">
                  <c:v>8.5974922792399586E-2</c:v>
                </c:pt>
                <c:pt idx="68">
                  <c:v>8.6556625005764054E-2</c:v>
                </c:pt>
                <c:pt idx="69">
                  <c:v>8.7136600912767329E-2</c:v>
                </c:pt>
                <c:pt idx="70">
                  <c:v>8.7714907214757346E-2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0626432"/>
        <c:axId val="100628352"/>
      </c:scatterChart>
      <c:valAx>
        <c:axId val="10062643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628352"/>
        <c:crosses val="autoZero"/>
        <c:crossBetween val="midCat"/>
      </c:valAx>
      <c:valAx>
        <c:axId val="1006283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062643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Mastersheet!$BF$458:$BF$528</c:f>
              <c:numCache>
                <c:formatCode>0.000</c:formatCode>
                <c:ptCount val="71"/>
                <c:pt idx="0">
                  <c:v>0</c:v>
                </c:pt>
                <c:pt idx="1">
                  <c:v>0.24224889477551148</c:v>
                </c:pt>
                <c:pt idx="2">
                  <c:v>0.40845396464878014</c:v>
                </c:pt>
                <c:pt idx="3">
                  <c:v>0.53926640463332354</c:v>
                </c:pt>
                <c:pt idx="4">
                  <c:v>0.6490125808002134</c:v>
                </c:pt>
                <c:pt idx="5">
                  <c:v>0.74458700968402902</c:v>
                </c:pt>
                <c:pt idx="6">
                  <c:v>0.82988961729176136</c:v>
                </c:pt>
                <c:pt idx="7">
                  <c:v>0.90736146513912774</c:v>
                </c:pt>
                <c:pt idx="8">
                  <c:v>0.97864119765414537</c:v>
                </c:pt>
                <c:pt idx="9">
                  <c:v>1.0448868686856725</c:v>
                </c:pt>
                <c:pt idx="10">
                  <c:v>1.106949856700765</c:v>
                </c:pt>
                <c:pt idx="11">
                  <c:v>1.1659096768565453</c:v>
                </c:pt>
                <c:pt idx="12">
                  <c:v>1.2221962748769075</c:v>
                </c:pt>
                <c:pt idx="13">
                  <c:v>1.2761545684917752</c:v>
                </c:pt>
                <c:pt idx="14">
                  <c:v>1.3280657671911034</c:v>
                </c:pt>
                <c:pt idx="15">
                  <c:v>1.3781623557414704</c:v>
                </c:pt>
                <c:pt idx="16">
                  <c:v>1.4266388840959994</c:v>
                </c:pt>
                <c:pt idx="17">
                  <c:v>1.4736599039535221</c:v>
                </c:pt>
                <c:pt idx="18">
                  <c:v>1.5193659163335564</c:v>
                </c:pt>
                <c:pt idx="19">
                  <c:v>1.5638779027850431</c:v>
                </c:pt>
                <c:pt idx="20">
                  <c:v>1.60730082868963</c:v>
                </c:pt>
                <c:pt idx="21">
                  <c:v>1.6497585311668008</c:v>
                </c:pt>
                <c:pt idx="22">
                  <c:v>1.6913284629220031</c:v>
                </c:pt>
                <c:pt idx="23">
                  <c:v>1.7320791773489443</c:v>
                </c:pt>
                <c:pt idx="24">
                  <c:v>1.7720716574774344</c:v>
                </c:pt>
                <c:pt idx="25">
                  <c:v>1.8113604038846332</c:v>
                </c:pt>
                <c:pt idx="26">
                  <c:v>1.8499943324609933</c:v>
                </c:pt>
                <c:pt idx="27">
                  <c:v>1.8880175207697978</c:v>
                </c:pt>
                <c:pt idx="28">
                  <c:v>1.9254698328015631</c:v>
                </c:pt>
                <c:pt idx="29">
                  <c:v>2.052076788660421</c:v>
                </c:pt>
                <c:pt idx="30">
                  <c:v>1.9988032936252769</c:v>
                </c:pt>
                <c:pt idx="31">
                  <c:v>2.0347896848859515</c:v>
                </c:pt>
                <c:pt idx="32">
                  <c:v>2.0703710493334073</c:v>
                </c:pt>
                <c:pt idx="33">
                  <c:v>2.1055698694380851</c:v>
                </c:pt>
                <c:pt idx="34">
                  <c:v>2.1404068830257472</c:v>
                </c:pt>
                <c:pt idx="35">
                  <c:v>2.1749012604896434</c:v>
                </c:pt>
                <c:pt idx="36">
                  <c:v>2.2090707599454928</c:v>
                </c:pt>
                <c:pt idx="37">
                  <c:v>2.242931863555687</c:v>
                </c:pt>
                <c:pt idx="38">
                  <c:v>2.2764998977106288</c:v>
                </c:pt>
                <c:pt idx="39">
                  <c:v>2.309789139316309</c:v>
                </c:pt>
                <c:pt idx="40">
                  <c:v>2.3428129100794832</c:v>
                </c:pt>
                <c:pt idx="41">
                  <c:v>2.3756181502662512</c:v>
                </c:pt>
                <c:pt idx="42">
                  <c:v>2.4082146489186265</c:v>
                </c:pt>
                <c:pt idx="43">
                  <c:v>2.4406116093650088</c:v>
                </c:pt>
                <c:pt idx="44">
                  <c:v>2.4728176950489189</c:v>
                </c:pt>
                <c:pt idx="45">
                  <c:v>2.5048410709705244</c:v>
                </c:pt>
                <c:pt idx="46">
                  <c:v>2.5366894412339454</c:v>
                </c:pt>
                <c:pt idx="47">
                  <c:v>2.5683700831302136</c:v>
                </c:pt>
                <c:pt idx="48">
                  <c:v>2.599889878131548</c:v>
                </c:pt>
                <c:pt idx="49">
                  <c:v>2.6312553401261161</c:v>
                </c:pt>
                <c:pt idx="50">
                  <c:v>2.6624726411825197</c:v>
                </c:pt>
                <c:pt idx="51">
                  <c:v>2.693547255083045</c:v>
                </c:pt>
                <c:pt idx="52">
                  <c:v>2.7244847037714308</c:v>
                </c:pt>
                <c:pt idx="53">
                  <c:v>2.7552902337430671</c:v>
                </c:pt>
                <c:pt idx="54">
                  <c:v>2.7859688341233699</c:v>
                </c:pt>
                <c:pt idx="55">
                  <c:v>2.8165252532870992</c:v>
                </c:pt>
                <c:pt idx="56">
                  <c:v>2.8469640141575345</c:v>
                </c:pt>
                <c:pt idx="57">
                  <c:v>2.8772894283094885</c:v>
                </c:pt>
                <c:pt idx="58">
                  <c:v>2.9075056089866615</c:v>
                </c:pt>
                <c:pt idx="59">
                  <c:v>2.937616483132059</c:v>
                </c:pt>
                <c:pt idx="60">
                  <c:v>2.9676258025200672</c:v>
                </c:pt>
                <c:pt idx="61">
                  <c:v>2.9975226470930201</c:v>
                </c:pt>
                <c:pt idx="62">
                  <c:v>3.0273110032689399</c:v>
                </c:pt>
                <c:pt idx="63">
                  <c:v>3.0569946812246309</c:v>
                </c:pt>
                <c:pt idx="64">
                  <c:v>3.086577325195301</c:v>
                </c:pt>
                <c:pt idx="65">
                  <c:v>3.1160624230309448</c:v>
                </c:pt>
                <c:pt idx="66">
                  <c:v>3.1454533150730866</c:v>
                </c:pt>
                <c:pt idx="67">
                  <c:v>3.1747532024092768</c:v>
                </c:pt>
                <c:pt idx="68">
                  <c:v>3.2039651545570251</c:v>
                </c:pt>
                <c:pt idx="69">
                  <c:v>3.2330921166240412</c:v>
                </c:pt>
                <c:pt idx="70">
                  <c:v>3.262136915987063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100654464"/>
        <c:axId val="100664832"/>
      </c:scatterChart>
      <c:valAx>
        <c:axId val="10065446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664832"/>
        <c:crosses val="autoZero"/>
        <c:crossBetween val="midCat"/>
      </c:valAx>
      <c:valAx>
        <c:axId val="10066483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10065446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Mastersheet!$BE$458:$BE$528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4.5902716397849819E-2</c:v>
                </c:pt>
                <c:pt idx="12">
                  <c:v>4.7028448358257063E-2</c:v>
                </c:pt>
                <c:pt idx="13">
                  <c:v>4.8107614230554416E-2</c:v>
                </c:pt>
                <c:pt idx="14">
                  <c:v>4.9145838204540979E-2</c:v>
                </c:pt>
                <c:pt idx="15">
                  <c:v>5.0147769975548318E-2</c:v>
                </c:pt>
                <c:pt idx="16">
                  <c:v>5.1117300542638897E-2</c:v>
                </c:pt>
                <c:pt idx="17">
                  <c:v>5.2057720939789352E-2</c:v>
                </c:pt>
                <c:pt idx="18">
                  <c:v>5.297184118739004E-2</c:v>
                </c:pt>
                <c:pt idx="19">
                  <c:v>5.3862080916419773E-2</c:v>
                </c:pt>
                <c:pt idx="20">
                  <c:v>5.4730539434511512E-2</c:v>
                </c:pt>
                <c:pt idx="21">
                  <c:v>5.5579693484054928E-2</c:v>
                </c:pt>
                <c:pt idx="22">
                  <c:v>5.6411092119158977E-2</c:v>
                </c:pt>
                <c:pt idx="23">
                  <c:v>5.7226106407697798E-2</c:v>
                </c:pt>
                <c:pt idx="24">
                  <c:v>5.8025956010267603E-2</c:v>
                </c:pt>
                <c:pt idx="25">
                  <c:v>5.8811730938411577E-2</c:v>
                </c:pt>
                <c:pt idx="26">
                  <c:v>5.9584409509938777E-2</c:v>
                </c:pt>
                <c:pt idx="27">
                  <c:v>6.0344873276114867E-2</c:v>
                </c:pt>
                <c:pt idx="28">
                  <c:v>6.1093919516750174E-2</c:v>
                </c:pt>
                <c:pt idx="29">
                  <c:v>6.3626058633927327E-2</c:v>
                </c:pt>
                <c:pt idx="30">
                  <c:v>6.2560588733224454E-2</c:v>
                </c:pt>
                <c:pt idx="31">
                  <c:v>6.3280316558437938E-2</c:v>
                </c:pt>
                <c:pt idx="32">
                  <c:v>6.3991943847387059E-2</c:v>
                </c:pt>
                <c:pt idx="33">
                  <c:v>6.4695920249480607E-2</c:v>
                </c:pt>
                <c:pt idx="34">
                  <c:v>6.5392660521233867E-2</c:v>
                </c:pt>
                <c:pt idx="35">
                  <c:v>6.6082548070511782E-2</c:v>
                </c:pt>
                <c:pt idx="36">
                  <c:v>6.6765938059628771E-2</c:v>
                </c:pt>
                <c:pt idx="37">
                  <c:v>6.7443160131832658E-2</c:v>
                </c:pt>
                <c:pt idx="38">
                  <c:v>6.8114520814931481E-2</c:v>
                </c:pt>
                <c:pt idx="39">
                  <c:v>6.8780305647045098E-2</c:v>
                </c:pt>
                <c:pt idx="40">
                  <c:v>6.9440781062308568E-2</c:v>
                </c:pt>
                <c:pt idx="41">
                  <c:v>7.0096885866043943E-2</c:v>
                </c:pt>
                <c:pt idx="42">
                  <c:v>7.0748815839091442E-2</c:v>
                </c:pt>
                <c:pt idx="43">
                  <c:v>7.1396755048019095E-2</c:v>
                </c:pt>
                <c:pt idx="44">
                  <c:v>7.2040876761697292E-2</c:v>
                </c:pt>
                <c:pt idx="45">
                  <c:v>7.2681344280129401E-2</c:v>
                </c:pt>
                <c:pt idx="46">
                  <c:v>7.3318311685397819E-2</c:v>
                </c:pt>
                <c:pt idx="47">
                  <c:v>7.3951924523323193E-2</c:v>
                </c:pt>
                <c:pt idx="48">
                  <c:v>7.4582320423349877E-2</c:v>
                </c:pt>
                <c:pt idx="49">
                  <c:v>7.5209629663241226E-2</c:v>
                </c:pt>
                <c:pt idx="50">
                  <c:v>7.5833975684369309E-2</c:v>
                </c:pt>
                <c:pt idx="51">
                  <c:v>7.6455467962379814E-2</c:v>
                </c:pt>
                <c:pt idx="52">
                  <c:v>7.7074216936147535E-2</c:v>
                </c:pt>
                <c:pt idx="53">
                  <c:v>7.769032753558025E-2</c:v>
                </c:pt>
                <c:pt idx="54">
                  <c:v>7.8303899543186312E-2</c:v>
                </c:pt>
                <c:pt idx="55">
                  <c:v>7.8915027926460893E-2</c:v>
                </c:pt>
                <c:pt idx="56">
                  <c:v>7.9523803143869601E-2</c:v>
                </c:pt>
                <c:pt idx="57">
                  <c:v>8.0130311426908685E-2</c:v>
                </c:pt>
                <c:pt idx="58">
                  <c:v>8.0734635040452141E-2</c:v>
                </c:pt>
                <c:pt idx="59">
                  <c:v>8.1336852523360093E-2</c:v>
                </c:pt>
                <c:pt idx="60">
                  <c:v>8.1937038911120266E-2</c:v>
                </c:pt>
                <c:pt idx="61">
                  <c:v>8.2534975802579319E-2</c:v>
                </c:pt>
                <c:pt idx="62">
                  <c:v>8.313074292609772E-2</c:v>
                </c:pt>
                <c:pt idx="63">
                  <c:v>8.3724416485211534E-2</c:v>
                </c:pt>
                <c:pt idx="64">
                  <c:v>8.4316069364624935E-2</c:v>
                </c:pt>
                <c:pt idx="65">
                  <c:v>8.4905771321337808E-2</c:v>
                </c:pt>
                <c:pt idx="66">
                  <c:v>8.5493589162180653E-2</c:v>
                </c:pt>
                <c:pt idx="67">
                  <c:v>8.6079586908904451E-2</c:v>
                </c:pt>
                <c:pt idx="68">
                  <c:v>8.6663825951859425E-2</c:v>
                </c:pt>
                <c:pt idx="69">
                  <c:v>8.724636519319974E-2</c:v>
                </c:pt>
                <c:pt idx="70">
                  <c:v>8.7827261180460178E-2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0727424"/>
        <c:axId val="100729600"/>
      </c:scatterChart>
      <c:valAx>
        <c:axId val="10072742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729600"/>
        <c:crosses val="autoZero"/>
        <c:crossBetween val="midCat"/>
      </c:valAx>
      <c:valAx>
        <c:axId val="1007296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072742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Mastersheet!$BE$98:$BE$168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4.5889204808782086E-2</c:v>
                </c:pt>
                <c:pt idx="12">
                  <c:v>4.7006188636836983E-2</c:v>
                </c:pt>
                <c:pt idx="13">
                  <c:v>4.8074783307771901E-2</c:v>
                </c:pt>
                <c:pt idx="14">
                  <c:v>4.9100842414004815E-2</c:v>
                </c:pt>
                <c:pt idx="15">
                  <c:v>5.008919592529984E-2</c:v>
                </c:pt>
                <c:pt idx="16">
                  <c:v>5.1043879147019897E-2</c:v>
                </c:pt>
                <c:pt idx="17">
                  <c:v>5.196830049542929E-2</c:v>
                </c:pt>
                <c:pt idx="18">
                  <c:v>5.2865366824413347E-2</c:v>
                </c:pt>
                <c:pt idx="19">
                  <c:v>5.3737578644737279E-2</c:v>
                </c:pt>
                <c:pt idx="20">
                  <c:v>5.4587103568004294E-2</c:v>
                </c:pt>
                <c:pt idx="21">
                  <c:v>5.5418248417932511E-2</c:v>
                </c:pt>
                <c:pt idx="22">
                  <c:v>5.6232437498501812E-2</c:v>
                </c:pt>
                <c:pt idx="23">
                  <c:v>5.7030935341098765E-2</c:v>
                </c:pt>
                <c:pt idx="24">
                  <c:v>5.7814869965286037E-2</c:v>
                </c:pt>
                <c:pt idx="25">
                  <c:v>5.8585252030510439E-2</c:v>
                </c:pt>
                <c:pt idx="26">
                  <c:v>5.9342990722974713E-2</c:v>
                </c:pt>
                <c:pt idx="27">
                  <c:v>6.0088907025912179E-2</c:v>
                </c:pt>
                <c:pt idx="28">
                  <c:v>6.0823744875869432E-2</c:v>
                </c:pt>
                <c:pt idx="29">
                  <c:v>6.1548180598220231E-2</c:v>
                </c:pt>
                <c:pt idx="30">
                  <c:v>6.2262830932170124E-2</c:v>
                </c:pt>
                <c:pt idx="31">
                  <c:v>6.2972298580938002E-2</c:v>
                </c:pt>
                <c:pt idx="32">
                  <c:v>6.3676830992918015E-2</c:v>
                </c:pt>
                <c:pt idx="33">
                  <c:v>6.4376661329966861E-2</c:v>
                </c:pt>
                <c:pt idx="34">
                  <c:v>6.5072009328437055E-2</c:v>
                </c:pt>
                <c:pt idx="35">
                  <c:v>6.5763082138555751E-2</c:v>
                </c:pt>
                <c:pt idx="36">
                  <c:v>6.6450075130958977E-2</c:v>
                </c:pt>
                <c:pt idx="37">
                  <c:v>6.7133172663788598E-2</c:v>
                </c:pt>
                <c:pt idx="38">
                  <c:v>6.7812548806923681E-2</c:v>
                </c:pt>
                <c:pt idx="39">
                  <c:v>6.8488368022073864E-2</c:v>
                </c:pt>
                <c:pt idx="40">
                  <c:v>6.9160785798909649E-2</c:v>
                </c:pt>
                <c:pt idx="41">
                  <c:v>6.9832690618761614E-2</c:v>
                </c:pt>
                <c:pt idx="42">
                  <c:v>7.0504069473536726E-2</c:v>
                </c:pt>
                <c:pt idx="43">
                  <c:v>7.1174913560362749E-2</c:v>
                </c:pt>
                <c:pt idx="44">
                  <c:v>7.1845217658795479E-2</c:v>
                </c:pt>
                <c:pt idx="45">
                  <c:v>7.2514979599992979E-2</c:v>
                </c:pt>
                <c:pt idx="46">
                  <c:v>7.3184199813281628E-2</c:v>
                </c:pt>
                <c:pt idx="47">
                  <c:v>7.3852880938050577E-2</c:v>
                </c:pt>
                <c:pt idx="48">
                  <c:v>7.4521027490946842E-2</c:v>
                </c:pt>
                <c:pt idx="49">
                  <c:v>7.5188645580012856E-2</c:v>
                </c:pt>
                <c:pt idx="50">
                  <c:v>7.5855742658771375E-2</c:v>
                </c:pt>
                <c:pt idx="51">
                  <c:v>7.6524288760808495E-2</c:v>
                </c:pt>
                <c:pt idx="52">
                  <c:v>7.7194208989229851E-2</c:v>
                </c:pt>
                <c:pt idx="53">
                  <c:v>7.7865434606893061E-2</c:v>
                </c:pt>
                <c:pt idx="54">
                  <c:v>7.8537902476149904E-2</c:v>
                </c:pt>
                <c:pt idx="55">
                  <c:v>7.9211554557336847E-2</c:v>
                </c:pt>
                <c:pt idx="56">
                  <c:v>7.9886337458989001E-2</c:v>
                </c:pt>
                <c:pt idx="57">
                  <c:v>8.056220203369259E-2</c:v>
                </c:pt>
                <c:pt idx="58">
                  <c:v>8.1239103014298E-2</c:v>
                </c:pt>
                <c:pt idx="59">
                  <c:v>8.1916998685899176E-2</c:v>
                </c:pt>
                <c:pt idx="60">
                  <c:v>8.259585058957411E-2</c:v>
                </c:pt>
                <c:pt idx="61">
                  <c:v>8.3276618151062354E-2</c:v>
                </c:pt>
                <c:pt idx="62">
                  <c:v>8.3959228123937399E-2</c:v>
                </c:pt>
                <c:pt idx="63">
                  <c:v>8.4643611896165608E-2</c:v>
                </c:pt>
                <c:pt idx="64">
                  <c:v>8.5329705157612304E-2</c:v>
                </c:pt>
                <c:pt idx="65">
                  <c:v>8.6017447595380464E-2</c:v>
                </c:pt>
                <c:pt idx="66">
                  <c:v>8.6706782614295402E-2</c:v>
                </c:pt>
                <c:pt idx="67">
                  <c:v>8.7397657080141272E-2</c:v>
                </c:pt>
                <c:pt idx="68">
                  <c:v>8.8090021083516185E-2</c:v>
                </c:pt>
                <c:pt idx="69">
                  <c:v>8.8783827722399344E-2</c:v>
                </c:pt>
                <c:pt idx="70">
                  <c:v>8.9479032901722683E-2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Mastersheet!$BE$170:$BE$240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4.5894265796156478E-2</c:v>
                </c:pt>
                <c:pt idx="12">
                  <c:v>4.70205448335793E-2</c:v>
                </c:pt>
                <c:pt idx="13">
                  <c:v>4.8102051512410121E-2</c:v>
                </c:pt>
                <c:pt idx="14">
                  <c:v>4.9144166603097325E-2</c:v>
                </c:pt>
                <c:pt idx="15">
                  <c:v>5.0151350160692741E-2</c:v>
                </c:pt>
                <c:pt idx="16">
                  <c:v>5.1127342705946176E-2</c:v>
                </c:pt>
                <c:pt idx="17">
                  <c:v>5.2075313948331869E-2</c:v>
                </c:pt>
                <c:pt idx="18">
                  <c:v>5.2997974709849724E-2</c:v>
                </c:pt>
                <c:pt idx="19">
                  <c:v>5.3897662503802034E-2</c:v>
                </c:pt>
                <c:pt idx="20">
                  <c:v>5.4776407906903558E-2</c:v>
                </c:pt>
                <c:pt idx="21">
                  <c:v>5.5638410984254642E-2</c:v>
                </c:pt>
                <c:pt idx="22">
                  <c:v>5.6484999057208177E-2</c:v>
                </c:pt>
                <c:pt idx="23">
                  <c:v>5.7317353116209058E-2</c:v>
                </c:pt>
                <c:pt idx="24">
                  <c:v>5.813652868025062E-2</c:v>
                </c:pt>
                <c:pt idx="25">
                  <c:v>5.8943473061582548E-2</c:v>
                </c:pt>
                <c:pt idx="26">
                  <c:v>5.9739039753422943E-2</c:v>
                </c:pt>
                <c:pt idx="27">
                  <c:v>6.0524000497185197E-2</c:v>
                </c:pt>
                <c:pt idx="28">
                  <c:v>6.1299055464373531E-2</c:v>
                </c:pt>
                <c:pt idx="29">
                  <c:v>6.3875874436251395E-2</c:v>
                </c:pt>
                <c:pt idx="30">
                  <c:v>6.2821941472976761E-2</c:v>
                </c:pt>
                <c:pt idx="31">
                  <c:v>6.3575176975237416E-2</c:v>
                </c:pt>
                <c:pt idx="32">
                  <c:v>6.4324759073774149E-2</c:v>
                </c:pt>
                <c:pt idx="33">
                  <c:v>6.5070887936383229E-2</c:v>
                </c:pt>
                <c:pt idx="34">
                  <c:v>6.5813753593791921E-2</c:v>
                </c:pt>
                <c:pt idx="35">
                  <c:v>6.655353636249936E-2</c:v>
                </c:pt>
                <c:pt idx="36">
                  <c:v>6.7290407298855423E-2</c:v>
                </c:pt>
                <c:pt idx="37">
                  <c:v>6.8024528666343342E-2</c:v>
                </c:pt>
                <c:pt idx="38">
                  <c:v>6.8756054403500022E-2</c:v>
                </c:pt>
                <c:pt idx="39">
                  <c:v>6.9485130583852112E-2</c:v>
                </c:pt>
                <c:pt idx="40">
                  <c:v>7.0211895862102733E-2</c:v>
                </c:pt>
                <c:pt idx="41">
                  <c:v>7.0939266713300808E-2</c:v>
                </c:pt>
                <c:pt idx="42">
                  <c:v>7.1667218774188732E-2</c:v>
                </c:pt>
                <c:pt idx="43">
                  <c:v>7.2395732859339632E-2</c:v>
                </c:pt>
                <c:pt idx="44">
                  <c:v>7.3124794236812563E-2</c:v>
                </c:pt>
                <c:pt idx="45">
                  <c:v>7.3854392008778177E-2</c:v>
                </c:pt>
                <c:pt idx="46">
                  <c:v>7.458451858060583E-2</c:v>
                </c:pt>
                <c:pt idx="47">
                  <c:v>7.531516920473412E-2</c:v>
                </c:pt>
                <c:pt idx="48">
                  <c:v>7.6046341587957297E-2</c:v>
                </c:pt>
                <c:pt idx="49">
                  <c:v>7.6778035552633128E-2</c:v>
                </c:pt>
                <c:pt idx="50">
                  <c:v>7.7510252743872646E-2</c:v>
                </c:pt>
                <c:pt idx="51">
                  <c:v>7.8245347582649061E-2</c:v>
                </c:pt>
                <c:pt idx="52">
                  <c:v>7.89832317209338E-2</c:v>
                </c:pt>
                <c:pt idx="53">
                  <c:v>7.9723824072765528E-2</c:v>
                </c:pt>
                <c:pt idx="54">
                  <c:v>8.0467050151928787E-2</c:v>
                </c:pt>
                <c:pt idx="55">
                  <c:v>8.1212841479737521E-2</c:v>
                </c:pt>
                <c:pt idx="56">
                  <c:v>8.1961135054444204E-2</c:v>
                </c:pt>
                <c:pt idx="57">
                  <c:v>8.2711872874951645E-2</c:v>
                </c:pt>
                <c:pt idx="58">
                  <c:v>8.3465001512476641E-2</c:v>
                </c:pt>
                <c:pt idx="59">
                  <c:v>8.4220471724655521E-2</c:v>
                </c:pt>
                <c:pt idx="60">
                  <c:v>8.4978238107290396E-2</c:v>
                </c:pt>
                <c:pt idx="61">
                  <c:v>8.5739283097409955E-2</c:v>
                </c:pt>
                <c:pt idx="62">
                  <c:v>8.6503528488388423E-2</c:v>
                </c:pt>
                <c:pt idx="63">
                  <c:v>8.7270901130395803E-2</c:v>
                </c:pt>
                <c:pt idx="64">
                  <c:v>8.8041332564052249E-2</c:v>
                </c:pt>
                <c:pt idx="65">
                  <c:v>8.8814758685228021E-2</c:v>
                </c:pt>
                <c:pt idx="66">
                  <c:v>8.9591119437927386E-2</c:v>
                </c:pt>
                <c:pt idx="67">
                  <c:v>9.0370358532543826E-2</c:v>
                </c:pt>
                <c:pt idx="68">
                  <c:v>9.1152423187062542E-2</c:v>
                </c:pt>
                <c:pt idx="69">
                  <c:v>9.1937263889059845E-2</c:v>
                </c:pt>
                <c:pt idx="70">
                  <c:v>9.2724834176567933E-2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Mastersheet!$BE$242:$BE$312</c:f>
              <c:numCache>
                <c:formatCode>0.0%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4.5894563514859196E-2</c:v>
                </c:pt>
                <c:pt idx="12">
                  <c:v>4.7021389422272568E-2</c:v>
                </c:pt>
                <c:pt idx="13">
                  <c:v>4.8103655900198342E-2</c:v>
                </c:pt>
                <c:pt idx="14">
                  <c:v>4.914671601337673E-2</c:v>
                </c:pt>
                <c:pt idx="15">
                  <c:v>5.0155008165320973E-2</c:v>
                </c:pt>
                <c:pt idx="16">
                  <c:v>5.1132255641001344E-2</c:v>
                </c:pt>
                <c:pt idx="17">
                  <c:v>5.2081614207287623E-2</c:v>
                </c:pt>
                <c:pt idx="18">
                  <c:v>5.3005783247775592E-2</c:v>
                </c:pt>
                <c:pt idx="19">
                  <c:v>5.3907090774541651E-2</c:v>
                </c:pt>
                <c:pt idx="20">
                  <c:v>5.4787559384618295E-2</c:v>
                </c:pt>
                <c:pt idx="21">
                  <c:v>5.565138294011563E-2</c:v>
                </c:pt>
                <c:pt idx="22">
                  <c:v>5.6499883129498461E-2</c:v>
                </c:pt>
                <c:pt idx="23">
                  <c:v>5.7334236096949737E-2</c:v>
                </c:pt>
                <c:pt idx="24">
                  <c:v>5.8155493161018444E-2</c:v>
                </c:pt>
                <c:pt idx="25">
                  <c:v>5.896459796872848E-2</c:v>
                </c:pt>
                <c:pt idx="26">
                  <c:v>5.9762400795462217E-2</c:v>
                </c:pt>
                <c:pt idx="27">
                  <c:v>6.054967054173381E-2</c:v>
                </c:pt>
                <c:pt idx="28">
                  <c:v>6.1327104858044025E-2</c:v>
                </c:pt>
                <c:pt idx="29">
                  <c:v>6.3908192092656663E-2</c:v>
                </c:pt>
                <c:pt idx="30">
                  <c:v>6.2854951848963184E-2</c:v>
                </c:pt>
                <c:pt idx="31">
                  <c:v>6.3610767381737696E-2</c:v>
                </c:pt>
                <c:pt idx="32">
                  <c:v>6.4362994631552442E-2</c:v>
                </c:pt>
                <c:pt idx="33">
                  <c:v>6.5111832530893518E-2</c:v>
                </c:pt>
                <c:pt idx="34">
                  <c:v>6.5857469997527979E-2</c:v>
                </c:pt>
                <c:pt idx="35">
                  <c:v>6.6600086342300288E-2</c:v>
                </c:pt>
                <c:pt idx="36">
                  <c:v>6.7339851710439019E-2</c:v>
                </c:pt>
                <c:pt idx="37">
                  <c:v>6.8076927537939758E-2</c:v>
                </c:pt>
                <c:pt idx="38">
                  <c:v>6.8811467010133867E-2</c:v>
                </c:pt>
                <c:pt idx="39">
                  <c:v>6.9543615513568358E-2</c:v>
                </c:pt>
                <c:pt idx="40">
                  <c:v>7.0273511075216802E-2</c:v>
                </c:pt>
                <c:pt idx="41">
                  <c:v>7.1004072139604246E-2</c:v>
                </c:pt>
                <c:pt idx="42">
                  <c:v>7.1735273976223202E-2</c:v>
                </c:pt>
                <c:pt idx="43">
                  <c:v>7.2467097066677533E-2</c:v>
                </c:pt>
                <c:pt idx="44">
                  <c:v>7.3199526376885884E-2</c:v>
                </c:pt>
                <c:pt idx="45">
                  <c:v>7.3932550734690489E-2</c:v>
                </c:pt>
                <c:pt idx="46">
                  <c:v>7.4666162296298258E-2</c:v>
                </c:pt>
                <c:pt idx="47">
                  <c:v>7.540035608782264E-2</c:v>
                </c:pt>
                <c:pt idx="48">
                  <c:v>7.6135129610512206E-2</c:v>
                </c:pt>
                <c:pt idx="49">
                  <c:v>7.6870482500137435E-2</c:v>
                </c:pt>
                <c:pt idx="50">
                  <c:v>7.7606416232560982E-2</c:v>
                </c:pt>
                <c:pt idx="51">
                  <c:v>7.8345334295841909E-2</c:v>
                </c:pt>
                <c:pt idx="52">
                  <c:v>7.9087146948212408E-2</c:v>
                </c:pt>
                <c:pt idx="53">
                  <c:v>7.9831771827825776E-2</c:v>
                </c:pt>
                <c:pt idx="54">
                  <c:v>8.0579133279399751E-2</c:v>
                </c:pt>
                <c:pt idx="55">
                  <c:v>8.1329161752196621E-2</c:v>
                </c:pt>
                <c:pt idx="56">
                  <c:v>8.2081793260704486E-2</c:v>
                </c:pt>
                <c:pt idx="57">
                  <c:v>8.2836968900556779E-2</c:v>
                </c:pt>
                <c:pt idx="58">
                  <c:v>8.359463441322966E-2</c:v>
                </c:pt>
                <c:pt idx="59">
                  <c:v>8.435473979390401E-2</c:v>
                </c:pt>
                <c:pt idx="60">
                  <c:v>8.5117238937603451E-2</c:v>
                </c:pt>
                <c:pt idx="61">
                  <c:v>8.5883115355559952E-2</c:v>
                </c:pt>
                <c:pt idx="62">
                  <c:v>8.6652290310623062E-2</c:v>
                </c:pt>
                <c:pt idx="63">
                  <c:v>8.7424690169305E-2</c:v>
                </c:pt>
                <c:pt idx="64">
                  <c:v>8.8200246031639437E-2</c:v>
                </c:pt>
                <c:pt idx="65">
                  <c:v>8.8978893392555936E-2</c:v>
                </c:pt>
                <c:pt idx="66">
                  <c:v>8.9760571831666136E-2</c:v>
                </c:pt>
                <c:pt idx="67">
                  <c:v>9.0545224728714138E-2</c:v>
                </c:pt>
                <c:pt idx="68">
                  <c:v>9.1332799002234233E-2</c:v>
                </c:pt>
                <c:pt idx="69">
                  <c:v>9.2123244869238494E-2</c:v>
                </c:pt>
                <c:pt idx="70">
                  <c:v>9.2916515623979554E-2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Mastersheet!$BE$314:$BE$384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4.5898784845138874E-2</c:v>
                </c:pt>
                <c:pt idx="12">
                  <c:v>4.7017295646635981E-2</c:v>
                </c:pt>
                <c:pt idx="13">
                  <c:v>4.8086430652622365E-2</c:v>
                </c:pt>
                <c:pt idx="14">
                  <c:v>4.9112181897895596E-2</c:v>
                </c:pt>
                <c:pt idx="15">
                  <c:v>5.0099487105144593E-2</c:v>
                </c:pt>
                <c:pt idx="16">
                  <c:v>5.1052466981566971E-2</c:v>
                </c:pt>
                <c:pt idx="17">
                  <c:v>5.1974598709068835E-2</c:v>
                </c:pt>
                <c:pt idx="18">
                  <c:v>5.2868845286668062E-2</c:v>
                </c:pt>
                <c:pt idx="19">
                  <c:v>5.3737753633882404E-2</c:v>
                </c:pt>
                <c:pt idx="20">
                  <c:v>5.4583530146637929E-2</c:v>
                </c:pt>
                <c:pt idx="21">
                  <c:v>5.5408740578579148E-2</c:v>
                </c:pt>
                <c:pt idx="22">
                  <c:v>5.6215011430871639E-2</c:v>
                </c:pt>
                <c:pt idx="23">
                  <c:v>5.7003780656972147E-2</c:v>
                </c:pt>
                <c:pt idx="24">
                  <c:v>5.7776326107958048E-2</c:v>
                </c:pt>
                <c:pt idx="25">
                  <c:v>5.8533788761289819E-2</c:v>
                </c:pt>
                <c:pt idx="26">
                  <c:v>5.9277191847290231E-2</c:v>
                </c:pt>
                <c:pt idx="27">
                  <c:v>6.0007456718299983E-2</c:v>
                </c:pt>
                <c:pt idx="28">
                  <c:v>6.0725416108295641E-2</c:v>
                </c:pt>
                <c:pt idx="29">
                  <c:v>6.3201790192435089E-2</c:v>
                </c:pt>
                <c:pt idx="30">
                  <c:v>6.2127371484061784E-2</c:v>
                </c:pt>
                <c:pt idx="31">
                  <c:v>6.2814160889974116E-2</c:v>
                </c:pt>
                <c:pt idx="32">
                  <c:v>6.3492666416825327E-2</c:v>
                </c:pt>
                <c:pt idx="33">
                  <c:v>6.4163323989471263E-2</c:v>
                </c:pt>
                <c:pt idx="34">
                  <c:v>6.482653632175496E-2</c:v>
                </c:pt>
                <c:pt idx="35">
                  <c:v>6.5482676223422645E-2</c:v>
                </c:pt>
                <c:pt idx="36">
                  <c:v>6.6132089504332234E-2</c:v>
                </c:pt>
                <c:pt idx="37">
                  <c:v>6.6775097533448693E-2</c:v>
                </c:pt>
                <c:pt idx="38">
                  <c:v>6.7411999500776365E-2</c:v>
                </c:pt>
                <c:pt idx="39">
                  <c:v>6.8043074422726058E-2</c:v>
                </c:pt>
                <c:pt idx="40">
                  <c:v>6.8668582925115365E-2</c:v>
                </c:pt>
                <c:pt idx="41">
                  <c:v>6.9289450684717285E-2</c:v>
                </c:pt>
                <c:pt idx="42">
                  <c:v>6.9905868474644986E-2</c:v>
                </c:pt>
                <c:pt idx="43">
                  <c:v>7.051801587248889E-2</c:v>
                </c:pt>
                <c:pt idx="44">
                  <c:v>7.11260621164196E-2</c:v>
                </c:pt>
                <c:pt idx="45">
                  <c:v>7.1730166881569649E-2</c:v>
                </c:pt>
                <c:pt idx="46">
                  <c:v>7.2330480985348014E-2</c:v>
                </c:pt>
                <c:pt idx="47">
                  <c:v>7.2927147029286307E-2</c:v>
                </c:pt>
                <c:pt idx="48">
                  <c:v>7.3520299984092305E-2</c:v>
                </c:pt>
                <c:pt idx="49">
                  <c:v>7.4110067723790085E-2</c:v>
                </c:pt>
                <c:pt idx="50">
                  <c:v>7.4696571514138818E-2</c:v>
                </c:pt>
                <c:pt idx="51">
                  <c:v>7.5279941151362648E-2</c:v>
                </c:pt>
                <c:pt idx="52">
                  <c:v>7.5860284526601707E-2</c:v>
                </c:pt>
                <c:pt idx="53">
                  <c:v>7.6437704239609952E-2</c:v>
                </c:pt>
                <c:pt idx="54">
                  <c:v>7.7012297939381663E-2</c:v>
                </c:pt>
                <c:pt idx="55">
                  <c:v>7.7584158637882747E-2</c:v>
                </c:pt>
                <c:pt idx="56">
                  <c:v>7.8153374999382172E-2</c:v>
                </c:pt>
                <c:pt idx="57">
                  <c:v>7.8720031607620283E-2</c:v>
                </c:pt>
                <c:pt idx="58">
                  <c:v>7.9284209212814191E-2</c:v>
                </c:pt>
                <c:pt idx="59">
                  <c:v>7.9845984960291161E-2</c:v>
                </c:pt>
                <c:pt idx="60">
                  <c:v>8.0405432602364296E-2</c:v>
                </c:pt>
                <c:pt idx="61">
                  <c:v>8.096233808374538E-2</c:v>
                </c:pt>
                <c:pt idx="62">
                  <c:v>8.1516780140616585E-2</c:v>
                </c:pt>
                <c:pt idx="63">
                  <c:v>8.2068834062257637E-2</c:v>
                </c:pt>
                <c:pt idx="64">
                  <c:v>8.2618571890383644E-2</c:v>
                </c:pt>
                <c:pt idx="65">
                  <c:v>8.3166062604245319E-2</c:v>
                </c:pt>
                <c:pt idx="66">
                  <c:v>8.3711372292693001E-2</c:v>
                </c:pt>
                <c:pt idx="67">
                  <c:v>8.4254564314299021E-2</c:v>
                </c:pt>
                <c:pt idx="68">
                  <c:v>8.4795699446516687E-2</c:v>
                </c:pt>
                <c:pt idx="69">
                  <c:v>8.5334836024770502E-2</c:v>
                </c:pt>
                <c:pt idx="70">
                  <c:v>8.5872030072281114E-2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Mastersheet!$BE$386:$BE$456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4.5902478114447406E-2</c:v>
                </c:pt>
                <c:pt idx="12">
                  <c:v>4.7027772377581344E-2</c:v>
                </c:pt>
                <c:pt idx="13">
                  <c:v>4.8106330170090479E-2</c:v>
                </c:pt>
                <c:pt idx="14">
                  <c:v>4.9143797916198689E-2</c:v>
                </c:pt>
                <c:pt idx="15">
                  <c:v>5.0144842707796455E-2</c:v>
                </c:pt>
                <c:pt idx="16">
                  <c:v>5.111336940803924E-2</c:v>
                </c:pt>
                <c:pt idx="17">
                  <c:v>5.2052680278045022E-2</c:v>
                </c:pt>
                <c:pt idx="18">
                  <c:v>5.2965594558461539E-2</c:v>
                </c:pt>
                <c:pt idx="19">
                  <c:v>5.3854539546891102E-2</c:v>
                </c:pt>
                <c:pt idx="20">
                  <c:v>5.472162099647717E-2</c:v>
                </c:pt>
                <c:pt idx="21">
                  <c:v>5.5569321002287467E-2</c:v>
                </c:pt>
                <c:pt idx="22">
                  <c:v>5.6399193272890738E-2</c:v>
                </c:pt>
                <c:pt idx="23">
                  <c:v>5.7212612892843892E-2</c:v>
                </c:pt>
                <c:pt idx="24">
                  <c:v>5.8010803014513092E-2</c:v>
                </c:pt>
                <c:pt idx="25">
                  <c:v>5.879485670519722E-2</c:v>
                </c:pt>
                <c:pt idx="26">
                  <c:v>5.9565754973224978E-2</c:v>
                </c:pt>
                <c:pt idx="27">
                  <c:v>6.0324381752057926E-2</c:v>
                </c:pt>
                <c:pt idx="28">
                  <c:v>6.1071536441556926E-2</c:v>
                </c:pt>
                <c:pt idx="29">
                  <c:v>6.3600282365265895E-2</c:v>
                </c:pt>
                <c:pt idx="30">
                  <c:v>6.2534266253955112E-2</c:v>
                </c:pt>
                <c:pt idx="31">
                  <c:v>6.3252010439758394E-2</c:v>
                </c:pt>
                <c:pt idx="32">
                  <c:v>6.3961663372340993E-2</c:v>
                </c:pt>
                <c:pt idx="33">
                  <c:v>6.4663672695509336E-2</c:v>
                </c:pt>
                <c:pt idx="34">
                  <c:v>6.5358451381415369E-2</c:v>
                </c:pt>
                <c:pt idx="35">
                  <c:v>6.6046381245023461E-2</c:v>
                </c:pt>
                <c:pt idx="36">
                  <c:v>6.6727816022132097E-2</c:v>
                </c:pt>
                <c:pt idx="37">
                  <c:v>6.7403084074634301E-2</c:v>
                </c:pt>
                <c:pt idx="38">
                  <c:v>6.8072490776095118E-2</c:v>
                </c:pt>
                <c:pt idx="39">
                  <c:v>6.8736320622092159E-2</c:v>
                </c:pt>
                <c:pt idx="40">
                  <c:v>6.9394839102697586E-2</c:v>
                </c:pt>
                <c:pt idx="41">
                  <c:v>7.0048983694881259E-2</c:v>
                </c:pt>
                <c:pt idx="42">
                  <c:v>7.0698949381644963E-2</c:v>
                </c:pt>
                <c:pt idx="43">
                  <c:v>7.1344919502694892E-2</c:v>
                </c:pt>
                <c:pt idx="44">
                  <c:v>7.1987066663275145E-2</c:v>
                </c:pt>
                <c:pt idx="45">
                  <c:v>7.2625553556248917E-2</c:v>
                </c:pt>
                <c:pt idx="46">
                  <c:v>7.3260533707141084E-2</c:v>
                </c:pt>
                <c:pt idx="47">
                  <c:v>7.3892152150618576E-2</c:v>
                </c:pt>
                <c:pt idx="48">
                  <c:v>7.4520546045819563E-2</c:v>
                </c:pt>
                <c:pt idx="49">
                  <c:v>7.5145845237031397E-2</c:v>
                </c:pt>
                <c:pt idx="50">
                  <c:v>7.5768172765423747E-2</c:v>
                </c:pt>
                <c:pt idx="51">
                  <c:v>7.6387614986834981E-2</c:v>
                </c:pt>
                <c:pt idx="52">
                  <c:v>7.7004282755489747E-2</c:v>
                </c:pt>
                <c:pt idx="53">
                  <c:v>7.7618281390267607E-2</c:v>
                </c:pt>
                <c:pt idx="54">
                  <c:v>7.8229711038416042E-2</c:v>
                </c:pt>
                <c:pt idx="55">
                  <c:v>7.8838667009864874E-2</c:v>
                </c:pt>
                <c:pt idx="56">
                  <c:v>7.9445240084951588E-2</c:v>
                </c:pt>
                <c:pt idx="57">
                  <c:v>8.004951679805565E-2</c:v>
                </c:pt>
                <c:pt idx="58">
                  <c:v>8.0651579699371159E-2</c:v>
                </c:pt>
                <c:pt idx="59">
                  <c:v>8.125150759680945E-2</c:v>
                </c:pt>
                <c:pt idx="60">
                  <c:v>8.1849375779816477E-2</c:v>
                </c:pt>
                <c:pt idx="61">
                  <c:v>8.2444966403590544E-2</c:v>
                </c:pt>
                <c:pt idx="62">
                  <c:v>8.3038359429108727E-2</c:v>
                </c:pt>
                <c:pt idx="63">
                  <c:v>8.3629631280234595E-2</c:v>
                </c:pt>
                <c:pt idx="64">
                  <c:v>8.4218855050526675E-2</c:v>
                </c:pt>
                <c:pt idx="65">
                  <c:v>8.4806100695114905E-2</c:v>
                </c:pt>
                <c:pt idx="66">
                  <c:v>8.5391435208924629E-2</c:v>
                </c:pt>
                <c:pt idx="67">
                  <c:v>8.5974922792399586E-2</c:v>
                </c:pt>
                <c:pt idx="68">
                  <c:v>8.6556625005764054E-2</c:v>
                </c:pt>
                <c:pt idx="69">
                  <c:v>8.7136600912767329E-2</c:v>
                </c:pt>
                <c:pt idx="70">
                  <c:v>8.7714907214757346E-2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Mastersheet!$BE$458:$BE$528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4.5902716397849819E-2</c:v>
                </c:pt>
                <c:pt idx="12">
                  <c:v>4.7028448358257063E-2</c:v>
                </c:pt>
                <c:pt idx="13">
                  <c:v>4.8107614230554416E-2</c:v>
                </c:pt>
                <c:pt idx="14">
                  <c:v>4.9145838204540979E-2</c:v>
                </c:pt>
                <c:pt idx="15">
                  <c:v>5.0147769975548318E-2</c:v>
                </c:pt>
                <c:pt idx="16">
                  <c:v>5.1117300542638897E-2</c:v>
                </c:pt>
                <c:pt idx="17">
                  <c:v>5.2057720939789352E-2</c:v>
                </c:pt>
                <c:pt idx="18">
                  <c:v>5.297184118739004E-2</c:v>
                </c:pt>
                <c:pt idx="19">
                  <c:v>5.3862080916419773E-2</c:v>
                </c:pt>
                <c:pt idx="20">
                  <c:v>5.4730539434511512E-2</c:v>
                </c:pt>
                <c:pt idx="21">
                  <c:v>5.5579693484054928E-2</c:v>
                </c:pt>
                <c:pt idx="22">
                  <c:v>5.6411092119158977E-2</c:v>
                </c:pt>
                <c:pt idx="23">
                  <c:v>5.7226106407697798E-2</c:v>
                </c:pt>
                <c:pt idx="24">
                  <c:v>5.8025956010267603E-2</c:v>
                </c:pt>
                <c:pt idx="25">
                  <c:v>5.8811730938411577E-2</c:v>
                </c:pt>
                <c:pt idx="26">
                  <c:v>5.9584409509938777E-2</c:v>
                </c:pt>
                <c:pt idx="27">
                  <c:v>6.0344873276114867E-2</c:v>
                </c:pt>
                <c:pt idx="28">
                  <c:v>6.1093919516750174E-2</c:v>
                </c:pt>
                <c:pt idx="29">
                  <c:v>6.3626058633927327E-2</c:v>
                </c:pt>
                <c:pt idx="30">
                  <c:v>6.2560588733224454E-2</c:v>
                </c:pt>
                <c:pt idx="31">
                  <c:v>6.3280316558437938E-2</c:v>
                </c:pt>
                <c:pt idx="32">
                  <c:v>6.3991943847387059E-2</c:v>
                </c:pt>
                <c:pt idx="33">
                  <c:v>6.4695920249480607E-2</c:v>
                </c:pt>
                <c:pt idx="34">
                  <c:v>6.5392660521233867E-2</c:v>
                </c:pt>
                <c:pt idx="35">
                  <c:v>6.6082548070511782E-2</c:v>
                </c:pt>
                <c:pt idx="36">
                  <c:v>6.6765938059628771E-2</c:v>
                </c:pt>
                <c:pt idx="37">
                  <c:v>6.7443160131832658E-2</c:v>
                </c:pt>
                <c:pt idx="38">
                  <c:v>6.8114520814931481E-2</c:v>
                </c:pt>
                <c:pt idx="39">
                  <c:v>6.8780305647045098E-2</c:v>
                </c:pt>
                <c:pt idx="40">
                  <c:v>6.9440781062308568E-2</c:v>
                </c:pt>
                <c:pt idx="41">
                  <c:v>7.0096885866043943E-2</c:v>
                </c:pt>
                <c:pt idx="42">
                  <c:v>7.0748815839091442E-2</c:v>
                </c:pt>
                <c:pt idx="43">
                  <c:v>7.1396755048019095E-2</c:v>
                </c:pt>
                <c:pt idx="44">
                  <c:v>7.2040876761697292E-2</c:v>
                </c:pt>
                <c:pt idx="45">
                  <c:v>7.2681344280129401E-2</c:v>
                </c:pt>
                <c:pt idx="46">
                  <c:v>7.3318311685397819E-2</c:v>
                </c:pt>
                <c:pt idx="47">
                  <c:v>7.3951924523323193E-2</c:v>
                </c:pt>
                <c:pt idx="48">
                  <c:v>7.4582320423349877E-2</c:v>
                </c:pt>
                <c:pt idx="49">
                  <c:v>7.5209629663241226E-2</c:v>
                </c:pt>
                <c:pt idx="50">
                  <c:v>7.5833975684369309E-2</c:v>
                </c:pt>
                <c:pt idx="51">
                  <c:v>7.6455467962379814E-2</c:v>
                </c:pt>
                <c:pt idx="52">
                  <c:v>7.7074216936147535E-2</c:v>
                </c:pt>
                <c:pt idx="53">
                  <c:v>7.769032753558025E-2</c:v>
                </c:pt>
                <c:pt idx="54">
                  <c:v>7.8303899543186312E-2</c:v>
                </c:pt>
                <c:pt idx="55">
                  <c:v>7.8915027926460893E-2</c:v>
                </c:pt>
                <c:pt idx="56">
                  <c:v>7.9523803143869601E-2</c:v>
                </c:pt>
                <c:pt idx="57">
                  <c:v>8.0130311426908685E-2</c:v>
                </c:pt>
                <c:pt idx="58">
                  <c:v>8.0734635040452141E-2</c:v>
                </c:pt>
                <c:pt idx="59">
                  <c:v>8.1336852523360093E-2</c:v>
                </c:pt>
                <c:pt idx="60">
                  <c:v>8.1937038911120266E-2</c:v>
                </c:pt>
                <c:pt idx="61">
                  <c:v>8.2534975802579319E-2</c:v>
                </c:pt>
                <c:pt idx="62">
                  <c:v>8.313074292609772E-2</c:v>
                </c:pt>
                <c:pt idx="63">
                  <c:v>8.3724416485211534E-2</c:v>
                </c:pt>
                <c:pt idx="64">
                  <c:v>8.4316069364624935E-2</c:v>
                </c:pt>
                <c:pt idx="65">
                  <c:v>8.4905771321337808E-2</c:v>
                </c:pt>
                <c:pt idx="66">
                  <c:v>8.5493589162180653E-2</c:v>
                </c:pt>
                <c:pt idx="67">
                  <c:v>8.6079586908904451E-2</c:v>
                </c:pt>
                <c:pt idx="68">
                  <c:v>8.6663825951859425E-2</c:v>
                </c:pt>
                <c:pt idx="69">
                  <c:v>8.724636519319974E-2</c:v>
                </c:pt>
                <c:pt idx="70">
                  <c:v>8.7827261180460178E-2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100802944"/>
        <c:axId val="100804864"/>
      </c:scatterChart>
      <c:valAx>
        <c:axId val="10080294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804864"/>
        <c:crosses val="autoZero"/>
        <c:crossBetween val="midCat"/>
      </c:valAx>
      <c:valAx>
        <c:axId val="10080486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100802944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Mastersheet!$CL$170:$CL$240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2.732783416717401E-2</c:v>
                </c:pt>
                <c:pt idx="12">
                  <c:v>3.263316722352242E-2</c:v>
                </c:pt>
                <c:pt idx="13">
                  <c:v>3.8216262294715114E-2</c:v>
                </c:pt>
                <c:pt idx="14">
                  <c:v>4.4036753892507843E-2</c:v>
                </c:pt>
                <c:pt idx="15">
                  <c:v>5.0059038290315112E-2</c:v>
                </c:pt>
                <c:pt idx="16">
                  <c:v>5.6251844369469506E-2</c:v>
                </c:pt>
                <c:pt idx="17">
                  <c:v>6.2587801393778272E-2</c:v>
                </c:pt>
                <c:pt idx="18">
                  <c:v>6.904296476506136E-2</c:v>
                </c:pt>
                <c:pt idx="19">
                  <c:v>7.5596418807755736E-2</c:v>
                </c:pt>
                <c:pt idx="20">
                  <c:v>8.2229896324562998E-2</c:v>
                </c:pt>
                <c:pt idx="21">
                  <c:v>8.8927431125740003E-2</c:v>
                </c:pt>
                <c:pt idx="22">
                  <c:v>9.5675107336653992E-2</c:v>
                </c:pt>
                <c:pt idx="23">
                  <c:v>0.1024607387210227</c:v>
                </c:pt>
                <c:pt idx="24">
                  <c:v>0.10927368214474195</c:v>
                </c:pt>
                <c:pt idx="25">
                  <c:v>0.1161046328979605</c:v>
                </c:pt>
                <c:pt idx="26">
                  <c:v>0.12294543621189172</c:v>
                </c:pt>
                <c:pt idx="27">
                  <c:v>0.1297890103299682</c:v>
                </c:pt>
                <c:pt idx="28">
                  <c:v>0.13662911970457231</c:v>
                </c:pt>
                <c:pt idx="29">
                  <c:v>0.14977391908775434</c:v>
                </c:pt>
                <c:pt idx="30">
                  <c:v>0.15027788048773372</c:v>
                </c:pt>
                <c:pt idx="31">
                  <c:v>0.15709208313057108</c:v>
                </c:pt>
                <c:pt idx="32">
                  <c:v>0.16389905236268221</c:v>
                </c:pt>
                <c:pt idx="33">
                  <c:v>0.17069527754686198</c:v>
                </c:pt>
                <c:pt idx="34">
                  <c:v>0.17747765804797802</c:v>
                </c:pt>
                <c:pt idx="35">
                  <c:v>0.18424344084428723</c:v>
                </c:pt>
                <c:pt idx="36">
                  <c:v>0.19099015278435585</c:v>
                </c:pt>
                <c:pt idx="37">
                  <c:v>0.19771568484976274</c:v>
                </c:pt>
                <c:pt idx="38">
                  <c:v>0.20441809494427557</c:v>
                </c:pt>
                <c:pt idx="39">
                  <c:v>0.21109568946523594</c:v>
                </c:pt>
                <c:pt idx="40">
                  <c:v>0.21774697448813909</c:v>
                </c:pt>
                <c:pt idx="41">
                  <c:v>0.22437059955058489</c:v>
                </c:pt>
                <c:pt idx="42">
                  <c:v>0.23096547656363806</c:v>
                </c:pt>
                <c:pt idx="43">
                  <c:v>0.23753056564056196</c:v>
                </c:pt>
                <c:pt idx="44">
                  <c:v>0.24406498760311943</c:v>
                </c:pt>
                <c:pt idx="45">
                  <c:v>0.25056798030293004</c:v>
                </c:pt>
                <c:pt idx="46">
                  <c:v>0.2570388869514903</c:v>
                </c:pt>
                <c:pt idx="47">
                  <c:v>0.2634770996725766</c:v>
                </c:pt>
                <c:pt idx="48">
                  <c:v>0.26988222758092623</c:v>
                </c:pt>
                <c:pt idx="49">
                  <c:v>0.27625383112174323</c:v>
                </c:pt>
                <c:pt idx="50">
                  <c:v>0.28259158039798066</c:v>
                </c:pt>
                <c:pt idx="51">
                  <c:v>0.28890425187794044</c:v>
                </c:pt>
                <c:pt idx="52">
                  <c:v>0.29519136250682665</c:v>
                </c:pt>
                <c:pt idx="53">
                  <c:v>0.30145242859491433</c:v>
                </c:pt>
                <c:pt idx="54">
                  <c:v>0.30768717946063484</c:v>
                </c:pt>
                <c:pt idx="55">
                  <c:v>0.31389523563678745</c:v>
                </c:pt>
                <c:pt idx="56">
                  <c:v>0.32007631046662149</c:v>
                </c:pt>
                <c:pt idx="57">
                  <c:v>0.3262301566269572</c:v>
                </c:pt>
                <c:pt idx="58">
                  <c:v>0.33235650291864061</c:v>
                </c:pt>
                <c:pt idx="59">
                  <c:v>0.33845528407290126</c:v>
                </c:pt>
                <c:pt idx="60">
                  <c:v>0.34452629871739948</c:v>
                </c:pt>
                <c:pt idx="61">
                  <c:v>0.35056942689103543</c:v>
                </c:pt>
                <c:pt idx="62">
                  <c:v>0.35658457420145856</c:v>
                </c:pt>
                <c:pt idx="63">
                  <c:v>0.36257166971858007</c:v>
                </c:pt>
                <c:pt idx="64">
                  <c:v>0.36853059373032276</c:v>
                </c:pt>
                <c:pt idx="65">
                  <c:v>0.37446144962635047</c:v>
                </c:pt>
                <c:pt idx="66">
                  <c:v>0.38036416247097277</c:v>
                </c:pt>
                <c:pt idx="67">
                  <c:v>0.38623873729487673</c:v>
                </c:pt>
                <c:pt idx="68">
                  <c:v>0.39208519435558659</c:v>
                </c:pt>
                <c:pt idx="69">
                  <c:v>0.3979035678634813</c:v>
                </c:pt>
                <c:pt idx="70">
                  <c:v>0.4036938238099918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83951616"/>
        <c:axId val="83953536"/>
      </c:scatterChart>
      <c:valAx>
        <c:axId val="8395161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83953536"/>
        <c:crosses val="autoZero"/>
        <c:crossBetween val="midCat"/>
      </c:valAx>
      <c:valAx>
        <c:axId val="8395353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8395161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Mastersheet!$CJ$170:$CJ$240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9.1548244460032929E-2</c:v>
                </c:pt>
                <c:pt idx="12">
                  <c:v>0.1093211101988001</c:v>
                </c:pt>
                <c:pt idx="13">
                  <c:v>0.12802447868729563</c:v>
                </c:pt>
                <c:pt idx="14">
                  <c:v>0.14752312553990127</c:v>
                </c:pt>
                <c:pt idx="15">
                  <c:v>0.16769777827255564</c:v>
                </c:pt>
                <c:pt idx="16">
                  <c:v>0.18844367863772285</c:v>
                </c:pt>
                <c:pt idx="17">
                  <c:v>0.20966913466915724</c:v>
                </c:pt>
                <c:pt idx="18">
                  <c:v>0.23129393196295558</c:v>
                </c:pt>
                <c:pt idx="19">
                  <c:v>0.25324800300598171</c:v>
                </c:pt>
                <c:pt idx="20">
                  <c:v>0.27547015268728603</c:v>
                </c:pt>
                <c:pt idx="21">
                  <c:v>0.29790689427122902</c:v>
                </c:pt>
                <c:pt idx="22">
                  <c:v>0.3205116095777909</c:v>
                </c:pt>
                <c:pt idx="23">
                  <c:v>0.34324347471542604</c:v>
                </c:pt>
                <c:pt idx="24">
                  <c:v>0.36606683518488553</c:v>
                </c:pt>
                <c:pt idx="25">
                  <c:v>0.38895052020816767</c:v>
                </c:pt>
                <c:pt idx="26">
                  <c:v>0.41186721130983728</c:v>
                </c:pt>
                <c:pt idx="27">
                  <c:v>0.43479318460539346</c:v>
                </c:pt>
                <c:pt idx="28">
                  <c:v>0.45770755101031729</c:v>
                </c:pt>
                <c:pt idx="29">
                  <c:v>0.50174262894397703</c:v>
                </c:pt>
                <c:pt idx="30">
                  <c:v>0.50343089963390797</c:v>
                </c:pt>
                <c:pt idx="31">
                  <c:v>0.52625847848741314</c:v>
                </c:pt>
                <c:pt idx="32">
                  <c:v>0.54906182541498538</c:v>
                </c:pt>
                <c:pt idx="33">
                  <c:v>0.57182917978198766</c:v>
                </c:pt>
                <c:pt idx="34">
                  <c:v>0.59455015446072634</c:v>
                </c:pt>
                <c:pt idx="35">
                  <c:v>0.61721552682836223</c:v>
                </c:pt>
                <c:pt idx="36">
                  <c:v>0.6398170118275921</c:v>
                </c:pt>
                <c:pt idx="37">
                  <c:v>0.66234754424670517</c:v>
                </c:pt>
                <c:pt idx="38">
                  <c:v>0.68480061806332315</c:v>
                </c:pt>
                <c:pt idx="39">
                  <c:v>0.70717055970854037</c:v>
                </c:pt>
                <c:pt idx="40">
                  <c:v>0.72945236453526596</c:v>
                </c:pt>
                <c:pt idx="41">
                  <c:v>0.75164150849445943</c:v>
                </c:pt>
                <c:pt idx="42">
                  <c:v>0.77373434648818751</c:v>
                </c:pt>
                <c:pt idx="43">
                  <c:v>0.79572739489588262</c:v>
                </c:pt>
                <c:pt idx="44">
                  <c:v>0.81761770847045012</c:v>
                </c:pt>
                <c:pt idx="45">
                  <c:v>0.83940273401481558</c:v>
                </c:pt>
                <c:pt idx="46">
                  <c:v>0.86108027128749254</c:v>
                </c:pt>
                <c:pt idx="47">
                  <c:v>0.88264828390313155</c:v>
                </c:pt>
                <c:pt idx="48">
                  <c:v>0.9041054623961029</c:v>
                </c:pt>
                <c:pt idx="49">
                  <c:v>0.92545033425783985</c:v>
                </c:pt>
                <c:pt idx="50">
                  <c:v>0.94668179433323518</c:v>
                </c:pt>
                <c:pt idx="51">
                  <c:v>0.96782924379110047</c:v>
                </c:pt>
                <c:pt idx="52">
                  <c:v>0.98889106439786933</c:v>
                </c:pt>
                <c:pt idx="53">
                  <c:v>1.009865635792963</c:v>
                </c:pt>
                <c:pt idx="54">
                  <c:v>1.0307520511931267</c:v>
                </c:pt>
                <c:pt idx="55">
                  <c:v>1.0515490393832381</c:v>
                </c:pt>
                <c:pt idx="56">
                  <c:v>1.072255640063182</c:v>
                </c:pt>
                <c:pt idx="57">
                  <c:v>1.0928710247003066</c:v>
                </c:pt>
                <c:pt idx="58">
                  <c:v>1.1133942847774461</c:v>
                </c:pt>
                <c:pt idx="59">
                  <c:v>1.1338252016442192</c:v>
                </c:pt>
                <c:pt idx="60">
                  <c:v>1.1541631007032882</c:v>
                </c:pt>
                <c:pt idx="61">
                  <c:v>1.1744075800849687</c:v>
                </c:pt>
                <c:pt idx="62">
                  <c:v>1.1945583235748862</c:v>
                </c:pt>
                <c:pt idx="63">
                  <c:v>1.2146150935572433</c:v>
                </c:pt>
                <c:pt idx="64">
                  <c:v>1.2345774889965813</c:v>
                </c:pt>
                <c:pt idx="65">
                  <c:v>1.2544458562482741</c:v>
                </c:pt>
                <c:pt idx="66">
                  <c:v>1.2742199442777589</c:v>
                </c:pt>
                <c:pt idx="67">
                  <c:v>1.2938997699378372</c:v>
                </c:pt>
                <c:pt idx="68">
                  <c:v>1.3134854010912151</c:v>
                </c:pt>
                <c:pt idx="69">
                  <c:v>1.3329769523426624</c:v>
                </c:pt>
                <c:pt idx="70">
                  <c:v>1.3523743097634726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83979648"/>
        <c:axId val="84002304"/>
      </c:scatterChart>
      <c:valAx>
        <c:axId val="839796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84002304"/>
        <c:crosses val="autoZero"/>
        <c:crossBetween val="midCat"/>
      </c:valAx>
      <c:valAx>
        <c:axId val="8400230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8397964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Mastersheet!$CL$242:$CL$312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2.7329084272866167E-2</c:v>
                </c:pt>
                <c:pt idx="12">
                  <c:v>3.2637113171125727E-2</c:v>
                </c:pt>
                <c:pt idx="13">
                  <c:v>3.8224481517803492E-2</c:v>
                </c:pt>
                <c:pt idx="14">
                  <c:v>4.4050904761862616E-2</c:v>
                </c:pt>
                <c:pt idx="15">
                  <c:v>5.0080820714007851E-2</c:v>
                </c:pt>
                <c:pt idx="16">
                  <c:v>5.6282969731109321E-2</c:v>
                </c:pt>
                <c:pt idx="17">
                  <c:v>6.2629970022224909E-2</c:v>
                </c:pt>
                <c:pt idx="18">
                  <c:v>6.9097849265041381E-2</c:v>
                </c:pt>
                <c:pt idx="19">
                  <c:v>7.5665652025027258E-2</c:v>
                </c:pt>
                <c:pt idx="20">
                  <c:v>8.2315062869351932E-2</c:v>
                </c:pt>
                <c:pt idx="21">
                  <c:v>8.9030061582745595E-2</c:v>
                </c:pt>
                <c:pt idx="22">
                  <c:v>9.5796674758260203E-2</c:v>
                </c:pt>
                <c:pt idx="23">
                  <c:v>0.1026026564569681</c:v>
                </c:pt>
                <c:pt idx="24">
                  <c:v>0.10943730302617453</c:v>
                </c:pt>
                <c:pt idx="25">
                  <c:v>0.11629124928365962</c:v>
                </c:pt>
                <c:pt idx="26">
                  <c:v>0.12315628056393352</c:v>
                </c:pt>
                <c:pt idx="27">
                  <c:v>0.13002525676285467</c:v>
                </c:pt>
                <c:pt idx="28">
                  <c:v>0.13689188519903459</c:v>
                </c:pt>
                <c:pt idx="29">
                  <c:v>0.15008041413876202</c:v>
                </c:pt>
                <c:pt idx="30">
                  <c:v>0.15059681592671492</c:v>
                </c:pt>
                <c:pt idx="31">
                  <c:v>0.1574405809612881</c:v>
                </c:pt>
                <c:pt idx="32">
                  <c:v>0.16427803788855921</c:v>
                </c:pt>
                <c:pt idx="33">
                  <c:v>0.17110562931804826</c:v>
                </c:pt>
                <c:pt idx="34">
                  <c:v>0.17792020986603721</c:v>
                </c:pt>
                <c:pt idx="35">
                  <c:v>0.1847189835614681</c:v>
                </c:pt>
                <c:pt idx="36">
                  <c:v>0.19149943568056094</c:v>
                </c:pt>
                <c:pt idx="37">
                  <c:v>0.19825941846655376</c:v>
                </c:pt>
                <c:pt idx="38">
                  <c:v>0.20499695174903235</c:v>
                </c:pt>
                <c:pt idx="39">
                  <c:v>0.21171030580881806</c:v>
                </c:pt>
                <c:pt idx="40">
                  <c:v>0.21839795218603458</c:v>
                </c:pt>
                <c:pt idx="41">
                  <c:v>0.22505850683971013</c:v>
                </c:pt>
                <c:pt idx="42">
                  <c:v>0.23169085115296259</c:v>
                </c:pt>
                <c:pt idx="43">
                  <c:v>0.23829391462045735</c:v>
                </c:pt>
                <c:pt idx="44">
                  <c:v>0.24486678925993322</c:v>
                </c:pt>
                <c:pt idx="45">
                  <c:v>0.25140868540421069</c:v>
                </c:pt>
                <c:pt idx="46">
                  <c:v>0.25791891997399236</c:v>
                </c:pt>
                <c:pt idx="47">
                  <c:v>0.26439685908995647</c:v>
                </c:pt>
                <c:pt idx="48">
                  <c:v>0.27084208948792632</c:v>
                </c:pt>
                <c:pt idx="49">
                  <c:v>0.27725414792353947</c:v>
                </c:pt>
                <c:pt idx="50">
                  <c:v>0.28363268258127944</c:v>
                </c:pt>
                <c:pt idx="51">
                  <c:v>0.28998696420276576</c:v>
                </c:pt>
                <c:pt idx="52">
                  <c:v>0.29631647405702494</c:v>
                </c:pt>
                <c:pt idx="53">
                  <c:v>0.30262069260632157</c:v>
                </c:pt>
                <c:pt idx="54">
                  <c:v>0.30889931804690285</c:v>
                </c:pt>
                <c:pt idx="55">
                  <c:v>0.31515193738018399</c:v>
                </c:pt>
                <c:pt idx="56">
                  <c:v>0.32137823256575887</c:v>
                </c:pt>
                <c:pt idx="57">
                  <c:v>0.32757792591201512</c:v>
                </c:pt>
                <c:pt idx="58">
                  <c:v>0.33375071529306394</c:v>
                </c:pt>
                <c:pt idx="59">
                  <c:v>0.33989650990534065</c:v>
                </c:pt>
                <c:pt idx="60">
                  <c:v>0.34601507953928473</c:v>
                </c:pt>
                <c:pt idx="61">
                  <c:v>0.35210627766197022</c:v>
                </c:pt>
                <c:pt idx="62">
                  <c:v>0.35816998419191237</c:v>
                </c:pt>
                <c:pt idx="63">
                  <c:v>0.36420610336591008</c:v>
                </c:pt>
                <c:pt idx="64">
                  <c:v>0.37021448938578583</c:v>
                </c:pt>
                <c:pt idx="65">
                  <c:v>0.37619522634256297</c:v>
                </c:pt>
                <c:pt idx="66">
                  <c:v>0.38214821503198637</c:v>
                </c:pt>
                <c:pt idx="67">
                  <c:v>0.38807343881336964</c:v>
                </c:pt>
                <c:pt idx="68">
                  <c:v>0.39397089700109228</c:v>
                </c:pt>
                <c:pt idx="69">
                  <c:v>0.39984060356666357</c:v>
                </c:pt>
                <c:pt idx="70">
                  <c:v>0.40568250222738056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0944512"/>
        <c:axId val="100954880"/>
      </c:scatterChart>
      <c:valAx>
        <c:axId val="10094451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0954880"/>
        <c:crosses val="autoZero"/>
        <c:crossBetween val="midCat"/>
      </c:valAx>
      <c:valAx>
        <c:axId val="10095488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10094451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Mastersheet!$CJ$242:$CJ$312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9.1552432314101664E-2</c:v>
                </c:pt>
                <c:pt idx="12">
                  <c:v>0.10933432912327118</c:v>
                </c:pt>
                <c:pt idx="13">
                  <c:v>0.1280520130846417</c:v>
                </c:pt>
                <c:pt idx="14">
                  <c:v>0.14757053095223976</c:v>
                </c:pt>
                <c:pt idx="15">
                  <c:v>0.16777074939192629</c:v>
                </c:pt>
                <c:pt idx="16">
                  <c:v>0.18854794859921623</c:v>
                </c:pt>
                <c:pt idx="17">
                  <c:v>0.20981039957445347</c:v>
                </c:pt>
                <c:pt idx="18">
                  <c:v>0.23147779503788862</c:v>
                </c:pt>
                <c:pt idx="19">
                  <c:v>0.2534799342838413</c:v>
                </c:pt>
                <c:pt idx="20">
                  <c:v>0.27575546061232897</c:v>
                </c:pt>
                <c:pt idx="21">
                  <c:v>0.29825070630219774</c:v>
                </c:pt>
                <c:pt idx="22">
                  <c:v>0.3209188604401717</c:v>
                </c:pt>
                <c:pt idx="23">
                  <c:v>0.34371889913084314</c:v>
                </c:pt>
                <c:pt idx="24">
                  <c:v>0.36661496513768471</c:v>
                </c:pt>
                <c:pt idx="25">
                  <c:v>0.38957568510025975</c:v>
                </c:pt>
                <c:pt idx="26">
                  <c:v>0.41257353988917728</c:v>
                </c:pt>
                <c:pt idx="27">
                  <c:v>0.43558461015556316</c:v>
                </c:pt>
                <c:pt idx="28">
                  <c:v>0.45858781541676585</c:v>
                </c:pt>
                <c:pt idx="29">
                  <c:v>0.50276938736485277</c:v>
                </c:pt>
                <c:pt idx="30">
                  <c:v>0.50449933335449504</c:v>
                </c:pt>
                <c:pt idx="31">
                  <c:v>0.52742594622031513</c:v>
                </c:pt>
                <c:pt idx="32">
                  <c:v>0.55033142692667336</c:v>
                </c:pt>
                <c:pt idx="33">
                  <c:v>0.57320385821546171</c:v>
                </c:pt>
                <c:pt idx="34">
                  <c:v>0.59603270305122469</c:v>
                </c:pt>
                <c:pt idx="35">
                  <c:v>0.61880859493091811</c:v>
                </c:pt>
                <c:pt idx="36">
                  <c:v>0.64152310952987912</c:v>
                </c:pt>
                <c:pt idx="37">
                  <c:v>0.66416905186295516</c:v>
                </c:pt>
                <c:pt idx="38">
                  <c:v>0.68673978835925842</c:v>
                </c:pt>
                <c:pt idx="39">
                  <c:v>0.70922952445954046</c:v>
                </c:pt>
                <c:pt idx="40">
                  <c:v>0.73163313982321587</c:v>
                </c:pt>
                <c:pt idx="41">
                  <c:v>0.75394599791302896</c:v>
                </c:pt>
                <c:pt idx="42">
                  <c:v>0.77616435136242468</c:v>
                </c:pt>
                <c:pt idx="43">
                  <c:v>0.79828461397853212</c:v>
                </c:pt>
                <c:pt idx="44">
                  <c:v>0.82030374402077633</c:v>
                </c:pt>
                <c:pt idx="45">
                  <c:v>0.84221909610410584</c:v>
                </c:pt>
                <c:pt idx="46">
                  <c:v>0.86402838191287434</c:v>
                </c:pt>
                <c:pt idx="47">
                  <c:v>0.88572947795135426</c:v>
                </c:pt>
                <c:pt idx="48">
                  <c:v>0.90732099978455327</c:v>
                </c:pt>
                <c:pt idx="49">
                  <c:v>0.92880139554385721</c:v>
                </c:pt>
                <c:pt idx="50">
                  <c:v>0.95016948664728618</c:v>
                </c:pt>
                <c:pt idx="51">
                  <c:v>0.97145633007926535</c:v>
                </c:pt>
                <c:pt idx="52">
                  <c:v>0.99266018809103362</c:v>
                </c:pt>
                <c:pt idx="53">
                  <c:v>1.0137793202311773</c:v>
                </c:pt>
                <c:pt idx="54">
                  <c:v>1.0348127154571245</c:v>
                </c:pt>
                <c:pt idx="55">
                  <c:v>1.0557589902236164</c:v>
                </c:pt>
                <c:pt idx="56">
                  <c:v>1.0766170790952923</c:v>
                </c:pt>
                <c:pt idx="57">
                  <c:v>1.0973860518052507</c:v>
                </c:pt>
                <c:pt idx="58">
                  <c:v>1.1180648962317643</c:v>
                </c:pt>
                <c:pt idx="59">
                  <c:v>1.1386533081828911</c:v>
                </c:pt>
                <c:pt idx="60">
                  <c:v>1.1591505164566038</c:v>
                </c:pt>
                <c:pt idx="61">
                  <c:v>1.1795560301676002</c:v>
                </c:pt>
                <c:pt idx="62">
                  <c:v>1.1998694470429065</c:v>
                </c:pt>
                <c:pt idx="63">
                  <c:v>1.2200904462757989</c:v>
                </c:pt>
                <c:pt idx="64">
                  <c:v>1.2402185394423826</c:v>
                </c:pt>
                <c:pt idx="65">
                  <c:v>1.2602540082475859</c:v>
                </c:pt>
                <c:pt idx="66">
                  <c:v>1.2801965203571544</c:v>
                </c:pt>
                <c:pt idx="67">
                  <c:v>1.3000460200247883</c:v>
                </c:pt>
                <c:pt idx="68">
                  <c:v>1.3198025049536593</c:v>
                </c:pt>
                <c:pt idx="69">
                  <c:v>1.339466021948323</c:v>
                </c:pt>
                <c:pt idx="70">
                  <c:v>1.3590363824617249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1070720"/>
        <c:axId val="101093376"/>
      </c:scatterChart>
      <c:valAx>
        <c:axId val="10107072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093376"/>
        <c:crosses val="autoZero"/>
        <c:crossBetween val="midCat"/>
      </c:valAx>
      <c:valAx>
        <c:axId val="10109337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10107072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Mastersheet!$CL$314:$CL$384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2.7070435335168296E-2</c:v>
                </c:pt>
                <c:pt idx="12">
                  <c:v>3.2279659022172259E-2</c:v>
                </c:pt>
                <c:pt idx="13">
                  <c:v>3.7732662471039964E-2</c:v>
                </c:pt>
                <c:pt idx="14">
                  <c:v>4.3387730882108323E-2</c:v>
                </c:pt>
                <c:pt idx="15">
                  <c:v>4.9208686408904252E-2</c:v>
                </c:pt>
                <c:pt idx="16">
                  <c:v>5.5164272416244074E-2</c:v>
                </c:pt>
                <c:pt idx="17">
                  <c:v>6.1227538649313108E-2</c:v>
                </c:pt>
                <c:pt idx="18">
                  <c:v>6.7375306756402659E-2</c:v>
                </c:pt>
                <c:pt idx="19">
                  <c:v>7.3587623139611272E-2</c:v>
                </c:pt>
                <c:pt idx="20">
                  <c:v>7.984733708320424E-2</c:v>
                </c:pt>
                <c:pt idx="21">
                  <c:v>8.6139695642966627E-2</c:v>
                </c:pt>
                <c:pt idx="22">
                  <c:v>9.2452047790279906E-2</c:v>
                </c:pt>
                <c:pt idx="23">
                  <c:v>9.87735003600064E-2</c:v>
                </c:pt>
                <c:pt idx="24">
                  <c:v>0.10509470508156583</c:v>
                </c:pt>
                <c:pt idx="25">
                  <c:v>0.11140763848152616</c:v>
                </c:pt>
                <c:pt idx="26">
                  <c:v>0.11770540469315066</c:v>
                </c:pt>
                <c:pt idx="27">
                  <c:v>0.12398213881110844</c:v>
                </c:pt>
                <c:pt idx="28">
                  <c:v>0.13023279026482279</c:v>
                </c:pt>
                <c:pt idx="29">
                  <c:v>0.14237654789657547</c:v>
                </c:pt>
                <c:pt idx="30">
                  <c:v>0.1426392945825774</c:v>
                </c:pt>
                <c:pt idx="31">
                  <c:v>0.14879103067320301</c:v>
                </c:pt>
                <c:pt idx="32">
                  <c:v>0.15490556909142555</c:v>
                </c:pt>
                <c:pt idx="33">
                  <c:v>0.16098069192460612</c:v>
                </c:pt>
                <c:pt idx="34">
                  <c:v>0.16701448235428065</c:v>
                </c:pt>
                <c:pt idx="35">
                  <c:v>0.17300536042269302</c:v>
                </c:pt>
                <c:pt idx="36">
                  <c:v>0.17895202343470418</c:v>
                </c:pt>
                <c:pt idx="37">
                  <c:v>0.18485341113907164</c:v>
                </c:pt>
                <c:pt idx="38">
                  <c:v>0.19070864491412493</c:v>
                </c:pt>
                <c:pt idx="39">
                  <c:v>0.1965171183300419</c:v>
                </c:pt>
                <c:pt idx="40">
                  <c:v>0.20227830493074703</c:v>
                </c:pt>
                <c:pt idx="41">
                  <c:v>0.20799184657532829</c:v>
                </c:pt>
                <c:pt idx="42">
                  <c:v>0.21365750942652387</c:v>
                </c:pt>
                <c:pt idx="43">
                  <c:v>0.21927516833255953</c:v>
                </c:pt>
                <c:pt idx="44">
                  <c:v>0.22484475698375797</c:v>
                </c:pt>
                <c:pt idx="45">
                  <c:v>0.23036639551207691</c:v>
                </c:pt>
                <c:pt idx="46">
                  <c:v>0.23584017707766694</c:v>
                </c:pt>
                <c:pt idx="47">
                  <c:v>0.24126628948980289</c:v>
                </c:pt>
                <c:pt idx="48">
                  <c:v>0.24664497517843989</c:v>
                </c:pt>
                <c:pt idx="49">
                  <c:v>0.25197652389793035</c:v>
                </c:pt>
                <c:pt idx="50">
                  <c:v>0.257261266281756</c:v>
                </c:pt>
                <c:pt idx="51">
                  <c:v>0.26249879597550563</c:v>
                </c:pt>
                <c:pt idx="52">
                  <c:v>0.26768961603513625</c:v>
                </c:pt>
                <c:pt idx="53">
                  <c:v>0.27283412929942069</c:v>
                </c:pt>
                <c:pt idx="54">
                  <c:v>0.27793280020679562</c:v>
                </c:pt>
                <c:pt idx="55">
                  <c:v>0.28298611091788051</c:v>
                </c:pt>
                <c:pt idx="56">
                  <c:v>0.28799455821458636</c:v>
                </c:pt>
                <c:pt idx="57">
                  <c:v>0.29295865075879951</c:v>
                </c:pt>
                <c:pt idx="58">
                  <c:v>0.29787885407027703</c:v>
                </c:pt>
                <c:pt idx="59">
                  <c:v>0.30275579359964949</c:v>
                </c:pt>
                <c:pt idx="60">
                  <c:v>0.30758995240810894</c:v>
                </c:pt>
                <c:pt idx="61">
                  <c:v>0.31238186509497423</c:v>
                </c:pt>
                <c:pt idx="62">
                  <c:v>0.31713206854525339</c:v>
                </c:pt>
                <c:pt idx="63">
                  <c:v>0.32184110063387628</c:v>
                </c:pt>
                <c:pt idx="64">
                  <c:v>0.32650949908587973</c:v>
                </c:pt>
                <c:pt idx="65">
                  <c:v>0.33113780047539104</c:v>
                </c:pt>
                <c:pt idx="66">
                  <c:v>0.33572647559312035</c:v>
                </c:pt>
                <c:pt idx="67">
                  <c:v>0.34027617823572198</c:v>
                </c:pt>
                <c:pt idx="68">
                  <c:v>0.34478737804408122</c:v>
                </c:pt>
                <c:pt idx="69">
                  <c:v>0.3492605992405638</c:v>
                </c:pt>
                <c:pt idx="70">
                  <c:v>0.35369636149580169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1115008"/>
        <c:axId val="101116928"/>
      </c:scatterChart>
      <c:valAx>
        <c:axId val="1011150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116928"/>
        <c:crosses val="autoZero"/>
        <c:crossBetween val="midCat"/>
      </c:valAx>
      <c:valAx>
        <c:axId val="10111692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10111500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Mastersheet!$CJ$314:$CJ$384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9.0685958372813791E-2</c:v>
                </c:pt>
                <c:pt idx="12">
                  <c:v>0.10813685772427707</c:v>
                </c:pt>
                <c:pt idx="13">
                  <c:v>0.12640441927798388</c:v>
                </c:pt>
                <c:pt idx="14">
                  <c:v>0.14534889845506288</c:v>
                </c:pt>
                <c:pt idx="15">
                  <c:v>0.16484909946982926</c:v>
                </c:pt>
                <c:pt idx="16">
                  <c:v>0.18480031259441765</c:v>
                </c:pt>
                <c:pt idx="17">
                  <c:v>0.20511225447519893</c:v>
                </c:pt>
                <c:pt idx="18">
                  <c:v>0.22570727763394893</c:v>
                </c:pt>
                <c:pt idx="19">
                  <c:v>0.24651853751769776</c:v>
                </c:pt>
                <c:pt idx="20">
                  <c:v>0.2674885792287342</c:v>
                </c:pt>
                <c:pt idx="21">
                  <c:v>0.28856798040393822</c:v>
                </c:pt>
                <c:pt idx="22">
                  <c:v>0.30971436009743769</c:v>
                </c:pt>
                <c:pt idx="23">
                  <c:v>0.33089122620602146</c:v>
                </c:pt>
                <c:pt idx="24">
                  <c:v>0.35206726202324556</c:v>
                </c:pt>
                <c:pt idx="25">
                  <c:v>0.37321558891311263</c:v>
                </c:pt>
                <c:pt idx="26">
                  <c:v>0.39431310572205475</c:v>
                </c:pt>
                <c:pt idx="27">
                  <c:v>0.41534016501721327</c:v>
                </c:pt>
                <c:pt idx="28">
                  <c:v>0.43627984738715636</c:v>
                </c:pt>
                <c:pt idx="29">
                  <c:v>0.47696143545352782</c:v>
                </c:pt>
                <c:pt idx="30">
                  <c:v>0.47784163685163428</c:v>
                </c:pt>
                <c:pt idx="31">
                  <c:v>0.49844995275523013</c:v>
                </c:pt>
                <c:pt idx="32">
                  <c:v>0.51893365645627565</c:v>
                </c:pt>
                <c:pt idx="33">
                  <c:v>0.53928531794743051</c:v>
                </c:pt>
                <c:pt idx="34">
                  <c:v>0.55949851588684019</c:v>
                </c:pt>
                <c:pt idx="35">
                  <c:v>0.57956795741602163</c:v>
                </c:pt>
                <c:pt idx="36">
                  <c:v>0.59948927850625899</c:v>
                </c:pt>
                <c:pt idx="37">
                  <c:v>0.61925892731589005</c:v>
                </c:pt>
                <c:pt idx="38">
                  <c:v>0.63887396046231848</c:v>
                </c:pt>
                <c:pt idx="39">
                  <c:v>0.65833234640564042</c:v>
                </c:pt>
                <c:pt idx="40">
                  <c:v>0.67763232151800257</c:v>
                </c:pt>
                <c:pt idx="41">
                  <c:v>0.69677268602734976</c:v>
                </c:pt>
                <c:pt idx="42">
                  <c:v>0.71575265657885501</c:v>
                </c:pt>
                <c:pt idx="43">
                  <c:v>0.73457181391407445</c:v>
                </c:pt>
                <c:pt idx="44">
                  <c:v>0.75322993589558918</c:v>
                </c:pt>
                <c:pt idx="45">
                  <c:v>0.77172742496545765</c:v>
                </c:pt>
                <c:pt idx="46">
                  <c:v>0.7900645932101843</c:v>
                </c:pt>
                <c:pt idx="47">
                  <c:v>0.80824206979083968</c:v>
                </c:pt>
                <c:pt idx="48">
                  <c:v>0.82626066684777366</c:v>
                </c:pt>
                <c:pt idx="49">
                  <c:v>0.84412135505806662</c:v>
                </c:pt>
                <c:pt idx="50">
                  <c:v>0.86182524204388267</c:v>
                </c:pt>
                <c:pt idx="51">
                  <c:v>0.87937096651794389</c:v>
                </c:pt>
                <c:pt idx="52">
                  <c:v>0.89676021371770653</c:v>
                </c:pt>
                <c:pt idx="53">
                  <c:v>0.91399433315305934</c:v>
                </c:pt>
                <c:pt idx="54">
                  <c:v>0.93107488069276534</c:v>
                </c:pt>
                <c:pt idx="55">
                  <c:v>0.94800347157489973</c:v>
                </c:pt>
                <c:pt idx="56">
                  <c:v>0.96478177001886434</c:v>
                </c:pt>
                <c:pt idx="57">
                  <c:v>0.98141148004197842</c:v>
                </c:pt>
                <c:pt idx="58">
                  <c:v>0.99789416113542806</c:v>
                </c:pt>
                <c:pt idx="59">
                  <c:v>1.0142319085588258</c:v>
                </c:pt>
                <c:pt idx="60">
                  <c:v>1.030426340567165</c:v>
                </c:pt>
                <c:pt idx="61">
                  <c:v>1.0464792480681637</c:v>
                </c:pt>
                <c:pt idx="62">
                  <c:v>1.062392429626599</c:v>
                </c:pt>
                <c:pt idx="63">
                  <c:v>1.0781676871234855</c:v>
                </c:pt>
                <c:pt idx="64">
                  <c:v>1.0938068219376971</c:v>
                </c:pt>
                <c:pt idx="65">
                  <c:v>1.10931163159256</c:v>
                </c:pt>
                <c:pt idx="66">
                  <c:v>1.1246836932369533</c:v>
                </c:pt>
                <c:pt idx="67">
                  <c:v>1.1399251970896687</c:v>
                </c:pt>
                <c:pt idx="68">
                  <c:v>1.1550377164476722</c:v>
                </c:pt>
                <c:pt idx="69">
                  <c:v>1.1700230074558888</c:v>
                </c:pt>
                <c:pt idx="70">
                  <c:v>1.1848828110109357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1010816"/>
        <c:axId val="101017088"/>
      </c:scatterChart>
      <c:valAx>
        <c:axId val="10101081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017088"/>
        <c:crosses val="autoZero"/>
        <c:crossBetween val="midCat"/>
      </c:valAx>
      <c:valAx>
        <c:axId val="10101708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10101081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Mastersheet!$CL$386:$CL$456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2.7085835281627241E-2</c:v>
                </c:pt>
                <c:pt idx="12">
                  <c:v>3.2328240494046291E-2</c:v>
                </c:pt>
                <c:pt idx="13">
                  <c:v>3.7833777192592816E-2</c:v>
                </c:pt>
                <c:pt idx="14">
                  <c:v>4.3561664662364635E-2</c:v>
                </c:pt>
                <c:pt idx="15">
                  <c:v>4.9476171934333402E-2</c:v>
                </c:pt>
                <c:pt idx="16">
                  <c:v>5.5546116966598939E-2</c:v>
                </c:pt>
                <c:pt idx="17">
                  <c:v>6.1744376331090013E-2</c:v>
                </c:pt>
                <c:pt idx="18">
                  <c:v>6.8047367443307194E-2</c:v>
                </c:pt>
                <c:pt idx="19">
                  <c:v>7.4434616116861654E-2</c:v>
                </c:pt>
                <c:pt idx="20">
                  <c:v>8.0888349842914792E-2</c:v>
                </c:pt>
                <c:pt idx="21">
                  <c:v>8.7393131012778028E-2</c:v>
                </c:pt>
                <c:pt idx="22">
                  <c:v>9.3935588278869955E-2</c:v>
                </c:pt>
                <c:pt idx="23">
                  <c:v>0.10050408837876457</c:v>
                </c:pt>
                <c:pt idx="24">
                  <c:v>0.1070885388721646</c:v>
                </c:pt>
                <c:pt idx="25">
                  <c:v>0.1136801778851091</c:v>
                </c:pt>
                <c:pt idx="26">
                  <c:v>0.1202713828739192</c:v>
                </c:pt>
                <c:pt idx="27">
                  <c:v>0.12685558459581733</c:v>
                </c:pt>
                <c:pt idx="28">
                  <c:v>0.13342704666107744</c:v>
                </c:pt>
                <c:pt idx="29">
                  <c:v>0.1461007751330673</c:v>
                </c:pt>
                <c:pt idx="30">
                  <c:v>0.14651258577497056</c:v>
                </c:pt>
                <c:pt idx="31">
                  <c:v>0.15301566733360081</c:v>
                </c:pt>
                <c:pt idx="32">
                  <c:v>0.15948696462205228</c:v>
                </c:pt>
                <c:pt idx="33">
                  <c:v>0.16592378241073386</c:v>
                </c:pt>
                <c:pt idx="34">
                  <c:v>0.17232384082875971</c:v>
                </c:pt>
                <c:pt idx="35">
                  <c:v>0.17868520777031388</c:v>
                </c:pt>
                <c:pt idx="36">
                  <c:v>0.18500625598549988</c:v>
                </c:pt>
                <c:pt idx="37">
                  <c:v>0.19128559476569496</c:v>
                </c:pt>
                <c:pt idx="38">
                  <c:v>0.19752215569562195</c:v>
                </c:pt>
                <c:pt idx="39">
                  <c:v>0.20371499356091577</c:v>
                </c:pt>
                <c:pt idx="40">
                  <c:v>0.20986337063958135</c:v>
                </c:pt>
                <c:pt idx="41">
                  <c:v>0.21596670843144017</c:v>
                </c:pt>
                <c:pt idx="42">
                  <c:v>0.22202456838239026</c:v>
                </c:pt>
                <c:pt idx="43">
                  <c:v>0.22803659610037491</c:v>
                </c:pt>
                <c:pt idx="44">
                  <c:v>0.23400265623119981</c:v>
                </c:pt>
                <c:pt idx="45">
                  <c:v>0.23992260230976001</c:v>
                </c:pt>
                <c:pt idx="46">
                  <c:v>0.24579640503467184</c:v>
                </c:pt>
                <c:pt idx="47">
                  <c:v>0.25162410816064451</c:v>
                </c:pt>
                <c:pt idx="48">
                  <c:v>0.25740581943326762</c:v>
                </c:pt>
                <c:pt idx="49">
                  <c:v>0.26314165690151459</c:v>
                </c:pt>
                <c:pt idx="50">
                  <c:v>0.2688319187980136</c:v>
                </c:pt>
                <c:pt idx="51">
                  <c:v>0.27447558705727931</c:v>
                </c:pt>
                <c:pt idx="52">
                  <c:v>0.28007299135321367</c:v>
                </c:pt>
                <c:pt idx="53">
                  <c:v>0.28562449261884038</c:v>
                </c:pt>
                <c:pt idx="54">
                  <c:v>0.29113047859696667</c:v>
                </c:pt>
                <c:pt idx="55">
                  <c:v>0.2965913598955538</c:v>
                </c:pt>
                <c:pt idx="56">
                  <c:v>0.30200750953027494</c:v>
                </c:pt>
                <c:pt idx="57">
                  <c:v>0.30737948152186551</c:v>
                </c:pt>
                <c:pt idx="58">
                  <c:v>0.3127076842943064</c:v>
                </c:pt>
                <c:pt idx="59">
                  <c:v>0.31799258864145247</c:v>
                </c:pt>
                <c:pt idx="60">
                  <c:v>0.32323467426243291</c:v>
                </c:pt>
                <c:pt idx="61">
                  <c:v>0.32843442784228671</c:v>
                </c:pt>
                <c:pt idx="62">
                  <c:v>0.33359228002661218</c:v>
                </c:pt>
                <c:pt idx="63">
                  <c:v>0.33870884324518807</c:v>
                </c:pt>
                <c:pt idx="64">
                  <c:v>0.34378455988898643</c:v>
                </c:pt>
                <c:pt idx="65">
                  <c:v>0.34881992939504819</c:v>
                </c:pt>
                <c:pt idx="66">
                  <c:v>0.35381545142517434</c:v>
                </c:pt>
                <c:pt idx="67">
                  <c:v>0.35877162494781739</c:v>
                </c:pt>
                <c:pt idx="68">
                  <c:v>0.36368894742974123</c:v>
                </c:pt>
                <c:pt idx="69">
                  <c:v>0.36856784377051971</c:v>
                </c:pt>
                <c:pt idx="70">
                  <c:v>0.3734089409635245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1055104"/>
        <c:axId val="101135104"/>
      </c:scatterChart>
      <c:valAx>
        <c:axId val="10105510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135104"/>
        <c:crosses val="autoZero"/>
        <c:crossBetween val="midCat"/>
      </c:valAx>
      <c:valAx>
        <c:axId val="10113510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10105510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Mastersheet!$CJ$386:$CJ$456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9.0737548193451256E-2</c:v>
                </c:pt>
                <c:pt idx="12">
                  <c:v>0.10829960565505509</c:v>
                </c:pt>
                <c:pt idx="13">
                  <c:v>0.12674315359518593</c:v>
                </c:pt>
                <c:pt idx="14">
                  <c:v>0.14593157661892153</c:v>
                </c:pt>
                <c:pt idx="15">
                  <c:v>0.1657451759800169</c:v>
                </c:pt>
                <c:pt idx="16">
                  <c:v>0.18607949183810646</c:v>
                </c:pt>
                <c:pt idx="17">
                  <c:v>0.20684366070915156</c:v>
                </c:pt>
                <c:pt idx="18">
                  <c:v>0.22795868093507909</c:v>
                </c:pt>
                <c:pt idx="19">
                  <c:v>0.24935596399148655</c:v>
                </c:pt>
                <c:pt idx="20">
                  <c:v>0.27097597197376455</c:v>
                </c:pt>
                <c:pt idx="21">
                  <c:v>0.29276698889280639</c:v>
                </c:pt>
                <c:pt idx="22">
                  <c:v>0.31468422073421437</c:v>
                </c:pt>
                <c:pt idx="23">
                  <c:v>0.33668869606886132</c:v>
                </c:pt>
                <c:pt idx="24">
                  <c:v>0.35874660522175145</c:v>
                </c:pt>
                <c:pt idx="25">
                  <c:v>0.38082859591511553</c:v>
                </c:pt>
                <c:pt idx="26">
                  <c:v>0.40290913262762934</c:v>
                </c:pt>
                <c:pt idx="27">
                  <c:v>0.42496620839598809</c:v>
                </c:pt>
                <c:pt idx="28">
                  <c:v>0.44698060631460945</c:v>
                </c:pt>
                <c:pt idx="29">
                  <c:v>0.48943759669577547</c:v>
                </c:pt>
                <c:pt idx="30">
                  <c:v>0.49081716234615136</c:v>
                </c:pt>
                <c:pt idx="31">
                  <c:v>0.51260248556756272</c:v>
                </c:pt>
                <c:pt idx="32">
                  <c:v>0.53428133148387513</c:v>
                </c:pt>
                <c:pt idx="33">
                  <c:v>0.55584467107595847</c:v>
                </c:pt>
                <c:pt idx="34">
                  <c:v>0.57728486677634505</c:v>
                </c:pt>
                <c:pt idx="35">
                  <c:v>0.59859544603055148</c:v>
                </c:pt>
                <c:pt idx="36">
                  <c:v>0.61977095755142464</c:v>
                </c:pt>
                <c:pt idx="37">
                  <c:v>0.64080674246507807</c:v>
                </c:pt>
                <c:pt idx="38">
                  <c:v>0.66169922158033356</c:v>
                </c:pt>
                <c:pt idx="39">
                  <c:v>0.68244522842906785</c:v>
                </c:pt>
                <c:pt idx="40">
                  <c:v>0.70304229164259757</c:v>
                </c:pt>
                <c:pt idx="41">
                  <c:v>0.72348847324532461</c:v>
                </c:pt>
                <c:pt idx="42">
                  <c:v>0.74378230408100743</c:v>
                </c:pt>
                <c:pt idx="43">
                  <c:v>0.76392259693625597</c:v>
                </c:pt>
                <c:pt idx="44">
                  <c:v>0.78390889837451938</c:v>
                </c:pt>
                <c:pt idx="45">
                  <c:v>0.80374071773769606</c:v>
                </c:pt>
                <c:pt idx="46">
                  <c:v>0.82341795686615071</c:v>
                </c:pt>
                <c:pt idx="47">
                  <c:v>0.84294076233815918</c:v>
                </c:pt>
                <c:pt idx="48">
                  <c:v>0.8623094951014465</c:v>
                </c:pt>
                <c:pt idx="49">
                  <c:v>0.88152455062007384</c:v>
                </c:pt>
                <c:pt idx="50">
                  <c:v>0.90058692797334561</c:v>
                </c:pt>
                <c:pt idx="51">
                  <c:v>0.91949321664188566</c:v>
                </c:pt>
                <c:pt idx="52">
                  <c:v>0.93824452103326583</c:v>
                </c:pt>
                <c:pt idx="53">
                  <c:v>0.95684205027311531</c:v>
                </c:pt>
                <c:pt idx="54">
                  <c:v>0.97528710329983836</c:v>
                </c:pt>
                <c:pt idx="55">
                  <c:v>0.99358105565010524</c:v>
                </c:pt>
                <c:pt idx="56">
                  <c:v>1.0117251569264212</c:v>
                </c:pt>
                <c:pt idx="57">
                  <c:v>1.0297212630982495</c:v>
                </c:pt>
                <c:pt idx="58">
                  <c:v>1.0475707423859264</c:v>
                </c:pt>
                <c:pt idx="59">
                  <c:v>1.0652751719488658</c:v>
                </c:pt>
                <c:pt idx="60">
                  <c:v>1.0828361587791502</c:v>
                </c:pt>
                <c:pt idx="61">
                  <c:v>1.1002553332716605</c:v>
                </c:pt>
                <c:pt idx="62">
                  <c:v>1.1175341380891508</c:v>
                </c:pt>
                <c:pt idx="63">
                  <c:v>1.1346746248713802</c:v>
                </c:pt>
                <c:pt idx="64">
                  <c:v>1.1516782756281045</c:v>
                </c:pt>
                <c:pt idx="65">
                  <c:v>1.1685467634734115</c:v>
                </c:pt>
                <c:pt idx="66">
                  <c:v>1.1852817622743341</c:v>
                </c:pt>
                <c:pt idx="67">
                  <c:v>1.2018849435751884</c:v>
                </c:pt>
                <c:pt idx="68">
                  <c:v>1.2183579738896331</c:v>
                </c:pt>
                <c:pt idx="69">
                  <c:v>1.234702276631241</c:v>
                </c:pt>
                <c:pt idx="70">
                  <c:v>1.2509199522278072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1193600"/>
        <c:axId val="101203968"/>
      </c:scatterChart>
      <c:valAx>
        <c:axId val="10119360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203968"/>
        <c:crosses val="autoZero"/>
        <c:crossBetween val="midCat"/>
      </c:valAx>
      <c:valAx>
        <c:axId val="10120396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10119360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Mastersheet!$CL$458:$CL$528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2.7086829041082741E-2</c:v>
                </c:pt>
                <c:pt idx="12">
                  <c:v>3.2331376540642207E-2</c:v>
                </c:pt>
                <c:pt idx="13">
                  <c:v>3.7840307122531863E-2</c:v>
                </c:pt>
                <c:pt idx="14">
                  <c:v>4.3572902375448211E-2</c:v>
                </c:pt>
                <c:pt idx="15">
                  <c:v>4.9493462217374072E-2</c:v>
                </c:pt>
                <c:pt idx="16">
                  <c:v>5.5570811702662225E-2</c:v>
                </c:pt>
                <c:pt idx="17">
                  <c:v>6.177781681320977E-2</c:v>
                </c:pt>
                <c:pt idx="18">
                  <c:v>6.809087140902409E-2</c:v>
                </c:pt>
                <c:pt idx="19">
                  <c:v>7.4489468488780464E-2</c:v>
                </c:pt>
                <c:pt idx="20">
                  <c:v>8.0955796296450916E-2</c:v>
                </c:pt>
                <c:pt idx="21">
                  <c:v>8.7474373665875613E-2</c:v>
                </c:pt>
                <c:pt idx="22">
                  <c:v>9.4031783164929453E-2</c:v>
                </c:pt>
                <c:pt idx="23">
                  <c:v>0.10061634396481824</c:v>
                </c:pt>
                <c:pt idx="24">
                  <c:v>0.1072179156188906</c:v>
                </c:pt>
                <c:pt idx="25">
                  <c:v>0.11382768846572436</c:v>
                </c:pt>
                <c:pt idx="26">
                  <c:v>0.12043799279576356</c:v>
                </c:pt>
                <c:pt idx="27">
                  <c:v>0.1270422135425362</c:v>
                </c:pt>
                <c:pt idx="28">
                  <c:v>0.13363456958619657</c:v>
                </c:pt>
                <c:pt idx="29">
                  <c:v>0.1463427864249027</c:v>
                </c:pt>
                <c:pt idx="30">
                  <c:v>0.14676435049349257</c:v>
                </c:pt>
                <c:pt idx="31">
                  <c:v>0.15329009991594694</c:v>
                </c:pt>
                <c:pt idx="32">
                  <c:v>0.1597841920157724</c:v>
                </c:pt>
                <c:pt idx="33">
                  <c:v>0.16624390919048268</c:v>
                </c:pt>
                <c:pt idx="34">
                  <c:v>0.17266695193063547</c:v>
                </c:pt>
                <c:pt idx="35">
                  <c:v>0.17905137075708741</c:v>
                </c:pt>
                <c:pt idx="36">
                  <c:v>0.1853955230286555</c:v>
                </c:pt>
                <c:pt idx="37">
                  <c:v>0.19169800406068549</c:v>
                </c:pt>
                <c:pt idx="38">
                  <c:v>0.19795773389074614</c:v>
                </c:pt>
                <c:pt idx="39">
                  <c:v>0.20417375625314882</c:v>
                </c:pt>
                <c:pt idx="40">
                  <c:v>0.21034532382542515</c:v>
                </c:pt>
                <c:pt idx="41">
                  <c:v>0.21647184955299925</c:v>
                </c:pt>
                <c:pt idx="42">
                  <c:v>0.22255288725290295</c:v>
                </c:pt>
                <c:pt idx="43">
                  <c:v>0.22858807523846134</c:v>
                </c:pt>
                <c:pt idx="44">
                  <c:v>0.23457727296647471</c:v>
                </c:pt>
                <c:pt idx="45">
                  <c:v>0.2405203281229801</c:v>
                </c:pt>
                <c:pt idx="46">
                  <c:v>0.24641720654892069</c:v>
                </c:pt>
                <c:pt idx="47">
                  <c:v>0.25226794765524541</c:v>
                </c:pt>
                <c:pt idx="48">
                  <c:v>0.25807265530266771</c:v>
                </c:pt>
                <c:pt idx="49">
                  <c:v>0.26383144340735082</c:v>
                </c:pt>
                <c:pt idx="50">
                  <c:v>0.26954460831772714</c:v>
                </c:pt>
                <c:pt idx="51">
                  <c:v>0.27521137416209562</c:v>
                </c:pt>
                <c:pt idx="52">
                  <c:v>0.28083206066351013</c:v>
                </c:pt>
                <c:pt idx="53">
                  <c:v>0.286407019223542</c:v>
                </c:pt>
                <c:pt idx="54">
                  <c:v>0.29193662845574236</c:v>
                </c:pt>
                <c:pt idx="55">
                  <c:v>0.29742123809011423</c:v>
                </c:pt>
                <c:pt idx="56">
                  <c:v>0.302861368230193</c:v>
                </c:pt>
                <c:pt idx="57">
                  <c:v>0.30825741023611813</c:v>
                </c:pt>
                <c:pt idx="58">
                  <c:v>0.31360981614678241</c:v>
                </c:pt>
                <c:pt idx="59">
                  <c:v>0.31891904939411775</c:v>
                </c:pt>
                <c:pt idx="60">
                  <c:v>0.32418558262392122</c:v>
                </c:pt>
                <c:pt idx="61">
                  <c:v>0.32940989576276786</c:v>
                </c:pt>
                <c:pt idx="62">
                  <c:v>0.33459241185071192</c:v>
                </c:pt>
                <c:pt idx="63">
                  <c:v>0.33973373924200301</c:v>
                </c:pt>
                <c:pt idx="64">
                  <c:v>0.34483431336262232</c:v>
                </c:pt>
                <c:pt idx="65">
                  <c:v>0.34989462794385634</c:v>
                </c:pt>
                <c:pt idx="66">
                  <c:v>0.35491517717625598</c:v>
                </c:pt>
                <c:pt idx="67">
                  <c:v>0.359896454781029</c:v>
                </c:pt>
                <c:pt idx="68">
                  <c:v>0.36483895319168902</c:v>
                </c:pt>
                <c:pt idx="69">
                  <c:v>0.36974309103027814</c:v>
                </c:pt>
                <c:pt idx="70">
                  <c:v>0.37460949340992344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1229696"/>
        <c:axId val="101231616"/>
      </c:scatterChart>
      <c:valAx>
        <c:axId val="10122969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231616"/>
        <c:crosses val="autoZero"/>
        <c:crossBetween val="midCat"/>
      </c:valAx>
      <c:valAx>
        <c:axId val="10123161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10122969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Mastersheet!$CJ$458:$CJ$528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9.0740877287627184E-2</c:v>
                </c:pt>
                <c:pt idx="12">
                  <c:v>0.10831011141115139</c:v>
                </c:pt>
                <c:pt idx="13">
                  <c:v>0.12676502886048174</c:v>
                </c:pt>
                <c:pt idx="14">
                  <c:v>0.1459692229577515</c:v>
                </c:pt>
                <c:pt idx="15">
                  <c:v>0.16580309842820315</c:v>
                </c:pt>
                <c:pt idx="16">
                  <c:v>0.18616221920391846</c:v>
                </c:pt>
                <c:pt idx="17">
                  <c:v>0.20695568632425274</c:v>
                </c:pt>
                <c:pt idx="18">
                  <c:v>0.22810441922023073</c:v>
                </c:pt>
                <c:pt idx="19">
                  <c:v>0.24953971943741454</c:v>
                </c:pt>
                <c:pt idx="20">
                  <c:v>0.27120191759311058</c:v>
                </c:pt>
                <c:pt idx="21">
                  <c:v>0.29303915178068329</c:v>
                </c:pt>
                <c:pt idx="22">
                  <c:v>0.31500647360251366</c:v>
                </c:pt>
                <c:pt idx="23">
                  <c:v>0.33706475228214111</c:v>
                </c:pt>
                <c:pt idx="24">
                  <c:v>0.35918001732328353</c:v>
                </c:pt>
                <c:pt idx="25">
                  <c:v>0.3813227563601766</c:v>
                </c:pt>
                <c:pt idx="26">
                  <c:v>0.40346727586580794</c:v>
                </c:pt>
                <c:pt idx="27">
                  <c:v>0.42559141536749623</c:v>
                </c:pt>
                <c:pt idx="28">
                  <c:v>0.44767580811375857</c:v>
                </c:pt>
                <c:pt idx="29">
                  <c:v>0.49024833452342403</c:v>
                </c:pt>
                <c:pt idx="30">
                  <c:v>0.49166057415320008</c:v>
                </c:pt>
                <c:pt idx="31">
                  <c:v>0.51352183471842228</c:v>
                </c:pt>
                <c:pt idx="32">
                  <c:v>0.53527704325283754</c:v>
                </c:pt>
                <c:pt idx="33">
                  <c:v>0.55691709578811699</c:v>
                </c:pt>
                <c:pt idx="34">
                  <c:v>0.57843428896762883</c:v>
                </c:pt>
                <c:pt idx="35">
                  <c:v>0.59982209203624282</c:v>
                </c:pt>
                <c:pt idx="36">
                  <c:v>0.62107500214599598</c:v>
                </c:pt>
                <c:pt idx="37">
                  <c:v>0.64218831360329642</c:v>
                </c:pt>
                <c:pt idx="38">
                  <c:v>0.66315840853399954</c:v>
                </c:pt>
                <c:pt idx="39">
                  <c:v>0.68398208344804856</c:v>
                </c:pt>
                <c:pt idx="40">
                  <c:v>0.70465683481517427</c:v>
                </c:pt>
                <c:pt idx="41">
                  <c:v>0.72518069600254753</c:v>
                </c:pt>
                <c:pt idx="42">
                  <c:v>0.74555217229722492</c:v>
                </c:pt>
                <c:pt idx="43">
                  <c:v>0.76577005204884552</c:v>
                </c:pt>
                <c:pt idx="44">
                  <c:v>0.78583386443769032</c:v>
                </c:pt>
                <c:pt idx="45">
                  <c:v>0.80574309921198339</c:v>
                </c:pt>
                <c:pt idx="46">
                  <c:v>0.82549764193888431</c:v>
                </c:pt>
                <c:pt idx="47">
                  <c:v>0.84509762464507221</c:v>
                </c:pt>
                <c:pt idx="48">
                  <c:v>0.86454339526393675</c:v>
                </c:pt>
                <c:pt idx="49">
                  <c:v>0.88383533541462533</c:v>
                </c:pt>
                <c:pt idx="50">
                  <c:v>0.90297443786438591</c:v>
                </c:pt>
                <c:pt idx="51">
                  <c:v>0.92195810344302032</c:v>
                </c:pt>
                <c:pt idx="52">
                  <c:v>0.94078740322275889</c:v>
                </c:pt>
                <c:pt idx="53">
                  <c:v>0.95946351439886579</c:v>
                </c:pt>
                <c:pt idx="54">
                  <c:v>0.97798770532673696</c:v>
                </c:pt>
                <c:pt idx="55">
                  <c:v>0.99636114760188266</c:v>
                </c:pt>
                <c:pt idx="56">
                  <c:v>1.0145855835711466</c:v>
                </c:pt>
                <c:pt idx="57">
                  <c:v>1.0326623242909958</c:v>
                </c:pt>
                <c:pt idx="58">
                  <c:v>1.0505928840917211</c:v>
                </c:pt>
                <c:pt idx="59">
                  <c:v>1.0683788154702945</c:v>
                </c:pt>
                <c:pt idx="60">
                  <c:v>1.0860217017901361</c:v>
                </c:pt>
                <c:pt idx="61">
                  <c:v>1.1035231508052723</c:v>
                </c:pt>
                <c:pt idx="62">
                  <c:v>1.120884579699885</c:v>
                </c:pt>
                <c:pt idx="63">
                  <c:v>1.1381080264607102</c:v>
                </c:pt>
                <c:pt idx="64">
                  <c:v>1.1551949497647849</c:v>
                </c:pt>
                <c:pt idx="65">
                  <c:v>1.1721470036119188</c:v>
                </c:pt>
                <c:pt idx="66">
                  <c:v>1.1889658435404575</c:v>
                </c:pt>
                <c:pt idx="67">
                  <c:v>1.2056531235164472</c:v>
                </c:pt>
                <c:pt idx="68">
                  <c:v>1.2222104931921582</c:v>
                </c:pt>
                <c:pt idx="69">
                  <c:v>1.2386393549514318</c:v>
                </c:pt>
                <c:pt idx="70">
                  <c:v>1.2549418029232435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1298560"/>
        <c:axId val="101300480"/>
      </c:scatterChart>
      <c:valAx>
        <c:axId val="10129856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300480"/>
        <c:crosses val="autoZero"/>
        <c:crossBetween val="midCat"/>
      </c:valAx>
      <c:valAx>
        <c:axId val="10130048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10129856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Mastersheet!$CL$98:$CL$168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2.7306588604786748E-2</c:v>
                </c:pt>
                <c:pt idx="12">
                  <c:v>3.2566137196845979E-2</c:v>
                </c:pt>
                <c:pt idx="13">
                  <c:v>3.8076721410821558E-2</c:v>
                </c:pt>
                <c:pt idx="14">
                  <c:v>4.379665902543585E-2</c:v>
                </c:pt>
                <c:pt idx="15">
                  <c:v>4.9689699779070458E-2</c:v>
                </c:pt>
                <c:pt idx="16">
                  <c:v>5.5724432880415786E-2</c:v>
                </c:pt>
                <c:pt idx="17">
                  <c:v>6.1873724197352833E-2</c:v>
                </c:pt>
                <c:pt idx="18">
                  <c:v>6.8114141170966411E-2</c:v>
                </c:pt>
                <c:pt idx="19">
                  <c:v>7.442547650263992E-2</c:v>
                </c:pt>
                <c:pt idx="20">
                  <c:v>8.0790307442122206E-2</c:v>
                </c:pt>
                <c:pt idx="21">
                  <c:v>8.7193603148372531E-2</c:v>
                </c:pt>
                <c:pt idx="22">
                  <c:v>9.3622435988623964E-2</c:v>
                </c:pt>
                <c:pt idx="23">
                  <c:v>0.10006563875627994</c:v>
                </c:pt>
                <c:pt idx="24">
                  <c:v>0.10651359595724379</c:v>
                </c:pt>
                <c:pt idx="25">
                  <c:v>0.11295802518439257</c:v>
                </c:pt>
                <c:pt idx="26">
                  <c:v>0.11939178017907111</c:v>
                </c:pt>
                <c:pt idx="27">
                  <c:v>0.12580875843494957</c:v>
                </c:pt>
                <c:pt idx="28">
                  <c:v>0.13220368000947996</c:v>
                </c:pt>
                <c:pt idx="29">
                  <c:v>0.13857202889781289</c:v>
                </c:pt>
                <c:pt idx="30">
                  <c:v>0.14490994141328564</c:v>
                </c:pt>
                <c:pt idx="31">
                  <c:v>0.15122624503811569</c:v>
                </c:pt>
                <c:pt idx="32">
                  <c:v>0.15751783375981082</c:v>
                </c:pt>
                <c:pt idx="33">
                  <c:v>0.16378208152755122</c:v>
                </c:pt>
                <c:pt idx="34">
                  <c:v>0.17001665596765916</c:v>
                </c:pt>
                <c:pt idx="35">
                  <c:v>0.1762195639969967</c:v>
                </c:pt>
                <c:pt idx="36">
                  <c:v>0.18238909362027972</c:v>
                </c:pt>
                <c:pt idx="37">
                  <c:v>0.1885237525222733</c:v>
                </c:pt>
                <c:pt idx="38">
                  <c:v>0.19462234988011673</c:v>
                </c:pt>
                <c:pt idx="39">
                  <c:v>0.20068381199061394</c:v>
                </c:pt>
                <c:pt idx="40">
                  <c:v>0.20670726209486559</c:v>
                </c:pt>
                <c:pt idx="41">
                  <c:v>0.21269197615622754</c:v>
                </c:pt>
                <c:pt idx="42">
                  <c:v>0.21863736550608479</c:v>
                </c:pt>
                <c:pt idx="43">
                  <c:v>0.22454292561607481</c:v>
                </c:pt>
                <c:pt idx="44">
                  <c:v>0.23040836088537503</c:v>
                </c:pt>
                <c:pt idx="45">
                  <c:v>0.2362333720652349</c:v>
                </c:pt>
                <c:pt idx="46">
                  <c:v>0.2420177748219885</c:v>
                </c:pt>
                <c:pt idx="47">
                  <c:v>0.24776145891981055</c:v>
                </c:pt>
                <c:pt idx="48">
                  <c:v>0.25346437974814473</c:v>
                </c:pt>
                <c:pt idx="49">
                  <c:v>0.25912655077712848</c:v>
                </c:pt>
                <c:pt idx="50">
                  <c:v>0.26474798962290325</c:v>
                </c:pt>
                <c:pt idx="51">
                  <c:v>0.27033404278621337</c:v>
                </c:pt>
                <c:pt idx="52">
                  <c:v>0.27588466360447844</c:v>
                </c:pt>
                <c:pt idx="53">
                  <c:v>0.28139988589104054</c:v>
                </c:pt>
                <c:pt idx="54">
                  <c:v>0.28687977782127949</c:v>
                </c:pt>
                <c:pt idx="55">
                  <c:v>0.29232443821816417</c:v>
                </c:pt>
                <c:pt idx="56">
                  <c:v>0.29773394075312665</c:v>
                </c:pt>
                <c:pt idx="57">
                  <c:v>0.3031085350115017</c:v>
                </c:pt>
                <c:pt idx="58">
                  <c:v>0.30844834573740332</c:v>
                </c:pt>
                <c:pt idx="59">
                  <c:v>0.31375356396212839</c:v>
                </c:pt>
                <c:pt idx="60">
                  <c:v>0.31902439759539453</c:v>
                </c:pt>
                <c:pt idx="61">
                  <c:v>0.32426106942006167</c:v>
                </c:pt>
                <c:pt idx="62">
                  <c:v>0.32946381528011787</c:v>
                </c:pt>
                <c:pt idx="63">
                  <c:v>0.33463281994373761</c:v>
                </c:pt>
                <c:pt idx="64">
                  <c:v>0.339768459529596</c:v>
                </c:pt>
                <c:pt idx="65">
                  <c:v>0.34487094297648418</c:v>
                </c:pt>
                <c:pt idx="66">
                  <c:v>0.34994054346656889</c:v>
                </c:pt>
                <c:pt idx="67">
                  <c:v>0.35497754048040986</c:v>
                </c:pt>
                <c:pt idx="68">
                  <c:v>0.35998221880735226</c:v>
                </c:pt>
                <c:pt idx="69">
                  <c:v>0.36495486765087881</c:v>
                </c:pt>
                <c:pt idx="70">
                  <c:v>0.36989570782597886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Mastersheet!$CL$170:$CL$240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2.732783416717401E-2</c:v>
                </c:pt>
                <c:pt idx="12">
                  <c:v>3.263316722352242E-2</c:v>
                </c:pt>
                <c:pt idx="13">
                  <c:v>3.8216262294715114E-2</c:v>
                </c:pt>
                <c:pt idx="14">
                  <c:v>4.4036753892507843E-2</c:v>
                </c:pt>
                <c:pt idx="15">
                  <c:v>5.0059038290315112E-2</c:v>
                </c:pt>
                <c:pt idx="16">
                  <c:v>5.6251844369469506E-2</c:v>
                </c:pt>
                <c:pt idx="17">
                  <c:v>6.2587801393778272E-2</c:v>
                </c:pt>
                <c:pt idx="18">
                  <c:v>6.904296476506136E-2</c:v>
                </c:pt>
                <c:pt idx="19">
                  <c:v>7.5596418807755736E-2</c:v>
                </c:pt>
                <c:pt idx="20">
                  <c:v>8.2229896324562998E-2</c:v>
                </c:pt>
                <c:pt idx="21">
                  <c:v>8.8927431125740003E-2</c:v>
                </c:pt>
                <c:pt idx="22">
                  <c:v>9.5675107336653992E-2</c:v>
                </c:pt>
                <c:pt idx="23">
                  <c:v>0.1024607387210227</c:v>
                </c:pt>
                <c:pt idx="24">
                  <c:v>0.10927368214474195</c:v>
                </c:pt>
                <c:pt idx="25">
                  <c:v>0.1161046328979605</c:v>
                </c:pt>
                <c:pt idx="26">
                  <c:v>0.12294543621189172</c:v>
                </c:pt>
                <c:pt idx="27">
                  <c:v>0.1297890103299682</c:v>
                </c:pt>
                <c:pt idx="28">
                  <c:v>0.13662911970457231</c:v>
                </c:pt>
                <c:pt idx="29">
                  <c:v>0.14977391908775434</c:v>
                </c:pt>
                <c:pt idx="30">
                  <c:v>0.15027788048773372</c:v>
                </c:pt>
                <c:pt idx="31">
                  <c:v>0.15709208313057108</c:v>
                </c:pt>
                <c:pt idx="32">
                  <c:v>0.16389905236268221</c:v>
                </c:pt>
                <c:pt idx="33">
                  <c:v>0.17069527754686198</c:v>
                </c:pt>
                <c:pt idx="34">
                  <c:v>0.17747765804797802</c:v>
                </c:pt>
                <c:pt idx="35">
                  <c:v>0.18424344084428723</c:v>
                </c:pt>
                <c:pt idx="36">
                  <c:v>0.19099015278435585</c:v>
                </c:pt>
                <c:pt idx="37">
                  <c:v>0.19771568484976274</c:v>
                </c:pt>
                <c:pt idx="38">
                  <c:v>0.20441809494427557</c:v>
                </c:pt>
                <c:pt idx="39">
                  <c:v>0.21109568946523594</c:v>
                </c:pt>
                <c:pt idx="40">
                  <c:v>0.21774697448813909</c:v>
                </c:pt>
                <c:pt idx="41">
                  <c:v>0.22437059955058489</c:v>
                </c:pt>
                <c:pt idx="42">
                  <c:v>0.23096547656363806</c:v>
                </c:pt>
                <c:pt idx="43">
                  <c:v>0.23753056564056196</c:v>
                </c:pt>
                <c:pt idx="44">
                  <c:v>0.24406498760311943</c:v>
                </c:pt>
                <c:pt idx="45">
                  <c:v>0.25056798030293004</c:v>
                </c:pt>
                <c:pt idx="46">
                  <c:v>0.2570388869514903</c:v>
                </c:pt>
                <c:pt idx="47">
                  <c:v>0.2634770996725766</c:v>
                </c:pt>
                <c:pt idx="48">
                  <c:v>0.26988222758092623</c:v>
                </c:pt>
                <c:pt idx="49">
                  <c:v>0.27625383112174323</c:v>
                </c:pt>
                <c:pt idx="50">
                  <c:v>0.28259158039798066</c:v>
                </c:pt>
                <c:pt idx="51">
                  <c:v>0.28890425187794044</c:v>
                </c:pt>
                <c:pt idx="52">
                  <c:v>0.29519136250682665</c:v>
                </c:pt>
                <c:pt idx="53">
                  <c:v>0.30145242859491433</c:v>
                </c:pt>
                <c:pt idx="54">
                  <c:v>0.30768717946063484</c:v>
                </c:pt>
                <c:pt idx="55">
                  <c:v>0.31389523563678745</c:v>
                </c:pt>
                <c:pt idx="56">
                  <c:v>0.32007631046662149</c:v>
                </c:pt>
                <c:pt idx="57">
                  <c:v>0.3262301566269572</c:v>
                </c:pt>
                <c:pt idx="58">
                  <c:v>0.33235650291864061</c:v>
                </c:pt>
                <c:pt idx="59">
                  <c:v>0.33845528407290126</c:v>
                </c:pt>
                <c:pt idx="60">
                  <c:v>0.34452629871739948</c:v>
                </c:pt>
                <c:pt idx="61">
                  <c:v>0.35056942689103543</c:v>
                </c:pt>
                <c:pt idx="62">
                  <c:v>0.35658457420145856</c:v>
                </c:pt>
                <c:pt idx="63">
                  <c:v>0.36257166971858007</c:v>
                </c:pt>
                <c:pt idx="64">
                  <c:v>0.36853059373032276</c:v>
                </c:pt>
                <c:pt idx="65">
                  <c:v>0.37446144962635047</c:v>
                </c:pt>
                <c:pt idx="66">
                  <c:v>0.38036416247097277</c:v>
                </c:pt>
                <c:pt idx="67">
                  <c:v>0.38623873729487673</c:v>
                </c:pt>
                <c:pt idx="68">
                  <c:v>0.39208519435558659</c:v>
                </c:pt>
                <c:pt idx="69">
                  <c:v>0.3979035678634813</c:v>
                </c:pt>
                <c:pt idx="70">
                  <c:v>0.4036938238099918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Mastersheet!$CL$242:$CL$312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2.7329084272866167E-2</c:v>
                </c:pt>
                <c:pt idx="12">
                  <c:v>3.2637113171125727E-2</c:v>
                </c:pt>
                <c:pt idx="13">
                  <c:v>3.8224481517803492E-2</c:v>
                </c:pt>
                <c:pt idx="14">
                  <c:v>4.4050904761862616E-2</c:v>
                </c:pt>
                <c:pt idx="15">
                  <c:v>5.0080820714007851E-2</c:v>
                </c:pt>
                <c:pt idx="16">
                  <c:v>5.6282969731109321E-2</c:v>
                </c:pt>
                <c:pt idx="17">
                  <c:v>6.2629970022224909E-2</c:v>
                </c:pt>
                <c:pt idx="18">
                  <c:v>6.9097849265041381E-2</c:v>
                </c:pt>
                <c:pt idx="19">
                  <c:v>7.5665652025027258E-2</c:v>
                </c:pt>
                <c:pt idx="20">
                  <c:v>8.2315062869351932E-2</c:v>
                </c:pt>
                <c:pt idx="21">
                  <c:v>8.9030061582745595E-2</c:v>
                </c:pt>
                <c:pt idx="22">
                  <c:v>9.5796674758260203E-2</c:v>
                </c:pt>
                <c:pt idx="23">
                  <c:v>0.1026026564569681</c:v>
                </c:pt>
                <c:pt idx="24">
                  <c:v>0.10943730302617453</c:v>
                </c:pt>
                <c:pt idx="25">
                  <c:v>0.11629124928365962</c:v>
                </c:pt>
                <c:pt idx="26">
                  <c:v>0.12315628056393352</c:v>
                </c:pt>
                <c:pt idx="27">
                  <c:v>0.13002525676285467</c:v>
                </c:pt>
                <c:pt idx="28">
                  <c:v>0.13689188519903459</c:v>
                </c:pt>
                <c:pt idx="29">
                  <c:v>0.15008041413876202</c:v>
                </c:pt>
                <c:pt idx="30">
                  <c:v>0.15059681592671492</c:v>
                </c:pt>
                <c:pt idx="31">
                  <c:v>0.1574405809612881</c:v>
                </c:pt>
                <c:pt idx="32">
                  <c:v>0.16427803788855921</c:v>
                </c:pt>
                <c:pt idx="33">
                  <c:v>0.17110562931804826</c:v>
                </c:pt>
                <c:pt idx="34">
                  <c:v>0.17792020986603721</c:v>
                </c:pt>
                <c:pt idx="35">
                  <c:v>0.1847189835614681</c:v>
                </c:pt>
                <c:pt idx="36">
                  <c:v>0.19149943568056094</c:v>
                </c:pt>
                <c:pt idx="37">
                  <c:v>0.19825941846655376</c:v>
                </c:pt>
                <c:pt idx="38">
                  <c:v>0.20499695174903235</c:v>
                </c:pt>
                <c:pt idx="39">
                  <c:v>0.21171030580881806</c:v>
                </c:pt>
                <c:pt idx="40">
                  <c:v>0.21839795218603458</c:v>
                </c:pt>
                <c:pt idx="41">
                  <c:v>0.22505850683971013</c:v>
                </c:pt>
                <c:pt idx="42">
                  <c:v>0.23169085115296259</c:v>
                </c:pt>
                <c:pt idx="43">
                  <c:v>0.23829391462045735</c:v>
                </c:pt>
                <c:pt idx="44">
                  <c:v>0.24486678925993322</c:v>
                </c:pt>
                <c:pt idx="45">
                  <c:v>0.25140868540421069</c:v>
                </c:pt>
                <c:pt idx="46">
                  <c:v>0.25791891997399236</c:v>
                </c:pt>
                <c:pt idx="47">
                  <c:v>0.26439685908995647</c:v>
                </c:pt>
                <c:pt idx="48">
                  <c:v>0.27084208948792632</c:v>
                </c:pt>
                <c:pt idx="49">
                  <c:v>0.27725414792353947</c:v>
                </c:pt>
                <c:pt idx="50">
                  <c:v>0.28363268258127944</c:v>
                </c:pt>
                <c:pt idx="51">
                  <c:v>0.28998696420276576</c:v>
                </c:pt>
                <c:pt idx="52">
                  <c:v>0.29631647405702494</c:v>
                </c:pt>
                <c:pt idx="53">
                  <c:v>0.30262069260632157</c:v>
                </c:pt>
                <c:pt idx="54">
                  <c:v>0.30889931804690285</c:v>
                </c:pt>
                <c:pt idx="55">
                  <c:v>0.31515193738018399</c:v>
                </c:pt>
                <c:pt idx="56">
                  <c:v>0.32137823256575887</c:v>
                </c:pt>
                <c:pt idx="57">
                  <c:v>0.32757792591201512</c:v>
                </c:pt>
                <c:pt idx="58">
                  <c:v>0.33375071529306394</c:v>
                </c:pt>
                <c:pt idx="59">
                  <c:v>0.33989650990534065</c:v>
                </c:pt>
                <c:pt idx="60">
                  <c:v>0.34601507953928473</c:v>
                </c:pt>
                <c:pt idx="61">
                  <c:v>0.35210627766197022</c:v>
                </c:pt>
                <c:pt idx="62">
                  <c:v>0.35816998419191237</c:v>
                </c:pt>
                <c:pt idx="63">
                  <c:v>0.36420610336591008</c:v>
                </c:pt>
                <c:pt idx="64">
                  <c:v>0.37021448938578583</c:v>
                </c:pt>
                <c:pt idx="65">
                  <c:v>0.37619522634256297</c:v>
                </c:pt>
                <c:pt idx="66">
                  <c:v>0.38214821503198637</c:v>
                </c:pt>
                <c:pt idx="67">
                  <c:v>0.38807343881336964</c:v>
                </c:pt>
                <c:pt idx="68">
                  <c:v>0.39397089700109228</c:v>
                </c:pt>
                <c:pt idx="69">
                  <c:v>0.39984060356666357</c:v>
                </c:pt>
                <c:pt idx="70">
                  <c:v>0.40568250222738056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Mastersheet!$CL$314:$CL$384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2.7070435335168296E-2</c:v>
                </c:pt>
                <c:pt idx="12">
                  <c:v>3.2279659022172259E-2</c:v>
                </c:pt>
                <c:pt idx="13">
                  <c:v>3.7732662471039964E-2</c:v>
                </c:pt>
                <c:pt idx="14">
                  <c:v>4.3387730882108323E-2</c:v>
                </c:pt>
                <c:pt idx="15">
                  <c:v>4.9208686408904252E-2</c:v>
                </c:pt>
                <c:pt idx="16">
                  <c:v>5.5164272416244074E-2</c:v>
                </c:pt>
                <c:pt idx="17">
                  <c:v>6.1227538649313108E-2</c:v>
                </c:pt>
                <c:pt idx="18">
                  <c:v>6.7375306756402659E-2</c:v>
                </c:pt>
                <c:pt idx="19">
                  <c:v>7.3587623139611272E-2</c:v>
                </c:pt>
                <c:pt idx="20">
                  <c:v>7.984733708320424E-2</c:v>
                </c:pt>
                <c:pt idx="21">
                  <c:v>8.6139695642966627E-2</c:v>
                </c:pt>
                <c:pt idx="22">
                  <c:v>9.2452047790279906E-2</c:v>
                </c:pt>
                <c:pt idx="23">
                  <c:v>9.87735003600064E-2</c:v>
                </c:pt>
                <c:pt idx="24">
                  <c:v>0.10509470508156583</c:v>
                </c:pt>
                <c:pt idx="25">
                  <c:v>0.11140763848152616</c:v>
                </c:pt>
                <c:pt idx="26">
                  <c:v>0.11770540469315066</c:v>
                </c:pt>
                <c:pt idx="27">
                  <c:v>0.12398213881110844</c:v>
                </c:pt>
                <c:pt idx="28">
                  <c:v>0.13023279026482279</c:v>
                </c:pt>
                <c:pt idx="29">
                  <c:v>0.14237654789657547</c:v>
                </c:pt>
                <c:pt idx="30">
                  <c:v>0.1426392945825774</c:v>
                </c:pt>
                <c:pt idx="31">
                  <c:v>0.14879103067320301</c:v>
                </c:pt>
                <c:pt idx="32">
                  <c:v>0.15490556909142555</c:v>
                </c:pt>
                <c:pt idx="33">
                  <c:v>0.16098069192460612</c:v>
                </c:pt>
                <c:pt idx="34">
                  <c:v>0.16701448235428065</c:v>
                </c:pt>
                <c:pt idx="35">
                  <c:v>0.17300536042269302</c:v>
                </c:pt>
                <c:pt idx="36">
                  <c:v>0.17895202343470418</c:v>
                </c:pt>
                <c:pt idx="37">
                  <c:v>0.18485341113907164</c:v>
                </c:pt>
                <c:pt idx="38">
                  <c:v>0.19070864491412493</c:v>
                </c:pt>
                <c:pt idx="39">
                  <c:v>0.1965171183300419</c:v>
                </c:pt>
                <c:pt idx="40">
                  <c:v>0.20227830493074703</c:v>
                </c:pt>
                <c:pt idx="41">
                  <c:v>0.20799184657532829</c:v>
                </c:pt>
                <c:pt idx="42">
                  <c:v>0.21365750942652387</c:v>
                </c:pt>
                <c:pt idx="43">
                  <c:v>0.21927516833255953</c:v>
                </c:pt>
                <c:pt idx="44">
                  <c:v>0.22484475698375797</c:v>
                </c:pt>
                <c:pt idx="45">
                  <c:v>0.23036639551207691</c:v>
                </c:pt>
                <c:pt idx="46">
                  <c:v>0.23584017707766694</c:v>
                </c:pt>
                <c:pt idx="47">
                  <c:v>0.24126628948980289</c:v>
                </c:pt>
                <c:pt idx="48">
                  <c:v>0.24664497517843989</c:v>
                </c:pt>
                <c:pt idx="49">
                  <c:v>0.25197652389793035</c:v>
                </c:pt>
                <c:pt idx="50">
                  <c:v>0.257261266281756</c:v>
                </c:pt>
                <c:pt idx="51">
                  <c:v>0.26249879597550563</c:v>
                </c:pt>
                <c:pt idx="52">
                  <c:v>0.26768961603513625</c:v>
                </c:pt>
                <c:pt idx="53">
                  <c:v>0.27283412929942069</c:v>
                </c:pt>
                <c:pt idx="54">
                  <c:v>0.27793280020679562</c:v>
                </c:pt>
                <c:pt idx="55">
                  <c:v>0.28298611091788051</c:v>
                </c:pt>
                <c:pt idx="56">
                  <c:v>0.28799455821458636</c:v>
                </c:pt>
                <c:pt idx="57">
                  <c:v>0.29295865075879951</c:v>
                </c:pt>
                <c:pt idx="58">
                  <c:v>0.29787885407027703</c:v>
                </c:pt>
                <c:pt idx="59">
                  <c:v>0.30275579359964949</c:v>
                </c:pt>
                <c:pt idx="60">
                  <c:v>0.30758995240810894</c:v>
                </c:pt>
                <c:pt idx="61">
                  <c:v>0.31238186509497423</c:v>
                </c:pt>
                <c:pt idx="62">
                  <c:v>0.31713206854525339</c:v>
                </c:pt>
                <c:pt idx="63">
                  <c:v>0.32184110063387628</c:v>
                </c:pt>
                <c:pt idx="64">
                  <c:v>0.32650949908587973</c:v>
                </c:pt>
                <c:pt idx="65">
                  <c:v>0.33113780047539104</c:v>
                </c:pt>
                <c:pt idx="66">
                  <c:v>0.33572647559312035</c:v>
                </c:pt>
                <c:pt idx="67">
                  <c:v>0.34027617823572198</c:v>
                </c:pt>
                <c:pt idx="68">
                  <c:v>0.34478737804408122</c:v>
                </c:pt>
                <c:pt idx="69">
                  <c:v>0.3492605992405638</c:v>
                </c:pt>
                <c:pt idx="70">
                  <c:v>0.35369636149580169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Mastersheet!$CL$386:$CL$456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2.7085835281627241E-2</c:v>
                </c:pt>
                <c:pt idx="12">
                  <c:v>3.2328240494046291E-2</c:v>
                </c:pt>
                <c:pt idx="13">
                  <c:v>3.7833777192592816E-2</c:v>
                </c:pt>
                <c:pt idx="14">
                  <c:v>4.3561664662364635E-2</c:v>
                </c:pt>
                <c:pt idx="15">
                  <c:v>4.9476171934333402E-2</c:v>
                </c:pt>
                <c:pt idx="16">
                  <c:v>5.5546116966598939E-2</c:v>
                </c:pt>
                <c:pt idx="17">
                  <c:v>6.1744376331090013E-2</c:v>
                </c:pt>
                <c:pt idx="18">
                  <c:v>6.8047367443307194E-2</c:v>
                </c:pt>
                <c:pt idx="19">
                  <c:v>7.4434616116861654E-2</c:v>
                </c:pt>
                <c:pt idx="20">
                  <c:v>8.0888349842914792E-2</c:v>
                </c:pt>
                <c:pt idx="21">
                  <c:v>8.7393131012778028E-2</c:v>
                </c:pt>
                <c:pt idx="22">
                  <c:v>9.3935588278869955E-2</c:v>
                </c:pt>
                <c:pt idx="23">
                  <c:v>0.10050408837876457</c:v>
                </c:pt>
                <c:pt idx="24">
                  <c:v>0.1070885388721646</c:v>
                </c:pt>
                <c:pt idx="25">
                  <c:v>0.1136801778851091</c:v>
                </c:pt>
                <c:pt idx="26">
                  <c:v>0.1202713828739192</c:v>
                </c:pt>
                <c:pt idx="27">
                  <c:v>0.12685558459581733</c:v>
                </c:pt>
                <c:pt idx="28">
                  <c:v>0.13342704666107744</c:v>
                </c:pt>
                <c:pt idx="29">
                  <c:v>0.1461007751330673</c:v>
                </c:pt>
                <c:pt idx="30">
                  <c:v>0.14651258577497056</c:v>
                </c:pt>
                <c:pt idx="31">
                  <c:v>0.15301566733360081</c:v>
                </c:pt>
                <c:pt idx="32">
                  <c:v>0.15948696462205228</c:v>
                </c:pt>
                <c:pt idx="33">
                  <c:v>0.16592378241073386</c:v>
                </c:pt>
                <c:pt idx="34">
                  <c:v>0.17232384082875971</c:v>
                </c:pt>
                <c:pt idx="35">
                  <c:v>0.17868520777031388</c:v>
                </c:pt>
                <c:pt idx="36">
                  <c:v>0.18500625598549988</c:v>
                </c:pt>
                <c:pt idx="37">
                  <c:v>0.19128559476569496</c:v>
                </c:pt>
                <c:pt idx="38">
                  <c:v>0.19752215569562195</c:v>
                </c:pt>
                <c:pt idx="39">
                  <c:v>0.20371499356091577</c:v>
                </c:pt>
                <c:pt idx="40">
                  <c:v>0.20986337063958135</c:v>
                </c:pt>
                <c:pt idx="41">
                  <c:v>0.21596670843144017</c:v>
                </c:pt>
                <c:pt idx="42">
                  <c:v>0.22202456838239026</c:v>
                </c:pt>
                <c:pt idx="43">
                  <c:v>0.22803659610037491</c:v>
                </c:pt>
                <c:pt idx="44">
                  <c:v>0.23400265623119981</c:v>
                </c:pt>
                <c:pt idx="45">
                  <c:v>0.23992260230976001</c:v>
                </c:pt>
                <c:pt idx="46">
                  <c:v>0.24579640503467184</c:v>
                </c:pt>
                <c:pt idx="47">
                  <c:v>0.25162410816064451</c:v>
                </c:pt>
                <c:pt idx="48">
                  <c:v>0.25740581943326762</c:v>
                </c:pt>
                <c:pt idx="49">
                  <c:v>0.26314165690151459</c:v>
                </c:pt>
                <c:pt idx="50">
                  <c:v>0.2688319187980136</c:v>
                </c:pt>
                <c:pt idx="51">
                  <c:v>0.27447558705727931</c:v>
                </c:pt>
                <c:pt idx="52">
                  <c:v>0.28007299135321367</c:v>
                </c:pt>
                <c:pt idx="53">
                  <c:v>0.28562449261884038</c:v>
                </c:pt>
                <c:pt idx="54">
                  <c:v>0.29113047859696667</c:v>
                </c:pt>
                <c:pt idx="55">
                  <c:v>0.2965913598955538</c:v>
                </c:pt>
                <c:pt idx="56">
                  <c:v>0.30200750953027494</c:v>
                </c:pt>
                <c:pt idx="57">
                  <c:v>0.30737948152186551</c:v>
                </c:pt>
                <c:pt idx="58">
                  <c:v>0.3127076842943064</c:v>
                </c:pt>
                <c:pt idx="59">
                  <c:v>0.31799258864145247</c:v>
                </c:pt>
                <c:pt idx="60">
                  <c:v>0.32323467426243291</c:v>
                </c:pt>
                <c:pt idx="61">
                  <c:v>0.32843442784228671</c:v>
                </c:pt>
                <c:pt idx="62">
                  <c:v>0.33359228002661218</c:v>
                </c:pt>
                <c:pt idx="63">
                  <c:v>0.33870884324518807</c:v>
                </c:pt>
                <c:pt idx="64">
                  <c:v>0.34378455988898643</c:v>
                </c:pt>
                <c:pt idx="65">
                  <c:v>0.34881992939504819</c:v>
                </c:pt>
                <c:pt idx="66">
                  <c:v>0.35381545142517434</c:v>
                </c:pt>
                <c:pt idx="67">
                  <c:v>0.35877162494781739</c:v>
                </c:pt>
                <c:pt idx="68">
                  <c:v>0.36368894742974123</c:v>
                </c:pt>
                <c:pt idx="69">
                  <c:v>0.36856784377051971</c:v>
                </c:pt>
                <c:pt idx="70">
                  <c:v>0.3734089409635245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Mastersheet!$CL$458:$CL$528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2.7086829041082741E-2</c:v>
                </c:pt>
                <c:pt idx="12">
                  <c:v>3.2331376540642207E-2</c:v>
                </c:pt>
                <c:pt idx="13">
                  <c:v>3.7840307122531863E-2</c:v>
                </c:pt>
                <c:pt idx="14">
                  <c:v>4.3572902375448211E-2</c:v>
                </c:pt>
                <c:pt idx="15">
                  <c:v>4.9493462217374072E-2</c:v>
                </c:pt>
                <c:pt idx="16">
                  <c:v>5.5570811702662225E-2</c:v>
                </c:pt>
                <c:pt idx="17">
                  <c:v>6.177781681320977E-2</c:v>
                </c:pt>
                <c:pt idx="18">
                  <c:v>6.809087140902409E-2</c:v>
                </c:pt>
                <c:pt idx="19">
                  <c:v>7.4489468488780464E-2</c:v>
                </c:pt>
                <c:pt idx="20">
                  <c:v>8.0955796296450916E-2</c:v>
                </c:pt>
                <c:pt idx="21">
                  <c:v>8.7474373665875613E-2</c:v>
                </c:pt>
                <c:pt idx="22">
                  <c:v>9.4031783164929453E-2</c:v>
                </c:pt>
                <c:pt idx="23">
                  <c:v>0.10061634396481824</c:v>
                </c:pt>
                <c:pt idx="24">
                  <c:v>0.1072179156188906</c:v>
                </c:pt>
                <c:pt idx="25">
                  <c:v>0.11382768846572436</c:v>
                </c:pt>
                <c:pt idx="26">
                  <c:v>0.12043799279576356</c:v>
                </c:pt>
                <c:pt idx="27">
                  <c:v>0.1270422135425362</c:v>
                </c:pt>
                <c:pt idx="28">
                  <c:v>0.13363456958619657</c:v>
                </c:pt>
                <c:pt idx="29">
                  <c:v>0.1463427864249027</c:v>
                </c:pt>
                <c:pt idx="30">
                  <c:v>0.14676435049349257</c:v>
                </c:pt>
                <c:pt idx="31">
                  <c:v>0.15329009991594694</c:v>
                </c:pt>
                <c:pt idx="32">
                  <c:v>0.1597841920157724</c:v>
                </c:pt>
                <c:pt idx="33">
                  <c:v>0.16624390919048268</c:v>
                </c:pt>
                <c:pt idx="34">
                  <c:v>0.17266695193063547</c:v>
                </c:pt>
                <c:pt idx="35">
                  <c:v>0.17905137075708741</c:v>
                </c:pt>
                <c:pt idx="36">
                  <c:v>0.1853955230286555</c:v>
                </c:pt>
                <c:pt idx="37">
                  <c:v>0.19169800406068549</c:v>
                </c:pt>
                <c:pt idx="38">
                  <c:v>0.19795773389074614</c:v>
                </c:pt>
                <c:pt idx="39">
                  <c:v>0.20417375625314882</c:v>
                </c:pt>
                <c:pt idx="40">
                  <c:v>0.21034532382542515</c:v>
                </c:pt>
                <c:pt idx="41">
                  <c:v>0.21647184955299925</c:v>
                </c:pt>
                <c:pt idx="42">
                  <c:v>0.22255288725290295</c:v>
                </c:pt>
                <c:pt idx="43">
                  <c:v>0.22858807523846134</c:v>
                </c:pt>
                <c:pt idx="44">
                  <c:v>0.23457727296647471</c:v>
                </c:pt>
                <c:pt idx="45">
                  <c:v>0.2405203281229801</c:v>
                </c:pt>
                <c:pt idx="46">
                  <c:v>0.24641720654892069</c:v>
                </c:pt>
                <c:pt idx="47">
                  <c:v>0.25226794765524541</c:v>
                </c:pt>
                <c:pt idx="48">
                  <c:v>0.25807265530266771</c:v>
                </c:pt>
                <c:pt idx="49">
                  <c:v>0.26383144340735082</c:v>
                </c:pt>
                <c:pt idx="50">
                  <c:v>0.26954460831772714</c:v>
                </c:pt>
                <c:pt idx="51">
                  <c:v>0.27521137416209562</c:v>
                </c:pt>
                <c:pt idx="52">
                  <c:v>0.28083206066351013</c:v>
                </c:pt>
                <c:pt idx="53">
                  <c:v>0.286407019223542</c:v>
                </c:pt>
                <c:pt idx="54">
                  <c:v>0.29193662845574236</c:v>
                </c:pt>
                <c:pt idx="55">
                  <c:v>0.29742123809011423</c:v>
                </c:pt>
                <c:pt idx="56">
                  <c:v>0.302861368230193</c:v>
                </c:pt>
                <c:pt idx="57">
                  <c:v>0.30825741023611813</c:v>
                </c:pt>
                <c:pt idx="58">
                  <c:v>0.31360981614678241</c:v>
                </c:pt>
                <c:pt idx="59">
                  <c:v>0.31891904939411775</c:v>
                </c:pt>
                <c:pt idx="60">
                  <c:v>0.32418558262392122</c:v>
                </c:pt>
                <c:pt idx="61">
                  <c:v>0.32940989576276786</c:v>
                </c:pt>
                <c:pt idx="62">
                  <c:v>0.33459241185071192</c:v>
                </c:pt>
                <c:pt idx="63">
                  <c:v>0.33973373924200301</c:v>
                </c:pt>
                <c:pt idx="64">
                  <c:v>0.34483431336262232</c:v>
                </c:pt>
                <c:pt idx="65">
                  <c:v>0.34989462794385634</c:v>
                </c:pt>
                <c:pt idx="66">
                  <c:v>0.35491517717625598</c:v>
                </c:pt>
                <c:pt idx="67">
                  <c:v>0.359896454781029</c:v>
                </c:pt>
                <c:pt idx="68">
                  <c:v>0.36483895319168902</c:v>
                </c:pt>
                <c:pt idx="69">
                  <c:v>0.36974309103027814</c:v>
                </c:pt>
                <c:pt idx="70">
                  <c:v>0.37460949340992344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101435264"/>
        <c:axId val="101445632"/>
      </c:scatterChart>
      <c:valAx>
        <c:axId val="10143526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445632"/>
        <c:crosses val="autoZero"/>
        <c:crossBetween val="midCat"/>
      </c:valAx>
      <c:valAx>
        <c:axId val="10144563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.0%" sourceLinked="1"/>
        <c:tickLblPos val="nextTo"/>
        <c:crossAx val="101435264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Mastersheet!$CJ$98:$CJ$168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9.1477071826035608E-2</c:v>
                </c:pt>
                <c:pt idx="12">
                  <c:v>0.10909655960943404</c:v>
                </c:pt>
                <c:pt idx="13">
                  <c:v>0.12755701672625222</c:v>
                </c:pt>
                <c:pt idx="14">
                  <c:v>0.14671880773521009</c:v>
                </c:pt>
                <c:pt idx="15">
                  <c:v>0.16646049425988604</c:v>
                </c:pt>
                <c:pt idx="16">
                  <c:v>0.18667685014939289</c:v>
                </c:pt>
                <c:pt idx="17">
                  <c:v>0.20727697606113199</c:v>
                </c:pt>
                <c:pt idx="18">
                  <c:v>0.22818237292273746</c:v>
                </c:pt>
                <c:pt idx="19">
                  <c:v>0.24932534628384373</c:v>
                </c:pt>
                <c:pt idx="20">
                  <c:v>0.27064752993110941</c:v>
                </c:pt>
                <c:pt idx="21">
                  <c:v>0.29209857054704796</c:v>
                </c:pt>
                <c:pt idx="22">
                  <c:v>0.31363516056189028</c:v>
                </c:pt>
                <c:pt idx="23">
                  <c:v>0.33521988983353779</c:v>
                </c:pt>
                <c:pt idx="24">
                  <c:v>0.3568205464567667</c:v>
                </c:pt>
                <c:pt idx="25">
                  <c:v>0.37840938436771515</c:v>
                </c:pt>
                <c:pt idx="26">
                  <c:v>0.39996246359988824</c:v>
                </c:pt>
                <c:pt idx="27">
                  <c:v>0.42145934075708102</c:v>
                </c:pt>
                <c:pt idx="28">
                  <c:v>0.44288232803175787</c:v>
                </c:pt>
                <c:pt idx="29">
                  <c:v>0.46421629680767323</c:v>
                </c:pt>
                <c:pt idx="30">
                  <c:v>0.48544830373450693</c:v>
                </c:pt>
                <c:pt idx="31">
                  <c:v>0.50660792087768758</c:v>
                </c:pt>
                <c:pt idx="32">
                  <c:v>0.52768474309536628</c:v>
                </c:pt>
                <c:pt idx="33">
                  <c:v>0.54866997311729659</c:v>
                </c:pt>
                <c:pt idx="34">
                  <c:v>0.56955579749165819</c:v>
                </c:pt>
                <c:pt idx="35">
                  <c:v>0.59033553938993899</c:v>
                </c:pt>
                <c:pt idx="36">
                  <c:v>0.61100346362793712</c:v>
                </c:pt>
                <c:pt idx="37">
                  <c:v>0.63155457094961553</c:v>
                </c:pt>
                <c:pt idx="38">
                  <c:v>0.65198487209839107</c:v>
                </c:pt>
                <c:pt idx="39">
                  <c:v>0.67229077016855676</c:v>
                </c:pt>
                <c:pt idx="40">
                  <c:v>0.6924693280177997</c:v>
                </c:pt>
                <c:pt idx="41">
                  <c:v>0.71251812012336224</c:v>
                </c:pt>
                <c:pt idx="42">
                  <c:v>0.73243517444538409</c:v>
                </c:pt>
                <c:pt idx="43">
                  <c:v>0.75221880081385062</c:v>
                </c:pt>
                <c:pt idx="44">
                  <c:v>0.77186800896600638</c:v>
                </c:pt>
                <c:pt idx="45">
                  <c:v>0.7913817964185369</c:v>
                </c:pt>
                <c:pt idx="46">
                  <c:v>0.81075954565366148</c:v>
                </c:pt>
                <c:pt idx="47">
                  <c:v>0.83000088738136535</c:v>
                </c:pt>
                <c:pt idx="48">
                  <c:v>0.84910567215628485</c:v>
                </c:pt>
                <c:pt idx="49">
                  <c:v>0.86807394510338043</c:v>
                </c:pt>
                <c:pt idx="50">
                  <c:v>0.88690576523672593</c:v>
                </c:pt>
                <c:pt idx="51">
                  <c:v>0.90561904333381482</c:v>
                </c:pt>
                <c:pt idx="52">
                  <c:v>0.92421362307500277</c:v>
                </c:pt>
                <c:pt idx="53">
                  <c:v>0.94268961773498583</c:v>
                </c:pt>
                <c:pt idx="54">
                  <c:v>0.96104725570128635</c:v>
                </c:pt>
                <c:pt idx="55">
                  <c:v>0.97928686803084997</c:v>
                </c:pt>
                <c:pt idx="56">
                  <c:v>0.99740870152297423</c:v>
                </c:pt>
                <c:pt idx="57">
                  <c:v>1.0154135922885308</c:v>
                </c:pt>
                <c:pt idx="58">
                  <c:v>1.0333019582203011</c:v>
                </c:pt>
                <c:pt idx="59">
                  <c:v>1.0510744392731302</c:v>
                </c:pt>
                <c:pt idx="60">
                  <c:v>1.0687317319445717</c:v>
                </c:pt>
                <c:pt idx="61">
                  <c:v>1.0862745825572067</c:v>
                </c:pt>
                <c:pt idx="62">
                  <c:v>1.103703781188395</c:v>
                </c:pt>
                <c:pt idx="63">
                  <c:v>1.121019946811521</c:v>
                </c:pt>
                <c:pt idx="64">
                  <c:v>1.1382243394241467</c:v>
                </c:pt>
                <c:pt idx="65">
                  <c:v>1.155317658971222</c:v>
                </c:pt>
                <c:pt idx="66">
                  <c:v>1.1723008206130059</c:v>
                </c:pt>
                <c:pt idx="67">
                  <c:v>1.189174760609373</c:v>
                </c:pt>
                <c:pt idx="68">
                  <c:v>1.2059404330046302</c:v>
                </c:pt>
                <c:pt idx="69">
                  <c:v>1.2225988066304441</c:v>
                </c:pt>
                <c:pt idx="70">
                  <c:v>1.2391506212170291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Mastersheet!$CJ$170:$CJ$240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9.1548244460032929E-2</c:v>
                </c:pt>
                <c:pt idx="12">
                  <c:v>0.1093211101988001</c:v>
                </c:pt>
                <c:pt idx="13">
                  <c:v>0.12802447868729563</c:v>
                </c:pt>
                <c:pt idx="14">
                  <c:v>0.14752312553990127</c:v>
                </c:pt>
                <c:pt idx="15">
                  <c:v>0.16769777827255564</c:v>
                </c:pt>
                <c:pt idx="16">
                  <c:v>0.18844367863772285</c:v>
                </c:pt>
                <c:pt idx="17">
                  <c:v>0.20966913466915724</c:v>
                </c:pt>
                <c:pt idx="18">
                  <c:v>0.23129393196295558</c:v>
                </c:pt>
                <c:pt idx="19">
                  <c:v>0.25324800300598171</c:v>
                </c:pt>
                <c:pt idx="20">
                  <c:v>0.27547015268728603</c:v>
                </c:pt>
                <c:pt idx="21">
                  <c:v>0.29790689427122902</c:v>
                </c:pt>
                <c:pt idx="22">
                  <c:v>0.3205116095777909</c:v>
                </c:pt>
                <c:pt idx="23">
                  <c:v>0.34324347471542604</c:v>
                </c:pt>
                <c:pt idx="24">
                  <c:v>0.36606683518488553</c:v>
                </c:pt>
                <c:pt idx="25">
                  <c:v>0.38895052020816767</c:v>
                </c:pt>
                <c:pt idx="26">
                  <c:v>0.41186721130983728</c:v>
                </c:pt>
                <c:pt idx="27">
                  <c:v>0.43479318460539346</c:v>
                </c:pt>
                <c:pt idx="28">
                  <c:v>0.45770755101031729</c:v>
                </c:pt>
                <c:pt idx="29">
                  <c:v>0.50174262894397703</c:v>
                </c:pt>
                <c:pt idx="30">
                  <c:v>0.50343089963390797</c:v>
                </c:pt>
                <c:pt idx="31">
                  <c:v>0.52625847848741314</c:v>
                </c:pt>
                <c:pt idx="32">
                  <c:v>0.54906182541498538</c:v>
                </c:pt>
                <c:pt idx="33">
                  <c:v>0.57182917978198766</c:v>
                </c:pt>
                <c:pt idx="34">
                  <c:v>0.59455015446072634</c:v>
                </c:pt>
                <c:pt idx="35">
                  <c:v>0.61721552682836223</c:v>
                </c:pt>
                <c:pt idx="36">
                  <c:v>0.6398170118275921</c:v>
                </c:pt>
                <c:pt idx="37">
                  <c:v>0.66234754424670517</c:v>
                </c:pt>
                <c:pt idx="38">
                  <c:v>0.68480061806332315</c:v>
                </c:pt>
                <c:pt idx="39">
                  <c:v>0.70717055970854037</c:v>
                </c:pt>
                <c:pt idx="40">
                  <c:v>0.72945236453526596</c:v>
                </c:pt>
                <c:pt idx="41">
                  <c:v>0.75164150849445943</c:v>
                </c:pt>
                <c:pt idx="42">
                  <c:v>0.77373434648818751</c:v>
                </c:pt>
                <c:pt idx="43">
                  <c:v>0.79572739489588262</c:v>
                </c:pt>
                <c:pt idx="44">
                  <c:v>0.81761770847045012</c:v>
                </c:pt>
                <c:pt idx="45">
                  <c:v>0.83940273401481558</c:v>
                </c:pt>
                <c:pt idx="46">
                  <c:v>0.86108027128749254</c:v>
                </c:pt>
                <c:pt idx="47">
                  <c:v>0.88264828390313155</c:v>
                </c:pt>
                <c:pt idx="48">
                  <c:v>0.9041054623961029</c:v>
                </c:pt>
                <c:pt idx="49">
                  <c:v>0.92545033425783985</c:v>
                </c:pt>
                <c:pt idx="50">
                  <c:v>0.94668179433323518</c:v>
                </c:pt>
                <c:pt idx="51">
                  <c:v>0.96782924379110047</c:v>
                </c:pt>
                <c:pt idx="52">
                  <c:v>0.98889106439786933</c:v>
                </c:pt>
                <c:pt idx="53">
                  <c:v>1.009865635792963</c:v>
                </c:pt>
                <c:pt idx="54">
                  <c:v>1.0307520511931267</c:v>
                </c:pt>
                <c:pt idx="55">
                  <c:v>1.0515490393832381</c:v>
                </c:pt>
                <c:pt idx="56">
                  <c:v>1.072255640063182</c:v>
                </c:pt>
                <c:pt idx="57">
                  <c:v>1.0928710247003066</c:v>
                </c:pt>
                <c:pt idx="58">
                  <c:v>1.1133942847774461</c:v>
                </c:pt>
                <c:pt idx="59">
                  <c:v>1.1338252016442192</c:v>
                </c:pt>
                <c:pt idx="60">
                  <c:v>1.1541631007032882</c:v>
                </c:pt>
                <c:pt idx="61">
                  <c:v>1.1744075800849687</c:v>
                </c:pt>
                <c:pt idx="62">
                  <c:v>1.1945583235748862</c:v>
                </c:pt>
                <c:pt idx="63">
                  <c:v>1.2146150935572433</c:v>
                </c:pt>
                <c:pt idx="64">
                  <c:v>1.2345774889965813</c:v>
                </c:pt>
                <c:pt idx="65">
                  <c:v>1.2544458562482741</c:v>
                </c:pt>
                <c:pt idx="66">
                  <c:v>1.2742199442777589</c:v>
                </c:pt>
                <c:pt idx="67">
                  <c:v>1.2938997699378372</c:v>
                </c:pt>
                <c:pt idx="68">
                  <c:v>1.3134854010912151</c:v>
                </c:pt>
                <c:pt idx="69">
                  <c:v>1.3329769523426624</c:v>
                </c:pt>
                <c:pt idx="70">
                  <c:v>1.3523743097634726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Mastersheet!$CJ$242:$CJ$312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9.1552432314101664E-2</c:v>
                </c:pt>
                <c:pt idx="12">
                  <c:v>0.10933432912327118</c:v>
                </c:pt>
                <c:pt idx="13">
                  <c:v>0.1280520130846417</c:v>
                </c:pt>
                <c:pt idx="14">
                  <c:v>0.14757053095223976</c:v>
                </c:pt>
                <c:pt idx="15">
                  <c:v>0.16777074939192629</c:v>
                </c:pt>
                <c:pt idx="16">
                  <c:v>0.18854794859921623</c:v>
                </c:pt>
                <c:pt idx="17">
                  <c:v>0.20981039957445347</c:v>
                </c:pt>
                <c:pt idx="18">
                  <c:v>0.23147779503788862</c:v>
                </c:pt>
                <c:pt idx="19">
                  <c:v>0.2534799342838413</c:v>
                </c:pt>
                <c:pt idx="20">
                  <c:v>0.27575546061232897</c:v>
                </c:pt>
                <c:pt idx="21">
                  <c:v>0.29825070630219774</c:v>
                </c:pt>
                <c:pt idx="22">
                  <c:v>0.3209188604401717</c:v>
                </c:pt>
                <c:pt idx="23">
                  <c:v>0.34371889913084314</c:v>
                </c:pt>
                <c:pt idx="24">
                  <c:v>0.36661496513768471</c:v>
                </c:pt>
                <c:pt idx="25">
                  <c:v>0.38957568510025975</c:v>
                </c:pt>
                <c:pt idx="26">
                  <c:v>0.41257353988917728</c:v>
                </c:pt>
                <c:pt idx="27">
                  <c:v>0.43558461015556316</c:v>
                </c:pt>
                <c:pt idx="28">
                  <c:v>0.45858781541676585</c:v>
                </c:pt>
                <c:pt idx="29">
                  <c:v>0.50276938736485277</c:v>
                </c:pt>
                <c:pt idx="30">
                  <c:v>0.50449933335449504</c:v>
                </c:pt>
                <c:pt idx="31">
                  <c:v>0.52742594622031513</c:v>
                </c:pt>
                <c:pt idx="32">
                  <c:v>0.55033142692667336</c:v>
                </c:pt>
                <c:pt idx="33">
                  <c:v>0.57320385821546171</c:v>
                </c:pt>
                <c:pt idx="34">
                  <c:v>0.59603270305122469</c:v>
                </c:pt>
                <c:pt idx="35">
                  <c:v>0.61880859493091811</c:v>
                </c:pt>
                <c:pt idx="36">
                  <c:v>0.64152310952987912</c:v>
                </c:pt>
                <c:pt idx="37">
                  <c:v>0.66416905186295516</c:v>
                </c:pt>
                <c:pt idx="38">
                  <c:v>0.68673978835925842</c:v>
                </c:pt>
                <c:pt idx="39">
                  <c:v>0.70922952445954046</c:v>
                </c:pt>
                <c:pt idx="40">
                  <c:v>0.73163313982321587</c:v>
                </c:pt>
                <c:pt idx="41">
                  <c:v>0.75394599791302896</c:v>
                </c:pt>
                <c:pt idx="42">
                  <c:v>0.77616435136242468</c:v>
                </c:pt>
                <c:pt idx="43">
                  <c:v>0.79828461397853212</c:v>
                </c:pt>
                <c:pt idx="44">
                  <c:v>0.82030374402077633</c:v>
                </c:pt>
                <c:pt idx="45">
                  <c:v>0.84221909610410584</c:v>
                </c:pt>
                <c:pt idx="46">
                  <c:v>0.86402838191287434</c:v>
                </c:pt>
                <c:pt idx="47">
                  <c:v>0.88572947795135426</c:v>
                </c:pt>
                <c:pt idx="48">
                  <c:v>0.90732099978455327</c:v>
                </c:pt>
                <c:pt idx="49">
                  <c:v>0.92880139554385721</c:v>
                </c:pt>
                <c:pt idx="50">
                  <c:v>0.95016948664728618</c:v>
                </c:pt>
                <c:pt idx="51">
                  <c:v>0.97145633007926535</c:v>
                </c:pt>
                <c:pt idx="52">
                  <c:v>0.99266018809103362</c:v>
                </c:pt>
                <c:pt idx="53">
                  <c:v>1.0137793202311773</c:v>
                </c:pt>
                <c:pt idx="54">
                  <c:v>1.0348127154571245</c:v>
                </c:pt>
                <c:pt idx="55">
                  <c:v>1.0557589902236164</c:v>
                </c:pt>
                <c:pt idx="56">
                  <c:v>1.0766170790952923</c:v>
                </c:pt>
                <c:pt idx="57">
                  <c:v>1.0973860518052507</c:v>
                </c:pt>
                <c:pt idx="58">
                  <c:v>1.1180648962317643</c:v>
                </c:pt>
                <c:pt idx="59">
                  <c:v>1.1386533081828911</c:v>
                </c:pt>
                <c:pt idx="60">
                  <c:v>1.1591505164566038</c:v>
                </c:pt>
                <c:pt idx="61">
                  <c:v>1.1795560301676002</c:v>
                </c:pt>
                <c:pt idx="62">
                  <c:v>1.1998694470429065</c:v>
                </c:pt>
                <c:pt idx="63">
                  <c:v>1.2200904462757989</c:v>
                </c:pt>
                <c:pt idx="64">
                  <c:v>1.2402185394423826</c:v>
                </c:pt>
                <c:pt idx="65">
                  <c:v>1.2602540082475859</c:v>
                </c:pt>
                <c:pt idx="66">
                  <c:v>1.2801965203571544</c:v>
                </c:pt>
                <c:pt idx="67">
                  <c:v>1.3000460200247883</c:v>
                </c:pt>
                <c:pt idx="68">
                  <c:v>1.3198025049536593</c:v>
                </c:pt>
                <c:pt idx="69">
                  <c:v>1.339466021948323</c:v>
                </c:pt>
                <c:pt idx="70">
                  <c:v>1.3590363824617249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Mastersheet!$CJ$314:$CJ$384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9.0685958372813791E-2</c:v>
                </c:pt>
                <c:pt idx="12">
                  <c:v>0.10813685772427707</c:v>
                </c:pt>
                <c:pt idx="13">
                  <c:v>0.12640441927798388</c:v>
                </c:pt>
                <c:pt idx="14">
                  <c:v>0.14534889845506288</c:v>
                </c:pt>
                <c:pt idx="15">
                  <c:v>0.16484909946982926</c:v>
                </c:pt>
                <c:pt idx="16">
                  <c:v>0.18480031259441765</c:v>
                </c:pt>
                <c:pt idx="17">
                  <c:v>0.20511225447519893</c:v>
                </c:pt>
                <c:pt idx="18">
                  <c:v>0.22570727763394893</c:v>
                </c:pt>
                <c:pt idx="19">
                  <c:v>0.24651853751769776</c:v>
                </c:pt>
                <c:pt idx="20">
                  <c:v>0.2674885792287342</c:v>
                </c:pt>
                <c:pt idx="21">
                  <c:v>0.28856798040393822</c:v>
                </c:pt>
                <c:pt idx="22">
                  <c:v>0.30971436009743769</c:v>
                </c:pt>
                <c:pt idx="23">
                  <c:v>0.33089122620602146</c:v>
                </c:pt>
                <c:pt idx="24">
                  <c:v>0.35206726202324556</c:v>
                </c:pt>
                <c:pt idx="25">
                  <c:v>0.37321558891311263</c:v>
                </c:pt>
                <c:pt idx="26">
                  <c:v>0.39431310572205475</c:v>
                </c:pt>
                <c:pt idx="27">
                  <c:v>0.41534016501721327</c:v>
                </c:pt>
                <c:pt idx="28">
                  <c:v>0.43627984738715636</c:v>
                </c:pt>
                <c:pt idx="29">
                  <c:v>0.47696143545352782</c:v>
                </c:pt>
                <c:pt idx="30">
                  <c:v>0.47784163685163428</c:v>
                </c:pt>
                <c:pt idx="31">
                  <c:v>0.49844995275523013</c:v>
                </c:pt>
                <c:pt idx="32">
                  <c:v>0.51893365645627565</c:v>
                </c:pt>
                <c:pt idx="33">
                  <c:v>0.53928531794743051</c:v>
                </c:pt>
                <c:pt idx="34">
                  <c:v>0.55949851588684019</c:v>
                </c:pt>
                <c:pt idx="35">
                  <c:v>0.57956795741602163</c:v>
                </c:pt>
                <c:pt idx="36">
                  <c:v>0.59948927850625899</c:v>
                </c:pt>
                <c:pt idx="37">
                  <c:v>0.61925892731589005</c:v>
                </c:pt>
                <c:pt idx="38">
                  <c:v>0.63887396046231848</c:v>
                </c:pt>
                <c:pt idx="39">
                  <c:v>0.65833234640564042</c:v>
                </c:pt>
                <c:pt idx="40">
                  <c:v>0.67763232151800257</c:v>
                </c:pt>
                <c:pt idx="41">
                  <c:v>0.69677268602734976</c:v>
                </c:pt>
                <c:pt idx="42">
                  <c:v>0.71575265657885501</c:v>
                </c:pt>
                <c:pt idx="43">
                  <c:v>0.73457181391407445</c:v>
                </c:pt>
                <c:pt idx="44">
                  <c:v>0.75322993589558918</c:v>
                </c:pt>
                <c:pt idx="45">
                  <c:v>0.77172742496545765</c:v>
                </c:pt>
                <c:pt idx="46">
                  <c:v>0.7900645932101843</c:v>
                </c:pt>
                <c:pt idx="47">
                  <c:v>0.80824206979083968</c:v>
                </c:pt>
                <c:pt idx="48">
                  <c:v>0.82626066684777366</c:v>
                </c:pt>
                <c:pt idx="49">
                  <c:v>0.84412135505806662</c:v>
                </c:pt>
                <c:pt idx="50">
                  <c:v>0.86182524204388267</c:v>
                </c:pt>
                <c:pt idx="51">
                  <c:v>0.87937096651794389</c:v>
                </c:pt>
                <c:pt idx="52">
                  <c:v>0.89676021371770653</c:v>
                </c:pt>
                <c:pt idx="53">
                  <c:v>0.91399433315305934</c:v>
                </c:pt>
                <c:pt idx="54">
                  <c:v>0.93107488069276534</c:v>
                </c:pt>
                <c:pt idx="55">
                  <c:v>0.94800347157489973</c:v>
                </c:pt>
                <c:pt idx="56">
                  <c:v>0.96478177001886434</c:v>
                </c:pt>
                <c:pt idx="57">
                  <c:v>0.98141148004197842</c:v>
                </c:pt>
                <c:pt idx="58">
                  <c:v>0.99789416113542806</c:v>
                </c:pt>
                <c:pt idx="59">
                  <c:v>1.0142319085588258</c:v>
                </c:pt>
                <c:pt idx="60">
                  <c:v>1.030426340567165</c:v>
                </c:pt>
                <c:pt idx="61">
                  <c:v>1.0464792480681637</c:v>
                </c:pt>
                <c:pt idx="62">
                  <c:v>1.062392429626599</c:v>
                </c:pt>
                <c:pt idx="63">
                  <c:v>1.0781676871234855</c:v>
                </c:pt>
                <c:pt idx="64">
                  <c:v>1.0938068219376971</c:v>
                </c:pt>
                <c:pt idx="65">
                  <c:v>1.10931163159256</c:v>
                </c:pt>
                <c:pt idx="66">
                  <c:v>1.1246836932369533</c:v>
                </c:pt>
                <c:pt idx="67">
                  <c:v>1.1399251970896687</c:v>
                </c:pt>
                <c:pt idx="68">
                  <c:v>1.1550377164476722</c:v>
                </c:pt>
                <c:pt idx="69">
                  <c:v>1.1700230074558888</c:v>
                </c:pt>
                <c:pt idx="70">
                  <c:v>1.1848828110109357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Mastersheet!$CJ$386:$CJ$456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9.0737548193451256E-2</c:v>
                </c:pt>
                <c:pt idx="12">
                  <c:v>0.10829960565505509</c:v>
                </c:pt>
                <c:pt idx="13">
                  <c:v>0.12674315359518593</c:v>
                </c:pt>
                <c:pt idx="14">
                  <c:v>0.14593157661892153</c:v>
                </c:pt>
                <c:pt idx="15">
                  <c:v>0.1657451759800169</c:v>
                </c:pt>
                <c:pt idx="16">
                  <c:v>0.18607949183810646</c:v>
                </c:pt>
                <c:pt idx="17">
                  <c:v>0.20684366070915156</c:v>
                </c:pt>
                <c:pt idx="18">
                  <c:v>0.22795868093507909</c:v>
                </c:pt>
                <c:pt idx="19">
                  <c:v>0.24935596399148655</c:v>
                </c:pt>
                <c:pt idx="20">
                  <c:v>0.27097597197376455</c:v>
                </c:pt>
                <c:pt idx="21">
                  <c:v>0.29276698889280639</c:v>
                </c:pt>
                <c:pt idx="22">
                  <c:v>0.31468422073421437</c:v>
                </c:pt>
                <c:pt idx="23">
                  <c:v>0.33668869606886132</c:v>
                </c:pt>
                <c:pt idx="24">
                  <c:v>0.35874660522175145</c:v>
                </c:pt>
                <c:pt idx="25">
                  <c:v>0.38082859591511553</c:v>
                </c:pt>
                <c:pt idx="26">
                  <c:v>0.40290913262762934</c:v>
                </c:pt>
                <c:pt idx="27">
                  <c:v>0.42496620839598809</c:v>
                </c:pt>
                <c:pt idx="28">
                  <c:v>0.44698060631460945</c:v>
                </c:pt>
                <c:pt idx="29">
                  <c:v>0.48943759669577547</c:v>
                </c:pt>
                <c:pt idx="30">
                  <c:v>0.49081716234615136</c:v>
                </c:pt>
                <c:pt idx="31">
                  <c:v>0.51260248556756272</c:v>
                </c:pt>
                <c:pt idx="32">
                  <c:v>0.53428133148387513</c:v>
                </c:pt>
                <c:pt idx="33">
                  <c:v>0.55584467107595847</c:v>
                </c:pt>
                <c:pt idx="34">
                  <c:v>0.57728486677634505</c:v>
                </c:pt>
                <c:pt idx="35">
                  <c:v>0.59859544603055148</c:v>
                </c:pt>
                <c:pt idx="36">
                  <c:v>0.61977095755142464</c:v>
                </c:pt>
                <c:pt idx="37">
                  <c:v>0.64080674246507807</c:v>
                </c:pt>
                <c:pt idx="38">
                  <c:v>0.66169922158033356</c:v>
                </c:pt>
                <c:pt idx="39">
                  <c:v>0.68244522842906785</c:v>
                </c:pt>
                <c:pt idx="40">
                  <c:v>0.70304229164259757</c:v>
                </c:pt>
                <c:pt idx="41">
                  <c:v>0.72348847324532461</c:v>
                </c:pt>
                <c:pt idx="42">
                  <c:v>0.74378230408100743</c:v>
                </c:pt>
                <c:pt idx="43">
                  <c:v>0.76392259693625597</c:v>
                </c:pt>
                <c:pt idx="44">
                  <c:v>0.78390889837451938</c:v>
                </c:pt>
                <c:pt idx="45">
                  <c:v>0.80374071773769606</c:v>
                </c:pt>
                <c:pt idx="46">
                  <c:v>0.82341795686615071</c:v>
                </c:pt>
                <c:pt idx="47">
                  <c:v>0.84294076233815918</c:v>
                </c:pt>
                <c:pt idx="48">
                  <c:v>0.8623094951014465</c:v>
                </c:pt>
                <c:pt idx="49">
                  <c:v>0.88152455062007384</c:v>
                </c:pt>
                <c:pt idx="50">
                  <c:v>0.90058692797334561</c:v>
                </c:pt>
                <c:pt idx="51">
                  <c:v>0.91949321664188566</c:v>
                </c:pt>
                <c:pt idx="52">
                  <c:v>0.93824452103326583</c:v>
                </c:pt>
                <c:pt idx="53">
                  <c:v>0.95684205027311531</c:v>
                </c:pt>
                <c:pt idx="54">
                  <c:v>0.97528710329983836</c:v>
                </c:pt>
                <c:pt idx="55">
                  <c:v>0.99358105565010524</c:v>
                </c:pt>
                <c:pt idx="56">
                  <c:v>1.0117251569264212</c:v>
                </c:pt>
                <c:pt idx="57">
                  <c:v>1.0297212630982495</c:v>
                </c:pt>
                <c:pt idx="58">
                  <c:v>1.0475707423859264</c:v>
                </c:pt>
                <c:pt idx="59">
                  <c:v>1.0652751719488658</c:v>
                </c:pt>
                <c:pt idx="60">
                  <c:v>1.0828361587791502</c:v>
                </c:pt>
                <c:pt idx="61">
                  <c:v>1.1002553332716605</c:v>
                </c:pt>
                <c:pt idx="62">
                  <c:v>1.1175341380891508</c:v>
                </c:pt>
                <c:pt idx="63">
                  <c:v>1.1346746248713802</c:v>
                </c:pt>
                <c:pt idx="64">
                  <c:v>1.1516782756281045</c:v>
                </c:pt>
                <c:pt idx="65">
                  <c:v>1.1685467634734115</c:v>
                </c:pt>
                <c:pt idx="66">
                  <c:v>1.1852817622743341</c:v>
                </c:pt>
                <c:pt idx="67">
                  <c:v>1.2018849435751884</c:v>
                </c:pt>
                <c:pt idx="68">
                  <c:v>1.2183579738896331</c:v>
                </c:pt>
                <c:pt idx="69">
                  <c:v>1.234702276631241</c:v>
                </c:pt>
                <c:pt idx="70">
                  <c:v>1.2509199522278072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Mastersheet!$CJ$458:$CJ$528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9.0740877287627184E-2</c:v>
                </c:pt>
                <c:pt idx="12">
                  <c:v>0.10831011141115139</c:v>
                </c:pt>
                <c:pt idx="13">
                  <c:v>0.12676502886048174</c:v>
                </c:pt>
                <c:pt idx="14">
                  <c:v>0.1459692229577515</c:v>
                </c:pt>
                <c:pt idx="15">
                  <c:v>0.16580309842820315</c:v>
                </c:pt>
                <c:pt idx="16">
                  <c:v>0.18616221920391846</c:v>
                </c:pt>
                <c:pt idx="17">
                  <c:v>0.20695568632425274</c:v>
                </c:pt>
                <c:pt idx="18">
                  <c:v>0.22810441922023073</c:v>
                </c:pt>
                <c:pt idx="19">
                  <c:v>0.24953971943741454</c:v>
                </c:pt>
                <c:pt idx="20">
                  <c:v>0.27120191759311058</c:v>
                </c:pt>
                <c:pt idx="21">
                  <c:v>0.29303915178068329</c:v>
                </c:pt>
                <c:pt idx="22">
                  <c:v>0.31500647360251366</c:v>
                </c:pt>
                <c:pt idx="23">
                  <c:v>0.33706475228214111</c:v>
                </c:pt>
                <c:pt idx="24">
                  <c:v>0.35918001732328353</c:v>
                </c:pt>
                <c:pt idx="25">
                  <c:v>0.3813227563601766</c:v>
                </c:pt>
                <c:pt idx="26">
                  <c:v>0.40346727586580794</c:v>
                </c:pt>
                <c:pt idx="27">
                  <c:v>0.42559141536749623</c:v>
                </c:pt>
                <c:pt idx="28">
                  <c:v>0.44767580811375857</c:v>
                </c:pt>
                <c:pt idx="29">
                  <c:v>0.49024833452342403</c:v>
                </c:pt>
                <c:pt idx="30">
                  <c:v>0.49166057415320008</c:v>
                </c:pt>
                <c:pt idx="31">
                  <c:v>0.51352183471842228</c:v>
                </c:pt>
                <c:pt idx="32">
                  <c:v>0.53527704325283754</c:v>
                </c:pt>
                <c:pt idx="33">
                  <c:v>0.55691709578811699</c:v>
                </c:pt>
                <c:pt idx="34">
                  <c:v>0.57843428896762883</c:v>
                </c:pt>
                <c:pt idx="35">
                  <c:v>0.59982209203624282</c:v>
                </c:pt>
                <c:pt idx="36">
                  <c:v>0.62107500214599598</c:v>
                </c:pt>
                <c:pt idx="37">
                  <c:v>0.64218831360329642</c:v>
                </c:pt>
                <c:pt idx="38">
                  <c:v>0.66315840853399954</c:v>
                </c:pt>
                <c:pt idx="39">
                  <c:v>0.68398208344804856</c:v>
                </c:pt>
                <c:pt idx="40">
                  <c:v>0.70465683481517427</c:v>
                </c:pt>
                <c:pt idx="41">
                  <c:v>0.72518069600254753</c:v>
                </c:pt>
                <c:pt idx="42">
                  <c:v>0.74555217229722492</c:v>
                </c:pt>
                <c:pt idx="43">
                  <c:v>0.76577005204884552</c:v>
                </c:pt>
                <c:pt idx="44">
                  <c:v>0.78583386443769032</c:v>
                </c:pt>
                <c:pt idx="45">
                  <c:v>0.80574309921198339</c:v>
                </c:pt>
                <c:pt idx="46">
                  <c:v>0.82549764193888431</c:v>
                </c:pt>
                <c:pt idx="47">
                  <c:v>0.84509762464507221</c:v>
                </c:pt>
                <c:pt idx="48">
                  <c:v>0.86454339526393675</c:v>
                </c:pt>
                <c:pt idx="49">
                  <c:v>0.88383533541462533</c:v>
                </c:pt>
                <c:pt idx="50">
                  <c:v>0.90297443786438591</c:v>
                </c:pt>
                <c:pt idx="51">
                  <c:v>0.92195810344302032</c:v>
                </c:pt>
                <c:pt idx="52">
                  <c:v>0.94078740322275889</c:v>
                </c:pt>
                <c:pt idx="53">
                  <c:v>0.95946351439886579</c:v>
                </c:pt>
                <c:pt idx="54">
                  <c:v>0.97798770532673696</c:v>
                </c:pt>
                <c:pt idx="55">
                  <c:v>0.99636114760188266</c:v>
                </c:pt>
                <c:pt idx="56">
                  <c:v>1.0145855835711466</c:v>
                </c:pt>
                <c:pt idx="57">
                  <c:v>1.0326623242909958</c:v>
                </c:pt>
                <c:pt idx="58">
                  <c:v>1.0505928840917211</c:v>
                </c:pt>
                <c:pt idx="59">
                  <c:v>1.0683788154702945</c:v>
                </c:pt>
                <c:pt idx="60">
                  <c:v>1.0860217017901361</c:v>
                </c:pt>
                <c:pt idx="61">
                  <c:v>1.1035231508052723</c:v>
                </c:pt>
                <c:pt idx="62">
                  <c:v>1.120884579699885</c:v>
                </c:pt>
                <c:pt idx="63">
                  <c:v>1.1381080264607102</c:v>
                </c:pt>
                <c:pt idx="64">
                  <c:v>1.1551949497647849</c:v>
                </c:pt>
                <c:pt idx="65">
                  <c:v>1.1721470036119188</c:v>
                </c:pt>
                <c:pt idx="66">
                  <c:v>1.1889658435404575</c:v>
                </c:pt>
                <c:pt idx="67">
                  <c:v>1.2056531235164472</c:v>
                </c:pt>
                <c:pt idx="68">
                  <c:v>1.2222104931921582</c:v>
                </c:pt>
                <c:pt idx="69">
                  <c:v>1.2386393549514318</c:v>
                </c:pt>
                <c:pt idx="70">
                  <c:v>1.2549418029232435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101539840"/>
        <c:axId val="101541760"/>
      </c:scatterChart>
      <c:valAx>
        <c:axId val="10153984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101541760"/>
        <c:crosses val="autoZero"/>
        <c:crossBetween val="midCat"/>
      </c:valAx>
      <c:valAx>
        <c:axId val="10154176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00" sourceLinked="1"/>
        <c:tickLblPos val="nextTo"/>
        <c:crossAx val="101539840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4136449042870023E-2"/>
          <c:y val="5.1400554097404488E-2"/>
          <c:w val="0.68516272437152481"/>
          <c:h val="0.87170294889609401"/>
        </c:manualLayout>
      </c:layout>
      <c:scatterChart>
        <c:scatterStyle val="smoothMarker"/>
        <c:ser>
          <c:idx val="4"/>
          <c:order val="0"/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life'!$F$3:$F$9</c:f>
              <c:numCache>
                <c:formatCode>General</c:formatCode>
                <c:ptCount val="7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1.1000000000000001</c:v>
                </c:pt>
                <c:pt idx="4">
                  <c:v>1.9</c:v>
                </c:pt>
                <c:pt idx="5">
                  <c:v>2.9</c:v>
                </c:pt>
                <c:pt idx="6">
                  <c:v>4</c:v>
                </c:pt>
              </c:numCache>
            </c:numRef>
          </c:yVal>
          <c:smooth val="1"/>
        </c:ser>
        <c:ser>
          <c:idx val="5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life'!$G$3:$G$9</c:f>
              <c:numCache>
                <c:formatCode>General</c:formatCode>
                <c:ptCount val="7"/>
                <c:pt idx="0">
                  <c:v>0</c:v>
                </c:pt>
                <c:pt idx="1">
                  <c:v>0.4</c:v>
                </c:pt>
                <c:pt idx="2">
                  <c:v>1.2</c:v>
                </c:pt>
                <c:pt idx="3">
                  <c:v>2.7</c:v>
                </c:pt>
                <c:pt idx="4">
                  <c:v>4.3</c:v>
                </c:pt>
                <c:pt idx="5">
                  <c:v>5.8</c:v>
                </c:pt>
                <c:pt idx="6">
                  <c:v>7.7</c:v>
                </c:pt>
              </c:numCache>
            </c:numRef>
          </c:yVal>
          <c:smooth val="1"/>
        </c:ser>
        <c:ser>
          <c:idx val="6"/>
          <c:order val="2"/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life'!$H$3:$H$9</c:f>
              <c:numCache>
                <c:formatCode>General</c:formatCode>
                <c:ptCount val="7"/>
                <c:pt idx="0">
                  <c:v>0</c:v>
                </c:pt>
                <c:pt idx="1">
                  <c:v>0.4</c:v>
                </c:pt>
                <c:pt idx="2">
                  <c:v>1</c:v>
                </c:pt>
                <c:pt idx="3">
                  <c:v>2</c:v>
                </c:pt>
                <c:pt idx="4">
                  <c:v>3.2</c:v>
                </c:pt>
                <c:pt idx="5">
                  <c:v>4.5</c:v>
                </c:pt>
                <c:pt idx="6">
                  <c:v>6</c:v>
                </c:pt>
              </c:numCache>
            </c:numRef>
          </c:yVal>
          <c:smooth val="1"/>
        </c:ser>
        <c:ser>
          <c:idx val="7"/>
          <c:order val="3"/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life'!$I$3:$I$9</c:f>
              <c:numCache>
                <c:formatCode>General</c:formatCode>
                <c:ptCount val="7"/>
                <c:pt idx="0">
                  <c:v>0</c:v>
                </c:pt>
                <c:pt idx="1">
                  <c:v>0.3</c:v>
                </c:pt>
                <c:pt idx="2">
                  <c:v>0.5</c:v>
                </c:pt>
                <c:pt idx="3">
                  <c:v>0.9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</c:numCache>
            </c:numRef>
          </c:yVal>
          <c:smooth val="1"/>
        </c:ser>
        <c:axId val="101659392"/>
        <c:axId val="101661312"/>
      </c:scatterChart>
      <c:valAx>
        <c:axId val="101659392"/>
        <c:scaling>
          <c:orientation val="minMax"/>
          <c:max val="6"/>
        </c:scaling>
        <c:delete val="1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AU" sz="1600"/>
                  <a:t>Design service life (years)</a:t>
                </a:r>
              </a:p>
            </c:rich>
          </c:tx>
        </c:title>
        <c:numFmt formatCode="General" sourceLinked="1"/>
        <c:tickLblPos val="nextTo"/>
        <c:crossAx val="101661312"/>
        <c:crosses val="autoZero"/>
        <c:crossBetween val="midCat"/>
      </c:valAx>
      <c:valAx>
        <c:axId val="101661312"/>
        <c:scaling>
          <c:orientation val="minMax"/>
        </c:scaling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AU" sz="1600"/>
                  <a:t>Deterioration (probability)</a:t>
                </a:r>
              </a:p>
            </c:rich>
          </c:tx>
        </c:title>
        <c:numFmt formatCode="General" sourceLinked="1"/>
        <c:majorTickMark val="none"/>
        <c:tickLblPos val="none"/>
        <c:crossAx val="1016593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18" Type="http://schemas.openxmlformats.org/officeDocument/2006/relationships/chart" Target="../charts/chart45.xml"/><Relationship Id="rId26" Type="http://schemas.openxmlformats.org/officeDocument/2006/relationships/chart" Target="../charts/chart52.xml"/><Relationship Id="rId3" Type="http://schemas.openxmlformats.org/officeDocument/2006/relationships/chart" Target="../charts/chart31.xml"/><Relationship Id="rId21" Type="http://schemas.openxmlformats.org/officeDocument/2006/relationships/chart" Target="../charts/chart48.xml"/><Relationship Id="rId34" Type="http://schemas.openxmlformats.org/officeDocument/2006/relationships/chart" Target="../charts/chart6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17" Type="http://schemas.openxmlformats.org/officeDocument/2006/relationships/chart" Target="../charts/chart44.xml"/><Relationship Id="rId25" Type="http://schemas.openxmlformats.org/officeDocument/2006/relationships/chart" Target="../charts/chart51.xml"/><Relationship Id="rId33" Type="http://schemas.openxmlformats.org/officeDocument/2006/relationships/chart" Target="../charts/chart59.xml"/><Relationship Id="rId2" Type="http://schemas.openxmlformats.org/officeDocument/2006/relationships/image" Target="../media/image2.emf"/><Relationship Id="rId16" Type="http://schemas.openxmlformats.org/officeDocument/2006/relationships/chart" Target="../charts/chart43.xml"/><Relationship Id="rId20" Type="http://schemas.openxmlformats.org/officeDocument/2006/relationships/chart" Target="../charts/chart47.xml"/><Relationship Id="rId29" Type="http://schemas.openxmlformats.org/officeDocument/2006/relationships/chart" Target="../charts/chart55.xml"/><Relationship Id="rId1" Type="http://schemas.openxmlformats.org/officeDocument/2006/relationships/image" Target="../media/image1.emf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24" Type="http://schemas.openxmlformats.org/officeDocument/2006/relationships/chart" Target="../charts/chart50.xml"/><Relationship Id="rId32" Type="http://schemas.openxmlformats.org/officeDocument/2006/relationships/chart" Target="../charts/chart58.xml"/><Relationship Id="rId5" Type="http://schemas.openxmlformats.org/officeDocument/2006/relationships/image" Target="../media/image3.emf"/><Relationship Id="rId15" Type="http://schemas.openxmlformats.org/officeDocument/2006/relationships/chart" Target="../charts/chart42.xml"/><Relationship Id="rId23" Type="http://schemas.openxmlformats.org/officeDocument/2006/relationships/chart" Target="../charts/chart49.xml"/><Relationship Id="rId28" Type="http://schemas.openxmlformats.org/officeDocument/2006/relationships/chart" Target="../charts/chart54.xml"/><Relationship Id="rId10" Type="http://schemas.openxmlformats.org/officeDocument/2006/relationships/chart" Target="../charts/chart37.xml"/><Relationship Id="rId19" Type="http://schemas.openxmlformats.org/officeDocument/2006/relationships/chart" Target="../charts/chart46.xml"/><Relationship Id="rId31" Type="http://schemas.openxmlformats.org/officeDocument/2006/relationships/chart" Target="../charts/chart57.xml"/><Relationship Id="rId4" Type="http://schemas.openxmlformats.org/officeDocument/2006/relationships/chart" Target="../charts/chart32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Relationship Id="rId22" Type="http://schemas.openxmlformats.org/officeDocument/2006/relationships/image" Target="../media/image4.png"/><Relationship Id="rId27" Type="http://schemas.openxmlformats.org/officeDocument/2006/relationships/chart" Target="../charts/chart53.xml"/><Relationship Id="rId30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</xdr:row>
      <xdr:rowOff>0</xdr:rowOff>
    </xdr:from>
    <xdr:to>
      <xdr:col>32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34</xdr:row>
      <xdr:rowOff>0</xdr:rowOff>
    </xdr:from>
    <xdr:to>
      <xdr:col>32</xdr:col>
      <xdr:colOff>304800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49</xdr:row>
      <xdr:rowOff>0</xdr:rowOff>
    </xdr:from>
    <xdr:to>
      <xdr:col>32</xdr:col>
      <xdr:colOff>304800</xdr:colOff>
      <xdr:row>63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63</xdr:col>
      <xdr:colOff>304800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</xdr:row>
      <xdr:rowOff>0</xdr:rowOff>
    </xdr:from>
    <xdr:to>
      <xdr:col>32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34</xdr:row>
      <xdr:rowOff>0</xdr:rowOff>
    </xdr:from>
    <xdr:to>
      <xdr:col>32</xdr:col>
      <xdr:colOff>304800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49</xdr:row>
      <xdr:rowOff>0</xdr:rowOff>
    </xdr:from>
    <xdr:to>
      <xdr:col>32</xdr:col>
      <xdr:colOff>304800</xdr:colOff>
      <xdr:row>63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63</xdr:col>
      <xdr:colOff>304800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0</xdr:colOff>
      <xdr:row>35</xdr:row>
      <xdr:rowOff>0</xdr:rowOff>
    </xdr:from>
    <xdr:to>
      <xdr:col>48</xdr:col>
      <xdr:colOff>304800</xdr:colOff>
      <xdr:row>50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</xdr:row>
      <xdr:rowOff>0</xdr:rowOff>
    </xdr:from>
    <xdr:to>
      <xdr:col>32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34</xdr:row>
      <xdr:rowOff>0</xdr:rowOff>
    </xdr:from>
    <xdr:to>
      <xdr:col>32</xdr:col>
      <xdr:colOff>304800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49</xdr:row>
      <xdr:rowOff>0</xdr:rowOff>
    </xdr:from>
    <xdr:to>
      <xdr:col>32</xdr:col>
      <xdr:colOff>304800</xdr:colOff>
      <xdr:row>63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34</xdr:row>
      <xdr:rowOff>114300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64</xdr:col>
      <xdr:colOff>0</xdr:colOff>
      <xdr:row>3</xdr:row>
      <xdr:rowOff>0</xdr:rowOff>
    </xdr:from>
    <xdr:to>
      <xdr:col>71</xdr:col>
      <xdr:colOff>304800</xdr:colOff>
      <xdr:row>18</xdr:row>
      <xdr:rowOff>38100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63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63</xdr:col>
      <xdr:colOff>304800</xdr:colOff>
      <xdr:row>34</xdr:row>
      <xdr:rowOff>114300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428625</xdr:colOff>
      <xdr:row>17</xdr:row>
      <xdr:rowOff>219075</xdr:rowOff>
    </xdr:from>
    <xdr:ext cx="1795876" cy="264560"/>
    <xdr:sp macro="" textlink="">
      <xdr:nvSpPr>
        <xdr:cNvPr id="3" name="TextBox 2"/>
        <xdr:cNvSpPr txBox="1"/>
      </xdr:nvSpPr>
      <xdr:spPr>
        <a:xfrm>
          <a:off x="28384500" y="3981450"/>
          <a:ext cx="1795876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1</a:t>
          </a:r>
          <a:r>
            <a:rPr lang="en-AU" sz="1100" baseline="0">
              <a:solidFill>
                <a:srgbClr val="FF0000"/>
              </a:solidFill>
            </a:rPr>
            <a:t> ppm = 0.0019x10</a:t>
          </a:r>
          <a:r>
            <a:rPr lang="en-AU" sz="1100" baseline="30000">
              <a:solidFill>
                <a:srgbClr val="FF0000"/>
              </a:solidFill>
            </a:rPr>
            <a:t>-3</a:t>
          </a:r>
          <a:r>
            <a:rPr lang="en-AU" sz="1100" baseline="0">
              <a:solidFill>
                <a:srgbClr val="FF0000"/>
              </a:solidFill>
            </a:rPr>
            <a:t> kg/m</a:t>
          </a:r>
          <a:r>
            <a:rPr lang="en-AU" sz="1100" baseline="30000">
              <a:solidFill>
                <a:srgbClr val="FF0000"/>
              </a:solidFill>
            </a:rPr>
            <a:t>3</a:t>
          </a:r>
        </a:p>
      </xdr:txBody>
    </xdr:sp>
    <xdr:clientData/>
  </xdr:oneCellAnchor>
  <xdr:twoCellAnchor>
    <xdr:from>
      <xdr:col>53</xdr:col>
      <xdr:colOff>716963</xdr:colOff>
      <xdr:row>19</xdr:row>
      <xdr:rowOff>26435</xdr:rowOff>
    </xdr:from>
    <xdr:to>
      <xdr:col>53</xdr:col>
      <xdr:colOff>723900</xdr:colOff>
      <xdr:row>22</xdr:row>
      <xdr:rowOff>66675</xdr:rowOff>
    </xdr:to>
    <xdr:cxnSp macro="">
      <xdr:nvCxnSpPr>
        <xdr:cNvPr id="4" name="Straight Arrow Connector 3"/>
        <xdr:cNvCxnSpPr>
          <a:stCxn id="3" idx="2"/>
        </xdr:cNvCxnSpPr>
      </xdr:nvCxnSpPr>
      <xdr:spPr>
        <a:xfrm>
          <a:off x="29282438" y="4255535"/>
          <a:ext cx="6937" cy="68794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101</xdr:col>
      <xdr:colOff>0</xdr:colOff>
      <xdr:row>161</xdr:row>
      <xdr:rowOff>0</xdr:rowOff>
    </xdr:from>
    <xdr:to>
      <xdr:col>102</xdr:col>
      <xdr:colOff>9522</xdr:colOff>
      <xdr:row>162</xdr:row>
      <xdr:rowOff>9525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1200" y="31956375"/>
          <a:ext cx="619122" cy="2000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1</xdr:colOff>
      <xdr:row>2</xdr:row>
      <xdr:rowOff>0</xdr:rowOff>
    </xdr:from>
    <xdr:to>
      <xdr:col>62</xdr:col>
      <xdr:colOff>754758</xdr:colOff>
      <xdr:row>10</xdr:row>
      <xdr:rowOff>93399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0076" y="419100"/>
          <a:ext cx="5955407" cy="184711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59</xdr:col>
      <xdr:colOff>183696</xdr:colOff>
      <xdr:row>19</xdr:row>
      <xdr:rowOff>40822</xdr:rowOff>
    </xdr:from>
    <xdr:ext cx="2665217" cy="264560"/>
    <xdr:sp macro="" textlink="">
      <xdr:nvSpPr>
        <xdr:cNvPr id="8" name="TextBox 7"/>
        <xdr:cNvSpPr txBox="1"/>
      </xdr:nvSpPr>
      <xdr:spPr>
        <a:xfrm>
          <a:off x="33949821" y="4269922"/>
          <a:ext cx="2665217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K=0.025</a:t>
          </a:r>
          <a:r>
            <a:rPr lang="en-AU" sz="1100" baseline="0">
              <a:solidFill>
                <a:srgbClr val="FF0000"/>
              </a:solidFill>
            </a:rPr>
            <a:t> for T&lt;20°C and K=0.073 for T=20°C</a:t>
          </a:r>
          <a:endParaRPr lang="en-AU" sz="1100" baseline="30000">
            <a:solidFill>
              <a:srgbClr val="FF0000"/>
            </a:solidFill>
          </a:endParaRPr>
        </a:p>
      </xdr:txBody>
    </xdr:sp>
    <xdr:clientData/>
  </xdr:oneCellAnchor>
  <xdr:twoCellAnchor>
    <xdr:from>
      <xdr:col>60</xdr:col>
      <xdr:colOff>681036</xdr:colOff>
      <xdr:row>20</xdr:row>
      <xdr:rowOff>78248</xdr:rowOff>
    </xdr:from>
    <xdr:to>
      <xdr:col>60</xdr:col>
      <xdr:colOff>681404</xdr:colOff>
      <xdr:row>22</xdr:row>
      <xdr:rowOff>43961</xdr:rowOff>
    </xdr:to>
    <xdr:cxnSp macro="">
      <xdr:nvCxnSpPr>
        <xdr:cNvPr id="9" name="Straight Arrow Connector 8"/>
        <xdr:cNvCxnSpPr>
          <a:stCxn id="8" idx="2"/>
        </xdr:cNvCxnSpPr>
      </xdr:nvCxnSpPr>
      <xdr:spPr>
        <a:xfrm>
          <a:off x="35285361" y="4535948"/>
          <a:ext cx="368" cy="38481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127</xdr:col>
      <xdr:colOff>0</xdr:colOff>
      <xdr:row>102</xdr:row>
      <xdr:rowOff>0</xdr:rowOff>
    </xdr:from>
    <xdr:to>
      <xdr:col>135</xdr:col>
      <xdr:colOff>218516</xdr:colOff>
      <xdr:row>116</xdr:row>
      <xdr:rowOff>141596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127</xdr:col>
      <xdr:colOff>0</xdr:colOff>
      <xdr:row>116</xdr:row>
      <xdr:rowOff>176893</xdr:rowOff>
    </xdr:from>
    <xdr:to>
      <xdr:col>135</xdr:col>
      <xdr:colOff>218516</xdr:colOff>
      <xdr:row>132</xdr:row>
      <xdr:rowOff>141596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127</xdr:col>
      <xdr:colOff>19051</xdr:colOff>
      <xdr:row>9</xdr:row>
      <xdr:rowOff>123826</xdr:rowOff>
    </xdr:from>
    <xdr:to>
      <xdr:col>135</xdr:col>
      <xdr:colOff>576218</xdr:colOff>
      <xdr:row>28</xdr:row>
      <xdr:rowOff>38741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81851" y="2133601"/>
          <a:ext cx="5433967" cy="404812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95</xdr:col>
      <xdr:colOff>0</xdr:colOff>
      <xdr:row>97</xdr:row>
      <xdr:rowOff>0</xdr:rowOff>
    </xdr:from>
    <xdr:to>
      <xdr:col>100</xdr:col>
      <xdr:colOff>319208</xdr:colOff>
      <xdr:row>112</xdr:row>
      <xdr:rowOff>114381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-1</xdr:colOff>
      <xdr:row>97</xdr:row>
      <xdr:rowOff>0</xdr:rowOff>
    </xdr:from>
    <xdr:to>
      <xdr:col>109</xdr:col>
      <xdr:colOff>214433</xdr:colOff>
      <xdr:row>112</xdr:row>
      <xdr:rowOff>114381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65</xdr:col>
      <xdr:colOff>0</xdr:colOff>
      <xdr:row>25</xdr:row>
      <xdr:rowOff>0</xdr:rowOff>
    </xdr:from>
    <xdr:to>
      <xdr:col>72</xdr:col>
      <xdr:colOff>605116</xdr:colOff>
      <xdr:row>49</xdr:row>
      <xdr:rowOff>11206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65</xdr:col>
      <xdr:colOff>0</xdr:colOff>
      <xdr:row>97</xdr:row>
      <xdr:rowOff>0</xdr:rowOff>
    </xdr:from>
    <xdr:to>
      <xdr:col>70</xdr:col>
      <xdr:colOff>433508</xdr:colOff>
      <xdr:row>112</xdr:row>
      <xdr:rowOff>7286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71</xdr:col>
      <xdr:colOff>0</xdr:colOff>
      <xdr:row>97</xdr:row>
      <xdr:rowOff>0</xdr:rowOff>
    </xdr:from>
    <xdr:to>
      <xdr:col>78</xdr:col>
      <xdr:colOff>319208</xdr:colOff>
      <xdr:row>112</xdr:row>
      <xdr:rowOff>7286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65</xdr:col>
      <xdr:colOff>0</xdr:colOff>
      <xdr:row>169</xdr:row>
      <xdr:rowOff>0</xdr:rowOff>
    </xdr:from>
    <xdr:to>
      <xdr:col>70</xdr:col>
      <xdr:colOff>433508</xdr:colOff>
      <xdr:row>184</xdr:row>
      <xdr:rowOff>40903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71</xdr:col>
      <xdr:colOff>0</xdr:colOff>
      <xdr:row>169</xdr:row>
      <xdr:rowOff>0</xdr:rowOff>
    </xdr:from>
    <xdr:to>
      <xdr:col>78</xdr:col>
      <xdr:colOff>319208</xdr:colOff>
      <xdr:row>184</xdr:row>
      <xdr:rowOff>40903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241</xdr:row>
      <xdr:rowOff>0</xdr:rowOff>
    </xdr:from>
    <xdr:to>
      <xdr:col>70</xdr:col>
      <xdr:colOff>433508</xdr:colOff>
      <xdr:row>256</xdr:row>
      <xdr:rowOff>40903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71</xdr:col>
      <xdr:colOff>0</xdr:colOff>
      <xdr:row>241</xdr:row>
      <xdr:rowOff>0</xdr:rowOff>
    </xdr:from>
    <xdr:to>
      <xdr:col>78</xdr:col>
      <xdr:colOff>319208</xdr:colOff>
      <xdr:row>256</xdr:row>
      <xdr:rowOff>40903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71</xdr:col>
      <xdr:colOff>0</xdr:colOff>
      <xdr:row>313</xdr:row>
      <xdr:rowOff>0</xdr:rowOff>
    </xdr:from>
    <xdr:to>
      <xdr:col>78</xdr:col>
      <xdr:colOff>319208</xdr:colOff>
      <xdr:row>328</xdr:row>
      <xdr:rowOff>155203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65</xdr:col>
      <xdr:colOff>0</xdr:colOff>
      <xdr:row>313</xdr:row>
      <xdr:rowOff>0</xdr:rowOff>
    </xdr:from>
    <xdr:to>
      <xdr:col>70</xdr:col>
      <xdr:colOff>433508</xdr:colOff>
      <xdr:row>328</xdr:row>
      <xdr:rowOff>155203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71</xdr:col>
      <xdr:colOff>0</xdr:colOff>
      <xdr:row>385</xdr:row>
      <xdr:rowOff>0</xdr:rowOff>
    </xdr:from>
    <xdr:to>
      <xdr:col>78</xdr:col>
      <xdr:colOff>319208</xdr:colOff>
      <xdr:row>400</xdr:row>
      <xdr:rowOff>155203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65</xdr:col>
      <xdr:colOff>0</xdr:colOff>
      <xdr:row>385</xdr:row>
      <xdr:rowOff>0</xdr:rowOff>
    </xdr:from>
    <xdr:to>
      <xdr:col>70</xdr:col>
      <xdr:colOff>433508</xdr:colOff>
      <xdr:row>400</xdr:row>
      <xdr:rowOff>155203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71</xdr:col>
      <xdr:colOff>0</xdr:colOff>
      <xdr:row>457</xdr:row>
      <xdr:rowOff>0</xdr:rowOff>
    </xdr:from>
    <xdr:to>
      <xdr:col>78</xdr:col>
      <xdr:colOff>319208</xdr:colOff>
      <xdr:row>472</xdr:row>
      <xdr:rowOff>155203</xdr:rowOff>
    </xdr:to>
    <xdr:graphicFrame macro="">
      <xdr:nvGraphicFramePr>
        <xdr:cNvPr id="58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65</xdr:col>
      <xdr:colOff>0</xdr:colOff>
      <xdr:row>457</xdr:row>
      <xdr:rowOff>0</xdr:rowOff>
    </xdr:from>
    <xdr:to>
      <xdr:col>70</xdr:col>
      <xdr:colOff>433508</xdr:colOff>
      <xdr:row>472</xdr:row>
      <xdr:rowOff>155203</xdr:rowOff>
    </xdr:to>
    <xdr:graphicFrame macro="">
      <xdr:nvGraphicFramePr>
        <xdr:cNvPr id="59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65</xdr:col>
      <xdr:colOff>0</xdr:colOff>
      <xdr:row>50</xdr:row>
      <xdr:rowOff>0</xdr:rowOff>
    </xdr:from>
    <xdr:to>
      <xdr:col>73</xdr:col>
      <xdr:colOff>0</xdr:colOff>
      <xdr:row>74</xdr:row>
      <xdr:rowOff>123266</xdr:rowOff>
    </xdr:to>
    <xdr:graphicFrame macro="">
      <xdr:nvGraphicFramePr>
        <xdr:cNvPr id="60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115</xdr:col>
      <xdr:colOff>0</xdr:colOff>
      <xdr:row>25</xdr:row>
      <xdr:rowOff>0</xdr:rowOff>
    </xdr:from>
    <xdr:to>
      <xdr:col>124</xdr:col>
      <xdr:colOff>528095</xdr:colOff>
      <xdr:row>49</xdr:row>
      <xdr:rowOff>35932</xdr:rowOff>
    </xdr:to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9830706" y="5479676"/>
          <a:ext cx="6545654" cy="4607932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169</xdr:row>
      <xdr:rowOff>0</xdr:rowOff>
    </xdr:from>
    <xdr:to>
      <xdr:col>100</xdr:col>
      <xdr:colOff>319208</xdr:colOff>
      <xdr:row>184</xdr:row>
      <xdr:rowOff>147999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100</xdr:col>
      <xdr:colOff>605117</xdr:colOff>
      <xdr:row>169</xdr:row>
      <xdr:rowOff>0</xdr:rowOff>
    </xdr:from>
    <xdr:to>
      <xdr:col>109</xdr:col>
      <xdr:colOff>214433</xdr:colOff>
      <xdr:row>184</xdr:row>
      <xdr:rowOff>147999</xdr:rowOff>
    </xdr:to>
    <xdr:graphicFrame macro="">
      <xdr:nvGraphicFramePr>
        <xdr:cNvPr id="65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95</xdr:col>
      <xdr:colOff>0</xdr:colOff>
      <xdr:row>241</xdr:row>
      <xdr:rowOff>0</xdr:rowOff>
    </xdr:from>
    <xdr:to>
      <xdr:col>100</xdr:col>
      <xdr:colOff>319208</xdr:colOff>
      <xdr:row>256</xdr:row>
      <xdr:rowOff>147999</xdr:rowOff>
    </xdr:to>
    <xdr:graphicFrame macro="">
      <xdr:nvGraphicFramePr>
        <xdr:cNvPr id="6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100</xdr:col>
      <xdr:colOff>605117</xdr:colOff>
      <xdr:row>241</xdr:row>
      <xdr:rowOff>0</xdr:rowOff>
    </xdr:from>
    <xdr:to>
      <xdr:col>109</xdr:col>
      <xdr:colOff>214433</xdr:colOff>
      <xdr:row>256</xdr:row>
      <xdr:rowOff>147999</xdr:rowOff>
    </xdr:to>
    <xdr:graphicFrame macro="">
      <xdr:nvGraphicFramePr>
        <xdr:cNvPr id="6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95</xdr:col>
      <xdr:colOff>0</xdr:colOff>
      <xdr:row>313</xdr:row>
      <xdr:rowOff>0</xdr:rowOff>
    </xdr:from>
    <xdr:to>
      <xdr:col>100</xdr:col>
      <xdr:colOff>319208</xdr:colOff>
      <xdr:row>328</xdr:row>
      <xdr:rowOff>155203</xdr:rowOff>
    </xdr:to>
    <xdr:graphicFrame macro="">
      <xdr:nvGraphicFramePr>
        <xdr:cNvPr id="6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100</xdr:col>
      <xdr:colOff>605117</xdr:colOff>
      <xdr:row>313</xdr:row>
      <xdr:rowOff>0</xdr:rowOff>
    </xdr:from>
    <xdr:to>
      <xdr:col>109</xdr:col>
      <xdr:colOff>214433</xdr:colOff>
      <xdr:row>328</xdr:row>
      <xdr:rowOff>155203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95</xdr:col>
      <xdr:colOff>0</xdr:colOff>
      <xdr:row>385</xdr:row>
      <xdr:rowOff>0</xdr:rowOff>
    </xdr:from>
    <xdr:to>
      <xdr:col>100</xdr:col>
      <xdr:colOff>319208</xdr:colOff>
      <xdr:row>400</xdr:row>
      <xdr:rowOff>155203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100</xdr:col>
      <xdr:colOff>605117</xdr:colOff>
      <xdr:row>385</xdr:row>
      <xdr:rowOff>0</xdr:rowOff>
    </xdr:from>
    <xdr:to>
      <xdr:col>109</xdr:col>
      <xdr:colOff>214433</xdr:colOff>
      <xdr:row>400</xdr:row>
      <xdr:rowOff>155203</xdr:rowOff>
    </xdr:to>
    <xdr:graphicFrame macro="">
      <xdr:nvGraphicFramePr>
        <xdr:cNvPr id="7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95</xdr:col>
      <xdr:colOff>0</xdr:colOff>
      <xdr:row>457</xdr:row>
      <xdr:rowOff>0</xdr:rowOff>
    </xdr:from>
    <xdr:to>
      <xdr:col>100</xdr:col>
      <xdr:colOff>319208</xdr:colOff>
      <xdr:row>472</xdr:row>
      <xdr:rowOff>155203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100</xdr:col>
      <xdr:colOff>605117</xdr:colOff>
      <xdr:row>457</xdr:row>
      <xdr:rowOff>0</xdr:rowOff>
    </xdr:from>
    <xdr:to>
      <xdr:col>109</xdr:col>
      <xdr:colOff>214433</xdr:colOff>
      <xdr:row>472</xdr:row>
      <xdr:rowOff>155203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95</xdr:col>
      <xdr:colOff>0</xdr:colOff>
      <xdr:row>25</xdr:row>
      <xdr:rowOff>0</xdr:rowOff>
    </xdr:from>
    <xdr:to>
      <xdr:col>102</xdr:col>
      <xdr:colOff>470648</xdr:colOff>
      <xdr:row>48</xdr:row>
      <xdr:rowOff>179295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95</xdr:col>
      <xdr:colOff>0</xdr:colOff>
      <xdr:row>50</xdr:row>
      <xdr:rowOff>0</xdr:rowOff>
    </xdr:from>
    <xdr:to>
      <xdr:col>102</xdr:col>
      <xdr:colOff>470648</xdr:colOff>
      <xdr:row>74</xdr:row>
      <xdr:rowOff>0</xdr:rowOff>
    </xdr:to>
    <xdr:graphicFrame macro="">
      <xdr:nvGraphicFramePr>
        <xdr:cNvPr id="7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513600</xdr:colOff>
      <xdr:row>35</xdr:row>
      <xdr:rowOff>170575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00000" cy="700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1057275</xdr:colOff>
      <xdr:row>19</xdr:row>
      <xdr:rowOff>133350</xdr:rowOff>
    </xdr:from>
    <xdr:to>
      <xdr:col>30</xdr:col>
      <xdr:colOff>447096</xdr:colOff>
      <xdr:row>26</xdr:row>
      <xdr:rowOff>123660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87775" y="3914775"/>
          <a:ext cx="4638096" cy="13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376585</xdr:colOff>
      <xdr:row>6</xdr:row>
      <xdr:rowOff>99897</xdr:rowOff>
    </xdr:from>
    <xdr:to>
      <xdr:col>23</xdr:col>
      <xdr:colOff>519460</xdr:colOff>
      <xdr:row>30</xdr:row>
      <xdr:rowOff>61797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0.20495</cdr:x>
      <cdr:y>0.70504</cdr:y>
    </cdr:from>
    <cdr:to>
      <cdr:x>0.3353</cdr:x>
      <cdr:y>0.84205</cdr:y>
    </cdr:to>
    <cdr:cxnSp macro="">
      <cdr:nvCxnSpPr>
        <cdr:cNvPr id="16" name="Straight Arrow Connector 2"/>
        <cdr:cNvCxnSpPr/>
      </cdr:nvCxnSpPr>
      <cdr:spPr>
        <a:xfrm xmlns:a="http://schemas.openxmlformats.org/drawingml/2006/main">
          <a:off x="1536698" y="3196581"/>
          <a:ext cx="977347" cy="621195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0.32536</cdr:x>
      <cdr:y>0.46025</cdr:y>
    </cdr:from>
    <cdr:to>
      <cdr:x>0.41153</cdr:x>
      <cdr:y>0.64476</cdr:y>
    </cdr:to>
    <cdr:cxnSp macro="">
      <cdr:nvCxnSpPr>
        <cdr:cNvPr id="17" name="Straight Arrow Connector 3"/>
        <cdr:cNvCxnSpPr/>
      </cdr:nvCxnSpPr>
      <cdr:spPr>
        <a:xfrm xmlns:a="http://schemas.openxmlformats.org/drawingml/2006/main">
          <a:off x="2439502" y="2086712"/>
          <a:ext cx="646044" cy="836543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0.17623</cdr:x>
      <cdr:y>0.35246</cdr:y>
    </cdr:from>
    <cdr:to>
      <cdr:x>0.43132</cdr:x>
      <cdr:y>0.47486</cdr:y>
    </cdr:to>
    <cdr:sp macro="" textlink="">
      <cdr:nvSpPr>
        <cdr:cNvPr id="18" name="TextBox 5"/>
        <cdr:cNvSpPr txBox="1"/>
      </cdr:nvSpPr>
      <cdr:spPr>
        <a:xfrm xmlns:a="http://schemas.openxmlformats.org/drawingml/2006/main">
          <a:off x="1321350" y="1598038"/>
          <a:ext cx="1912609" cy="5549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AU" sz="1400"/>
            <a:t>Current design</a:t>
          </a:r>
        </a:p>
        <a:p xmlns:a="http://schemas.openxmlformats.org/drawingml/2006/main">
          <a:pPr algn="ctr"/>
          <a:r>
            <a:rPr lang="en-AU" sz="1400"/>
            <a:t>(climate</a:t>
          </a:r>
          <a:r>
            <a:rPr lang="en-AU" sz="1400" baseline="0"/>
            <a:t> change)</a:t>
          </a:r>
          <a:endParaRPr lang="en-AU" sz="1400"/>
        </a:p>
      </cdr:txBody>
    </cdr:sp>
  </cdr:relSizeAnchor>
  <cdr:relSizeAnchor xmlns:cdr="http://schemas.openxmlformats.org/drawingml/2006/chartDrawing">
    <cdr:from>
      <cdr:x>0.0698</cdr:x>
      <cdr:y>0.59048</cdr:y>
    </cdr:from>
    <cdr:to>
      <cdr:x>0.32906</cdr:x>
      <cdr:y>0.66611</cdr:y>
    </cdr:to>
    <cdr:sp macro="" textlink="">
      <cdr:nvSpPr>
        <cdr:cNvPr id="19" name="TextBox 1"/>
        <cdr:cNvSpPr txBox="1"/>
      </cdr:nvSpPr>
      <cdr:spPr>
        <a:xfrm xmlns:a="http://schemas.openxmlformats.org/drawingml/2006/main">
          <a:off x="523368" y="2677184"/>
          <a:ext cx="1943888" cy="3428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Current design</a:t>
          </a:r>
        </a:p>
        <a:p xmlns:a="http://schemas.openxmlformats.org/drawingml/2006/main">
          <a:pPr algn="ctr"/>
          <a:r>
            <a:rPr lang="en-AU" sz="1400"/>
            <a:t>(no climate</a:t>
          </a:r>
          <a:r>
            <a:rPr lang="en-AU" sz="1400" baseline="0"/>
            <a:t> change)</a:t>
          </a:r>
          <a:endParaRPr lang="en-AU" sz="1400"/>
        </a:p>
      </cdr:txBody>
    </cdr:sp>
  </cdr:relSizeAnchor>
  <cdr:relSizeAnchor xmlns:cdr="http://schemas.openxmlformats.org/drawingml/2006/chartDrawing">
    <cdr:from>
      <cdr:x>0.7588</cdr:x>
      <cdr:y>0.73408</cdr:y>
    </cdr:from>
    <cdr:to>
      <cdr:x>0.98816</cdr:x>
      <cdr:y>0.94801</cdr:y>
    </cdr:to>
    <cdr:sp macro="" textlink="">
      <cdr:nvSpPr>
        <cdr:cNvPr id="20" name="TextBox 5"/>
        <cdr:cNvSpPr txBox="1"/>
      </cdr:nvSpPr>
      <cdr:spPr>
        <a:xfrm xmlns:a="http://schemas.openxmlformats.org/drawingml/2006/main">
          <a:off x="5689354" y="3328245"/>
          <a:ext cx="1719714" cy="96992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200"/>
            <a:t>Adaptation</a:t>
          </a:r>
          <a:r>
            <a:rPr lang="en-AU" sz="1200" baseline="0"/>
            <a:t> intervention</a:t>
          </a:r>
        </a:p>
        <a:p xmlns:a="http://schemas.openxmlformats.org/drawingml/2006/main">
          <a:r>
            <a:rPr lang="en-AU" sz="1200" baseline="0"/>
            <a:t>(design changes eg. cover, rebar size, w/c ratio)</a:t>
          </a:r>
          <a:endParaRPr lang="en-AU" sz="1200"/>
        </a:p>
      </cdr:txBody>
    </cdr:sp>
  </cdr:relSizeAnchor>
  <cdr:relSizeAnchor xmlns:cdr="http://schemas.openxmlformats.org/drawingml/2006/chartDrawing">
    <cdr:from>
      <cdr:x>0.64157</cdr:x>
      <cdr:y>0.02321</cdr:y>
    </cdr:from>
    <cdr:to>
      <cdr:x>0.64572</cdr:x>
      <cdr:y>0.97541</cdr:y>
    </cdr:to>
    <cdr:cxnSp macro="">
      <cdr:nvCxnSpPr>
        <cdr:cNvPr id="22" name="Straight Connector 21"/>
        <cdr:cNvCxnSpPr/>
      </cdr:nvCxnSpPr>
      <cdr:spPr>
        <a:xfrm xmlns:a="http://schemas.openxmlformats.org/drawingml/2006/main">
          <a:off x="4810380" y="105216"/>
          <a:ext cx="31116" cy="4317179"/>
        </a:xfrm>
        <a:prstGeom xmlns:a="http://schemas.openxmlformats.org/drawingml/2006/main" prst="line">
          <a:avLst/>
        </a:prstGeom>
        <a:ln xmlns:a="http://schemas.openxmlformats.org/drawingml/2006/main"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0.52199</cdr:x>
      <cdr:y>0.09617</cdr:y>
    </cdr:from>
    <cdr:to>
      <cdr:x>0.6413</cdr:x>
      <cdr:y>0.2666</cdr:y>
    </cdr:to>
    <cdr:sp macro="" textlink="">
      <cdr:nvSpPr>
        <cdr:cNvPr id="23" name="TextBox 5"/>
        <cdr:cNvSpPr txBox="1"/>
      </cdr:nvSpPr>
      <cdr:spPr>
        <a:xfrm xmlns:a="http://schemas.openxmlformats.org/drawingml/2006/main">
          <a:off x="3913807" y="436032"/>
          <a:ext cx="894522" cy="772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AU" sz="1400"/>
            <a:t>Expected</a:t>
          </a:r>
          <a:endParaRPr lang="en-AU" sz="1400" baseline="0"/>
        </a:p>
        <a:p xmlns:a="http://schemas.openxmlformats.org/drawingml/2006/main">
          <a:pPr algn="r"/>
          <a:r>
            <a:rPr lang="en-AU" sz="1400" baseline="0"/>
            <a:t>service</a:t>
          </a:r>
        </a:p>
        <a:p xmlns:a="http://schemas.openxmlformats.org/drawingml/2006/main">
          <a:pPr algn="r"/>
          <a:r>
            <a:rPr lang="en-AU" sz="1400" baseline="0"/>
            <a:t>life</a:t>
          </a:r>
          <a:endParaRPr lang="en-AU" sz="1400"/>
        </a:p>
      </cdr:txBody>
    </cdr:sp>
  </cdr:relSizeAnchor>
  <cdr:relSizeAnchor xmlns:cdr="http://schemas.openxmlformats.org/drawingml/2006/chartDrawing">
    <cdr:from>
      <cdr:x>0.73853</cdr:x>
      <cdr:y>0.30715</cdr:y>
    </cdr:from>
    <cdr:to>
      <cdr:x>0.88764</cdr:x>
      <cdr:y>0.39996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537379" y="1392582"/>
          <a:ext cx="1117970" cy="4208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200"/>
            <a:t>Adaptation 1</a:t>
          </a:r>
        </a:p>
      </cdr:txBody>
    </cdr:sp>
  </cdr:relSizeAnchor>
  <cdr:relSizeAnchor xmlns:cdr="http://schemas.openxmlformats.org/drawingml/2006/chartDrawing">
    <cdr:from>
      <cdr:x>0.74248</cdr:x>
      <cdr:y>0.64876</cdr:y>
    </cdr:from>
    <cdr:to>
      <cdr:x>0.917</cdr:x>
      <cdr:y>0.72331</cdr:y>
    </cdr:to>
    <cdr:sp macro="" textlink="">
      <cdr:nvSpPr>
        <cdr:cNvPr id="21" name="TextBox 5"/>
        <cdr:cNvSpPr txBox="1"/>
      </cdr:nvSpPr>
      <cdr:spPr>
        <a:xfrm xmlns:a="http://schemas.openxmlformats.org/drawingml/2006/main">
          <a:off x="5567018" y="2941430"/>
          <a:ext cx="1308470" cy="3379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200"/>
            <a:t>Adaptation 2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K27"/>
  <sheetViews>
    <sheetView workbookViewId="0">
      <selection activeCell="M36" sqref="M36"/>
    </sheetView>
  </sheetViews>
  <sheetFormatPr defaultRowHeight="15"/>
  <cols>
    <col min="1" max="1" width="14.7109375" style="141" bestFit="1" customWidth="1"/>
    <col min="2" max="2" width="9.42578125" style="141" bestFit="1" customWidth="1"/>
    <col min="3" max="16384" width="9.140625" style="141"/>
  </cols>
  <sheetData>
    <row r="1" spans="1:11">
      <c r="A1" s="141" t="s">
        <v>318</v>
      </c>
      <c r="B1" s="161" t="s">
        <v>319</v>
      </c>
    </row>
    <row r="2" spans="1:11">
      <c r="A2" s="141" t="s">
        <v>320</v>
      </c>
      <c r="B2" s="162" t="s">
        <v>321</v>
      </c>
    </row>
    <row r="3" spans="1:11">
      <c r="A3" s="141" t="s">
        <v>322</v>
      </c>
      <c r="B3" s="161">
        <v>1970</v>
      </c>
    </row>
    <row r="4" spans="1:11">
      <c r="A4" s="141" t="s">
        <v>323</v>
      </c>
      <c r="B4" s="161" t="s">
        <v>324</v>
      </c>
    </row>
    <row r="5" spans="1:11">
      <c r="A5" s="141" t="s">
        <v>325</v>
      </c>
      <c r="B5" s="161" t="s">
        <v>326</v>
      </c>
    </row>
    <row r="6" spans="1:11">
      <c r="A6" s="141" t="s">
        <v>327</v>
      </c>
      <c r="B6" s="161" t="s">
        <v>328</v>
      </c>
    </row>
    <row r="7" spans="1:11">
      <c r="A7" s="141" t="s">
        <v>329</v>
      </c>
      <c r="B7" s="163">
        <v>39605</v>
      </c>
    </row>
    <row r="9" spans="1:11" ht="18">
      <c r="A9" s="244" t="s">
        <v>191</v>
      </c>
      <c r="B9" s="243" t="s">
        <v>299</v>
      </c>
      <c r="C9" s="243"/>
      <c r="D9" s="243" t="s">
        <v>193</v>
      </c>
      <c r="E9" s="243"/>
      <c r="F9" s="243" t="s">
        <v>192</v>
      </c>
      <c r="G9" s="243"/>
      <c r="H9" s="243" t="s">
        <v>302</v>
      </c>
      <c r="I9" s="243"/>
      <c r="J9" s="243" t="s">
        <v>314</v>
      </c>
      <c r="K9" s="243"/>
    </row>
    <row r="10" spans="1:11">
      <c r="A10" s="245"/>
      <c r="B10" s="243" t="s">
        <v>305</v>
      </c>
      <c r="C10" s="243"/>
      <c r="D10" s="243" t="s">
        <v>303</v>
      </c>
      <c r="E10" s="243"/>
      <c r="F10" s="243" t="s">
        <v>304</v>
      </c>
      <c r="G10" s="243"/>
      <c r="H10" s="243" t="s">
        <v>303</v>
      </c>
      <c r="I10" s="243"/>
      <c r="J10" s="243" t="s">
        <v>315</v>
      </c>
      <c r="K10" s="243"/>
    </row>
    <row r="11" spans="1:11">
      <c r="A11" s="246"/>
      <c r="B11" s="154" t="s">
        <v>99</v>
      </c>
      <c r="C11" s="154" t="s">
        <v>89</v>
      </c>
      <c r="D11" s="154" t="s">
        <v>99</v>
      </c>
      <c r="E11" s="154" t="s">
        <v>89</v>
      </c>
      <c r="F11" s="154" t="s">
        <v>99</v>
      </c>
      <c r="G11" s="154" t="s">
        <v>89</v>
      </c>
      <c r="H11" s="154" t="s">
        <v>99</v>
      </c>
      <c r="I11" s="154" t="s">
        <v>89</v>
      </c>
      <c r="J11" s="154" t="s">
        <v>99</v>
      </c>
      <c r="K11" s="154" t="s">
        <v>89</v>
      </c>
    </row>
    <row r="12" spans="1:11">
      <c r="A12" s="3" t="s">
        <v>189</v>
      </c>
      <c r="B12" s="103">
        <v>352.5</v>
      </c>
      <c r="C12" s="103">
        <v>352.5</v>
      </c>
      <c r="D12" s="103">
        <v>19.100000000000001</v>
      </c>
      <c r="E12" s="103">
        <v>19.100000000000001</v>
      </c>
      <c r="F12" s="103">
        <v>62.5</v>
      </c>
      <c r="G12" s="103">
        <v>62.5</v>
      </c>
      <c r="H12" s="164">
        <v>22.128112600000001</v>
      </c>
      <c r="I12" s="164">
        <v>22.128112600000001</v>
      </c>
      <c r="J12" s="164">
        <v>35.567640594999993</v>
      </c>
      <c r="K12" s="164">
        <v>35.567640594999993</v>
      </c>
    </row>
    <row r="13" spans="1:11">
      <c r="A13" s="3" t="s">
        <v>194</v>
      </c>
      <c r="B13" s="103">
        <v>352.5</v>
      </c>
      <c r="C13" s="103">
        <v>352.5</v>
      </c>
      <c r="D13" s="103">
        <v>19.100000000000001</v>
      </c>
      <c r="E13" s="103">
        <v>19.100000000000001</v>
      </c>
      <c r="F13" s="103">
        <v>62.5</v>
      </c>
      <c r="G13" s="103">
        <v>62.5</v>
      </c>
      <c r="H13" s="164">
        <v>22.128112600000001</v>
      </c>
      <c r="I13" s="164">
        <v>22.128112600000001</v>
      </c>
      <c r="J13" s="164">
        <v>35.567640594999993</v>
      </c>
      <c r="K13" s="164">
        <v>35.567640594999993</v>
      </c>
    </row>
    <row r="14" spans="1:11">
      <c r="A14" s="4" t="s">
        <v>196</v>
      </c>
      <c r="B14" s="155">
        <v>352.5</v>
      </c>
      <c r="C14" s="155">
        <v>352.5</v>
      </c>
      <c r="D14" s="155">
        <v>19.100000000000001</v>
      </c>
      <c r="E14" s="155">
        <v>19.100000000000001</v>
      </c>
      <c r="F14" s="155">
        <v>62.5</v>
      </c>
      <c r="G14" s="155">
        <v>62.5</v>
      </c>
      <c r="H14" s="165">
        <v>22.128112600000001</v>
      </c>
      <c r="I14" s="165">
        <v>22.128112600000001</v>
      </c>
      <c r="J14" s="165">
        <v>35.567640594999993</v>
      </c>
      <c r="K14" s="165">
        <v>35.567640594999993</v>
      </c>
    </row>
    <row r="21" ht="15" customHeight="1"/>
    <row r="23" ht="24" customHeight="1"/>
    <row r="24" ht="15" customHeight="1"/>
    <row r="25" ht="24" customHeight="1"/>
    <row r="27" ht="24" customHeight="1"/>
  </sheetData>
  <mergeCells count="11">
    <mergeCell ref="J10:K10"/>
    <mergeCell ref="A9:A11"/>
    <mergeCell ref="B9:C9"/>
    <mergeCell ref="D9:E9"/>
    <mergeCell ref="F9:G9"/>
    <mergeCell ref="H9:I9"/>
    <mergeCell ref="J9:K9"/>
    <mergeCell ref="B10:C10"/>
    <mergeCell ref="D10:E10"/>
    <mergeCell ref="F10:G10"/>
    <mergeCell ref="H10:I10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BP128"/>
  <sheetViews>
    <sheetView workbookViewId="0">
      <selection activeCell="I23" sqref="I23"/>
    </sheetView>
  </sheetViews>
  <sheetFormatPr defaultRowHeight="15" outlineLevelCol="1"/>
  <cols>
    <col min="1" max="1" width="9.140625" style="141"/>
    <col min="2" max="9" width="12.85546875" style="141" customWidth="1"/>
    <col min="10" max="10" width="10.7109375" style="141" customWidth="1"/>
    <col min="11" max="12" width="9.140625" style="141" customWidth="1"/>
    <col min="13" max="22" width="9.140625" style="141"/>
    <col min="23" max="24" width="9.140625" style="176"/>
    <col min="25" max="49" width="9.140625" style="141"/>
    <col min="50" max="56" width="0" style="141" hidden="1" customWidth="1" outlineLevel="1"/>
    <col min="57" max="57" width="9.140625" style="141" collapsed="1"/>
    <col min="58" max="16384" width="9.140625" style="141"/>
  </cols>
  <sheetData>
    <row r="1" spans="1:24">
      <c r="A1" s="141" t="s">
        <v>292</v>
      </c>
    </row>
    <row r="3" spans="1:24" ht="18">
      <c r="B3" s="1" t="s">
        <v>293</v>
      </c>
      <c r="C3" s="1"/>
      <c r="D3" s="1" t="s">
        <v>294</v>
      </c>
      <c r="E3" s="1"/>
      <c r="F3" s="1" t="s">
        <v>295</v>
      </c>
      <c r="G3" s="1"/>
      <c r="K3" s="168" t="s">
        <v>331</v>
      </c>
      <c r="L3" s="168"/>
    </row>
    <row r="4" spans="1:24">
      <c r="B4" s="169" t="s">
        <v>99</v>
      </c>
      <c r="C4" s="169" t="s">
        <v>89</v>
      </c>
      <c r="D4" s="169" t="s">
        <v>99</v>
      </c>
      <c r="E4" s="169" t="s">
        <v>89</v>
      </c>
      <c r="F4" s="169" t="s">
        <v>99</v>
      </c>
      <c r="G4" s="169" t="s">
        <v>89</v>
      </c>
      <c r="K4" s="169" t="s">
        <v>99</v>
      </c>
      <c r="L4" s="169" t="s">
        <v>89</v>
      </c>
    </row>
    <row r="5" spans="1:24">
      <c r="A5" s="141">
        <v>1990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K5" s="84">
        <v>352.5</v>
      </c>
      <c r="L5" s="84">
        <v>352.5</v>
      </c>
    </row>
    <row r="6" spans="1:24" s="142" customFormat="1">
      <c r="A6" s="142">
        <v>2010</v>
      </c>
      <c r="B6" s="142">
        <v>0.35</v>
      </c>
      <c r="C6" s="142">
        <v>0.3</v>
      </c>
      <c r="K6" s="167">
        <v>387.5</v>
      </c>
      <c r="L6" s="167">
        <v>389.5</v>
      </c>
      <c r="W6" s="176"/>
      <c r="X6" s="176"/>
    </row>
    <row r="7" spans="1:24">
      <c r="A7" s="141">
        <v>2030</v>
      </c>
      <c r="B7" s="148">
        <v>1</v>
      </c>
      <c r="C7" s="143">
        <v>0.72</v>
      </c>
      <c r="D7" s="143">
        <v>-1.1100000000000001</v>
      </c>
      <c r="E7" s="148">
        <v>-0.8</v>
      </c>
      <c r="F7" s="242">
        <v>0.59343849999999776</v>
      </c>
      <c r="G7" s="242">
        <v>0.62646309999999872</v>
      </c>
      <c r="K7" s="84">
        <v>452</v>
      </c>
      <c r="L7" s="84">
        <v>450.5</v>
      </c>
    </row>
    <row r="8" spans="1:24">
      <c r="A8" s="141">
        <v>2050</v>
      </c>
      <c r="B8" s="143">
        <v>2.06</v>
      </c>
      <c r="C8" s="143">
        <v>1.23</v>
      </c>
      <c r="D8" s="148">
        <v>-2.2999999999999998</v>
      </c>
      <c r="E8" s="143">
        <v>-1.37</v>
      </c>
      <c r="F8" s="242">
        <v>1.2327420999999994</v>
      </c>
      <c r="G8" s="242">
        <v>1.0540587999999964</v>
      </c>
      <c r="K8" s="84">
        <v>561</v>
      </c>
      <c r="L8" s="84">
        <v>527</v>
      </c>
    </row>
    <row r="9" spans="1:24">
      <c r="A9" s="141">
        <v>2070</v>
      </c>
      <c r="B9" s="143">
        <v>3.33</v>
      </c>
      <c r="C9" s="143">
        <v>1.71</v>
      </c>
      <c r="D9" s="148">
        <v>-3.7</v>
      </c>
      <c r="E9" s="148">
        <v>-1.9</v>
      </c>
      <c r="F9" s="242">
        <v>1.9907688999999991</v>
      </c>
      <c r="G9" s="242">
        <v>1.4705744000000003</v>
      </c>
      <c r="H9" s="142"/>
      <c r="I9" s="142"/>
      <c r="J9" s="142"/>
      <c r="K9" s="84">
        <v>709</v>
      </c>
      <c r="L9" s="84">
        <v>606</v>
      </c>
    </row>
    <row r="10" spans="1:24">
      <c r="A10" s="141">
        <v>2090</v>
      </c>
      <c r="B10" s="144"/>
      <c r="C10" s="144"/>
      <c r="D10" s="144"/>
      <c r="E10" s="144"/>
      <c r="F10" s="144"/>
      <c r="G10" s="144"/>
      <c r="H10" s="144"/>
      <c r="I10" s="144"/>
      <c r="J10" s="144"/>
      <c r="K10" s="84">
        <v>878.5</v>
      </c>
      <c r="L10" s="84">
        <v>679.5</v>
      </c>
    </row>
    <row r="11" spans="1:24">
      <c r="A11" s="141">
        <v>2100</v>
      </c>
      <c r="B11" s="144"/>
      <c r="C11" s="144"/>
      <c r="D11" s="144"/>
      <c r="E11" s="144"/>
      <c r="F11" s="144"/>
      <c r="G11" s="144"/>
      <c r="H11" s="144"/>
      <c r="I11" s="144"/>
      <c r="J11" s="144"/>
      <c r="K11" s="84">
        <v>964</v>
      </c>
      <c r="L11" s="84">
        <v>710</v>
      </c>
    </row>
    <row r="12" spans="1:24">
      <c r="B12" s="145"/>
      <c r="K12" s="141" t="s">
        <v>296</v>
      </c>
    </row>
    <row r="14" spans="1:24">
      <c r="K14" s="247" t="s">
        <v>297</v>
      </c>
      <c r="L14" s="247"/>
      <c r="M14" s="247"/>
      <c r="N14" s="247"/>
      <c r="O14" s="247"/>
      <c r="P14" s="247"/>
      <c r="Q14" s="247"/>
      <c r="R14" s="247"/>
      <c r="S14" s="247"/>
      <c r="T14" s="247"/>
      <c r="U14" s="153"/>
      <c r="V14" s="153"/>
    </row>
    <row r="15" spans="1:24" ht="18">
      <c r="A15" s="243" t="s">
        <v>86</v>
      </c>
      <c r="B15" s="243" t="s">
        <v>293</v>
      </c>
      <c r="C15" s="243"/>
      <c r="D15" s="243" t="s">
        <v>294</v>
      </c>
      <c r="E15" s="243"/>
      <c r="F15" s="243" t="s">
        <v>298</v>
      </c>
      <c r="G15" s="243"/>
      <c r="K15" s="243" t="s">
        <v>299</v>
      </c>
      <c r="L15" s="243"/>
      <c r="M15" s="243" t="s">
        <v>193</v>
      </c>
      <c r="N15" s="243"/>
      <c r="O15" s="243" t="s">
        <v>300</v>
      </c>
      <c r="P15" s="243"/>
      <c r="Q15" s="243" t="s">
        <v>301</v>
      </c>
      <c r="R15" s="243"/>
      <c r="S15" s="243" t="s">
        <v>192</v>
      </c>
      <c r="T15" s="243"/>
      <c r="U15" s="243" t="s">
        <v>302</v>
      </c>
      <c r="V15" s="243"/>
    </row>
    <row r="16" spans="1:24">
      <c r="A16" s="243"/>
      <c r="B16" s="243" t="s">
        <v>303</v>
      </c>
      <c r="C16" s="243"/>
      <c r="D16" s="243" t="s">
        <v>304</v>
      </c>
      <c r="E16" s="243"/>
      <c r="F16" s="243" t="s">
        <v>304</v>
      </c>
      <c r="G16" s="243"/>
      <c r="K16" s="243" t="s">
        <v>305</v>
      </c>
      <c r="L16" s="243"/>
      <c r="M16" s="243" t="s">
        <v>303</v>
      </c>
      <c r="N16" s="243"/>
      <c r="O16" s="243" t="s">
        <v>303</v>
      </c>
      <c r="P16" s="243"/>
      <c r="Q16" s="243" t="s">
        <v>303</v>
      </c>
      <c r="R16" s="243"/>
      <c r="S16" s="243" t="s">
        <v>304</v>
      </c>
      <c r="T16" s="243"/>
      <c r="U16" s="243" t="s">
        <v>303</v>
      </c>
      <c r="V16" s="243"/>
    </row>
    <row r="17" spans="1:56" ht="27" customHeight="1">
      <c r="A17" s="243"/>
      <c r="B17" s="160" t="s">
        <v>306</v>
      </c>
      <c r="C17" s="160" t="s">
        <v>307</v>
      </c>
      <c r="D17" s="160" t="s">
        <v>306</v>
      </c>
      <c r="E17" s="160" t="s">
        <v>307</v>
      </c>
      <c r="F17" s="160" t="s">
        <v>306</v>
      </c>
      <c r="G17" s="160" t="s">
        <v>307</v>
      </c>
      <c r="K17" s="154" t="s">
        <v>99</v>
      </c>
      <c r="L17" s="154" t="s">
        <v>89</v>
      </c>
      <c r="M17" s="154" t="s">
        <v>99</v>
      </c>
      <c r="N17" s="154" t="s">
        <v>89</v>
      </c>
      <c r="O17" s="154" t="s">
        <v>99</v>
      </c>
      <c r="P17" s="154" t="s">
        <v>89</v>
      </c>
      <c r="Q17" s="154" t="s">
        <v>99</v>
      </c>
      <c r="R17" s="154" t="s">
        <v>89</v>
      </c>
      <c r="S17" s="154" t="s">
        <v>99</v>
      </c>
      <c r="T17" s="154" t="s">
        <v>89</v>
      </c>
      <c r="U17" s="154" t="s">
        <v>99</v>
      </c>
      <c r="V17" s="154" t="s">
        <v>89</v>
      </c>
    </row>
    <row r="18" spans="1:56">
      <c r="A18" s="146">
        <v>1990</v>
      </c>
      <c r="B18" s="159">
        <f>B5</f>
        <v>0</v>
      </c>
      <c r="C18" s="159">
        <f>C5</f>
        <v>0</v>
      </c>
      <c r="D18" s="159">
        <v>0</v>
      </c>
      <c r="E18" s="159">
        <v>0</v>
      </c>
      <c r="F18" s="159">
        <v>0</v>
      </c>
      <c r="G18" s="159">
        <v>0</v>
      </c>
      <c r="K18" s="147">
        <v>352.5</v>
      </c>
      <c r="L18" s="147">
        <v>352.5</v>
      </c>
      <c r="M18" s="146">
        <v>19.100000000000001</v>
      </c>
      <c r="N18" s="146">
        <v>19.100000000000001</v>
      </c>
      <c r="O18" s="146">
        <v>21.7</v>
      </c>
      <c r="P18" s="146">
        <v>21.7</v>
      </c>
      <c r="Q18" s="146">
        <v>13.3</v>
      </c>
      <c r="R18" s="146">
        <v>13.3</v>
      </c>
      <c r="S18" s="146">
        <v>62.5</v>
      </c>
      <c r="T18" s="146">
        <v>62.5</v>
      </c>
      <c r="U18" s="147">
        <v>22.128112600000001</v>
      </c>
      <c r="V18" s="147">
        <v>22.128112600000001</v>
      </c>
    </row>
    <row r="19" spans="1:56">
      <c r="A19" s="146">
        <v>1991</v>
      </c>
      <c r="B19" s="159">
        <f t="shared" ref="B19:C34" si="0">(B$6-B$5)/COUNT($A$18:$A$37)+B18</f>
        <v>1.7499999999999998E-2</v>
      </c>
      <c r="C19" s="159">
        <f t="shared" si="0"/>
        <v>1.4999999999999999E-2</v>
      </c>
      <c r="D19" s="159">
        <f t="shared" ref="D19:G34" si="1">(D$7-D$5)/COUNT($A$18:$A$57)+D18</f>
        <v>-2.7750000000000004E-2</v>
      </c>
      <c r="E19" s="159">
        <f t="shared" si="1"/>
        <v>-0.02</v>
      </c>
      <c r="F19" s="159">
        <f t="shared" si="1"/>
        <v>1.4835962499999944E-2</v>
      </c>
      <c r="G19" s="159">
        <f t="shared" si="1"/>
        <v>1.5661577499999968E-2</v>
      </c>
      <c r="H19" s="147"/>
      <c r="I19" s="147"/>
      <c r="J19" s="147"/>
      <c r="K19" s="147">
        <v>354.05</v>
      </c>
      <c r="L19" s="147">
        <v>354.05</v>
      </c>
      <c r="M19" s="147">
        <f>M$18+$B19</f>
        <v>19.1175</v>
      </c>
      <c r="N19" s="147">
        <f>N$18+$C19</f>
        <v>19.115000000000002</v>
      </c>
      <c r="O19" s="147">
        <f>O$18+$B19</f>
        <v>21.717499999999998</v>
      </c>
      <c r="P19" s="147">
        <f>P$18+$C19</f>
        <v>21.715</v>
      </c>
      <c r="Q19" s="147">
        <f>Q$18+$B19</f>
        <v>13.317500000000001</v>
      </c>
      <c r="R19" s="147">
        <f>R$18+$C19</f>
        <v>13.315000000000001</v>
      </c>
      <c r="S19" s="147">
        <f>S$18+S$18*$D19/100</f>
        <v>62.482656249999998</v>
      </c>
      <c r="T19" s="147">
        <f>T$18+T$18*$E19/100</f>
        <v>62.487499999999997</v>
      </c>
      <c r="U19" s="147">
        <f>U$18+$F19</f>
        <v>22.142948562500003</v>
      </c>
      <c r="V19" s="147">
        <f>V$18+$G19</f>
        <v>22.143774177500003</v>
      </c>
    </row>
    <row r="20" spans="1:56">
      <c r="A20" s="146">
        <v>1992</v>
      </c>
      <c r="B20" s="159">
        <f t="shared" si="0"/>
        <v>3.4999999999999996E-2</v>
      </c>
      <c r="C20" s="159">
        <f t="shared" si="0"/>
        <v>0.03</v>
      </c>
      <c r="D20" s="159">
        <f t="shared" si="1"/>
        <v>-5.5500000000000008E-2</v>
      </c>
      <c r="E20" s="159">
        <f t="shared" si="1"/>
        <v>-0.04</v>
      </c>
      <c r="F20" s="159">
        <f t="shared" si="1"/>
        <v>2.9671924999999887E-2</v>
      </c>
      <c r="G20" s="159">
        <f t="shared" si="1"/>
        <v>3.1323154999999936E-2</v>
      </c>
      <c r="H20" s="147"/>
      <c r="I20" s="147"/>
      <c r="J20" s="147"/>
      <c r="K20" s="147">
        <v>355.6</v>
      </c>
      <c r="L20" s="147">
        <v>355.6</v>
      </c>
      <c r="M20" s="147">
        <f t="shared" ref="M20:M83" si="2">M$18+$B20</f>
        <v>19.135000000000002</v>
      </c>
      <c r="N20" s="147">
        <f t="shared" ref="N20:N83" si="3">N$18+$C20</f>
        <v>19.130000000000003</v>
      </c>
      <c r="O20" s="147">
        <f t="shared" ref="O20:O83" si="4">O$18+$B20</f>
        <v>21.734999999999999</v>
      </c>
      <c r="P20" s="147">
        <f t="shared" ref="P20:P83" si="5">P$18+$C20</f>
        <v>21.73</v>
      </c>
      <c r="Q20" s="147">
        <f t="shared" ref="Q20:Q83" si="6">Q$18+$B20</f>
        <v>13.335000000000001</v>
      </c>
      <c r="R20" s="147">
        <f t="shared" ref="R20:R83" si="7">R$18+$C20</f>
        <v>13.33</v>
      </c>
      <c r="S20" s="147">
        <f t="shared" ref="S20:S83" si="8">S$18+S$18*$D20/100</f>
        <v>62.465312500000003</v>
      </c>
      <c r="T20" s="147">
        <f t="shared" ref="T20:T83" si="9">T$18+T$18*$E20/100</f>
        <v>62.475000000000001</v>
      </c>
      <c r="U20" s="147">
        <f t="shared" ref="U20:U83" si="10">U$18+$F20</f>
        <v>22.157784525</v>
      </c>
      <c r="V20" s="147">
        <f t="shared" ref="V20:V83" si="11">V$18+$G20</f>
        <v>22.159435755000001</v>
      </c>
    </row>
    <row r="21" spans="1:56">
      <c r="A21" s="146">
        <v>1993</v>
      </c>
      <c r="B21" s="159">
        <f t="shared" si="0"/>
        <v>5.2499999999999991E-2</v>
      </c>
      <c r="C21" s="159">
        <f t="shared" si="0"/>
        <v>4.4999999999999998E-2</v>
      </c>
      <c r="D21" s="159">
        <f t="shared" si="1"/>
        <v>-8.3250000000000018E-2</v>
      </c>
      <c r="E21" s="159">
        <f t="shared" si="1"/>
        <v>-0.06</v>
      </c>
      <c r="F21" s="159">
        <f t="shared" si="1"/>
        <v>4.4507887499999829E-2</v>
      </c>
      <c r="G21" s="159">
        <f t="shared" si="1"/>
        <v>4.6984732499999904E-2</v>
      </c>
      <c r="H21" s="147"/>
      <c r="I21" s="147"/>
      <c r="J21" s="147"/>
      <c r="K21" s="147">
        <v>357.15000000000003</v>
      </c>
      <c r="L21" s="147">
        <v>357.15000000000003</v>
      </c>
      <c r="M21" s="147">
        <f t="shared" si="2"/>
        <v>19.1525</v>
      </c>
      <c r="N21" s="147">
        <f t="shared" si="3"/>
        <v>19.145000000000003</v>
      </c>
      <c r="O21" s="147">
        <f t="shared" si="4"/>
        <v>21.752499999999998</v>
      </c>
      <c r="P21" s="147">
        <f t="shared" si="5"/>
        <v>21.745000000000001</v>
      </c>
      <c r="Q21" s="147">
        <f t="shared" si="6"/>
        <v>13.352500000000001</v>
      </c>
      <c r="R21" s="147">
        <f t="shared" si="7"/>
        <v>13.345000000000001</v>
      </c>
      <c r="S21" s="147">
        <f t="shared" si="8"/>
        <v>62.447968750000001</v>
      </c>
      <c r="T21" s="147">
        <f t="shared" si="9"/>
        <v>62.462499999999999</v>
      </c>
      <c r="U21" s="147">
        <f t="shared" si="10"/>
        <v>22.172620487500001</v>
      </c>
      <c r="V21" s="147">
        <f t="shared" si="11"/>
        <v>22.175097332500002</v>
      </c>
    </row>
    <row r="22" spans="1:56">
      <c r="A22" s="146">
        <v>1994</v>
      </c>
      <c r="B22" s="159">
        <f t="shared" si="0"/>
        <v>6.9999999999999993E-2</v>
      </c>
      <c r="C22" s="159">
        <f t="shared" si="0"/>
        <v>0.06</v>
      </c>
      <c r="D22" s="159">
        <f t="shared" si="1"/>
        <v>-0.11100000000000002</v>
      </c>
      <c r="E22" s="159">
        <f t="shared" si="1"/>
        <v>-0.08</v>
      </c>
      <c r="F22" s="159">
        <f t="shared" si="1"/>
        <v>5.9343849999999775E-2</v>
      </c>
      <c r="G22" s="159">
        <f t="shared" si="1"/>
        <v>6.2646309999999872E-2</v>
      </c>
      <c r="H22" s="147"/>
      <c r="I22" s="147"/>
      <c r="J22" s="147"/>
      <c r="K22" s="147">
        <v>358.70000000000005</v>
      </c>
      <c r="L22" s="147">
        <v>358.70000000000005</v>
      </c>
      <c r="M22" s="147">
        <f t="shared" si="2"/>
        <v>19.170000000000002</v>
      </c>
      <c r="N22" s="147">
        <f t="shared" si="3"/>
        <v>19.16</v>
      </c>
      <c r="O22" s="147">
        <f t="shared" si="4"/>
        <v>21.77</v>
      </c>
      <c r="P22" s="147">
        <f t="shared" si="5"/>
        <v>21.759999999999998</v>
      </c>
      <c r="Q22" s="147">
        <f t="shared" si="6"/>
        <v>13.370000000000001</v>
      </c>
      <c r="R22" s="147">
        <f t="shared" si="7"/>
        <v>13.360000000000001</v>
      </c>
      <c r="S22" s="147">
        <f t="shared" si="8"/>
        <v>62.430624999999999</v>
      </c>
      <c r="T22" s="147">
        <f t="shared" si="9"/>
        <v>62.45</v>
      </c>
      <c r="U22" s="147">
        <f t="shared" si="10"/>
        <v>22.187456450000003</v>
      </c>
      <c r="V22" s="147">
        <f t="shared" si="11"/>
        <v>22.19075891</v>
      </c>
    </row>
    <row r="23" spans="1:56">
      <c r="A23" s="146">
        <v>1995</v>
      </c>
      <c r="B23" s="159">
        <f t="shared" si="0"/>
        <v>8.7499999999999994E-2</v>
      </c>
      <c r="C23" s="159">
        <f t="shared" si="0"/>
        <v>7.4999999999999997E-2</v>
      </c>
      <c r="D23" s="159">
        <f t="shared" si="1"/>
        <v>-0.13875000000000001</v>
      </c>
      <c r="E23" s="159">
        <f t="shared" si="1"/>
        <v>-0.1</v>
      </c>
      <c r="F23" s="159">
        <f t="shared" si="1"/>
        <v>7.417981249999972E-2</v>
      </c>
      <c r="G23" s="159">
        <f t="shared" si="1"/>
        <v>7.830788749999984E-2</v>
      </c>
      <c r="H23" s="147"/>
      <c r="I23" s="147"/>
      <c r="J23" s="147"/>
      <c r="K23" s="147">
        <v>360.25000000000006</v>
      </c>
      <c r="L23" s="147">
        <v>360.25000000000006</v>
      </c>
      <c r="M23" s="147">
        <f t="shared" si="2"/>
        <v>19.1875</v>
      </c>
      <c r="N23" s="147">
        <f t="shared" si="3"/>
        <v>19.175000000000001</v>
      </c>
      <c r="O23" s="147">
        <f t="shared" si="4"/>
        <v>21.787499999999998</v>
      </c>
      <c r="P23" s="147">
        <f t="shared" si="5"/>
        <v>21.774999999999999</v>
      </c>
      <c r="Q23" s="147">
        <f t="shared" si="6"/>
        <v>13.387500000000001</v>
      </c>
      <c r="R23" s="147">
        <f t="shared" si="7"/>
        <v>13.375</v>
      </c>
      <c r="S23" s="147">
        <f t="shared" si="8"/>
        <v>62.413281249999997</v>
      </c>
      <c r="T23" s="147">
        <f t="shared" si="9"/>
        <v>62.4375</v>
      </c>
      <c r="U23" s="147">
        <f t="shared" si="10"/>
        <v>22.2022924125</v>
      </c>
      <c r="V23" s="147">
        <f t="shared" si="11"/>
        <v>22.206420487500001</v>
      </c>
    </row>
    <row r="24" spans="1:56">
      <c r="A24" s="146">
        <v>1996</v>
      </c>
      <c r="B24" s="159">
        <f t="shared" si="0"/>
        <v>0.105</v>
      </c>
      <c r="C24" s="159">
        <f t="shared" si="0"/>
        <v>0.09</v>
      </c>
      <c r="D24" s="159">
        <f t="shared" si="1"/>
        <v>-0.16650000000000001</v>
      </c>
      <c r="E24" s="159">
        <f t="shared" si="1"/>
        <v>-0.12000000000000001</v>
      </c>
      <c r="F24" s="159">
        <f t="shared" si="1"/>
        <v>8.9015774999999658E-2</v>
      </c>
      <c r="G24" s="159">
        <f t="shared" si="1"/>
        <v>9.3969464999999808E-2</v>
      </c>
      <c r="H24" s="147"/>
      <c r="I24" s="147"/>
      <c r="J24" s="147"/>
      <c r="K24" s="147">
        <v>361.80000000000007</v>
      </c>
      <c r="L24" s="147">
        <v>361.80000000000007</v>
      </c>
      <c r="M24" s="147">
        <f t="shared" si="2"/>
        <v>19.205000000000002</v>
      </c>
      <c r="N24" s="147">
        <f t="shared" si="3"/>
        <v>19.190000000000001</v>
      </c>
      <c r="O24" s="147">
        <f t="shared" si="4"/>
        <v>21.805</v>
      </c>
      <c r="P24" s="147">
        <f t="shared" si="5"/>
        <v>21.79</v>
      </c>
      <c r="Q24" s="147">
        <f t="shared" si="6"/>
        <v>13.405000000000001</v>
      </c>
      <c r="R24" s="147">
        <f t="shared" si="7"/>
        <v>13.39</v>
      </c>
      <c r="S24" s="147">
        <f t="shared" si="8"/>
        <v>62.395937500000002</v>
      </c>
      <c r="T24" s="147">
        <f t="shared" si="9"/>
        <v>62.424999999999997</v>
      </c>
      <c r="U24" s="147">
        <f t="shared" si="10"/>
        <v>22.217128375000001</v>
      </c>
      <c r="V24" s="147">
        <f t="shared" si="11"/>
        <v>22.222082065000002</v>
      </c>
    </row>
    <row r="25" spans="1:56">
      <c r="A25" s="146">
        <v>1997</v>
      </c>
      <c r="B25" s="159">
        <f t="shared" si="0"/>
        <v>0.1225</v>
      </c>
      <c r="C25" s="159">
        <f t="shared" si="0"/>
        <v>0.105</v>
      </c>
      <c r="D25" s="159">
        <f t="shared" si="1"/>
        <v>-0.19425000000000001</v>
      </c>
      <c r="E25" s="159">
        <f t="shared" si="1"/>
        <v>-0.14000000000000001</v>
      </c>
      <c r="F25" s="159">
        <f t="shared" si="1"/>
        <v>0.1038517374999996</v>
      </c>
      <c r="G25" s="159">
        <f t="shared" si="1"/>
        <v>0.10963104249999978</v>
      </c>
      <c r="H25" s="147"/>
      <c r="I25" s="147"/>
      <c r="J25" s="147"/>
      <c r="K25" s="147">
        <v>363.35000000000008</v>
      </c>
      <c r="L25" s="147">
        <v>363.35000000000008</v>
      </c>
      <c r="M25" s="147">
        <f t="shared" si="2"/>
        <v>19.2225</v>
      </c>
      <c r="N25" s="147">
        <f t="shared" si="3"/>
        <v>19.205000000000002</v>
      </c>
      <c r="O25" s="147">
        <f t="shared" si="4"/>
        <v>21.822499999999998</v>
      </c>
      <c r="P25" s="147">
        <f t="shared" si="5"/>
        <v>21.805</v>
      </c>
      <c r="Q25" s="147">
        <f t="shared" si="6"/>
        <v>13.422500000000001</v>
      </c>
      <c r="R25" s="147">
        <f t="shared" si="7"/>
        <v>13.405000000000001</v>
      </c>
      <c r="S25" s="147">
        <f t="shared" si="8"/>
        <v>62.37859375</v>
      </c>
      <c r="T25" s="147">
        <f t="shared" si="9"/>
        <v>62.412500000000001</v>
      </c>
      <c r="U25" s="147">
        <f t="shared" si="10"/>
        <v>22.231964337500003</v>
      </c>
      <c r="V25" s="147">
        <f t="shared" si="11"/>
        <v>22.2377436425</v>
      </c>
    </row>
    <row r="26" spans="1:56">
      <c r="A26" s="146">
        <v>1998</v>
      </c>
      <c r="B26" s="159">
        <f t="shared" si="0"/>
        <v>0.13999999999999999</v>
      </c>
      <c r="C26" s="159">
        <f t="shared" si="0"/>
        <v>0.12</v>
      </c>
      <c r="D26" s="159">
        <f t="shared" si="1"/>
        <v>-0.222</v>
      </c>
      <c r="E26" s="159">
        <f t="shared" si="1"/>
        <v>-0.16</v>
      </c>
      <c r="F26" s="159">
        <f t="shared" si="1"/>
        <v>0.11868769999999954</v>
      </c>
      <c r="G26" s="159">
        <f t="shared" si="1"/>
        <v>0.12529261999999974</v>
      </c>
      <c r="H26" s="147"/>
      <c r="I26" s="147"/>
      <c r="J26" s="147"/>
      <c r="K26" s="147">
        <v>364.90000000000009</v>
      </c>
      <c r="L26" s="147">
        <v>364.90000000000009</v>
      </c>
      <c r="M26" s="147">
        <f t="shared" si="2"/>
        <v>19.240000000000002</v>
      </c>
      <c r="N26" s="147">
        <f t="shared" si="3"/>
        <v>19.220000000000002</v>
      </c>
      <c r="O26" s="147">
        <f t="shared" si="4"/>
        <v>21.84</v>
      </c>
      <c r="P26" s="147">
        <f t="shared" si="5"/>
        <v>21.82</v>
      </c>
      <c r="Q26" s="147">
        <f t="shared" si="6"/>
        <v>13.440000000000001</v>
      </c>
      <c r="R26" s="147">
        <f t="shared" si="7"/>
        <v>13.42</v>
      </c>
      <c r="S26" s="147">
        <f t="shared" si="8"/>
        <v>62.361249999999998</v>
      </c>
      <c r="T26" s="147">
        <f t="shared" si="9"/>
        <v>62.4</v>
      </c>
      <c r="U26" s="147">
        <f t="shared" si="10"/>
        <v>22.2468003</v>
      </c>
      <c r="V26" s="147">
        <f t="shared" si="11"/>
        <v>22.253405220000001</v>
      </c>
      <c r="AY26" s="141" t="s">
        <v>99</v>
      </c>
      <c r="BB26" s="141" t="s">
        <v>89</v>
      </c>
    </row>
    <row r="27" spans="1:56">
      <c r="A27" s="151">
        <v>1999</v>
      </c>
      <c r="B27" s="37">
        <f t="shared" si="0"/>
        <v>0.15749999999999997</v>
      </c>
      <c r="C27" s="37">
        <f t="shared" si="0"/>
        <v>0.13500000000000001</v>
      </c>
      <c r="D27" s="37">
        <f t="shared" si="1"/>
        <v>-0.24975</v>
      </c>
      <c r="E27" s="37">
        <f t="shared" si="1"/>
        <v>-0.18</v>
      </c>
      <c r="F27" s="37">
        <f t="shared" si="1"/>
        <v>0.13352366249999947</v>
      </c>
      <c r="G27" s="37">
        <f t="shared" si="1"/>
        <v>0.14095419749999971</v>
      </c>
      <c r="H27" s="152"/>
      <c r="I27" s="152"/>
      <c r="J27" s="152"/>
      <c r="K27" s="152">
        <v>366.4500000000001</v>
      </c>
      <c r="L27" s="152">
        <v>366.4500000000001</v>
      </c>
      <c r="M27" s="152">
        <f t="shared" si="2"/>
        <v>19.2575</v>
      </c>
      <c r="N27" s="152">
        <f t="shared" si="3"/>
        <v>19.235000000000003</v>
      </c>
      <c r="O27" s="152">
        <f t="shared" si="4"/>
        <v>21.857499999999998</v>
      </c>
      <c r="P27" s="152">
        <f t="shared" si="5"/>
        <v>21.835000000000001</v>
      </c>
      <c r="Q27" s="152">
        <f t="shared" si="6"/>
        <v>13.457500000000001</v>
      </c>
      <c r="R27" s="152">
        <f t="shared" si="7"/>
        <v>13.435</v>
      </c>
      <c r="S27" s="152">
        <f t="shared" si="8"/>
        <v>62.343906250000003</v>
      </c>
      <c r="T27" s="152">
        <f t="shared" si="9"/>
        <v>62.387500000000003</v>
      </c>
      <c r="U27" s="152">
        <f t="shared" si="10"/>
        <v>22.261636262500001</v>
      </c>
      <c r="V27" s="152">
        <f t="shared" si="11"/>
        <v>22.269066797500003</v>
      </c>
      <c r="AY27" s="141" t="s">
        <v>308</v>
      </c>
      <c r="AZ27" s="141" t="s">
        <v>29</v>
      </c>
      <c r="BA27" s="141" t="s">
        <v>309</v>
      </c>
      <c r="BB27" s="141" t="s">
        <v>308</v>
      </c>
      <c r="BC27" s="141" t="s">
        <v>29</v>
      </c>
      <c r="BD27" s="141" t="s">
        <v>309</v>
      </c>
    </row>
    <row r="28" spans="1:56">
      <c r="A28" s="150">
        <v>2000</v>
      </c>
      <c r="B28" s="36">
        <f t="shared" si="0"/>
        <v>0.17499999999999996</v>
      </c>
      <c r="C28" s="36">
        <f t="shared" si="0"/>
        <v>0.15000000000000002</v>
      </c>
      <c r="D28" s="36">
        <f t="shared" si="1"/>
        <v>-0.27750000000000002</v>
      </c>
      <c r="E28" s="36">
        <f t="shared" si="1"/>
        <v>-0.19999999999999998</v>
      </c>
      <c r="F28" s="36">
        <f t="shared" si="1"/>
        <v>0.14835962499999941</v>
      </c>
      <c r="G28" s="36">
        <f t="shared" si="1"/>
        <v>0.15661577499999968</v>
      </c>
      <c r="H28" s="149"/>
      <c r="I28" s="149"/>
      <c r="J28" s="149"/>
      <c r="K28" s="149">
        <v>368</v>
      </c>
      <c r="L28" s="149">
        <v>368</v>
      </c>
      <c r="M28" s="149">
        <f t="shared" si="2"/>
        <v>19.275000000000002</v>
      </c>
      <c r="N28" s="149">
        <f t="shared" si="3"/>
        <v>19.25</v>
      </c>
      <c r="O28" s="149">
        <f t="shared" si="4"/>
        <v>21.875</v>
      </c>
      <c r="P28" s="149">
        <f t="shared" si="5"/>
        <v>21.849999999999998</v>
      </c>
      <c r="Q28" s="149">
        <f t="shared" si="6"/>
        <v>13.475000000000001</v>
      </c>
      <c r="R28" s="149">
        <f t="shared" si="7"/>
        <v>13.450000000000001</v>
      </c>
      <c r="S28" s="149">
        <f t="shared" si="8"/>
        <v>62.326562500000001</v>
      </c>
      <c r="T28" s="149">
        <f t="shared" si="9"/>
        <v>62.375</v>
      </c>
      <c r="U28" s="147">
        <f t="shared" si="10"/>
        <v>22.276472224999999</v>
      </c>
      <c r="V28" s="147">
        <f t="shared" si="11"/>
        <v>22.284728375</v>
      </c>
      <c r="AX28" s="141">
        <v>2000</v>
      </c>
      <c r="AY28" s="134">
        <f t="shared" ref="AY28:AY91" si="12">M28</f>
        <v>19.275000000000002</v>
      </c>
      <c r="AZ28" s="134">
        <f t="shared" ref="AZ28:AZ91" si="13">S28</f>
        <v>62.326562500000001</v>
      </c>
      <c r="BA28" s="141">
        <f t="shared" ref="BA28:BA91" si="14">K28</f>
        <v>368</v>
      </c>
      <c r="BB28" s="134">
        <f>N28</f>
        <v>19.25</v>
      </c>
      <c r="BC28" s="134">
        <f>T28</f>
        <v>62.375</v>
      </c>
      <c r="BD28" s="141">
        <f>L28</f>
        <v>368</v>
      </c>
    </row>
    <row r="29" spans="1:56">
      <c r="A29" s="146">
        <v>2001</v>
      </c>
      <c r="B29" s="159">
        <f t="shared" si="0"/>
        <v>0.19249999999999995</v>
      </c>
      <c r="C29" s="159">
        <f t="shared" si="0"/>
        <v>0.16500000000000004</v>
      </c>
      <c r="D29" s="159">
        <f t="shared" si="1"/>
        <v>-0.30525000000000002</v>
      </c>
      <c r="E29" s="159">
        <f t="shared" si="1"/>
        <v>-0.21999999999999997</v>
      </c>
      <c r="F29" s="159">
        <f t="shared" si="1"/>
        <v>0.16319558749999935</v>
      </c>
      <c r="G29" s="159">
        <f t="shared" si="1"/>
        <v>0.17227735249999965</v>
      </c>
      <c r="H29" s="147"/>
      <c r="I29" s="147"/>
      <c r="J29" s="147"/>
      <c r="K29" s="147">
        <v>369.95</v>
      </c>
      <c r="L29" s="147">
        <v>370.15</v>
      </c>
      <c r="M29" s="147">
        <f t="shared" si="2"/>
        <v>19.2925</v>
      </c>
      <c r="N29" s="147">
        <f t="shared" si="3"/>
        <v>19.265000000000001</v>
      </c>
      <c r="O29" s="147">
        <f t="shared" si="4"/>
        <v>21.892499999999998</v>
      </c>
      <c r="P29" s="147">
        <f t="shared" si="5"/>
        <v>21.864999999999998</v>
      </c>
      <c r="Q29" s="147">
        <f t="shared" si="6"/>
        <v>13.492500000000001</v>
      </c>
      <c r="R29" s="147">
        <f t="shared" si="7"/>
        <v>13.465</v>
      </c>
      <c r="S29" s="147">
        <f t="shared" si="8"/>
        <v>62.309218749999999</v>
      </c>
      <c r="T29" s="147">
        <f t="shared" si="9"/>
        <v>62.362499999999997</v>
      </c>
      <c r="U29" s="147">
        <f t="shared" si="10"/>
        <v>22.2913081875</v>
      </c>
      <c r="V29" s="147">
        <f t="shared" si="11"/>
        <v>22.300389952500002</v>
      </c>
      <c r="AX29" s="141">
        <v>2001</v>
      </c>
      <c r="AY29" s="134">
        <f t="shared" si="12"/>
        <v>19.2925</v>
      </c>
      <c r="AZ29" s="134">
        <f t="shared" si="13"/>
        <v>62.309218749999999</v>
      </c>
      <c r="BA29" s="141">
        <f t="shared" si="14"/>
        <v>369.95</v>
      </c>
      <c r="BB29" s="134">
        <f t="shared" ref="BB29:BB92" si="15">N29</f>
        <v>19.265000000000001</v>
      </c>
      <c r="BC29" s="134">
        <f t="shared" ref="BC29:BC92" si="16">T29</f>
        <v>62.362499999999997</v>
      </c>
      <c r="BD29" s="141">
        <f t="shared" ref="BD29:BD92" si="17">L29</f>
        <v>370.15</v>
      </c>
    </row>
    <row r="30" spans="1:56">
      <c r="A30" s="146">
        <v>2002</v>
      </c>
      <c r="B30" s="159">
        <f t="shared" si="0"/>
        <v>0.20999999999999994</v>
      </c>
      <c r="C30" s="159">
        <f t="shared" si="0"/>
        <v>0.18000000000000005</v>
      </c>
      <c r="D30" s="159">
        <f t="shared" si="1"/>
        <v>-0.33300000000000002</v>
      </c>
      <c r="E30" s="159">
        <f t="shared" si="1"/>
        <v>-0.23999999999999996</v>
      </c>
      <c r="F30" s="159">
        <f t="shared" si="1"/>
        <v>0.17803154999999929</v>
      </c>
      <c r="G30" s="159">
        <f t="shared" si="1"/>
        <v>0.18793892999999962</v>
      </c>
      <c r="H30" s="147"/>
      <c r="I30" s="147"/>
      <c r="J30" s="147"/>
      <c r="K30" s="147">
        <v>371.9</v>
      </c>
      <c r="L30" s="147">
        <v>372.29999999999995</v>
      </c>
      <c r="M30" s="147">
        <f t="shared" si="2"/>
        <v>19.310000000000002</v>
      </c>
      <c r="N30" s="147">
        <f t="shared" si="3"/>
        <v>19.28</v>
      </c>
      <c r="O30" s="147">
        <f t="shared" si="4"/>
        <v>21.91</v>
      </c>
      <c r="P30" s="147">
        <f t="shared" si="5"/>
        <v>21.88</v>
      </c>
      <c r="Q30" s="147">
        <f t="shared" si="6"/>
        <v>13.51</v>
      </c>
      <c r="R30" s="147">
        <f t="shared" si="7"/>
        <v>13.48</v>
      </c>
      <c r="S30" s="147">
        <f t="shared" si="8"/>
        <v>62.291874999999997</v>
      </c>
      <c r="T30" s="147">
        <f t="shared" si="9"/>
        <v>62.35</v>
      </c>
      <c r="U30" s="147">
        <f t="shared" si="10"/>
        <v>22.306144150000002</v>
      </c>
      <c r="V30" s="147">
        <f t="shared" si="11"/>
        <v>22.316051530000003</v>
      </c>
      <c r="AX30" s="141">
        <v>2002</v>
      </c>
      <c r="AY30" s="134">
        <f t="shared" si="12"/>
        <v>19.310000000000002</v>
      </c>
      <c r="AZ30" s="134">
        <f t="shared" si="13"/>
        <v>62.291874999999997</v>
      </c>
      <c r="BA30" s="141">
        <f t="shared" si="14"/>
        <v>371.9</v>
      </c>
      <c r="BB30" s="134">
        <f t="shared" si="15"/>
        <v>19.28</v>
      </c>
      <c r="BC30" s="134">
        <f t="shared" si="16"/>
        <v>62.35</v>
      </c>
      <c r="BD30" s="141">
        <f t="shared" si="17"/>
        <v>372.29999999999995</v>
      </c>
    </row>
    <row r="31" spans="1:56">
      <c r="A31" s="146">
        <v>2003</v>
      </c>
      <c r="B31" s="159">
        <f t="shared" si="0"/>
        <v>0.22749999999999992</v>
      </c>
      <c r="C31" s="159">
        <f t="shared" si="0"/>
        <v>0.19500000000000006</v>
      </c>
      <c r="D31" s="159">
        <f t="shared" si="1"/>
        <v>-0.36075000000000002</v>
      </c>
      <c r="E31" s="159">
        <f t="shared" si="1"/>
        <v>-0.25999999999999995</v>
      </c>
      <c r="F31" s="159">
        <f t="shared" si="1"/>
        <v>0.19286751249999923</v>
      </c>
      <c r="G31" s="159">
        <f t="shared" si="1"/>
        <v>0.20360050749999958</v>
      </c>
      <c r="H31" s="147"/>
      <c r="I31" s="147"/>
      <c r="J31" s="147"/>
      <c r="K31" s="147">
        <v>373.84999999999997</v>
      </c>
      <c r="L31" s="147">
        <v>374.44999999999993</v>
      </c>
      <c r="M31" s="147">
        <f t="shared" si="2"/>
        <v>19.327500000000001</v>
      </c>
      <c r="N31" s="147">
        <f t="shared" si="3"/>
        <v>19.295000000000002</v>
      </c>
      <c r="O31" s="147">
        <f t="shared" si="4"/>
        <v>21.927499999999998</v>
      </c>
      <c r="P31" s="147">
        <f t="shared" si="5"/>
        <v>21.895</v>
      </c>
      <c r="Q31" s="147">
        <f t="shared" si="6"/>
        <v>13.5275</v>
      </c>
      <c r="R31" s="147">
        <f t="shared" si="7"/>
        <v>13.495000000000001</v>
      </c>
      <c r="S31" s="147">
        <f t="shared" si="8"/>
        <v>62.274531250000003</v>
      </c>
      <c r="T31" s="147">
        <f t="shared" si="9"/>
        <v>62.337499999999999</v>
      </c>
      <c r="U31" s="147">
        <f t="shared" si="10"/>
        <v>22.320980112499999</v>
      </c>
      <c r="V31" s="147">
        <f t="shared" si="11"/>
        <v>22.331713107500001</v>
      </c>
      <c r="AX31" s="141">
        <v>2003</v>
      </c>
      <c r="AY31" s="134">
        <f t="shared" si="12"/>
        <v>19.327500000000001</v>
      </c>
      <c r="AZ31" s="134">
        <f t="shared" si="13"/>
        <v>62.274531250000003</v>
      </c>
      <c r="BA31" s="141">
        <f t="shared" si="14"/>
        <v>373.84999999999997</v>
      </c>
      <c r="BB31" s="134">
        <f t="shared" si="15"/>
        <v>19.295000000000002</v>
      </c>
      <c r="BC31" s="134">
        <f t="shared" si="16"/>
        <v>62.337499999999999</v>
      </c>
      <c r="BD31" s="141">
        <f t="shared" si="17"/>
        <v>374.44999999999993</v>
      </c>
    </row>
    <row r="32" spans="1:56">
      <c r="A32" s="146">
        <v>2004</v>
      </c>
      <c r="B32" s="159">
        <f t="shared" si="0"/>
        <v>0.24499999999999991</v>
      </c>
      <c r="C32" s="159">
        <f t="shared" si="0"/>
        <v>0.21000000000000008</v>
      </c>
      <c r="D32" s="159">
        <f t="shared" si="1"/>
        <v>-0.38850000000000001</v>
      </c>
      <c r="E32" s="159">
        <f t="shared" si="1"/>
        <v>-0.27999999999999997</v>
      </c>
      <c r="F32" s="159">
        <f t="shared" si="1"/>
        <v>0.20770347499999917</v>
      </c>
      <c r="G32" s="159">
        <f t="shared" si="1"/>
        <v>0.21926208499999955</v>
      </c>
      <c r="H32" s="147"/>
      <c r="I32" s="147"/>
      <c r="J32" s="147"/>
      <c r="K32" s="147">
        <v>375.79999999999995</v>
      </c>
      <c r="L32" s="147">
        <v>376.59999999999991</v>
      </c>
      <c r="M32" s="147">
        <f t="shared" si="2"/>
        <v>19.345000000000002</v>
      </c>
      <c r="N32" s="147">
        <f t="shared" si="3"/>
        <v>19.310000000000002</v>
      </c>
      <c r="O32" s="147">
        <f t="shared" si="4"/>
        <v>21.945</v>
      </c>
      <c r="P32" s="147">
        <f t="shared" si="5"/>
        <v>21.91</v>
      </c>
      <c r="Q32" s="147">
        <f t="shared" si="6"/>
        <v>13.545</v>
      </c>
      <c r="R32" s="147">
        <f t="shared" si="7"/>
        <v>13.510000000000002</v>
      </c>
      <c r="S32" s="147">
        <f t="shared" si="8"/>
        <v>62.257187500000001</v>
      </c>
      <c r="T32" s="147">
        <f t="shared" si="9"/>
        <v>62.325000000000003</v>
      </c>
      <c r="U32" s="147">
        <f t="shared" si="10"/>
        <v>22.335816075</v>
      </c>
      <c r="V32" s="147">
        <f t="shared" si="11"/>
        <v>22.347374685000002</v>
      </c>
      <c r="AX32" s="141">
        <v>2004</v>
      </c>
      <c r="AY32" s="134">
        <f t="shared" si="12"/>
        <v>19.345000000000002</v>
      </c>
      <c r="AZ32" s="134">
        <f t="shared" si="13"/>
        <v>62.257187500000001</v>
      </c>
      <c r="BA32" s="141">
        <f t="shared" si="14"/>
        <v>375.79999999999995</v>
      </c>
      <c r="BB32" s="134">
        <f t="shared" si="15"/>
        <v>19.310000000000002</v>
      </c>
      <c r="BC32" s="134">
        <f t="shared" si="16"/>
        <v>62.325000000000003</v>
      </c>
      <c r="BD32" s="141">
        <f t="shared" si="17"/>
        <v>376.59999999999991</v>
      </c>
    </row>
    <row r="33" spans="1:62">
      <c r="A33" s="146">
        <v>2005</v>
      </c>
      <c r="B33" s="159">
        <f t="shared" si="0"/>
        <v>0.2624999999999999</v>
      </c>
      <c r="C33" s="159">
        <f t="shared" si="0"/>
        <v>0.22500000000000009</v>
      </c>
      <c r="D33" s="159">
        <f t="shared" si="1"/>
        <v>-0.41625000000000001</v>
      </c>
      <c r="E33" s="159">
        <f t="shared" si="1"/>
        <v>-0.3</v>
      </c>
      <c r="F33" s="159">
        <f t="shared" si="1"/>
        <v>0.2225394374999991</v>
      </c>
      <c r="G33" s="159">
        <f t="shared" si="1"/>
        <v>0.23492366249999952</v>
      </c>
      <c r="H33" s="147"/>
      <c r="I33" s="147"/>
      <c r="J33" s="147"/>
      <c r="K33" s="147">
        <v>377.74999999999994</v>
      </c>
      <c r="L33" s="147">
        <v>378.74999999999989</v>
      </c>
      <c r="M33" s="147">
        <f t="shared" si="2"/>
        <v>19.362500000000001</v>
      </c>
      <c r="N33" s="147">
        <f t="shared" si="3"/>
        <v>19.325000000000003</v>
      </c>
      <c r="O33" s="147">
        <f t="shared" si="4"/>
        <v>21.962499999999999</v>
      </c>
      <c r="P33" s="147">
        <f t="shared" si="5"/>
        <v>21.925000000000001</v>
      </c>
      <c r="Q33" s="147">
        <f t="shared" si="6"/>
        <v>13.5625</v>
      </c>
      <c r="R33" s="147">
        <f t="shared" si="7"/>
        <v>13.525</v>
      </c>
      <c r="S33" s="147">
        <f t="shared" si="8"/>
        <v>62.239843749999999</v>
      </c>
      <c r="T33" s="147">
        <f t="shared" si="9"/>
        <v>62.3125</v>
      </c>
      <c r="U33" s="147">
        <f t="shared" si="10"/>
        <v>22.350652037500002</v>
      </c>
      <c r="V33" s="147">
        <f t="shared" si="11"/>
        <v>22.3630362625</v>
      </c>
      <c r="AX33" s="141">
        <v>2005</v>
      </c>
      <c r="AY33" s="134">
        <f t="shared" si="12"/>
        <v>19.362500000000001</v>
      </c>
      <c r="AZ33" s="134">
        <f t="shared" si="13"/>
        <v>62.239843749999999</v>
      </c>
      <c r="BA33" s="141">
        <f t="shared" si="14"/>
        <v>377.74999999999994</v>
      </c>
      <c r="BB33" s="134">
        <f t="shared" si="15"/>
        <v>19.325000000000003</v>
      </c>
      <c r="BC33" s="134">
        <f t="shared" si="16"/>
        <v>62.3125</v>
      </c>
      <c r="BD33" s="141">
        <f t="shared" si="17"/>
        <v>378.74999999999989</v>
      </c>
    </row>
    <row r="34" spans="1:62">
      <c r="A34" s="146">
        <v>2006</v>
      </c>
      <c r="B34" s="159">
        <f t="shared" si="0"/>
        <v>0.27999999999999992</v>
      </c>
      <c r="C34" s="159">
        <f t="shared" si="0"/>
        <v>0.2400000000000001</v>
      </c>
      <c r="D34" s="159">
        <f t="shared" si="1"/>
        <v>-0.44400000000000001</v>
      </c>
      <c r="E34" s="159">
        <f t="shared" si="1"/>
        <v>-0.32</v>
      </c>
      <c r="F34" s="159">
        <f t="shared" si="1"/>
        <v>0.23737539999999904</v>
      </c>
      <c r="G34" s="159">
        <f t="shared" si="1"/>
        <v>0.25058523999999949</v>
      </c>
      <c r="H34" s="147"/>
      <c r="I34" s="147"/>
      <c r="J34" s="147"/>
      <c r="K34" s="147">
        <v>379.69999999999993</v>
      </c>
      <c r="L34" s="147">
        <v>380.89999999999986</v>
      </c>
      <c r="M34" s="147">
        <f t="shared" si="2"/>
        <v>19.380000000000003</v>
      </c>
      <c r="N34" s="147">
        <f t="shared" si="3"/>
        <v>19.34</v>
      </c>
      <c r="O34" s="147">
        <f t="shared" si="4"/>
        <v>21.98</v>
      </c>
      <c r="P34" s="147">
        <f t="shared" si="5"/>
        <v>21.939999999999998</v>
      </c>
      <c r="Q34" s="147">
        <f t="shared" si="6"/>
        <v>13.58</v>
      </c>
      <c r="R34" s="147">
        <f t="shared" si="7"/>
        <v>13.540000000000001</v>
      </c>
      <c r="S34" s="147">
        <f t="shared" si="8"/>
        <v>62.222499999999997</v>
      </c>
      <c r="T34" s="147">
        <f t="shared" si="9"/>
        <v>62.3</v>
      </c>
      <c r="U34" s="147">
        <f t="shared" si="10"/>
        <v>22.365487999999999</v>
      </c>
      <c r="V34" s="147">
        <f t="shared" si="11"/>
        <v>22.378697840000001</v>
      </c>
      <c r="AX34" s="141">
        <v>2006</v>
      </c>
      <c r="AY34" s="134">
        <f t="shared" si="12"/>
        <v>19.380000000000003</v>
      </c>
      <c r="AZ34" s="134">
        <f t="shared" si="13"/>
        <v>62.222499999999997</v>
      </c>
      <c r="BA34" s="141">
        <f t="shared" si="14"/>
        <v>379.69999999999993</v>
      </c>
      <c r="BB34" s="134">
        <f t="shared" si="15"/>
        <v>19.34</v>
      </c>
      <c r="BC34" s="134">
        <f t="shared" si="16"/>
        <v>62.3</v>
      </c>
      <c r="BD34" s="141">
        <f t="shared" si="17"/>
        <v>380.89999999999986</v>
      </c>
    </row>
    <row r="35" spans="1:62">
      <c r="A35" s="146">
        <v>2007</v>
      </c>
      <c r="B35" s="159">
        <f t="shared" ref="B35:C37" si="18">(B$6-B$5)/COUNT($A$18:$A$37)+B34</f>
        <v>0.29749999999999993</v>
      </c>
      <c r="C35" s="159">
        <f t="shared" si="18"/>
        <v>0.25500000000000012</v>
      </c>
      <c r="D35" s="159">
        <f t="shared" ref="D35:G50" si="19">(D$7-D$5)/COUNT($A$18:$A$57)+D34</f>
        <v>-0.47175</v>
      </c>
      <c r="E35" s="159">
        <f t="shared" si="19"/>
        <v>-0.34</v>
      </c>
      <c r="F35" s="159">
        <f t="shared" si="19"/>
        <v>0.25221136249999898</v>
      </c>
      <c r="G35" s="159">
        <f t="shared" si="19"/>
        <v>0.26624681749999946</v>
      </c>
      <c r="H35" s="147"/>
      <c r="I35" s="147"/>
      <c r="J35" s="147"/>
      <c r="K35" s="147">
        <v>381.64999999999992</v>
      </c>
      <c r="L35" s="147">
        <v>383.04999999999984</v>
      </c>
      <c r="M35" s="147">
        <f t="shared" si="2"/>
        <v>19.397500000000001</v>
      </c>
      <c r="N35" s="147">
        <f t="shared" si="3"/>
        <v>19.355</v>
      </c>
      <c r="O35" s="147">
        <f t="shared" si="4"/>
        <v>21.997499999999999</v>
      </c>
      <c r="P35" s="147">
        <f t="shared" si="5"/>
        <v>21.954999999999998</v>
      </c>
      <c r="Q35" s="147">
        <f t="shared" si="6"/>
        <v>13.5975</v>
      </c>
      <c r="R35" s="147">
        <f t="shared" si="7"/>
        <v>13.555000000000001</v>
      </c>
      <c r="S35" s="147">
        <f t="shared" si="8"/>
        <v>62.205156250000002</v>
      </c>
      <c r="T35" s="147">
        <f t="shared" si="9"/>
        <v>62.287500000000001</v>
      </c>
      <c r="U35" s="147">
        <f t="shared" si="10"/>
        <v>22.3803239625</v>
      </c>
      <c r="V35" s="147">
        <f t="shared" si="11"/>
        <v>22.394359417500002</v>
      </c>
      <c r="AX35" s="141">
        <v>2007</v>
      </c>
      <c r="AY35" s="134">
        <f t="shared" si="12"/>
        <v>19.397500000000001</v>
      </c>
      <c r="AZ35" s="134">
        <f t="shared" si="13"/>
        <v>62.205156250000002</v>
      </c>
      <c r="BA35" s="141">
        <f t="shared" si="14"/>
        <v>381.64999999999992</v>
      </c>
      <c r="BB35" s="134">
        <f t="shared" si="15"/>
        <v>19.355</v>
      </c>
      <c r="BC35" s="134">
        <f t="shared" si="16"/>
        <v>62.287500000000001</v>
      </c>
      <c r="BD35" s="141">
        <f t="shared" si="17"/>
        <v>383.04999999999984</v>
      </c>
    </row>
    <row r="36" spans="1:62">
      <c r="A36" s="146">
        <v>2008</v>
      </c>
      <c r="B36" s="159">
        <f t="shared" si="18"/>
        <v>0.31499999999999995</v>
      </c>
      <c r="C36" s="159">
        <f t="shared" si="18"/>
        <v>0.27000000000000013</v>
      </c>
      <c r="D36" s="159">
        <f t="shared" si="19"/>
        <v>-0.4995</v>
      </c>
      <c r="E36" s="159">
        <f t="shared" si="19"/>
        <v>-0.36000000000000004</v>
      </c>
      <c r="F36" s="159">
        <f t="shared" si="19"/>
        <v>0.26704732499999895</v>
      </c>
      <c r="G36" s="159">
        <f t="shared" si="19"/>
        <v>0.28190839499999942</v>
      </c>
      <c r="H36" s="147"/>
      <c r="I36" s="147"/>
      <c r="J36" s="147"/>
      <c r="K36" s="147">
        <v>383.59999999999991</v>
      </c>
      <c r="L36" s="147">
        <v>385.19999999999982</v>
      </c>
      <c r="M36" s="147">
        <f t="shared" si="2"/>
        <v>19.415000000000003</v>
      </c>
      <c r="N36" s="147">
        <f t="shared" si="3"/>
        <v>19.37</v>
      </c>
      <c r="O36" s="147">
        <f t="shared" si="4"/>
        <v>22.015000000000001</v>
      </c>
      <c r="P36" s="147">
        <f t="shared" si="5"/>
        <v>21.97</v>
      </c>
      <c r="Q36" s="147">
        <f t="shared" si="6"/>
        <v>13.615</v>
      </c>
      <c r="R36" s="147">
        <f t="shared" si="7"/>
        <v>13.57</v>
      </c>
      <c r="S36" s="147">
        <f t="shared" si="8"/>
        <v>62.1878125</v>
      </c>
      <c r="T36" s="147">
        <f t="shared" si="9"/>
        <v>62.274999999999999</v>
      </c>
      <c r="U36" s="147">
        <f t="shared" si="10"/>
        <v>22.395159925000002</v>
      </c>
      <c r="V36" s="147">
        <f t="shared" si="11"/>
        <v>22.410020995</v>
      </c>
      <c r="AX36" s="141">
        <v>2008</v>
      </c>
      <c r="AY36" s="134">
        <f t="shared" si="12"/>
        <v>19.415000000000003</v>
      </c>
      <c r="AZ36" s="134">
        <f t="shared" si="13"/>
        <v>62.1878125</v>
      </c>
      <c r="BA36" s="141">
        <f t="shared" si="14"/>
        <v>383.59999999999991</v>
      </c>
      <c r="BB36" s="134">
        <f t="shared" si="15"/>
        <v>19.37</v>
      </c>
      <c r="BC36" s="134">
        <f t="shared" si="16"/>
        <v>62.274999999999999</v>
      </c>
      <c r="BD36" s="141">
        <f t="shared" si="17"/>
        <v>385.19999999999982</v>
      </c>
    </row>
    <row r="37" spans="1:62">
      <c r="A37" s="146">
        <v>2009</v>
      </c>
      <c r="B37" s="159">
        <f t="shared" si="18"/>
        <v>0.33249999999999996</v>
      </c>
      <c r="C37" s="159">
        <f t="shared" si="18"/>
        <v>0.28500000000000014</v>
      </c>
      <c r="D37" s="159">
        <f t="shared" si="19"/>
        <v>-0.52725</v>
      </c>
      <c r="E37" s="159">
        <f t="shared" si="19"/>
        <v>-0.38000000000000006</v>
      </c>
      <c r="F37" s="159">
        <f t="shared" si="19"/>
        <v>0.28188328749999891</v>
      </c>
      <c r="G37" s="159">
        <f t="shared" si="19"/>
        <v>0.29756997249999939</v>
      </c>
      <c r="H37" s="147"/>
      <c r="I37" s="147"/>
      <c r="J37" s="147"/>
      <c r="K37" s="147">
        <v>385.5499999999999</v>
      </c>
      <c r="L37" s="147">
        <v>387.3499999999998</v>
      </c>
      <c r="M37" s="147">
        <f t="shared" si="2"/>
        <v>19.432500000000001</v>
      </c>
      <c r="N37" s="147">
        <f t="shared" si="3"/>
        <v>19.385000000000002</v>
      </c>
      <c r="O37" s="147">
        <f t="shared" si="4"/>
        <v>22.032499999999999</v>
      </c>
      <c r="P37" s="147">
        <f t="shared" si="5"/>
        <v>21.984999999999999</v>
      </c>
      <c r="Q37" s="147">
        <f t="shared" si="6"/>
        <v>13.6325</v>
      </c>
      <c r="R37" s="147">
        <f t="shared" si="7"/>
        <v>13.585000000000001</v>
      </c>
      <c r="S37" s="147">
        <f t="shared" si="8"/>
        <v>62.170468749999998</v>
      </c>
      <c r="T37" s="147">
        <f t="shared" si="9"/>
        <v>62.262500000000003</v>
      </c>
      <c r="U37" s="147">
        <f t="shared" si="10"/>
        <v>22.409995887499999</v>
      </c>
      <c r="V37" s="147">
        <f t="shared" si="11"/>
        <v>22.425682572500001</v>
      </c>
      <c r="AX37" s="141">
        <v>2009</v>
      </c>
      <c r="AY37" s="134">
        <f t="shared" si="12"/>
        <v>19.432500000000001</v>
      </c>
      <c r="AZ37" s="134">
        <f t="shared" si="13"/>
        <v>62.170468749999998</v>
      </c>
      <c r="BA37" s="141">
        <f t="shared" si="14"/>
        <v>385.5499999999999</v>
      </c>
      <c r="BB37" s="134">
        <f t="shared" si="15"/>
        <v>19.385000000000002</v>
      </c>
      <c r="BC37" s="134">
        <f t="shared" si="16"/>
        <v>62.262500000000003</v>
      </c>
      <c r="BD37" s="141">
        <f t="shared" si="17"/>
        <v>387.3499999999998</v>
      </c>
    </row>
    <row r="38" spans="1:62">
      <c r="A38" s="146">
        <v>2010</v>
      </c>
      <c r="B38" s="159">
        <f>B6</f>
        <v>0.35</v>
      </c>
      <c r="C38" s="159">
        <f>C6</f>
        <v>0.3</v>
      </c>
      <c r="D38" s="159">
        <f t="shared" si="19"/>
        <v>-0.55500000000000005</v>
      </c>
      <c r="E38" s="159">
        <f t="shared" si="19"/>
        <v>-0.40000000000000008</v>
      </c>
      <c r="F38" s="159">
        <f t="shared" si="19"/>
        <v>0.29671924999999888</v>
      </c>
      <c r="G38" s="159">
        <f t="shared" si="19"/>
        <v>0.31323154999999936</v>
      </c>
      <c r="H38" s="147"/>
      <c r="I38" s="147"/>
      <c r="J38" s="147"/>
      <c r="K38" s="147">
        <v>387.5</v>
      </c>
      <c r="L38" s="147">
        <v>389.5</v>
      </c>
      <c r="M38" s="147">
        <f t="shared" si="2"/>
        <v>19.450000000000003</v>
      </c>
      <c r="N38" s="147">
        <f t="shared" si="3"/>
        <v>19.400000000000002</v>
      </c>
      <c r="O38" s="147">
        <f t="shared" si="4"/>
        <v>22.05</v>
      </c>
      <c r="P38" s="147">
        <f t="shared" si="5"/>
        <v>22</v>
      </c>
      <c r="Q38" s="147">
        <f t="shared" si="6"/>
        <v>13.65</v>
      </c>
      <c r="R38" s="147">
        <f t="shared" si="7"/>
        <v>13.600000000000001</v>
      </c>
      <c r="S38" s="147">
        <f t="shared" si="8"/>
        <v>62.153125000000003</v>
      </c>
      <c r="T38" s="147">
        <f t="shared" si="9"/>
        <v>62.25</v>
      </c>
      <c r="U38" s="147">
        <f t="shared" si="10"/>
        <v>22.42483185</v>
      </c>
      <c r="V38" s="147">
        <f t="shared" si="11"/>
        <v>22.441344149999999</v>
      </c>
      <c r="AX38" s="141">
        <v>2010</v>
      </c>
      <c r="AY38" s="134">
        <f t="shared" si="12"/>
        <v>19.450000000000003</v>
      </c>
      <c r="AZ38" s="134">
        <f t="shared" si="13"/>
        <v>62.153125000000003</v>
      </c>
      <c r="BA38" s="141">
        <f t="shared" si="14"/>
        <v>387.5</v>
      </c>
      <c r="BB38" s="134">
        <f t="shared" si="15"/>
        <v>19.400000000000002</v>
      </c>
      <c r="BC38" s="134">
        <f t="shared" si="16"/>
        <v>62.25</v>
      </c>
      <c r="BD38" s="141">
        <f t="shared" si="17"/>
        <v>389.5</v>
      </c>
    </row>
    <row r="39" spans="1:62">
      <c r="A39" s="146">
        <v>2011</v>
      </c>
      <c r="B39" s="159">
        <f t="shared" ref="B39:C54" si="20">(B$7-B$6)/COUNT($A$38:$A$57)+B38</f>
        <v>0.38249999999999995</v>
      </c>
      <c r="C39" s="159">
        <f t="shared" si="20"/>
        <v>0.32100000000000001</v>
      </c>
      <c r="D39" s="159">
        <f t="shared" si="19"/>
        <v>-0.5827500000000001</v>
      </c>
      <c r="E39" s="159">
        <f t="shared" si="19"/>
        <v>-0.4200000000000001</v>
      </c>
      <c r="F39" s="159">
        <f t="shared" si="19"/>
        <v>0.31155521249999885</v>
      </c>
      <c r="G39" s="159">
        <f t="shared" si="19"/>
        <v>0.32889312749999933</v>
      </c>
      <c r="H39" s="147"/>
      <c r="I39" s="147"/>
      <c r="J39" s="147"/>
      <c r="K39" s="147">
        <v>390.35</v>
      </c>
      <c r="L39" s="147">
        <v>392.45</v>
      </c>
      <c r="M39" s="147">
        <f t="shared" si="2"/>
        <v>19.482500000000002</v>
      </c>
      <c r="N39" s="147">
        <f t="shared" si="3"/>
        <v>19.421000000000003</v>
      </c>
      <c r="O39" s="147">
        <f t="shared" si="4"/>
        <v>22.0825</v>
      </c>
      <c r="P39" s="147">
        <f t="shared" si="5"/>
        <v>22.021000000000001</v>
      </c>
      <c r="Q39" s="147">
        <f t="shared" si="6"/>
        <v>13.682500000000001</v>
      </c>
      <c r="R39" s="147">
        <f t="shared" si="7"/>
        <v>13.621</v>
      </c>
      <c r="S39" s="147">
        <f t="shared" si="8"/>
        <v>62.135781250000001</v>
      </c>
      <c r="T39" s="147">
        <f t="shared" si="9"/>
        <v>62.237499999999997</v>
      </c>
      <c r="U39" s="147">
        <f t="shared" si="10"/>
        <v>22.439667812500002</v>
      </c>
      <c r="V39" s="147">
        <f t="shared" si="11"/>
        <v>22.4570057275</v>
      </c>
      <c r="AX39" s="141">
        <v>2011</v>
      </c>
      <c r="AY39" s="134">
        <f t="shared" si="12"/>
        <v>19.482500000000002</v>
      </c>
      <c r="AZ39" s="134">
        <f t="shared" si="13"/>
        <v>62.135781250000001</v>
      </c>
      <c r="BA39" s="141">
        <f t="shared" si="14"/>
        <v>390.35</v>
      </c>
      <c r="BB39" s="134">
        <f t="shared" si="15"/>
        <v>19.421000000000003</v>
      </c>
      <c r="BC39" s="134">
        <f t="shared" si="16"/>
        <v>62.237499999999997</v>
      </c>
      <c r="BD39" s="141">
        <f t="shared" si="17"/>
        <v>392.45</v>
      </c>
    </row>
    <row r="40" spans="1:62">
      <c r="A40" s="146">
        <v>2012</v>
      </c>
      <c r="B40" s="159">
        <f t="shared" si="20"/>
        <v>0.41499999999999992</v>
      </c>
      <c r="C40" s="159">
        <f t="shared" si="20"/>
        <v>0.34200000000000003</v>
      </c>
      <c r="D40" s="159">
        <f t="shared" si="19"/>
        <v>-0.61050000000000015</v>
      </c>
      <c r="E40" s="159">
        <f t="shared" si="19"/>
        <v>-0.44000000000000011</v>
      </c>
      <c r="F40" s="159">
        <f t="shared" si="19"/>
        <v>0.32639117499999881</v>
      </c>
      <c r="G40" s="159">
        <f t="shared" si="19"/>
        <v>0.3445547049999993</v>
      </c>
      <c r="H40" s="147"/>
      <c r="I40" s="147"/>
      <c r="J40" s="147"/>
      <c r="K40" s="147">
        <v>393.20000000000005</v>
      </c>
      <c r="L40" s="147">
        <v>395.4</v>
      </c>
      <c r="M40" s="147">
        <f t="shared" si="2"/>
        <v>19.515000000000001</v>
      </c>
      <c r="N40" s="147">
        <f t="shared" si="3"/>
        <v>19.442</v>
      </c>
      <c r="O40" s="147">
        <f t="shared" si="4"/>
        <v>22.114999999999998</v>
      </c>
      <c r="P40" s="147">
        <f t="shared" si="5"/>
        <v>22.041999999999998</v>
      </c>
      <c r="Q40" s="147">
        <f t="shared" si="6"/>
        <v>13.715</v>
      </c>
      <c r="R40" s="147">
        <f t="shared" si="7"/>
        <v>13.642000000000001</v>
      </c>
      <c r="S40" s="147">
        <f t="shared" si="8"/>
        <v>62.118437499999999</v>
      </c>
      <c r="T40" s="147">
        <f t="shared" si="9"/>
        <v>62.225000000000001</v>
      </c>
      <c r="U40" s="147">
        <f t="shared" si="10"/>
        <v>22.454503774999999</v>
      </c>
      <c r="V40" s="147">
        <f t="shared" si="11"/>
        <v>22.472667305000002</v>
      </c>
      <c r="AX40" s="141">
        <v>2012</v>
      </c>
      <c r="AY40" s="134">
        <f t="shared" si="12"/>
        <v>19.515000000000001</v>
      </c>
      <c r="AZ40" s="134">
        <f t="shared" si="13"/>
        <v>62.118437499999999</v>
      </c>
      <c r="BA40" s="141">
        <f t="shared" si="14"/>
        <v>393.20000000000005</v>
      </c>
      <c r="BB40" s="134">
        <f t="shared" si="15"/>
        <v>19.442</v>
      </c>
      <c r="BC40" s="134">
        <f t="shared" si="16"/>
        <v>62.225000000000001</v>
      </c>
      <c r="BD40" s="141">
        <f t="shared" si="17"/>
        <v>395.4</v>
      </c>
    </row>
    <row r="41" spans="1:62">
      <c r="A41" s="146">
        <v>2013</v>
      </c>
      <c r="B41" s="159">
        <f t="shared" si="20"/>
        <v>0.4474999999999999</v>
      </c>
      <c r="C41" s="159">
        <f t="shared" si="20"/>
        <v>0.36300000000000004</v>
      </c>
      <c r="D41" s="159">
        <f t="shared" si="19"/>
        <v>-0.63825000000000021</v>
      </c>
      <c r="E41" s="159">
        <f t="shared" si="19"/>
        <v>-0.46000000000000013</v>
      </c>
      <c r="F41" s="159">
        <f t="shared" si="19"/>
        <v>0.34122713749999878</v>
      </c>
      <c r="G41" s="159">
        <f t="shared" si="19"/>
        <v>0.36021628249999926</v>
      </c>
      <c r="H41" s="147"/>
      <c r="I41" s="147"/>
      <c r="J41" s="147"/>
      <c r="K41" s="147">
        <v>396.05000000000007</v>
      </c>
      <c r="L41" s="147">
        <v>398.34999999999997</v>
      </c>
      <c r="M41" s="147">
        <f t="shared" si="2"/>
        <v>19.547500000000003</v>
      </c>
      <c r="N41" s="147">
        <f t="shared" si="3"/>
        <v>19.463000000000001</v>
      </c>
      <c r="O41" s="147">
        <f t="shared" si="4"/>
        <v>22.147500000000001</v>
      </c>
      <c r="P41" s="147">
        <f t="shared" si="5"/>
        <v>22.062999999999999</v>
      </c>
      <c r="Q41" s="147">
        <f t="shared" si="6"/>
        <v>13.7475</v>
      </c>
      <c r="R41" s="147">
        <f t="shared" si="7"/>
        <v>13.663</v>
      </c>
      <c r="S41" s="147">
        <f t="shared" si="8"/>
        <v>62.101093749999997</v>
      </c>
      <c r="T41" s="147">
        <f t="shared" si="9"/>
        <v>62.212499999999999</v>
      </c>
      <c r="U41" s="147">
        <f t="shared" si="10"/>
        <v>22.4693397375</v>
      </c>
      <c r="V41" s="147">
        <f t="shared" si="11"/>
        <v>22.488328882499999</v>
      </c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X41" s="141">
        <v>2013</v>
      </c>
      <c r="AY41" s="134">
        <f t="shared" si="12"/>
        <v>19.547500000000003</v>
      </c>
      <c r="AZ41" s="134">
        <f t="shared" si="13"/>
        <v>62.101093749999997</v>
      </c>
      <c r="BA41" s="141">
        <f t="shared" si="14"/>
        <v>396.05000000000007</v>
      </c>
      <c r="BB41" s="134">
        <f t="shared" si="15"/>
        <v>19.463000000000001</v>
      </c>
      <c r="BC41" s="134">
        <f t="shared" si="16"/>
        <v>62.212499999999999</v>
      </c>
      <c r="BD41" s="141">
        <f t="shared" si="17"/>
        <v>398.34999999999997</v>
      </c>
      <c r="BE41" s="142"/>
      <c r="BF41" s="142"/>
      <c r="BG41" s="142"/>
      <c r="BH41" s="142"/>
      <c r="BI41" s="142"/>
      <c r="BJ41" s="142"/>
    </row>
    <row r="42" spans="1:62">
      <c r="A42" s="146">
        <v>2014</v>
      </c>
      <c r="B42" s="159">
        <f t="shared" si="20"/>
        <v>0.47999999999999987</v>
      </c>
      <c r="C42" s="159">
        <f t="shared" si="20"/>
        <v>0.38400000000000006</v>
      </c>
      <c r="D42" s="159">
        <f t="shared" si="19"/>
        <v>-0.66600000000000026</v>
      </c>
      <c r="E42" s="159">
        <f t="shared" si="19"/>
        <v>-0.48000000000000015</v>
      </c>
      <c r="F42" s="159">
        <f t="shared" si="19"/>
        <v>0.35606309999999874</v>
      </c>
      <c r="G42" s="159">
        <f t="shared" si="19"/>
        <v>0.37587785999999923</v>
      </c>
      <c r="H42" s="147"/>
      <c r="I42" s="147"/>
      <c r="J42" s="147"/>
      <c r="K42" s="147">
        <v>398.90000000000009</v>
      </c>
      <c r="L42" s="147">
        <v>401.29999999999995</v>
      </c>
      <c r="M42" s="147">
        <f t="shared" si="2"/>
        <v>19.580000000000002</v>
      </c>
      <c r="N42" s="147">
        <f t="shared" si="3"/>
        <v>19.484000000000002</v>
      </c>
      <c r="O42" s="147">
        <f t="shared" si="4"/>
        <v>22.18</v>
      </c>
      <c r="P42" s="147">
        <f t="shared" si="5"/>
        <v>22.084</v>
      </c>
      <c r="Q42" s="147">
        <f t="shared" si="6"/>
        <v>13.780000000000001</v>
      </c>
      <c r="R42" s="147">
        <f t="shared" si="7"/>
        <v>13.684000000000001</v>
      </c>
      <c r="S42" s="147">
        <f t="shared" si="8"/>
        <v>62.083750000000002</v>
      </c>
      <c r="T42" s="147">
        <f t="shared" si="9"/>
        <v>62.2</v>
      </c>
      <c r="U42" s="147">
        <f t="shared" si="10"/>
        <v>22.484175700000002</v>
      </c>
      <c r="V42" s="147">
        <f t="shared" si="11"/>
        <v>22.503990460000001</v>
      </c>
      <c r="AX42" s="141">
        <v>2014</v>
      </c>
      <c r="AY42" s="134">
        <f t="shared" si="12"/>
        <v>19.580000000000002</v>
      </c>
      <c r="AZ42" s="134">
        <f t="shared" si="13"/>
        <v>62.083750000000002</v>
      </c>
      <c r="BA42" s="141">
        <f t="shared" si="14"/>
        <v>398.90000000000009</v>
      </c>
      <c r="BB42" s="134">
        <f t="shared" si="15"/>
        <v>19.484000000000002</v>
      </c>
      <c r="BC42" s="134">
        <f t="shared" si="16"/>
        <v>62.2</v>
      </c>
      <c r="BD42" s="141">
        <f t="shared" si="17"/>
        <v>401.29999999999995</v>
      </c>
    </row>
    <row r="43" spans="1:62">
      <c r="A43" s="146">
        <v>2015</v>
      </c>
      <c r="B43" s="159">
        <f t="shared" si="20"/>
        <v>0.51249999999999984</v>
      </c>
      <c r="C43" s="159">
        <f t="shared" si="20"/>
        <v>0.40500000000000008</v>
      </c>
      <c r="D43" s="159">
        <f t="shared" si="19"/>
        <v>-0.69375000000000031</v>
      </c>
      <c r="E43" s="159">
        <f t="shared" si="19"/>
        <v>-0.50000000000000011</v>
      </c>
      <c r="F43" s="159">
        <f t="shared" si="19"/>
        <v>0.37089906249999871</v>
      </c>
      <c r="G43" s="159">
        <f t="shared" si="19"/>
        <v>0.3915394374999992</v>
      </c>
      <c r="H43" s="147"/>
      <c r="I43" s="147"/>
      <c r="J43" s="147"/>
      <c r="K43" s="147">
        <v>401.75000000000011</v>
      </c>
      <c r="L43" s="147">
        <v>404.24999999999994</v>
      </c>
      <c r="M43" s="147">
        <f t="shared" si="2"/>
        <v>19.612500000000001</v>
      </c>
      <c r="N43" s="147">
        <f t="shared" si="3"/>
        <v>19.505000000000003</v>
      </c>
      <c r="O43" s="147">
        <f t="shared" si="4"/>
        <v>22.212499999999999</v>
      </c>
      <c r="P43" s="147">
        <f t="shared" si="5"/>
        <v>22.105</v>
      </c>
      <c r="Q43" s="147">
        <f t="shared" si="6"/>
        <v>13.8125</v>
      </c>
      <c r="R43" s="147">
        <f t="shared" si="7"/>
        <v>13.705</v>
      </c>
      <c r="S43" s="147">
        <f t="shared" si="8"/>
        <v>62.06640625</v>
      </c>
      <c r="T43" s="147">
        <f t="shared" si="9"/>
        <v>62.1875</v>
      </c>
      <c r="U43" s="147">
        <f t="shared" si="10"/>
        <v>22.499011662499999</v>
      </c>
      <c r="V43" s="147">
        <f t="shared" si="11"/>
        <v>22.519652037500002</v>
      </c>
      <c r="AX43" s="141">
        <v>2015</v>
      </c>
      <c r="AY43" s="134">
        <f t="shared" si="12"/>
        <v>19.612500000000001</v>
      </c>
      <c r="AZ43" s="134">
        <f t="shared" si="13"/>
        <v>62.06640625</v>
      </c>
      <c r="BA43" s="141">
        <f t="shared" si="14"/>
        <v>401.75000000000011</v>
      </c>
      <c r="BB43" s="134">
        <f t="shared" si="15"/>
        <v>19.505000000000003</v>
      </c>
      <c r="BC43" s="134">
        <f t="shared" si="16"/>
        <v>62.1875</v>
      </c>
      <c r="BD43" s="141">
        <f t="shared" si="17"/>
        <v>404.24999999999994</v>
      </c>
    </row>
    <row r="44" spans="1:62">
      <c r="A44" s="146">
        <v>2016</v>
      </c>
      <c r="B44" s="159">
        <f t="shared" si="20"/>
        <v>0.54499999999999982</v>
      </c>
      <c r="C44" s="159">
        <f t="shared" si="20"/>
        <v>0.4260000000000001</v>
      </c>
      <c r="D44" s="159">
        <f t="shared" si="19"/>
        <v>-0.72150000000000036</v>
      </c>
      <c r="E44" s="159">
        <f t="shared" si="19"/>
        <v>-0.52000000000000013</v>
      </c>
      <c r="F44" s="159">
        <f t="shared" si="19"/>
        <v>0.38573502499999868</v>
      </c>
      <c r="G44" s="159">
        <f t="shared" si="19"/>
        <v>0.40720101499999917</v>
      </c>
      <c r="H44" s="147"/>
      <c r="I44" s="147"/>
      <c r="J44" s="147"/>
      <c r="K44" s="147">
        <v>404.60000000000014</v>
      </c>
      <c r="L44" s="147">
        <v>407.19999999999993</v>
      </c>
      <c r="M44" s="147">
        <f t="shared" si="2"/>
        <v>19.645</v>
      </c>
      <c r="N44" s="147">
        <f t="shared" si="3"/>
        <v>19.526</v>
      </c>
      <c r="O44" s="147">
        <f t="shared" si="4"/>
        <v>22.244999999999997</v>
      </c>
      <c r="P44" s="147">
        <f t="shared" si="5"/>
        <v>22.125999999999998</v>
      </c>
      <c r="Q44" s="147">
        <f t="shared" si="6"/>
        <v>13.845000000000001</v>
      </c>
      <c r="R44" s="147">
        <f t="shared" si="7"/>
        <v>13.726000000000001</v>
      </c>
      <c r="S44" s="147">
        <f t="shared" si="8"/>
        <v>62.049062499999998</v>
      </c>
      <c r="T44" s="147">
        <f t="shared" si="9"/>
        <v>62.174999999999997</v>
      </c>
      <c r="U44" s="147">
        <f t="shared" si="10"/>
        <v>22.513847625</v>
      </c>
      <c r="V44" s="147">
        <f t="shared" si="11"/>
        <v>22.535313615</v>
      </c>
      <c r="AX44" s="141">
        <v>2016</v>
      </c>
      <c r="AY44" s="134">
        <f t="shared" si="12"/>
        <v>19.645</v>
      </c>
      <c r="AZ44" s="134">
        <f t="shared" si="13"/>
        <v>62.049062499999998</v>
      </c>
      <c r="BA44" s="141">
        <f t="shared" si="14"/>
        <v>404.60000000000014</v>
      </c>
      <c r="BB44" s="134">
        <f t="shared" si="15"/>
        <v>19.526</v>
      </c>
      <c r="BC44" s="134">
        <f t="shared" si="16"/>
        <v>62.174999999999997</v>
      </c>
      <c r="BD44" s="141">
        <f t="shared" si="17"/>
        <v>407.19999999999993</v>
      </c>
    </row>
    <row r="45" spans="1:62">
      <c r="A45" s="146">
        <v>2017</v>
      </c>
      <c r="B45" s="159">
        <f t="shared" si="20"/>
        <v>0.57749999999999979</v>
      </c>
      <c r="C45" s="159">
        <f t="shared" si="20"/>
        <v>0.44700000000000012</v>
      </c>
      <c r="D45" s="159">
        <f t="shared" si="19"/>
        <v>-0.74925000000000042</v>
      </c>
      <c r="E45" s="159">
        <f t="shared" si="19"/>
        <v>-0.54000000000000015</v>
      </c>
      <c r="F45" s="159">
        <f t="shared" si="19"/>
        <v>0.40057098749999864</v>
      </c>
      <c r="G45" s="159">
        <f t="shared" si="19"/>
        <v>0.42286259249999913</v>
      </c>
      <c r="H45" s="147"/>
      <c r="I45" s="147"/>
      <c r="J45" s="147"/>
      <c r="K45" s="147">
        <v>407.45000000000016</v>
      </c>
      <c r="L45" s="147">
        <v>410.14999999999992</v>
      </c>
      <c r="M45" s="147">
        <f t="shared" si="2"/>
        <v>19.677500000000002</v>
      </c>
      <c r="N45" s="147">
        <f t="shared" si="3"/>
        <v>19.547000000000001</v>
      </c>
      <c r="O45" s="147">
        <f t="shared" si="4"/>
        <v>22.2775</v>
      </c>
      <c r="P45" s="147">
        <f t="shared" si="5"/>
        <v>22.146999999999998</v>
      </c>
      <c r="Q45" s="147">
        <f t="shared" si="6"/>
        <v>13.877500000000001</v>
      </c>
      <c r="R45" s="147">
        <f t="shared" si="7"/>
        <v>13.747000000000002</v>
      </c>
      <c r="S45" s="147">
        <f t="shared" si="8"/>
        <v>62.031718750000003</v>
      </c>
      <c r="T45" s="147">
        <f t="shared" si="9"/>
        <v>62.162500000000001</v>
      </c>
      <c r="U45" s="147">
        <f t="shared" si="10"/>
        <v>22.528683587500002</v>
      </c>
      <c r="V45" s="147">
        <f t="shared" si="11"/>
        <v>22.550975192500001</v>
      </c>
      <c r="AX45" s="141">
        <v>2017</v>
      </c>
      <c r="AY45" s="134">
        <f t="shared" si="12"/>
        <v>19.677500000000002</v>
      </c>
      <c r="AZ45" s="134">
        <f t="shared" si="13"/>
        <v>62.031718750000003</v>
      </c>
      <c r="BA45" s="141">
        <f t="shared" si="14"/>
        <v>407.45000000000016</v>
      </c>
      <c r="BB45" s="134">
        <f t="shared" si="15"/>
        <v>19.547000000000001</v>
      </c>
      <c r="BC45" s="134">
        <f t="shared" si="16"/>
        <v>62.162500000000001</v>
      </c>
      <c r="BD45" s="141">
        <f t="shared" si="17"/>
        <v>410.14999999999992</v>
      </c>
    </row>
    <row r="46" spans="1:62">
      <c r="A46" s="146">
        <v>2018</v>
      </c>
      <c r="B46" s="159">
        <f t="shared" si="20"/>
        <v>0.60999999999999976</v>
      </c>
      <c r="C46" s="159">
        <f t="shared" si="20"/>
        <v>0.46800000000000014</v>
      </c>
      <c r="D46" s="159">
        <f t="shared" si="19"/>
        <v>-0.77700000000000047</v>
      </c>
      <c r="E46" s="159">
        <f t="shared" si="19"/>
        <v>-0.56000000000000016</v>
      </c>
      <c r="F46" s="159">
        <f t="shared" si="19"/>
        <v>0.41540694999999861</v>
      </c>
      <c r="G46" s="159">
        <f t="shared" si="19"/>
        <v>0.4385241699999991</v>
      </c>
      <c r="H46" s="147"/>
      <c r="I46" s="147"/>
      <c r="J46" s="147"/>
      <c r="K46" s="147">
        <v>410.30000000000018</v>
      </c>
      <c r="L46" s="147">
        <v>413.09999999999991</v>
      </c>
      <c r="M46" s="147">
        <f t="shared" si="2"/>
        <v>19.71</v>
      </c>
      <c r="N46" s="147">
        <f t="shared" si="3"/>
        <v>19.568000000000001</v>
      </c>
      <c r="O46" s="147">
        <f t="shared" si="4"/>
        <v>22.31</v>
      </c>
      <c r="P46" s="147">
        <f t="shared" si="5"/>
        <v>22.167999999999999</v>
      </c>
      <c r="Q46" s="147">
        <f t="shared" si="6"/>
        <v>13.91</v>
      </c>
      <c r="R46" s="147">
        <f t="shared" si="7"/>
        <v>13.768000000000001</v>
      </c>
      <c r="S46" s="147">
        <f t="shared" si="8"/>
        <v>62.014375000000001</v>
      </c>
      <c r="T46" s="147">
        <f t="shared" si="9"/>
        <v>62.15</v>
      </c>
      <c r="U46" s="147">
        <f t="shared" si="10"/>
        <v>22.543519549999999</v>
      </c>
      <c r="V46" s="147">
        <f t="shared" si="11"/>
        <v>22.566636770000002</v>
      </c>
      <c r="AX46" s="141">
        <v>2018</v>
      </c>
      <c r="AY46" s="134">
        <f t="shared" si="12"/>
        <v>19.71</v>
      </c>
      <c r="AZ46" s="134">
        <f t="shared" si="13"/>
        <v>62.014375000000001</v>
      </c>
      <c r="BA46" s="141">
        <f t="shared" si="14"/>
        <v>410.30000000000018</v>
      </c>
      <c r="BB46" s="134">
        <f t="shared" si="15"/>
        <v>19.568000000000001</v>
      </c>
      <c r="BC46" s="134">
        <f t="shared" si="16"/>
        <v>62.15</v>
      </c>
      <c r="BD46" s="141">
        <f t="shared" si="17"/>
        <v>413.09999999999991</v>
      </c>
    </row>
    <row r="47" spans="1:62">
      <c r="A47" s="146">
        <v>2019</v>
      </c>
      <c r="B47" s="159">
        <f t="shared" si="20"/>
        <v>0.64249999999999974</v>
      </c>
      <c r="C47" s="159">
        <f t="shared" si="20"/>
        <v>0.48900000000000016</v>
      </c>
      <c r="D47" s="159">
        <f t="shared" si="19"/>
        <v>-0.80475000000000052</v>
      </c>
      <c r="E47" s="159">
        <f t="shared" si="19"/>
        <v>-0.58000000000000018</v>
      </c>
      <c r="F47" s="159">
        <f t="shared" si="19"/>
        <v>0.43024291249999858</v>
      </c>
      <c r="G47" s="159">
        <f t="shared" si="19"/>
        <v>0.45418574749999907</v>
      </c>
      <c r="H47" s="147"/>
      <c r="I47" s="147"/>
      <c r="J47" s="147"/>
      <c r="K47" s="147">
        <v>413.1500000000002</v>
      </c>
      <c r="L47" s="147">
        <v>416.0499999999999</v>
      </c>
      <c r="M47" s="147">
        <f t="shared" si="2"/>
        <v>19.7425</v>
      </c>
      <c r="N47" s="147">
        <f t="shared" si="3"/>
        <v>19.589000000000002</v>
      </c>
      <c r="O47" s="147">
        <f t="shared" si="4"/>
        <v>22.342499999999998</v>
      </c>
      <c r="P47" s="147">
        <f t="shared" si="5"/>
        <v>22.189</v>
      </c>
      <c r="Q47" s="147">
        <f t="shared" si="6"/>
        <v>13.942500000000001</v>
      </c>
      <c r="R47" s="147">
        <f t="shared" si="7"/>
        <v>13.789000000000001</v>
      </c>
      <c r="S47" s="147">
        <f t="shared" si="8"/>
        <v>61.997031249999999</v>
      </c>
      <c r="T47" s="147">
        <f t="shared" si="9"/>
        <v>62.137500000000003</v>
      </c>
      <c r="U47" s="147">
        <f t="shared" si="10"/>
        <v>22.5583555125</v>
      </c>
      <c r="V47" s="147">
        <f t="shared" si="11"/>
        <v>22.5822983475</v>
      </c>
      <c r="AX47" s="141">
        <v>2019</v>
      </c>
      <c r="AY47" s="134">
        <f t="shared" si="12"/>
        <v>19.7425</v>
      </c>
      <c r="AZ47" s="134">
        <f t="shared" si="13"/>
        <v>61.997031249999999</v>
      </c>
      <c r="BA47" s="141">
        <f t="shared" si="14"/>
        <v>413.1500000000002</v>
      </c>
      <c r="BB47" s="134">
        <f t="shared" si="15"/>
        <v>19.589000000000002</v>
      </c>
      <c r="BC47" s="134">
        <f t="shared" si="16"/>
        <v>62.137500000000003</v>
      </c>
      <c r="BD47" s="141">
        <f t="shared" si="17"/>
        <v>416.0499999999999</v>
      </c>
    </row>
    <row r="48" spans="1:62">
      <c r="A48" s="146">
        <v>2020</v>
      </c>
      <c r="B48" s="159">
        <f t="shared" si="20"/>
        <v>0.67499999999999971</v>
      </c>
      <c r="C48" s="159">
        <f t="shared" si="20"/>
        <v>0.51000000000000012</v>
      </c>
      <c r="D48" s="159">
        <f t="shared" si="19"/>
        <v>-0.83250000000000057</v>
      </c>
      <c r="E48" s="159">
        <f t="shared" si="19"/>
        <v>-0.6000000000000002</v>
      </c>
      <c r="F48" s="159">
        <f t="shared" si="19"/>
        <v>0.44507887499999854</v>
      </c>
      <c r="G48" s="159">
        <f t="shared" si="19"/>
        <v>0.46984732499999904</v>
      </c>
      <c r="H48" s="147"/>
      <c r="I48" s="147"/>
      <c r="J48" s="147"/>
      <c r="K48" s="147">
        <v>416</v>
      </c>
      <c r="L48" s="147">
        <v>419</v>
      </c>
      <c r="M48" s="147">
        <f t="shared" si="2"/>
        <v>19.775000000000002</v>
      </c>
      <c r="N48" s="147">
        <f t="shared" si="3"/>
        <v>19.610000000000003</v>
      </c>
      <c r="O48" s="147">
        <f t="shared" si="4"/>
        <v>22.375</v>
      </c>
      <c r="P48" s="147">
        <f t="shared" si="5"/>
        <v>22.21</v>
      </c>
      <c r="Q48" s="147">
        <f t="shared" si="6"/>
        <v>13.975</v>
      </c>
      <c r="R48" s="147">
        <f t="shared" si="7"/>
        <v>13.81</v>
      </c>
      <c r="S48" s="147">
        <f t="shared" si="8"/>
        <v>61.979687499999997</v>
      </c>
      <c r="T48" s="147">
        <f t="shared" si="9"/>
        <v>62.125</v>
      </c>
      <c r="U48" s="147">
        <f t="shared" si="10"/>
        <v>22.573191475000002</v>
      </c>
      <c r="V48" s="147">
        <f t="shared" si="11"/>
        <v>22.597959925000001</v>
      </c>
      <c r="AX48" s="141">
        <v>2020</v>
      </c>
      <c r="AY48" s="134">
        <f t="shared" si="12"/>
        <v>19.775000000000002</v>
      </c>
      <c r="AZ48" s="134">
        <f t="shared" si="13"/>
        <v>61.979687499999997</v>
      </c>
      <c r="BA48" s="141">
        <f t="shared" si="14"/>
        <v>416</v>
      </c>
      <c r="BB48" s="134">
        <f t="shared" si="15"/>
        <v>19.610000000000003</v>
      </c>
      <c r="BC48" s="134">
        <f t="shared" si="16"/>
        <v>62.125</v>
      </c>
      <c r="BD48" s="141">
        <f t="shared" si="17"/>
        <v>419</v>
      </c>
    </row>
    <row r="49" spans="1:56">
      <c r="A49" s="146">
        <v>2021</v>
      </c>
      <c r="B49" s="159">
        <f t="shared" si="20"/>
        <v>0.70749999999999968</v>
      </c>
      <c r="C49" s="159">
        <f t="shared" si="20"/>
        <v>0.53100000000000014</v>
      </c>
      <c r="D49" s="159">
        <f t="shared" si="19"/>
        <v>-0.86025000000000063</v>
      </c>
      <c r="E49" s="159">
        <f t="shared" si="19"/>
        <v>-0.62000000000000022</v>
      </c>
      <c r="F49" s="159">
        <f t="shared" si="19"/>
        <v>0.45991483749999851</v>
      </c>
      <c r="G49" s="159">
        <f t="shared" si="19"/>
        <v>0.48550890249999901</v>
      </c>
      <c r="H49" s="147"/>
      <c r="I49" s="147"/>
      <c r="J49" s="147"/>
      <c r="K49" s="147">
        <v>419.6</v>
      </c>
      <c r="L49" s="147">
        <v>422.15</v>
      </c>
      <c r="M49" s="147">
        <f t="shared" si="2"/>
        <v>19.807500000000001</v>
      </c>
      <c r="N49" s="147">
        <f t="shared" si="3"/>
        <v>19.631</v>
      </c>
      <c r="O49" s="147">
        <f t="shared" si="4"/>
        <v>22.407499999999999</v>
      </c>
      <c r="P49" s="147">
        <f t="shared" si="5"/>
        <v>22.230999999999998</v>
      </c>
      <c r="Q49" s="147">
        <f t="shared" si="6"/>
        <v>14.0075</v>
      </c>
      <c r="R49" s="147">
        <f t="shared" si="7"/>
        <v>13.831000000000001</v>
      </c>
      <c r="S49" s="147">
        <f t="shared" si="8"/>
        <v>61.962343750000002</v>
      </c>
      <c r="T49" s="147">
        <f t="shared" si="9"/>
        <v>62.112499999999997</v>
      </c>
      <c r="U49" s="147">
        <f t="shared" si="10"/>
        <v>22.588027437499999</v>
      </c>
      <c r="V49" s="147">
        <f t="shared" si="11"/>
        <v>22.613621502499999</v>
      </c>
      <c r="AX49" s="141">
        <v>2021</v>
      </c>
      <c r="AY49" s="134">
        <f t="shared" si="12"/>
        <v>19.807500000000001</v>
      </c>
      <c r="AZ49" s="134">
        <f t="shared" si="13"/>
        <v>61.962343750000002</v>
      </c>
      <c r="BA49" s="141">
        <f t="shared" si="14"/>
        <v>419.6</v>
      </c>
      <c r="BB49" s="134">
        <f t="shared" si="15"/>
        <v>19.631</v>
      </c>
      <c r="BC49" s="134">
        <f t="shared" si="16"/>
        <v>62.112499999999997</v>
      </c>
      <c r="BD49" s="141">
        <f t="shared" si="17"/>
        <v>422.15</v>
      </c>
    </row>
    <row r="50" spans="1:56">
      <c r="A50" s="146">
        <v>2022</v>
      </c>
      <c r="B50" s="159">
        <f t="shared" si="20"/>
        <v>0.73999999999999966</v>
      </c>
      <c r="C50" s="159">
        <f t="shared" si="20"/>
        <v>0.55200000000000016</v>
      </c>
      <c r="D50" s="159">
        <f t="shared" si="19"/>
        <v>-0.88800000000000068</v>
      </c>
      <c r="E50" s="159">
        <f t="shared" si="19"/>
        <v>-0.64000000000000024</v>
      </c>
      <c r="F50" s="159">
        <f t="shared" si="19"/>
        <v>0.47475079999999847</v>
      </c>
      <c r="G50" s="159">
        <f t="shared" si="19"/>
        <v>0.50117047999999897</v>
      </c>
      <c r="H50" s="147"/>
      <c r="I50" s="147"/>
      <c r="J50" s="147"/>
      <c r="K50" s="147">
        <v>423.20000000000005</v>
      </c>
      <c r="L50" s="147">
        <v>425.29999999999995</v>
      </c>
      <c r="M50" s="147">
        <f t="shared" si="2"/>
        <v>19.84</v>
      </c>
      <c r="N50" s="147">
        <f t="shared" si="3"/>
        <v>19.652000000000001</v>
      </c>
      <c r="O50" s="147">
        <f t="shared" si="4"/>
        <v>22.439999999999998</v>
      </c>
      <c r="P50" s="147">
        <f t="shared" si="5"/>
        <v>22.251999999999999</v>
      </c>
      <c r="Q50" s="147">
        <f t="shared" si="6"/>
        <v>14.040000000000001</v>
      </c>
      <c r="R50" s="147">
        <f t="shared" si="7"/>
        <v>13.852</v>
      </c>
      <c r="S50" s="147">
        <f t="shared" si="8"/>
        <v>61.945</v>
      </c>
      <c r="T50" s="147">
        <f t="shared" si="9"/>
        <v>62.1</v>
      </c>
      <c r="U50" s="147">
        <f t="shared" si="10"/>
        <v>22.6028634</v>
      </c>
      <c r="V50" s="147">
        <f t="shared" si="11"/>
        <v>22.62928308</v>
      </c>
      <c r="AX50" s="141">
        <v>2022</v>
      </c>
      <c r="AY50" s="134">
        <f t="shared" si="12"/>
        <v>19.84</v>
      </c>
      <c r="AZ50" s="134">
        <f t="shared" si="13"/>
        <v>61.945</v>
      </c>
      <c r="BA50" s="141">
        <f t="shared" si="14"/>
        <v>423.20000000000005</v>
      </c>
      <c r="BB50" s="134">
        <f t="shared" si="15"/>
        <v>19.652000000000001</v>
      </c>
      <c r="BC50" s="134">
        <f t="shared" si="16"/>
        <v>62.1</v>
      </c>
      <c r="BD50" s="141">
        <f t="shared" si="17"/>
        <v>425.29999999999995</v>
      </c>
    </row>
    <row r="51" spans="1:56">
      <c r="A51" s="146">
        <v>2023</v>
      </c>
      <c r="B51" s="159">
        <f t="shared" si="20"/>
        <v>0.77249999999999963</v>
      </c>
      <c r="C51" s="159">
        <f t="shared" si="20"/>
        <v>0.57300000000000018</v>
      </c>
      <c r="D51" s="159">
        <f t="shared" ref="D51:G57" si="21">(D$7-D$5)/COUNT($A$18:$A$57)+D50</f>
        <v>-0.91575000000000073</v>
      </c>
      <c r="E51" s="159">
        <f t="shared" si="21"/>
        <v>-0.66000000000000025</v>
      </c>
      <c r="F51" s="159">
        <f t="shared" si="21"/>
        <v>0.48958676249999844</v>
      </c>
      <c r="G51" s="159">
        <f t="shared" si="21"/>
        <v>0.51683205749999894</v>
      </c>
      <c r="H51" s="147"/>
      <c r="I51" s="147"/>
      <c r="J51" s="147"/>
      <c r="K51" s="147">
        <v>426.80000000000007</v>
      </c>
      <c r="L51" s="147">
        <v>428.44999999999993</v>
      </c>
      <c r="M51" s="147">
        <f t="shared" si="2"/>
        <v>19.872500000000002</v>
      </c>
      <c r="N51" s="147">
        <f t="shared" si="3"/>
        <v>19.673000000000002</v>
      </c>
      <c r="O51" s="147">
        <f t="shared" si="4"/>
        <v>22.4725</v>
      </c>
      <c r="P51" s="147">
        <f t="shared" si="5"/>
        <v>22.273</v>
      </c>
      <c r="Q51" s="147">
        <f t="shared" si="6"/>
        <v>14.0725</v>
      </c>
      <c r="R51" s="147">
        <f t="shared" si="7"/>
        <v>13.873000000000001</v>
      </c>
      <c r="S51" s="147">
        <f t="shared" si="8"/>
        <v>61.927656249999998</v>
      </c>
      <c r="T51" s="147">
        <f t="shared" si="9"/>
        <v>62.087499999999999</v>
      </c>
      <c r="U51" s="147">
        <f t="shared" si="10"/>
        <v>22.617699362500002</v>
      </c>
      <c r="V51" s="147">
        <f t="shared" si="11"/>
        <v>22.644944657500002</v>
      </c>
      <c r="AX51" s="141">
        <v>2023</v>
      </c>
      <c r="AY51" s="134">
        <f t="shared" si="12"/>
        <v>19.872500000000002</v>
      </c>
      <c r="AZ51" s="134">
        <f t="shared" si="13"/>
        <v>61.927656249999998</v>
      </c>
      <c r="BA51" s="141">
        <f t="shared" si="14"/>
        <v>426.80000000000007</v>
      </c>
      <c r="BB51" s="134">
        <f t="shared" si="15"/>
        <v>19.673000000000002</v>
      </c>
      <c r="BC51" s="134">
        <f t="shared" si="16"/>
        <v>62.087499999999999</v>
      </c>
      <c r="BD51" s="141">
        <f t="shared" si="17"/>
        <v>428.44999999999993</v>
      </c>
    </row>
    <row r="52" spans="1:56">
      <c r="A52" s="146">
        <v>2024</v>
      </c>
      <c r="B52" s="159">
        <f t="shared" si="20"/>
        <v>0.8049999999999996</v>
      </c>
      <c r="C52" s="159">
        <f t="shared" si="20"/>
        <v>0.59400000000000019</v>
      </c>
      <c r="D52" s="159">
        <f t="shared" si="21"/>
        <v>-0.94350000000000078</v>
      </c>
      <c r="E52" s="159">
        <f t="shared" si="21"/>
        <v>-0.68000000000000027</v>
      </c>
      <c r="F52" s="159">
        <f t="shared" si="21"/>
        <v>0.50442272499999841</v>
      </c>
      <c r="G52" s="159">
        <f t="shared" si="21"/>
        <v>0.53249363499999891</v>
      </c>
      <c r="H52" s="147"/>
      <c r="I52" s="147"/>
      <c r="J52" s="147"/>
      <c r="K52" s="147">
        <v>430.40000000000009</v>
      </c>
      <c r="L52" s="147">
        <v>431.59999999999991</v>
      </c>
      <c r="M52" s="147">
        <f t="shared" si="2"/>
        <v>19.905000000000001</v>
      </c>
      <c r="N52" s="147">
        <f t="shared" si="3"/>
        <v>19.694000000000003</v>
      </c>
      <c r="O52" s="147">
        <f t="shared" si="4"/>
        <v>22.504999999999999</v>
      </c>
      <c r="P52" s="147">
        <f t="shared" si="5"/>
        <v>22.294</v>
      </c>
      <c r="Q52" s="147">
        <f t="shared" si="6"/>
        <v>14.105</v>
      </c>
      <c r="R52" s="147">
        <f t="shared" si="7"/>
        <v>13.894</v>
      </c>
      <c r="S52" s="147">
        <f t="shared" si="8"/>
        <v>61.910312499999996</v>
      </c>
      <c r="T52" s="147">
        <f t="shared" si="9"/>
        <v>62.075000000000003</v>
      </c>
      <c r="U52" s="147">
        <f t="shared" si="10"/>
        <v>22.632535324999999</v>
      </c>
      <c r="V52" s="147">
        <f t="shared" si="11"/>
        <v>22.660606234999999</v>
      </c>
      <c r="Z52" s="142"/>
      <c r="AX52" s="141">
        <v>2024</v>
      </c>
      <c r="AY52" s="134">
        <f t="shared" si="12"/>
        <v>19.905000000000001</v>
      </c>
      <c r="AZ52" s="134">
        <f t="shared" si="13"/>
        <v>61.910312499999996</v>
      </c>
      <c r="BA52" s="141">
        <f t="shared" si="14"/>
        <v>430.40000000000009</v>
      </c>
      <c r="BB52" s="134">
        <f t="shared" si="15"/>
        <v>19.694000000000003</v>
      </c>
      <c r="BC52" s="134">
        <f t="shared" si="16"/>
        <v>62.075000000000003</v>
      </c>
      <c r="BD52" s="141">
        <f t="shared" si="17"/>
        <v>431.59999999999991</v>
      </c>
    </row>
    <row r="53" spans="1:56">
      <c r="A53" s="146">
        <v>2025</v>
      </c>
      <c r="B53" s="159">
        <f t="shared" si="20"/>
        <v>0.83749999999999958</v>
      </c>
      <c r="C53" s="159">
        <f t="shared" si="20"/>
        <v>0.61500000000000021</v>
      </c>
      <c r="D53" s="159">
        <f t="shared" si="21"/>
        <v>-0.97125000000000083</v>
      </c>
      <c r="E53" s="159">
        <f t="shared" si="21"/>
        <v>-0.70000000000000029</v>
      </c>
      <c r="F53" s="159">
        <f t="shared" si="21"/>
        <v>0.51925868749999837</v>
      </c>
      <c r="G53" s="159">
        <f t="shared" si="21"/>
        <v>0.54815521249999888</v>
      </c>
      <c r="H53" s="147"/>
      <c r="I53" s="147"/>
      <c r="J53" s="147"/>
      <c r="K53" s="147">
        <v>434.00000000000011</v>
      </c>
      <c r="L53" s="147">
        <v>434.74999999999989</v>
      </c>
      <c r="M53" s="147">
        <f t="shared" si="2"/>
        <v>19.9375</v>
      </c>
      <c r="N53" s="147">
        <f t="shared" si="3"/>
        <v>19.715000000000003</v>
      </c>
      <c r="O53" s="147">
        <f t="shared" si="4"/>
        <v>22.537499999999998</v>
      </c>
      <c r="P53" s="147">
        <f t="shared" si="5"/>
        <v>22.314999999999998</v>
      </c>
      <c r="Q53" s="147">
        <f t="shared" si="6"/>
        <v>14.137500000000001</v>
      </c>
      <c r="R53" s="147">
        <f t="shared" si="7"/>
        <v>13.915000000000001</v>
      </c>
      <c r="S53" s="147">
        <f t="shared" si="8"/>
        <v>61.892968750000001</v>
      </c>
      <c r="T53" s="147">
        <f t="shared" si="9"/>
        <v>62.0625</v>
      </c>
      <c r="U53" s="147">
        <f t="shared" si="10"/>
        <v>22.6473712875</v>
      </c>
      <c r="V53" s="147">
        <f t="shared" si="11"/>
        <v>22.676267812500001</v>
      </c>
      <c r="Z53" s="142"/>
      <c r="AX53" s="141">
        <v>2025</v>
      </c>
      <c r="AY53" s="134">
        <f t="shared" si="12"/>
        <v>19.9375</v>
      </c>
      <c r="AZ53" s="134">
        <f t="shared" si="13"/>
        <v>61.892968750000001</v>
      </c>
      <c r="BA53" s="141">
        <f t="shared" si="14"/>
        <v>434.00000000000011</v>
      </c>
      <c r="BB53" s="134">
        <f t="shared" si="15"/>
        <v>19.715000000000003</v>
      </c>
      <c r="BC53" s="134">
        <f t="shared" si="16"/>
        <v>62.0625</v>
      </c>
      <c r="BD53" s="141">
        <f t="shared" si="17"/>
        <v>434.74999999999989</v>
      </c>
    </row>
    <row r="54" spans="1:56">
      <c r="A54" s="146">
        <v>2026</v>
      </c>
      <c r="B54" s="159">
        <f t="shared" si="20"/>
        <v>0.86999999999999955</v>
      </c>
      <c r="C54" s="159">
        <f t="shared" si="20"/>
        <v>0.63600000000000023</v>
      </c>
      <c r="D54" s="159">
        <f t="shared" si="21"/>
        <v>-0.99900000000000089</v>
      </c>
      <c r="E54" s="159">
        <f t="shared" si="21"/>
        <v>-0.72000000000000031</v>
      </c>
      <c r="F54" s="159">
        <f t="shared" si="21"/>
        <v>0.53409464999999834</v>
      </c>
      <c r="G54" s="159">
        <f t="shared" si="21"/>
        <v>0.56381678999999885</v>
      </c>
      <c r="H54" s="147"/>
      <c r="I54" s="147"/>
      <c r="J54" s="147"/>
      <c r="K54" s="147">
        <v>437.60000000000014</v>
      </c>
      <c r="L54" s="147">
        <v>437.89999999999986</v>
      </c>
      <c r="M54" s="147">
        <f t="shared" si="2"/>
        <v>19.970000000000002</v>
      </c>
      <c r="N54" s="147">
        <f t="shared" si="3"/>
        <v>19.736000000000001</v>
      </c>
      <c r="O54" s="147">
        <f t="shared" si="4"/>
        <v>22.57</v>
      </c>
      <c r="P54" s="147">
        <f t="shared" si="5"/>
        <v>22.335999999999999</v>
      </c>
      <c r="Q54" s="147">
        <f t="shared" si="6"/>
        <v>14.17</v>
      </c>
      <c r="R54" s="147">
        <f t="shared" si="7"/>
        <v>13.936000000000002</v>
      </c>
      <c r="S54" s="147">
        <f t="shared" si="8"/>
        <v>61.875624999999999</v>
      </c>
      <c r="T54" s="147">
        <f t="shared" si="9"/>
        <v>62.05</v>
      </c>
      <c r="U54" s="147">
        <f t="shared" si="10"/>
        <v>22.662207250000002</v>
      </c>
      <c r="V54" s="147">
        <f t="shared" si="11"/>
        <v>22.691929389999999</v>
      </c>
      <c r="Z54" s="142"/>
      <c r="AX54" s="141">
        <v>2026</v>
      </c>
      <c r="AY54" s="134">
        <f t="shared" si="12"/>
        <v>19.970000000000002</v>
      </c>
      <c r="AZ54" s="134">
        <f t="shared" si="13"/>
        <v>61.875624999999999</v>
      </c>
      <c r="BA54" s="141">
        <f t="shared" si="14"/>
        <v>437.60000000000014</v>
      </c>
      <c r="BB54" s="134">
        <f t="shared" si="15"/>
        <v>19.736000000000001</v>
      </c>
      <c r="BC54" s="134">
        <f t="shared" si="16"/>
        <v>62.05</v>
      </c>
      <c r="BD54" s="141">
        <f t="shared" si="17"/>
        <v>437.89999999999986</v>
      </c>
    </row>
    <row r="55" spans="1:56">
      <c r="A55" s="146">
        <v>2027</v>
      </c>
      <c r="B55" s="159">
        <f t="shared" ref="B55:C57" si="22">(B$7-B$6)/COUNT($A$38:$A$57)+B54</f>
        <v>0.90249999999999952</v>
      </c>
      <c r="C55" s="159">
        <f t="shared" si="22"/>
        <v>0.65700000000000025</v>
      </c>
      <c r="D55" s="159">
        <f t="shared" si="21"/>
        <v>-1.0267500000000009</v>
      </c>
      <c r="E55" s="159">
        <f t="shared" si="21"/>
        <v>-0.74000000000000032</v>
      </c>
      <c r="F55" s="159">
        <f t="shared" si="21"/>
        <v>0.5489306124999983</v>
      </c>
      <c r="G55" s="159">
        <f t="shared" si="21"/>
        <v>0.57947836749999881</v>
      </c>
      <c r="H55" s="147"/>
      <c r="I55" s="147"/>
      <c r="J55" s="147"/>
      <c r="K55" s="147">
        <v>441.20000000000016</v>
      </c>
      <c r="L55" s="147">
        <v>441.04999999999984</v>
      </c>
      <c r="M55" s="147">
        <f t="shared" si="2"/>
        <v>20.002500000000001</v>
      </c>
      <c r="N55" s="147">
        <f t="shared" si="3"/>
        <v>19.757000000000001</v>
      </c>
      <c r="O55" s="147">
        <f t="shared" si="4"/>
        <v>22.602499999999999</v>
      </c>
      <c r="P55" s="147">
        <f t="shared" si="5"/>
        <v>22.356999999999999</v>
      </c>
      <c r="Q55" s="147">
        <f t="shared" si="6"/>
        <v>14.202500000000001</v>
      </c>
      <c r="R55" s="147">
        <f t="shared" si="7"/>
        <v>13.957000000000001</v>
      </c>
      <c r="S55" s="147">
        <f t="shared" si="8"/>
        <v>61.858281249999997</v>
      </c>
      <c r="T55" s="147">
        <f t="shared" si="9"/>
        <v>62.037500000000001</v>
      </c>
      <c r="U55" s="147">
        <f t="shared" si="10"/>
        <v>22.677043212499999</v>
      </c>
      <c r="V55" s="147">
        <f t="shared" si="11"/>
        <v>22.7075909675</v>
      </c>
      <c r="Z55" s="142"/>
      <c r="AX55" s="141">
        <v>2027</v>
      </c>
      <c r="AY55" s="134">
        <f t="shared" si="12"/>
        <v>20.002500000000001</v>
      </c>
      <c r="AZ55" s="134">
        <f t="shared" si="13"/>
        <v>61.858281249999997</v>
      </c>
      <c r="BA55" s="141">
        <f t="shared" si="14"/>
        <v>441.20000000000016</v>
      </c>
      <c r="BB55" s="134">
        <f t="shared" si="15"/>
        <v>19.757000000000001</v>
      </c>
      <c r="BC55" s="134">
        <f t="shared" si="16"/>
        <v>62.037500000000001</v>
      </c>
      <c r="BD55" s="141">
        <f t="shared" si="17"/>
        <v>441.04999999999984</v>
      </c>
    </row>
    <row r="56" spans="1:56">
      <c r="A56" s="146">
        <v>2028</v>
      </c>
      <c r="B56" s="159">
        <f t="shared" si="22"/>
        <v>0.9349999999999995</v>
      </c>
      <c r="C56" s="159">
        <f t="shared" si="22"/>
        <v>0.67800000000000027</v>
      </c>
      <c r="D56" s="159">
        <f t="shared" si="21"/>
        <v>-1.0545000000000009</v>
      </c>
      <c r="E56" s="159">
        <f t="shared" si="21"/>
        <v>-0.76000000000000034</v>
      </c>
      <c r="F56" s="159">
        <f t="shared" si="21"/>
        <v>0.56376657499999827</v>
      </c>
      <c r="G56" s="159">
        <f t="shared" si="21"/>
        <v>0.59513994499999878</v>
      </c>
      <c r="H56" s="147"/>
      <c r="I56" s="147"/>
      <c r="J56" s="147"/>
      <c r="K56" s="147">
        <v>444.80000000000018</v>
      </c>
      <c r="L56" s="147">
        <v>444.19999999999982</v>
      </c>
      <c r="M56" s="147">
        <f t="shared" si="2"/>
        <v>20.035</v>
      </c>
      <c r="N56" s="147">
        <f t="shared" si="3"/>
        <v>19.778000000000002</v>
      </c>
      <c r="O56" s="147">
        <f t="shared" si="4"/>
        <v>22.634999999999998</v>
      </c>
      <c r="P56" s="147">
        <f t="shared" si="5"/>
        <v>22.378</v>
      </c>
      <c r="Q56" s="147">
        <f t="shared" si="6"/>
        <v>14.234999999999999</v>
      </c>
      <c r="R56" s="147">
        <f t="shared" si="7"/>
        <v>13.978000000000002</v>
      </c>
      <c r="S56" s="147">
        <f t="shared" si="8"/>
        <v>61.840937500000003</v>
      </c>
      <c r="T56" s="147">
        <f t="shared" si="9"/>
        <v>62.024999999999999</v>
      </c>
      <c r="U56" s="147">
        <f t="shared" si="10"/>
        <v>22.691879175</v>
      </c>
      <c r="V56" s="147">
        <f t="shared" si="11"/>
        <v>22.723252545000001</v>
      </c>
      <c r="Z56" s="142"/>
      <c r="AQ56" s="156"/>
      <c r="AX56" s="141">
        <v>2028</v>
      </c>
      <c r="AY56" s="134">
        <f t="shared" si="12"/>
        <v>20.035</v>
      </c>
      <c r="AZ56" s="134">
        <f t="shared" si="13"/>
        <v>61.840937500000003</v>
      </c>
      <c r="BA56" s="141">
        <f t="shared" si="14"/>
        <v>444.80000000000018</v>
      </c>
      <c r="BB56" s="134">
        <f t="shared" si="15"/>
        <v>19.778000000000002</v>
      </c>
      <c r="BC56" s="134">
        <f t="shared" si="16"/>
        <v>62.024999999999999</v>
      </c>
      <c r="BD56" s="141">
        <f t="shared" si="17"/>
        <v>444.19999999999982</v>
      </c>
    </row>
    <row r="57" spans="1:56">
      <c r="A57" s="146">
        <v>2029</v>
      </c>
      <c r="B57" s="159">
        <f t="shared" si="22"/>
        <v>0.96749999999999947</v>
      </c>
      <c r="C57" s="159">
        <f t="shared" si="22"/>
        <v>0.69900000000000029</v>
      </c>
      <c r="D57" s="159">
        <f t="shared" si="21"/>
        <v>-1.0822500000000008</v>
      </c>
      <c r="E57" s="159">
        <f t="shared" si="21"/>
        <v>-0.78000000000000036</v>
      </c>
      <c r="F57" s="159">
        <f t="shared" si="21"/>
        <v>0.57860253749999824</v>
      </c>
      <c r="G57" s="159">
        <f t="shared" si="21"/>
        <v>0.61080152249999875</v>
      </c>
      <c r="H57" s="147"/>
      <c r="I57" s="147"/>
      <c r="J57" s="147"/>
      <c r="K57" s="147">
        <v>448.4000000000002</v>
      </c>
      <c r="L57" s="147">
        <v>447.3499999999998</v>
      </c>
      <c r="M57" s="147">
        <f t="shared" si="2"/>
        <v>20.067500000000003</v>
      </c>
      <c r="N57" s="147">
        <f t="shared" si="3"/>
        <v>19.799000000000003</v>
      </c>
      <c r="O57" s="147">
        <f t="shared" si="4"/>
        <v>22.6675</v>
      </c>
      <c r="P57" s="147">
        <f t="shared" si="5"/>
        <v>22.399000000000001</v>
      </c>
      <c r="Q57" s="147">
        <f t="shared" si="6"/>
        <v>14.2675</v>
      </c>
      <c r="R57" s="147">
        <f t="shared" si="7"/>
        <v>13.999000000000001</v>
      </c>
      <c r="S57" s="147">
        <f t="shared" si="8"/>
        <v>61.823593750000001</v>
      </c>
      <c r="T57" s="147">
        <f t="shared" si="9"/>
        <v>62.012500000000003</v>
      </c>
      <c r="U57" s="147">
        <f t="shared" si="10"/>
        <v>22.706715137499998</v>
      </c>
      <c r="V57" s="147">
        <f t="shared" si="11"/>
        <v>22.738914122499999</v>
      </c>
      <c r="Z57" s="142"/>
      <c r="AX57" s="141">
        <v>2029</v>
      </c>
      <c r="AY57" s="134">
        <f t="shared" si="12"/>
        <v>20.067500000000003</v>
      </c>
      <c r="AZ57" s="134">
        <f t="shared" si="13"/>
        <v>61.823593750000001</v>
      </c>
      <c r="BA57" s="141">
        <f t="shared" si="14"/>
        <v>448.4000000000002</v>
      </c>
      <c r="BB57" s="134">
        <f t="shared" si="15"/>
        <v>19.799000000000003</v>
      </c>
      <c r="BC57" s="134">
        <f t="shared" si="16"/>
        <v>62.012500000000003</v>
      </c>
      <c r="BD57" s="141">
        <f t="shared" si="17"/>
        <v>447.3499999999998</v>
      </c>
    </row>
    <row r="58" spans="1:56">
      <c r="A58" s="146">
        <v>2030</v>
      </c>
      <c r="B58" s="159">
        <f>B$7</f>
        <v>1</v>
      </c>
      <c r="C58" s="159">
        <f>(C$7-C$6)/COUNT($A$38:$A$57)+C57</f>
        <v>0.72000000000000031</v>
      </c>
      <c r="D58" s="159">
        <f>D$7</f>
        <v>-1.1100000000000001</v>
      </c>
      <c r="E58" s="159">
        <f>E$7</f>
        <v>-0.8</v>
      </c>
      <c r="F58" s="159">
        <f>F$7</f>
        <v>0.59343849999999776</v>
      </c>
      <c r="G58" s="159">
        <f>G$7</f>
        <v>0.62646309999999872</v>
      </c>
      <c r="H58" s="147"/>
      <c r="I58" s="147"/>
      <c r="J58" s="147"/>
      <c r="K58" s="147">
        <v>452</v>
      </c>
      <c r="L58" s="147">
        <v>450.5</v>
      </c>
      <c r="M58" s="147">
        <f t="shared" si="2"/>
        <v>20.100000000000001</v>
      </c>
      <c r="N58" s="147">
        <f t="shared" si="3"/>
        <v>19.82</v>
      </c>
      <c r="O58" s="147">
        <f t="shared" si="4"/>
        <v>22.7</v>
      </c>
      <c r="P58" s="147">
        <f t="shared" si="5"/>
        <v>22.419999999999998</v>
      </c>
      <c r="Q58" s="147">
        <f t="shared" si="6"/>
        <v>14.3</v>
      </c>
      <c r="R58" s="147">
        <f t="shared" si="7"/>
        <v>14.020000000000001</v>
      </c>
      <c r="S58" s="147">
        <f t="shared" si="8"/>
        <v>61.806249999999999</v>
      </c>
      <c r="T58" s="147">
        <f t="shared" si="9"/>
        <v>62</v>
      </c>
      <c r="U58" s="147">
        <f t="shared" si="10"/>
        <v>22.721551099999999</v>
      </c>
      <c r="V58" s="147">
        <f t="shared" si="11"/>
        <v>22.7545757</v>
      </c>
      <c r="Z58" s="142"/>
      <c r="AX58" s="141">
        <v>2030</v>
      </c>
      <c r="AY58" s="134">
        <f t="shared" si="12"/>
        <v>20.100000000000001</v>
      </c>
      <c r="AZ58" s="134">
        <f t="shared" si="13"/>
        <v>61.806249999999999</v>
      </c>
      <c r="BA58" s="141">
        <f t="shared" si="14"/>
        <v>452</v>
      </c>
      <c r="BB58" s="134">
        <f t="shared" si="15"/>
        <v>19.82</v>
      </c>
      <c r="BC58" s="134">
        <f t="shared" si="16"/>
        <v>62</v>
      </c>
      <c r="BD58" s="141">
        <f t="shared" si="17"/>
        <v>450.5</v>
      </c>
    </row>
    <row r="59" spans="1:56">
      <c r="A59" s="146">
        <v>2031</v>
      </c>
      <c r="B59" s="159">
        <f t="shared" ref="B59:G74" si="23">(B$8-B$7)/COUNT($A$58:$A$77)+B58</f>
        <v>1.0529999999999999</v>
      </c>
      <c r="C59" s="159">
        <f t="shared" si="23"/>
        <v>0.74550000000000027</v>
      </c>
      <c r="D59" s="159">
        <f t="shared" si="23"/>
        <v>-1.1695</v>
      </c>
      <c r="E59" s="159">
        <f t="shared" si="23"/>
        <v>-0.82850000000000001</v>
      </c>
      <c r="F59" s="159">
        <f t="shared" si="23"/>
        <v>0.6254036799999978</v>
      </c>
      <c r="G59" s="159">
        <f t="shared" si="23"/>
        <v>0.64784288499999865</v>
      </c>
      <c r="H59" s="147"/>
      <c r="I59" s="147"/>
      <c r="J59" s="147"/>
      <c r="K59" s="147">
        <v>456.75</v>
      </c>
      <c r="L59" s="147">
        <v>454.15</v>
      </c>
      <c r="M59" s="147">
        <f t="shared" si="2"/>
        <v>20.153000000000002</v>
      </c>
      <c r="N59" s="147">
        <f t="shared" si="3"/>
        <v>19.845500000000001</v>
      </c>
      <c r="O59" s="147">
        <f t="shared" si="4"/>
        <v>22.753</v>
      </c>
      <c r="P59" s="147">
        <f t="shared" si="5"/>
        <v>22.445499999999999</v>
      </c>
      <c r="Q59" s="147">
        <f t="shared" si="6"/>
        <v>14.353000000000002</v>
      </c>
      <c r="R59" s="147">
        <f t="shared" si="7"/>
        <v>14.045500000000001</v>
      </c>
      <c r="S59" s="147">
        <f t="shared" si="8"/>
        <v>61.769062499999997</v>
      </c>
      <c r="T59" s="147">
        <f t="shared" si="9"/>
        <v>61.982187500000002</v>
      </c>
      <c r="U59" s="147">
        <f t="shared" si="10"/>
        <v>22.753516279999999</v>
      </c>
      <c r="V59" s="147">
        <f t="shared" si="11"/>
        <v>22.775955485000001</v>
      </c>
      <c r="Z59" s="142"/>
      <c r="AX59" s="141">
        <v>2031</v>
      </c>
      <c r="AY59" s="134">
        <f t="shared" si="12"/>
        <v>20.153000000000002</v>
      </c>
      <c r="AZ59" s="134">
        <f t="shared" si="13"/>
        <v>61.769062499999997</v>
      </c>
      <c r="BA59" s="141">
        <f t="shared" si="14"/>
        <v>456.75</v>
      </c>
      <c r="BB59" s="134">
        <f t="shared" si="15"/>
        <v>19.845500000000001</v>
      </c>
      <c r="BC59" s="134">
        <f t="shared" si="16"/>
        <v>61.982187500000002</v>
      </c>
      <c r="BD59" s="141">
        <f t="shared" si="17"/>
        <v>454.15</v>
      </c>
    </row>
    <row r="60" spans="1:56">
      <c r="A60" s="146">
        <v>2032</v>
      </c>
      <c r="B60" s="159">
        <f t="shared" si="23"/>
        <v>1.1059999999999999</v>
      </c>
      <c r="C60" s="159">
        <f t="shared" si="23"/>
        <v>0.77100000000000024</v>
      </c>
      <c r="D60" s="159">
        <f t="shared" si="23"/>
        <v>-1.2289999999999999</v>
      </c>
      <c r="E60" s="159">
        <f t="shared" si="23"/>
        <v>-0.85699999999999998</v>
      </c>
      <c r="F60" s="159">
        <f t="shared" si="23"/>
        <v>0.65736885999999783</v>
      </c>
      <c r="G60" s="159">
        <f t="shared" si="23"/>
        <v>0.66922266999999858</v>
      </c>
      <c r="H60" s="147"/>
      <c r="I60" s="147"/>
      <c r="J60" s="147"/>
      <c r="K60" s="147">
        <v>461.5</v>
      </c>
      <c r="L60" s="147">
        <v>457.79999999999995</v>
      </c>
      <c r="M60" s="147">
        <f t="shared" si="2"/>
        <v>20.206000000000003</v>
      </c>
      <c r="N60" s="147">
        <f t="shared" si="3"/>
        <v>19.871000000000002</v>
      </c>
      <c r="O60" s="147">
        <f t="shared" si="4"/>
        <v>22.805999999999997</v>
      </c>
      <c r="P60" s="147">
        <f t="shared" si="5"/>
        <v>22.471</v>
      </c>
      <c r="Q60" s="147">
        <f t="shared" si="6"/>
        <v>14.406000000000001</v>
      </c>
      <c r="R60" s="147">
        <f t="shared" si="7"/>
        <v>14.071000000000002</v>
      </c>
      <c r="S60" s="147">
        <f t="shared" si="8"/>
        <v>61.731875000000002</v>
      </c>
      <c r="T60" s="147">
        <f t="shared" si="9"/>
        <v>61.964374999999997</v>
      </c>
      <c r="U60" s="147">
        <f t="shared" si="10"/>
        <v>22.78548146</v>
      </c>
      <c r="V60" s="147">
        <f t="shared" si="11"/>
        <v>22.797335270000001</v>
      </c>
      <c r="Z60" s="142"/>
      <c r="AX60" s="141">
        <v>2032</v>
      </c>
      <c r="AY60" s="134">
        <f t="shared" si="12"/>
        <v>20.206000000000003</v>
      </c>
      <c r="AZ60" s="134">
        <f t="shared" si="13"/>
        <v>61.731875000000002</v>
      </c>
      <c r="BA60" s="141">
        <f t="shared" si="14"/>
        <v>461.5</v>
      </c>
      <c r="BB60" s="134">
        <f t="shared" si="15"/>
        <v>19.871000000000002</v>
      </c>
      <c r="BC60" s="134">
        <f t="shared" si="16"/>
        <v>61.964374999999997</v>
      </c>
      <c r="BD60" s="141">
        <f t="shared" si="17"/>
        <v>457.79999999999995</v>
      </c>
    </row>
    <row r="61" spans="1:56">
      <c r="A61" s="146">
        <v>2033</v>
      </c>
      <c r="B61" s="159">
        <f t="shared" si="23"/>
        <v>1.1589999999999998</v>
      </c>
      <c r="C61" s="159">
        <f t="shared" si="23"/>
        <v>0.79650000000000021</v>
      </c>
      <c r="D61" s="159">
        <f t="shared" si="23"/>
        <v>-1.2884999999999998</v>
      </c>
      <c r="E61" s="159">
        <f t="shared" si="23"/>
        <v>-0.88549999999999995</v>
      </c>
      <c r="F61" s="159">
        <f t="shared" si="23"/>
        <v>0.68933403999999787</v>
      </c>
      <c r="G61" s="159">
        <f t="shared" si="23"/>
        <v>0.69060245499999851</v>
      </c>
      <c r="H61" s="147"/>
      <c r="I61" s="147"/>
      <c r="J61" s="147"/>
      <c r="K61" s="147">
        <v>466.25</v>
      </c>
      <c r="L61" s="147">
        <v>461.44999999999993</v>
      </c>
      <c r="M61" s="147">
        <f t="shared" si="2"/>
        <v>20.259</v>
      </c>
      <c r="N61" s="147">
        <f t="shared" si="3"/>
        <v>19.896500000000003</v>
      </c>
      <c r="O61" s="147">
        <f t="shared" si="4"/>
        <v>22.858999999999998</v>
      </c>
      <c r="P61" s="147">
        <f t="shared" si="5"/>
        <v>22.496500000000001</v>
      </c>
      <c r="Q61" s="147">
        <f t="shared" si="6"/>
        <v>14.459</v>
      </c>
      <c r="R61" s="147">
        <f t="shared" si="7"/>
        <v>14.096500000000001</v>
      </c>
      <c r="S61" s="147">
        <f t="shared" si="8"/>
        <v>61.694687500000001</v>
      </c>
      <c r="T61" s="147">
        <f t="shared" si="9"/>
        <v>61.946562499999999</v>
      </c>
      <c r="U61" s="147">
        <f t="shared" si="10"/>
        <v>22.81744664</v>
      </c>
      <c r="V61" s="147">
        <f t="shared" si="11"/>
        <v>22.818715054999998</v>
      </c>
      <c r="Z61" s="142"/>
      <c r="AX61" s="141">
        <v>2033</v>
      </c>
      <c r="AY61" s="134">
        <f t="shared" si="12"/>
        <v>20.259</v>
      </c>
      <c r="AZ61" s="134">
        <f t="shared" si="13"/>
        <v>61.694687500000001</v>
      </c>
      <c r="BA61" s="141">
        <f t="shared" si="14"/>
        <v>466.25</v>
      </c>
      <c r="BB61" s="134">
        <f t="shared" si="15"/>
        <v>19.896500000000003</v>
      </c>
      <c r="BC61" s="134">
        <f t="shared" si="16"/>
        <v>61.946562499999999</v>
      </c>
      <c r="BD61" s="141">
        <f t="shared" si="17"/>
        <v>461.44999999999993</v>
      </c>
    </row>
    <row r="62" spans="1:56">
      <c r="A62" s="146">
        <v>2034</v>
      </c>
      <c r="B62" s="159">
        <f t="shared" si="23"/>
        <v>1.2119999999999997</v>
      </c>
      <c r="C62" s="159">
        <f t="shared" si="23"/>
        <v>0.82200000000000017</v>
      </c>
      <c r="D62" s="159">
        <f t="shared" si="23"/>
        <v>-1.3479999999999996</v>
      </c>
      <c r="E62" s="159">
        <f t="shared" si="23"/>
        <v>-0.91399999999999992</v>
      </c>
      <c r="F62" s="159">
        <f t="shared" si="23"/>
        <v>0.72129921999999791</v>
      </c>
      <c r="G62" s="159">
        <f t="shared" si="23"/>
        <v>0.71198223999999843</v>
      </c>
      <c r="H62" s="147"/>
      <c r="I62" s="147"/>
      <c r="J62" s="147"/>
      <c r="K62" s="147">
        <v>471</v>
      </c>
      <c r="L62" s="147">
        <v>465.09999999999991</v>
      </c>
      <c r="M62" s="147">
        <f t="shared" si="2"/>
        <v>20.312000000000001</v>
      </c>
      <c r="N62" s="147">
        <f t="shared" si="3"/>
        <v>19.922000000000001</v>
      </c>
      <c r="O62" s="147">
        <f t="shared" si="4"/>
        <v>22.911999999999999</v>
      </c>
      <c r="P62" s="147">
        <f t="shared" si="5"/>
        <v>22.521999999999998</v>
      </c>
      <c r="Q62" s="147">
        <f t="shared" si="6"/>
        <v>14.512</v>
      </c>
      <c r="R62" s="147">
        <f t="shared" si="7"/>
        <v>14.122000000000002</v>
      </c>
      <c r="S62" s="147">
        <f t="shared" si="8"/>
        <v>61.657499999999999</v>
      </c>
      <c r="T62" s="147">
        <f t="shared" si="9"/>
        <v>61.928750000000001</v>
      </c>
      <c r="U62" s="147">
        <f t="shared" si="10"/>
        <v>22.84941182</v>
      </c>
      <c r="V62" s="147">
        <f t="shared" si="11"/>
        <v>22.840094839999999</v>
      </c>
      <c r="Z62" s="142"/>
      <c r="AX62" s="141">
        <v>2034</v>
      </c>
      <c r="AY62" s="134">
        <f t="shared" si="12"/>
        <v>20.312000000000001</v>
      </c>
      <c r="AZ62" s="134">
        <f t="shared" si="13"/>
        <v>61.657499999999999</v>
      </c>
      <c r="BA62" s="141">
        <f t="shared" si="14"/>
        <v>471</v>
      </c>
      <c r="BB62" s="134">
        <f t="shared" si="15"/>
        <v>19.922000000000001</v>
      </c>
      <c r="BC62" s="134">
        <f t="shared" si="16"/>
        <v>61.928750000000001</v>
      </c>
      <c r="BD62" s="141">
        <f t="shared" si="17"/>
        <v>465.09999999999991</v>
      </c>
    </row>
    <row r="63" spans="1:56">
      <c r="A63" s="146">
        <v>2035</v>
      </c>
      <c r="B63" s="159">
        <f t="shared" si="23"/>
        <v>1.2649999999999997</v>
      </c>
      <c r="C63" s="159">
        <f t="shared" si="23"/>
        <v>0.84750000000000014</v>
      </c>
      <c r="D63" s="159">
        <f t="shared" si="23"/>
        <v>-1.4074999999999995</v>
      </c>
      <c r="E63" s="159">
        <f t="shared" si="23"/>
        <v>-0.94249999999999989</v>
      </c>
      <c r="F63" s="159">
        <f t="shared" si="23"/>
        <v>0.75326439999999795</v>
      </c>
      <c r="G63" s="159">
        <f t="shared" si="23"/>
        <v>0.73336202499999836</v>
      </c>
      <c r="H63" s="147"/>
      <c r="I63" s="147"/>
      <c r="J63" s="147"/>
      <c r="K63" s="147">
        <v>475.75</v>
      </c>
      <c r="L63" s="147">
        <v>468.74999999999989</v>
      </c>
      <c r="M63" s="147">
        <f t="shared" si="2"/>
        <v>20.365000000000002</v>
      </c>
      <c r="N63" s="147">
        <f t="shared" si="3"/>
        <v>19.947500000000002</v>
      </c>
      <c r="O63" s="147">
        <f t="shared" si="4"/>
        <v>22.965</v>
      </c>
      <c r="P63" s="147">
        <f t="shared" si="5"/>
        <v>22.547499999999999</v>
      </c>
      <c r="Q63" s="147">
        <f t="shared" si="6"/>
        <v>14.565000000000001</v>
      </c>
      <c r="R63" s="147">
        <f t="shared" si="7"/>
        <v>14.147500000000001</v>
      </c>
      <c r="S63" s="147">
        <f t="shared" si="8"/>
        <v>61.620312499999997</v>
      </c>
      <c r="T63" s="147">
        <f t="shared" si="9"/>
        <v>61.910937500000003</v>
      </c>
      <c r="U63" s="147">
        <f t="shared" si="10"/>
        <v>22.881377000000001</v>
      </c>
      <c r="V63" s="147">
        <f t="shared" si="11"/>
        <v>22.861474625</v>
      </c>
      <c r="Z63" s="142"/>
      <c r="AX63" s="141">
        <v>2035</v>
      </c>
      <c r="AY63" s="134">
        <f t="shared" si="12"/>
        <v>20.365000000000002</v>
      </c>
      <c r="AZ63" s="134">
        <f t="shared" si="13"/>
        <v>61.620312499999997</v>
      </c>
      <c r="BA63" s="141">
        <f t="shared" si="14"/>
        <v>475.75</v>
      </c>
      <c r="BB63" s="134">
        <f t="shared" si="15"/>
        <v>19.947500000000002</v>
      </c>
      <c r="BC63" s="134">
        <f t="shared" si="16"/>
        <v>61.910937500000003</v>
      </c>
      <c r="BD63" s="141">
        <f t="shared" si="17"/>
        <v>468.74999999999989</v>
      </c>
    </row>
    <row r="64" spans="1:56">
      <c r="A64" s="146">
        <v>2036</v>
      </c>
      <c r="B64" s="159">
        <f t="shared" si="23"/>
        <v>1.3179999999999996</v>
      </c>
      <c r="C64" s="159">
        <f t="shared" si="23"/>
        <v>0.87300000000000011</v>
      </c>
      <c r="D64" s="159">
        <f t="shared" si="23"/>
        <v>-1.4669999999999994</v>
      </c>
      <c r="E64" s="159">
        <f t="shared" si="23"/>
        <v>-0.97099999999999986</v>
      </c>
      <c r="F64" s="159">
        <f t="shared" si="23"/>
        <v>0.78522957999999798</v>
      </c>
      <c r="G64" s="159">
        <f t="shared" si="23"/>
        <v>0.75474180999999829</v>
      </c>
      <c r="H64" s="147"/>
      <c r="I64" s="147"/>
      <c r="J64" s="147"/>
      <c r="K64" s="147">
        <v>480.5</v>
      </c>
      <c r="L64" s="147">
        <v>472.39999999999986</v>
      </c>
      <c r="M64" s="147">
        <f t="shared" si="2"/>
        <v>20.417999999999999</v>
      </c>
      <c r="N64" s="147">
        <f t="shared" si="3"/>
        <v>19.973000000000003</v>
      </c>
      <c r="O64" s="147">
        <f t="shared" si="4"/>
        <v>23.018000000000001</v>
      </c>
      <c r="P64" s="147">
        <f t="shared" si="5"/>
        <v>22.573</v>
      </c>
      <c r="Q64" s="147">
        <f t="shared" si="6"/>
        <v>14.618</v>
      </c>
      <c r="R64" s="147">
        <f t="shared" si="7"/>
        <v>14.173</v>
      </c>
      <c r="S64" s="147">
        <f t="shared" si="8"/>
        <v>61.583125000000003</v>
      </c>
      <c r="T64" s="147">
        <f t="shared" si="9"/>
        <v>61.893124999999998</v>
      </c>
      <c r="U64" s="147">
        <f t="shared" si="10"/>
        <v>22.913342180000001</v>
      </c>
      <c r="V64" s="147">
        <f t="shared" si="11"/>
        <v>22.88285441</v>
      </c>
      <c r="Z64" s="142"/>
      <c r="AX64" s="141">
        <v>2036</v>
      </c>
      <c r="AY64" s="134">
        <f t="shared" si="12"/>
        <v>20.417999999999999</v>
      </c>
      <c r="AZ64" s="134">
        <f t="shared" si="13"/>
        <v>61.583125000000003</v>
      </c>
      <c r="BA64" s="141">
        <f t="shared" si="14"/>
        <v>480.5</v>
      </c>
      <c r="BB64" s="134">
        <f t="shared" si="15"/>
        <v>19.973000000000003</v>
      </c>
      <c r="BC64" s="134">
        <f t="shared" si="16"/>
        <v>61.893124999999998</v>
      </c>
      <c r="BD64" s="141">
        <f t="shared" si="17"/>
        <v>472.39999999999986</v>
      </c>
    </row>
    <row r="65" spans="1:56">
      <c r="A65" s="146">
        <v>2037</v>
      </c>
      <c r="B65" s="159">
        <f t="shared" si="23"/>
        <v>1.3709999999999996</v>
      </c>
      <c r="C65" s="159">
        <f t="shared" si="23"/>
        <v>0.89850000000000008</v>
      </c>
      <c r="D65" s="159">
        <f t="shared" si="23"/>
        <v>-1.5264999999999993</v>
      </c>
      <c r="E65" s="159">
        <f t="shared" si="23"/>
        <v>-0.99949999999999983</v>
      </c>
      <c r="F65" s="159">
        <f t="shared" si="23"/>
        <v>0.81719475999999802</v>
      </c>
      <c r="G65" s="159">
        <f t="shared" si="23"/>
        <v>0.77612159499999822</v>
      </c>
      <c r="H65" s="147"/>
      <c r="I65" s="147"/>
      <c r="J65" s="147"/>
      <c r="K65" s="147">
        <v>485.25</v>
      </c>
      <c r="L65" s="147">
        <v>476.04999999999984</v>
      </c>
      <c r="M65" s="147">
        <f t="shared" si="2"/>
        <v>20.471</v>
      </c>
      <c r="N65" s="147">
        <f t="shared" si="3"/>
        <v>19.9985</v>
      </c>
      <c r="O65" s="147">
        <f t="shared" si="4"/>
        <v>23.070999999999998</v>
      </c>
      <c r="P65" s="147">
        <f t="shared" si="5"/>
        <v>22.598499999999998</v>
      </c>
      <c r="Q65" s="147">
        <f t="shared" si="6"/>
        <v>14.670999999999999</v>
      </c>
      <c r="R65" s="147">
        <f t="shared" si="7"/>
        <v>14.198500000000001</v>
      </c>
      <c r="S65" s="147">
        <f t="shared" si="8"/>
        <v>61.545937500000001</v>
      </c>
      <c r="T65" s="147">
        <f t="shared" si="9"/>
        <v>61.8753125</v>
      </c>
      <c r="U65" s="147">
        <f t="shared" si="10"/>
        <v>22.945307360000001</v>
      </c>
      <c r="V65" s="147">
        <f t="shared" si="11"/>
        <v>22.904234195000001</v>
      </c>
      <c r="Z65" s="142"/>
      <c r="AX65" s="141">
        <v>2037</v>
      </c>
      <c r="AY65" s="134">
        <f t="shared" si="12"/>
        <v>20.471</v>
      </c>
      <c r="AZ65" s="134">
        <f t="shared" si="13"/>
        <v>61.545937500000001</v>
      </c>
      <c r="BA65" s="141">
        <f t="shared" si="14"/>
        <v>485.25</v>
      </c>
      <c r="BB65" s="134">
        <f t="shared" si="15"/>
        <v>19.9985</v>
      </c>
      <c r="BC65" s="134">
        <f t="shared" si="16"/>
        <v>61.8753125</v>
      </c>
      <c r="BD65" s="141">
        <f t="shared" si="17"/>
        <v>476.04999999999984</v>
      </c>
    </row>
    <row r="66" spans="1:56">
      <c r="A66" s="146">
        <v>2038</v>
      </c>
      <c r="B66" s="159">
        <f t="shared" si="23"/>
        <v>1.4239999999999995</v>
      </c>
      <c r="C66" s="159">
        <f t="shared" si="23"/>
        <v>0.92400000000000004</v>
      </c>
      <c r="D66" s="159">
        <f t="shared" si="23"/>
        <v>-1.5859999999999992</v>
      </c>
      <c r="E66" s="159">
        <f t="shared" si="23"/>
        <v>-1.0279999999999998</v>
      </c>
      <c r="F66" s="159">
        <f t="shared" si="23"/>
        <v>0.84915993999999806</v>
      </c>
      <c r="G66" s="159">
        <f t="shared" si="23"/>
        <v>0.79750137999999815</v>
      </c>
      <c r="H66" s="147"/>
      <c r="I66" s="147"/>
      <c r="J66" s="147"/>
      <c r="K66" s="147">
        <v>490</v>
      </c>
      <c r="L66" s="147">
        <v>479.69999999999982</v>
      </c>
      <c r="M66" s="147">
        <f t="shared" si="2"/>
        <v>20.524000000000001</v>
      </c>
      <c r="N66" s="147">
        <f t="shared" si="3"/>
        <v>20.024000000000001</v>
      </c>
      <c r="O66" s="147">
        <f t="shared" si="4"/>
        <v>23.123999999999999</v>
      </c>
      <c r="P66" s="147">
        <f t="shared" si="5"/>
        <v>22.623999999999999</v>
      </c>
      <c r="Q66" s="147">
        <f t="shared" si="6"/>
        <v>14.724</v>
      </c>
      <c r="R66" s="147">
        <f t="shared" si="7"/>
        <v>14.224</v>
      </c>
      <c r="S66" s="147">
        <f t="shared" si="8"/>
        <v>61.508749999999999</v>
      </c>
      <c r="T66" s="147">
        <f t="shared" si="9"/>
        <v>61.857500000000002</v>
      </c>
      <c r="U66" s="147">
        <f t="shared" si="10"/>
        <v>22.977272540000001</v>
      </c>
      <c r="V66" s="147">
        <f t="shared" si="11"/>
        <v>22.925613980000001</v>
      </c>
      <c r="Z66" s="142"/>
      <c r="AX66" s="141">
        <v>2038</v>
      </c>
      <c r="AY66" s="134">
        <f t="shared" si="12"/>
        <v>20.524000000000001</v>
      </c>
      <c r="AZ66" s="134">
        <f t="shared" si="13"/>
        <v>61.508749999999999</v>
      </c>
      <c r="BA66" s="141">
        <f t="shared" si="14"/>
        <v>490</v>
      </c>
      <c r="BB66" s="134">
        <f t="shared" si="15"/>
        <v>20.024000000000001</v>
      </c>
      <c r="BC66" s="134">
        <f t="shared" si="16"/>
        <v>61.857500000000002</v>
      </c>
      <c r="BD66" s="141">
        <f t="shared" si="17"/>
        <v>479.69999999999982</v>
      </c>
    </row>
    <row r="67" spans="1:56">
      <c r="A67" s="146">
        <v>2039</v>
      </c>
      <c r="B67" s="159">
        <f t="shared" si="23"/>
        <v>1.4769999999999994</v>
      </c>
      <c r="C67" s="159">
        <f t="shared" si="23"/>
        <v>0.94950000000000001</v>
      </c>
      <c r="D67" s="159">
        <f t="shared" si="23"/>
        <v>-1.6454999999999991</v>
      </c>
      <c r="E67" s="159">
        <f t="shared" si="23"/>
        <v>-1.0564999999999998</v>
      </c>
      <c r="F67" s="159">
        <f t="shared" si="23"/>
        <v>0.8811251199999981</v>
      </c>
      <c r="G67" s="159">
        <f t="shared" si="23"/>
        <v>0.81888116499999808</v>
      </c>
      <c r="H67" s="147"/>
      <c r="I67" s="147"/>
      <c r="J67" s="147"/>
      <c r="K67" s="147">
        <v>494.75</v>
      </c>
      <c r="L67" s="147">
        <v>483.3499999999998</v>
      </c>
      <c r="M67" s="147">
        <f t="shared" si="2"/>
        <v>20.577000000000002</v>
      </c>
      <c r="N67" s="147">
        <f t="shared" si="3"/>
        <v>20.049500000000002</v>
      </c>
      <c r="O67" s="147">
        <f t="shared" si="4"/>
        <v>23.177</v>
      </c>
      <c r="P67" s="147">
        <f t="shared" si="5"/>
        <v>22.6495</v>
      </c>
      <c r="Q67" s="147">
        <f t="shared" si="6"/>
        <v>14.777000000000001</v>
      </c>
      <c r="R67" s="147">
        <f t="shared" si="7"/>
        <v>14.249500000000001</v>
      </c>
      <c r="S67" s="147">
        <f t="shared" si="8"/>
        <v>61.471562499999997</v>
      </c>
      <c r="T67" s="147">
        <f t="shared" si="9"/>
        <v>61.839687499999997</v>
      </c>
      <c r="U67" s="147">
        <f t="shared" si="10"/>
        <v>23.009237719999998</v>
      </c>
      <c r="V67" s="147">
        <f t="shared" si="11"/>
        <v>22.946993764999998</v>
      </c>
      <c r="Z67" s="142"/>
      <c r="AX67" s="141">
        <v>2039</v>
      </c>
      <c r="AY67" s="134">
        <f t="shared" si="12"/>
        <v>20.577000000000002</v>
      </c>
      <c r="AZ67" s="134">
        <f t="shared" si="13"/>
        <v>61.471562499999997</v>
      </c>
      <c r="BA67" s="141">
        <f t="shared" si="14"/>
        <v>494.75</v>
      </c>
      <c r="BB67" s="134">
        <f t="shared" si="15"/>
        <v>20.049500000000002</v>
      </c>
      <c r="BC67" s="134">
        <f t="shared" si="16"/>
        <v>61.839687499999997</v>
      </c>
      <c r="BD67" s="141">
        <f t="shared" si="17"/>
        <v>483.3499999999998</v>
      </c>
    </row>
    <row r="68" spans="1:56">
      <c r="A68" s="146">
        <v>2040</v>
      </c>
      <c r="B68" s="159">
        <f t="shared" si="23"/>
        <v>1.5299999999999994</v>
      </c>
      <c r="C68" s="159">
        <f t="shared" si="23"/>
        <v>0.97499999999999998</v>
      </c>
      <c r="D68" s="159">
        <f t="shared" si="23"/>
        <v>-1.704999999999999</v>
      </c>
      <c r="E68" s="159">
        <f t="shared" si="23"/>
        <v>-1.0849999999999997</v>
      </c>
      <c r="F68" s="159">
        <f t="shared" si="23"/>
        <v>0.91309029999999813</v>
      </c>
      <c r="G68" s="159">
        <f t="shared" si="23"/>
        <v>0.84026094999999801</v>
      </c>
      <c r="H68" s="147"/>
      <c r="I68" s="147"/>
      <c r="J68" s="147"/>
      <c r="K68" s="147">
        <v>499.5</v>
      </c>
      <c r="L68" s="147">
        <v>487</v>
      </c>
      <c r="M68" s="147">
        <f t="shared" si="2"/>
        <v>20.630000000000003</v>
      </c>
      <c r="N68" s="147">
        <f t="shared" si="3"/>
        <v>20.075000000000003</v>
      </c>
      <c r="O68" s="147">
        <f t="shared" si="4"/>
        <v>23.229999999999997</v>
      </c>
      <c r="P68" s="147">
        <f t="shared" si="5"/>
        <v>22.675000000000001</v>
      </c>
      <c r="Q68" s="147">
        <f t="shared" si="6"/>
        <v>14.83</v>
      </c>
      <c r="R68" s="147">
        <f t="shared" si="7"/>
        <v>14.275</v>
      </c>
      <c r="S68" s="147">
        <f t="shared" si="8"/>
        <v>61.434375000000003</v>
      </c>
      <c r="T68" s="147">
        <f t="shared" si="9"/>
        <v>61.821874999999999</v>
      </c>
      <c r="U68" s="147">
        <f t="shared" si="10"/>
        <v>23.041202899999998</v>
      </c>
      <c r="V68" s="147">
        <f t="shared" si="11"/>
        <v>22.968373549999999</v>
      </c>
      <c r="Z68" s="142"/>
      <c r="AX68" s="141">
        <v>2040</v>
      </c>
      <c r="AY68" s="134">
        <f t="shared" si="12"/>
        <v>20.630000000000003</v>
      </c>
      <c r="AZ68" s="134">
        <f t="shared" si="13"/>
        <v>61.434375000000003</v>
      </c>
      <c r="BA68" s="141">
        <f t="shared" si="14"/>
        <v>499.5</v>
      </c>
      <c r="BB68" s="134">
        <f t="shared" si="15"/>
        <v>20.075000000000003</v>
      </c>
      <c r="BC68" s="134">
        <f t="shared" si="16"/>
        <v>61.821874999999999</v>
      </c>
      <c r="BD68" s="141">
        <f t="shared" si="17"/>
        <v>487</v>
      </c>
    </row>
    <row r="69" spans="1:56">
      <c r="A69" s="146">
        <v>2041</v>
      </c>
      <c r="B69" s="159">
        <f t="shared" si="23"/>
        <v>1.5829999999999993</v>
      </c>
      <c r="C69" s="159">
        <f t="shared" si="23"/>
        <v>1.0004999999999999</v>
      </c>
      <c r="D69" s="159">
        <f t="shared" si="23"/>
        <v>-1.7644999999999988</v>
      </c>
      <c r="E69" s="159">
        <f t="shared" si="23"/>
        <v>-1.1134999999999997</v>
      </c>
      <c r="F69" s="159">
        <f t="shared" si="23"/>
        <v>0.94505547999999817</v>
      </c>
      <c r="G69" s="159">
        <f t="shared" si="23"/>
        <v>0.86164073499999794</v>
      </c>
      <c r="H69" s="147"/>
      <c r="I69" s="147"/>
      <c r="J69" s="147"/>
      <c r="K69" s="147">
        <v>505.65</v>
      </c>
      <c r="L69" s="147">
        <v>491</v>
      </c>
      <c r="M69" s="147">
        <f t="shared" si="2"/>
        <v>20.683</v>
      </c>
      <c r="N69" s="147">
        <f t="shared" si="3"/>
        <v>20.1005</v>
      </c>
      <c r="O69" s="147">
        <f t="shared" si="4"/>
        <v>23.282999999999998</v>
      </c>
      <c r="P69" s="147">
        <f t="shared" si="5"/>
        <v>22.700499999999998</v>
      </c>
      <c r="Q69" s="147">
        <f t="shared" si="6"/>
        <v>14.882999999999999</v>
      </c>
      <c r="R69" s="147">
        <f t="shared" si="7"/>
        <v>14.300500000000001</v>
      </c>
      <c r="S69" s="147">
        <f t="shared" si="8"/>
        <v>61.397187500000001</v>
      </c>
      <c r="T69" s="147">
        <f t="shared" si="9"/>
        <v>61.804062500000001</v>
      </c>
      <c r="U69" s="147">
        <f t="shared" si="10"/>
        <v>23.073168079999999</v>
      </c>
      <c r="V69" s="147">
        <f t="shared" si="11"/>
        <v>22.989753335</v>
      </c>
      <c r="Z69" s="142"/>
      <c r="AX69" s="141">
        <v>2041</v>
      </c>
      <c r="AY69" s="134">
        <f t="shared" si="12"/>
        <v>20.683</v>
      </c>
      <c r="AZ69" s="134">
        <f t="shared" si="13"/>
        <v>61.397187500000001</v>
      </c>
      <c r="BA69" s="141">
        <f t="shared" si="14"/>
        <v>505.65</v>
      </c>
      <c r="BB69" s="134">
        <f t="shared" si="15"/>
        <v>20.1005</v>
      </c>
      <c r="BC69" s="134">
        <f t="shared" si="16"/>
        <v>61.804062500000001</v>
      </c>
      <c r="BD69" s="141">
        <f t="shared" si="17"/>
        <v>491</v>
      </c>
    </row>
    <row r="70" spans="1:56">
      <c r="A70" s="146">
        <v>2042</v>
      </c>
      <c r="B70" s="159">
        <f t="shared" si="23"/>
        <v>1.6359999999999992</v>
      </c>
      <c r="C70" s="159">
        <f t="shared" si="23"/>
        <v>1.026</v>
      </c>
      <c r="D70" s="159">
        <f t="shared" si="23"/>
        <v>-1.8239999999999987</v>
      </c>
      <c r="E70" s="159">
        <f t="shared" si="23"/>
        <v>-1.1419999999999997</v>
      </c>
      <c r="F70" s="159">
        <f t="shared" si="23"/>
        <v>0.97702065999999821</v>
      </c>
      <c r="G70" s="159">
        <f t="shared" si="23"/>
        <v>0.88302051999999787</v>
      </c>
      <c r="H70" s="147"/>
      <c r="I70" s="147"/>
      <c r="J70" s="147"/>
      <c r="K70" s="147">
        <v>511.79999999999995</v>
      </c>
      <c r="L70" s="147">
        <v>495</v>
      </c>
      <c r="M70" s="147">
        <f t="shared" si="2"/>
        <v>20.736000000000001</v>
      </c>
      <c r="N70" s="147">
        <f t="shared" si="3"/>
        <v>20.126000000000001</v>
      </c>
      <c r="O70" s="147">
        <f t="shared" si="4"/>
        <v>23.335999999999999</v>
      </c>
      <c r="P70" s="147">
        <f t="shared" si="5"/>
        <v>22.725999999999999</v>
      </c>
      <c r="Q70" s="147">
        <f t="shared" si="6"/>
        <v>14.936</v>
      </c>
      <c r="R70" s="147">
        <f t="shared" si="7"/>
        <v>14.326000000000001</v>
      </c>
      <c r="S70" s="147">
        <f t="shared" si="8"/>
        <v>61.36</v>
      </c>
      <c r="T70" s="147">
        <f t="shared" si="9"/>
        <v>61.786250000000003</v>
      </c>
      <c r="U70" s="147">
        <f t="shared" si="10"/>
        <v>23.105133259999999</v>
      </c>
      <c r="V70" s="147">
        <f t="shared" si="11"/>
        <v>23.01113312</v>
      </c>
      <c r="Z70" s="142"/>
      <c r="AX70" s="141">
        <v>2042</v>
      </c>
      <c r="AY70" s="134">
        <f t="shared" si="12"/>
        <v>20.736000000000001</v>
      </c>
      <c r="AZ70" s="134">
        <f t="shared" si="13"/>
        <v>61.36</v>
      </c>
      <c r="BA70" s="141">
        <f t="shared" si="14"/>
        <v>511.79999999999995</v>
      </c>
      <c r="BB70" s="134">
        <f t="shared" si="15"/>
        <v>20.126000000000001</v>
      </c>
      <c r="BC70" s="134">
        <f t="shared" si="16"/>
        <v>61.786250000000003</v>
      </c>
      <c r="BD70" s="141">
        <f t="shared" si="17"/>
        <v>495</v>
      </c>
    </row>
    <row r="71" spans="1:56">
      <c r="A71" s="146">
        <v>2043</v>
      </c>
      <c r="B71" s="159">
        <f t="shared" si="23"/>
        <v>1.6889999999999992</v>
      </c>
      <c r="C71" s="159">
        <f t="shared" si="23"/>
        <v>1.0515000000000001</v>
      </c>
      <c r="D71" s="159">
        <f t="shared" si="23"/>
        <v>-1.8834999999999986</v>
      </c>
      <c r="E71" s="159">
        <f t="shared" si="23"/>
        <v>-1.1704999999999997</v>
      </c>
      <c r="F71" s="159">
        <f t="shared" si="23"/>
        <v>1.0089858399999982</v>
      </c>
      <c r="G71" s="159">
        <f t="shared" si="23"/>
        <v>0.9044003049999978</v>
      </c>
      <c r="H71" s="147"/>
      <c r="I71" s="147"/>
      <c r="J71" s="147"/>
      <c r="K71" s="147">
        <v>517.94999999999993</v>
      </c>
      <c r="L71" s="147">
        <v>499</v>
      </c>
      <c r="M71" s="147">
        <f t="shared" si="2"/>
        <v>20.789000000000001</v>
      </c>
      <c r="N71" s="147">
        <f t="shared" si="3"/>
        <v>20.151500000000002</v>
      </c>
      <c r="O71" s="147">
        <f t="shared" si="4"/>
        <v>23.388999999999999</v>
      </c>
      <c r="P71" s="147">
        <f t="shared" si="5"/>
        <v>22.7515</v>
      </c>
      <c r="Q71" s="147">
        <f t="shared" si="6"/>
        <v>14.989000000000001</v>
      </c>
      <c r="R71" s="147">
        <f t="shared" si="7"/>
        <v>14.351500000000001</v>
      </c>
      <c r="S71" s="147">
        <f t="shared" si="8"/>
        <v>61.322812499999998</v>
      </c>
      <c r="T71" s="147">
        <f t="shared" si="9"/>
        <v>61.768437499999997</v>
      </c>
      <c r="U71" s="147">
        <f t="shared" si="10"/>
        <v>23.137098439999999</v>
      </c>
      <c r="V71" s="147">
        <f t="shared" si="11"/>
        <v>23.032512905000001</v>
      </c>
      <c r="Z71" s="142"/>
      <c r="AX71" s="141">
        <v>2043</v>
      </c>
      <c r="AY71" s="134">
        <f t="shared" si="12"/>
        <v>20.789000000000001</v>
      </c>
      <c r="AZ71" s="134">
        <f t="shared" si="13"/>
        <v>61.322812499999998</v>
      </c>
      <c r="BA71" s="141">
        <f t="shared" si="14"/>
        <v>517.94999999999993</v>
      </c>
      <c r="BB71" s="134">
        <f t="shared" si="15"/>
        <v>20.151500000000002</v>
      </c>
      <c r="BC71" s="134">
        <f t="shared" si="16"/>
        <v>61.768437499999997</v>
      </c>
      <c r="BD71" s="141">
        <f t="shared" si="17"/>
        <v>499</v>
      </c>
    </row>
    <row r="72" spans="1:56">
      <c r="A72" s="146">
        <v>2044</v>
      </c>
      <c r="B72" s="159">
        <f t="shared" si="23"/>
        <v>1.7419999999999991</v>
      </c>
      <c r="C72" s="159">
        <f t="shared" si="23"/>
        <v>1.0770000000000002</v>
      </c>
      <c r="D72" s="159">
        <f t="shared" si="23"/>
        <v>-1.9429999999999985</v>
      </c>
      <c r="E72" s="159">
        <f t="shared" si="23"/>
        <v>-1.1989999999999996</v>
      </c>
      <c r="F72" s="159">
        <f t="shared" si="23"/>
        <v>1.0409510199999983</v>
      </c>
      <c r="G72" s="159">
        <f t="shared" si="23"/>
        <v>0.92578008999999772</v>
      </c>
      <c r="H72" s="147"/>
      <c r="I72" s="147"/>
      <c r="J72" s="147"/>
      <c r="K72" s="147">
        <v>524.09999999999991</v>
      </c>
      <c r="L72" s="147">
        <v>503</v>
      </c>
      <c r="M72" s="147">
        <f t="shared" si="2"/>
        <v>20.841999999999999</v>
      </c>
      <c r="N72" s="147">
        <f t="shared" si="3"/>
        <v>20.177000000000003</v>
      </c>
      <c r="O72" s="147">
        <f t="shared" si="4"/>
        <v>23.442</v>
      </c>
      <c r="P72" s="147">
        <f t="shared" si="5"/>
        <v>22.777000000000001</v>
      </c>
      <c r="Q72" s="147">
        <f t="shared" si="6"/>
        <v>15.042</v>
      </c>
      <c r="R72" s="147">
        <f t="shared" si="7"/>
        <v>14.377000000000001</v>
      </c>
      <c r="S72" s="147">
        <f t="shared" si="8"/>
        <v>61.285625000000003</v>
      </c>
      <c r="T72" s="147">
        <f t="shared" si="9"/>
        <v>61.750624999999999</v>
      </c>
      <c r="U72" s="147">
        <f t="shared" si="10"/>
        <v>23.169063619999999</v>
      </c>
      <c r="V72" s="147">
        <f t="shared" si="11"/>
        <v>23.053892689999998</v>
      </c>
      <c r="Z72" s="142"/>
      <c r="AX72" s="141">
        <v>2044</v>
      </c>
      <c r="AY72" s="134">
        <f t="shared" si="12"/>
        <v>20.841999999999999</v>
      </c>
      <c r="AZ72" s="134">
        <f t="shared" si="13"/>
        <v>61.285625000000003</v>
      </c>
      <c r="BA72" s="141">
        <f t="shared" si="14"/>
        <v>524.09999999999991</v>
      </c>
      <c r="BB72" s="134">
        <f t="shared" si="15"/>
        <v>20.177000000000003</v>
      </c>
      <c r="BC72" s="134">
        <f t="shared" si="16"/>
        <v>61.750624999999999</v>
      </c>
      <c r="BD72" s="141">
        <f t="shared" si="17"/>
        <v>503</v>
      </c>
    </row>
    <row r="73" spans="1:56">
      <c r="A73" s="146">
        <v>2045</v>
      </c>
      <c r="B73" s="159">
        <f t="shared" si="23"/>
        <v>1.794999999999999</v>
      </c>
      <c r="C73" s="159">
        <f t="shared" si="23"/>
        <v>1.1025000000000003</v>
      </c>
      <c r="D73" s="159">
        <f t="shared" si="23"/>
        <v>-2.0024999999999986</v>
      </c>
      <c r="E73" s="159">
        <f t="shared" si="23"/>
        <v>-1.2274999999999996</v>
      </c>
      <c r="F73" s="159">
        <f t="shared" si="23"/>
        <v>1.0729161999999983</v>
      </c>
      <c r="G73" s="159">
        <f t="shared" si="23"/>
        <v>0.94715987499999765</v>
      </c>
      <c r="H73" s="147"/>
      <c r="I73" s="147"/>
      <c r="J73" s="147"/>
      <c r="K73" s="147">
        <v>530.24999999999989</v>
      </c>
      <c r="L73" s="147">
        <v>507</v>
      </c>
      <c r="M73" s="147">
        <f t="shared" si="2"/>
        <v>20.895</v>
      </c>
      <c r="N73" s="147">
        <f t="shared" si="3"/>
        <v>20.202500000000001</v>
      </c>
      <c r="O73" s="147">
        <f t="shared" si="4"/>
        <v>23.494999999999997</v>
      </c>
      <c r="P73" s="147">
        <f t="shared" si="5"/>
        <v>22.802499999999998</v>
      </c>
      <c r="Q73" s="147">
        <f t="shared" si="6"/>
        <v>15.094999999999999</v>
      </c>
      <c r="R73" s="147">
        <f t="shared" si="7"/>
        <v>14.402500000000002</v>
      </c>
      <c r="S73" s="147">
        <f t="shared" si="8"/>
        <v>61.248437500000001</v>
      </c>
      <c r="T73" s="147">
        <f t="shared" si="9"/>
        <v>61.732812500000001</v>
      </c>
      <c r="U73" s="147">
        <f t="shared" si="10"/>
        <v>23.2010288</v>
      </c>
      <c r="V73" s="147">
        <f t="shared" si="11"/>
        <v>23.075272474999998</v>
      </c>
      <c r="Z73" s="142"/>
      <c r="AX73" s="141">
        <v>2045</v>
      </c>
      <c r="AY73" s="134">
        <f t="shared" si="12"/>
        <v>20.895</v>
      </c>
      <c r="AZ73" s="134">
        <f t="shared" si="13"/>
        <v>61.248437500000001</v>
      </c>
      <c r="BA73" s="141">
        <f t="shared" si="14"/>
        <v>530.24999999999989</v>
      </c>
      <c r="BB73" s="134">
        <f t="shared" si="15"/>
        <v>20.202500000000001</v>
      </c>
      <c r="BC73" s="134">
        <f t="shared" si="16"/>
        <v>61.732812500000001</v>
      </c>
      <c r="BD73" s="141">
        <f t="shared" si="17"/>
        <v>507</v>
      </c>
    </row>
    <row r="74" spans="1:56">
      <c r="A74" s="146">
        <v>2046</v>
      </c>
      <c r="B74" s="159">
        <f t="shared" si="23"/>
        <v>1.847999999999999</v>
      </c>
      <c r="C74" s="159">
        <f t="shared" si="23"/>
        <v>1.1280000000000003</v>
      </c>
      <c r="D74" s="159">
        <f t="shared" si="23"/>
        <v>-2.0619999999999985</v>
      </c>
      <c r="E74" s="159">
        <f t="shared" si="23"/>
        <v>-1.2559999999999996</v>
      </c>
      <c r="F74" s="159">
        <f t="shared" si="23"/>
        <v>1.1048813799999984</v>
      </c>
      <c r="G74" s="159">
        <f t="shared" si="23"/>
        <v>0.96853965999999758</v>
      </c>
      <c r="H74" s="147"/>
      <c r="I74" s="147"/>
      <c r="J74" s="147"/>
      <c r="K74" s="147">
        <v>536.39999999999986</v>
      </c>
      <c r="L74" s="147">
        <v>511</v>
      </c>
      <c r="M74" s="147">
        <f t="shared" si="2"/>
        <v>20.948</v>
      </c>
      <c r="N74" s="147">
        <f t="shared" si="3"/>
        <v>20.228000000000002</v>
      </c>
      <c r="O74" s="147">
        <f t="shared" si="4"/>
        <v>23.547999999999998</v>
      </c>
      <c r="P74" s="147">
        <f t="shared" si="5"/>
        <v>22.827999999999999</v>
      </c>
      <c r="Q74" s="147">
        <f t="shared" si="6"/>
        <v>15.148</v>
      </c>
      <c r="R74" s="147">
        <f t="shared" si="7"/>
        <v>14.428000000000001</v>
      </c>
      <c r="S74" s="147">
        <f t="shared" si="8"/>
        <v>61.21125</v>
      </c>
      <c r="T74" s="147">
        <f t="shared" si="9"/>
        <v>61.715000000000003</v>
      </c>
      <c r="U74" s="147">
        <f t="shared" si="10"/>
        <v>23.23299398</v>
      </c>
      <c r="V74" s="147">
        <f t="shared" si="11"/>
        <v>23.096652259999999</v>
      </c>
      <c r="Z74" s="142"/>
      <c r="AX74" s="141">
        <v>2046</v>
      </c>
      <c r="AY74" s="134">
        <f t="shared" si="12"/>
        <v>20.948</v>
      </c>
      <c r="AZ74" s="134">
        <f t="shared" si="13"/>
        <v>61.21125</v>
      </c>
      <c r="BA74" s="141">
        <f t="shared" si="14"/>
        <v>536.39999999999986</v>
      </c>
      <c r="BB74" s="134">
        <f t="shared" si="15"/>
        <v>20.228000000000002</v>
      </c>
      <c r="BC74" s="134">
        <f t="shared" si="16"/>
        <v>61.715000000000003</v>
      </c>
      <c r="BD74" s="141">
        <f t="shared" si="17"/>
        <v>511</v>
      </c>
    </row>
    <row r="75" spans="1:56">
      <c r="A75" s="146">
        <v>2047</v>
      </c>
      <c r="B75" s="159">
        <f t="shared" ref="B75:G77" si="24">(B$8-B$7)/COUNT($A$58:$A$77)+B74</f>
        <v>1.9009999999999989</v>
      </c>
      <c r="C75" s="159">
        <f t="shared" si="24"/>
        <v>1.1535000000000004</v>
      </c>
      <c r="D75" s="159">
        <f t="shared" si="24"/>
        <v>-2.1214999999999984</v>
      </c>
      <c r="E75" s="159">
        <f t="shared" si="24"/>
        <v>-1.2844999999999995</v>
      </c>
      <c r="F75" s="159">
        <f t="shared" si="24"/>
        <v>1.1368465599999984</v>
      </c>
      <c r="G75" s="159">
        <f t="shared" si="24"/>
        <v>0.98991944499999751</v>
      </c>
      <c r="H75" s="147"/>
      <c r="I75" s="147"/>
      <c r="J75" s="147"/>
      <c r="K75" s="147">
        <v>542.54999999999984</v>
      </c>
      <c r="L75" s="147">
        <v>515</v>
      </c>
      <c r="M75" s="147">
        <f t="shared" si="2"/>
        <v>21.001000000000001</v>
      </c>
      <c r="N75" s="147">
        <f t="shared" si="3"/>
        <v>20.253500000000003</v>
      </c>
      <c r="O75" s="147">
        <f t="shared" si="4"/>
        <v>23.600999999999999</v>
      </c>
      <c r="P75" s="147">
        <f t="shared" si="5"/>
        <v>22.8535</v>
      </c>
      <c r="Q75" s="147">
        <f t="shared" si="6"/>
        <v>15.201000000000001</v>
      </c>
      <c r="R75" s="147">
        <f t="shared" si="7"/>
        <v>14.453500000000002</v>
      </c>
      <c r="S75" s="147">
        <f t="shared" si="8"/>
        <v>61.174062499999998</v>
      </c>
      <c r="T75" s="147">
        <f t="shared" si="9"/>
        <v>61.697187499999998</v>
      </c>
      <c r="U75" s="147">
        <f t="shared" si="10"/>
        <v>23.26495916</v>
      </c>
      <c r="V75" s="147">
        <f t="shared" si="11"/>
        <v>23.118032045</v>
      </c>
      <c r="Z75" s="142"/>
      <c r="AX75" s="141">
        <v>2047</v>
      </c>
      <c r="AY75" s="134">
        <f t="shared" si="12"/>
        <v>21.001000000000001</v>
      </c>
      <c r="AZ75" s="134">
        <f t="shared" si="13"/>
        <v>61.174062499999998</v>
      </c>
      <c r="BA75" s="141">
        <f t="shared" si="14"/>
        <v>542.54999999999984</v>
      </c>
      <c r="BB75" s="134">
        <f t="shared" si="15"/>
        <v>20.253500000000003</v>
      </c>
      <c r="BC75" s="134">
        <f t="shared" si="16"/>
        <v>61.697187499999998</v>
      </c>
      <c r="BD75" s="141">
        <f t="shared" si="17"/>
        <v>515</v>
      </c>
    </row>
    <row r="76" spans="1:56">
      <c r="A76" s="146">
        <v>2048</v>
      </c>
      <c r="B76" s="159">
        <f t="shared" si="24"/>
        <v>1.9539999999999988</v>
      </c>
      <c r="C76" s="159">
        <f t="shared" si="24"/>
        <v>1.1790000000000005</v>
      </c>
      <c r="D76" s="159">
        <f t="shared" si="24"/>
        <v>-2.1809999999999983</v>
      </c>
      <c r="E76" s="159">
        <f t="shared" si="24"/>
        <v>-1.3129999999999995</v>
      </c>
      <c r="F76" s="159">
        <f t="shared" si="24"/>
        <v>1.1688117399999984</v>
      </c>
      <c r="G76" s="159">
        <f t="shared" si="24"/>
        <v>1.0112992299999974</v>
      </c>
      <c r="H76" s="147"/>
      <c r="I76" s="147"/>
      <c r="J76" s="147"/>
      <c r="K76" s="147">
        <v>548.69999999999982</v>
      </c>
      <c r="L76" s="147">
        <v>519</v>
      </c>
      <c r="M76" s="147">
        <f t="shared" si="2"/>
        <v>21.054000000000002</v>
      </c>
      <c r="N76" s="147">
        <f t="shared" si="3"/>
        <v>20.279000000000003</v>
      </c>
      <c r="O76" s="147">
        <f t="shared" si="4"/>
        <v>23.653999999999996</v>
      </c>
      <c r="P76" s="147">
        <f t="shared" si="5"/>
        <v>22.879000000000001</v>
      </c>
      <c r="Q76" s="147">
        <f t="shared" si="6"/>
        <v>15.254</v>
      </c>
      <c r="R76" s="147">
        <f t="shared" si="7"/>
        <v>14.479000000000001</v>
      </c>
      <c r="S76" s="147">
        <f t="shared" si="8"/>
        <v>61.136875000000003</v>
      </c>
      <c r="T76" s="147">
        <f t="shared" si="9"/>
        <v>61.679375</v>
      </c>
      <c r="U76" s="147">
        <f t="shared" si="10"/>
        <v>23.29692434</v>
      </c>
      <c r="V76" s="147">
        <f t="shared" si="11"/>
        <v>23.13941183</v>
      </c>
      <c r="Z76" s="142"/>
      <c r="AX76" s="141">
        <v>2048</v>
      </c>
      <c r="AY76" s="134">
        <f t="shared" si="12"/>
        <v>21.054000000000002</v>
      </c>
      <c r="AZ76" s="134">
        <f t="shared" si="13"/>
        <v>61.136875000000003</v>
      </c>
      <c r="BA76" s="141">
        <f t="shared" si="14"/>
        <v>548.69999999999982</v>
      </c>
      <c r="BB76" s="134">
        <f t="shared" si="15"/>
        <v>20.279000000000003</v>
      </c>
      <c r="BC76" s="134">
        <f t="shared" si="16"/>
        <v>61.679375</v>
      </c>
      <c r="BD76" s="141">
        <f t="shared" si="17"/>
        <v>519</v>
      </c>
    </row>
    <row r="77" spans="1:56">
      <c r="A77" s="146">
        <v>2049</v>
      </c>
      <c r="B77" s="159">
        <f t="shared" si="24"/>
        <v>2.0069999999999988</v>
      </c>
      <c r="C77" s="159">
        <f t="shared" si="24"/>
        <v>1.2045000000000006</v>
      </c>
      <c r="D77" s="159">
        <f t="shared" si="24"/>
        <v>-2.2404999999999982</v>
      </c>
      <c r="E77" s="159">
        <f t="shared" si="24"/>
        <v>-1.3414999999999995</v>
      </c>
      <c r="F77" s="159">
        <f t="shared" si="24"/>
        <v>1.2007769199999985</v>
      </c>
      <c r="G77" s="159">
        <f t="shared" si="24"/>
        <v>1.0326790149999974</v>
      </c>
      <c r="H77" s="147"/>
      <c r="I77" s="147"/>
      <c r="J77" s="147"/>
      <c r="K77" s="147">
        <v>554.8499999999998</v>
      </c>
      <c r="L77" s="147">
        <v>523</v>
      </c>
      <c r="M77" s="147">
        <f t="shared" si="2"/>
        <v>21.106999999999999</v>
      </c>
      <c r="N77" s="147">
        <f t="shared" si="3"/>
        <v>20.304500000000001</v>
      </c>
      <c r="O77" s="147">
        <f t="shared" si="4"/>
        <v>23.706999999999997</v>
      </c>
      <c r="P77" s="147">
        <f t="shared" si="5"/>
        <v>22.904499999999999</v>
      </c>
      <c r="Q77" s="147">
        <f t="shared" si="6"/>
        <v>15.306999999999999</v>
      </c>
      <c r="R77" s="147">
        <f t="shared" si="7"/>
        <v>14.504500000000002</v>
      </c>
      <c r="S77" s="147">
        <f t="shared" si="8"/>
        <v>61.099687500000002</v>
      </c>
      <c r="T77" s="147">
        <f t="shared" si="9"/>
        <v>61.661562500000002</v>
      </c>
      <c r="U77" s="147">
        <f t="shared" si="10"/>
        <v>23.328889520000001</v>
      </c>
      <c r="V77" s="147">
        <f t="shared" si="11"/>
        <v>23.160791614999997</v>
      </c>
      <c r="Z77" s="142"/>
      <c r="AX77" s="141">
        <v>2049</v>
      </c>
      <c r="AY77" s="134">
        <f t="shared" si="12"/>
        <v>21.106999999999999</v>
      </c>
      <c r="AZ77" s="134">
        <f t="shared" si="13"/>
        <v>61.099687500000002</v>
      </c>
      <c r="BA77" s="141">
        <f t="shared" si="14"/>
        <v>554.8499999999998</v>
      </c>
      <c r="BB77" s="134">
        <f t="shared" si="15"/>
        <v>20.304500000000001</v>
      </c>
      <c r="BC77" s="134">
        <f t="shared" si="16"/>
        <v>61.661562500000002</v>
      </c>
      <c r="BD77" s="141">
        <f t="shared" si="17"/>
        <v>523</v>
      </c>
    </row>
    <row r="78" spans="1:56">
      <c r="A78" s="146">
        <v>2050</v>
      </c>
      <c r="B78" s="159">
        <f t="shared" ref="B78:G78" si="25">B$8</f>
        <v>2.06</v>
      </c>
      <c r="C78" s="159">
        <f t="shared" si="25"/>
        <v>1.23</v>
      </c>
      <c r="D78" s="159">
        <f t="shared" si="25"/>
        <v>-2.2999999999999998</v>
      </c>
      <c r="E78" s="159">
        <f t="shared" si="25"/>
        <v>-1.37</v>
      </c>
      <c r="F78" s="159">
        <f t="shared" si="25"/>
        <v>1.2327420999999994</v>
      </c>
      <c r="G78" s="159">
        <f t="shared" si="25"/>
        <v>1.0540587999999964</v>
      </c>
      <c r="H78" s="146"/>
      <c r="I78" s="146"/>
      <c r="J78" s="146"/>
      <c r="K78" s="147">
        <v>561</v>
      </c>
      <c r="L78" s="147">
        <v>527</v>
      </c>
      <c r="M78" s="147">
        <f t="shared" si="2"/>
        <v>21.16</v>
      </c>
      <c r="N78" s="147">
        <f t="shared" si="3"/>
        <v>20.330000000000002</v>
      </c>
      <c r="O78" s="147">
        <f t="shared" si="4"/>
        <v>23.759999999999998</v>
      </c>
      <c r="P78" s="147">
        <f t="shared" si="5"/>
        <v>22.93</v>
      </c>
      <c r="Q78" s="147">
        <f t="shared" si="6"/>
        <v>15.360000000000001</v>
      </c>
      <c r="R78" s="147">
        <f t="shared" si="7"/>
        <v>14.530000000000001</v>
      </c>
      <c r="S78" s="147">
        <f t="shared" si="8"/>
        <v>61.0625</v>
      </c>
      <c r="T78" s="147">
        <f t="shared" si="9"/>
        <v>61.643749999999997</v>
      </c>
      <c r="U78" s="147">
        <f t="shared" si="10"/>
        <v>23.360854700000001</v>
      </c>
      <c r="V78" s="147">
        <f t="shared" si="11"/>
        <v>23.182171399999998</v>
      </c>
      <c r="Z78" s="142"/>
      <c r="AX78" s="141">
        <v>2050</v>
      </c>
      <c r="AY78" s="134">
        <f t="shared" si="12"/>
        <v>21.16</v>
      </c>
      <c r="AZ78" s="134">
        <f t="shared" si="13"/>
        <v>61.0625</v>
      </c>
      <c r="BA78" s="141">
        <f t="shared" si="14"/>
        <v>561</v>
      </c>
      <c r="BB78" s="134">
        <f t="shared" si="15"/>
        <v>20.330000000000002</v>
      </c>
      <c r="BC78" s="134">
        <f t="shared" si="16"/>
        <v>61.643749999999997</v>
      </c>
      <c r="BD78" s="141">
        <f t="shared" si="17"/>
        <v>527</v>
      </c>
    </row>
    <row r="79" spans="1:56">
      <c r="A79" s="146">
        <v>2051</v>
      </c>
      <c r="B79" s="159">
        <f t="shared" ref="B79:G94" si="26">(B$9-B$8)/COUNT($A$78:$A$97)+B78</f>
        <v>2.1234999999999999</v>
      </c>
      <c r="C79" s="159">
        <f t="shared" si="26"/>
        <v>1.254</v>
      </c>
      <c r="D79" s="159">
        <f t="shared" si="26"/>
        <v>-2.3699999999999997</v>
      </c>
      <c r="E79" s="159">
        <f t="shared" si="26"/>
        <v>-1.3965000000000001</v>
      </c>
      <c r="F79" s="159">
        <f t="shared" si="26"/>
        <v>1.2706434399999993</v>
      </c>
      <c r="G79" s="159">
        <f t="shared" si="26"/>
        <v>1.0748845799999966</v>
      </c>
      <c r="H79" s="147"/>
      <c r="I79" s="147"/>
      <c r="J79" s="147"/>
      <c r="K79" s="147">
        <v>568.04999999999995</v>
      </c>
      <c r="L79" s="147">
        <v>531.04999999999995</v>
      </c>
      <c r="M79" s="147">
        <f t="shared" si="2"/>
        <v>21.223500000000001</v>
      </c>
      <c r="N79" s="147">
        <f t="shared" si="3"/>
        <v>20.354000000000003</v>
      </c>
      <c r="O79" s="147">
        <f t="shared" si="4"/>
        <v>23.823499999999999</v>
      </c>
      <c r="P79" s="147">
        <f t="shared" si="5"/>
        <v>22.954000000000001</v>
      </c>
      <c r="Q79" s="147">
        <f t="shared" si="6"/>
        <v>15.423500000000001</v>
      </c>
      <c r="R79" s="147">
        <f t="shared" si="7"/>
        <v>14.554</v>
      </c>
      <c r="S79" s="147">
        <f t="shared" si="8"/>
        <v>61.018749999999997</v>
      </c>
      <c r="T79" s="147">
        <f t="shared" si="9"/>
        <v>61.627187499999998</v>
      </c>
      <c r="U79" s="147">
        <f t="shared" si="10"/>
        <v>23.398756040000002</v>
      </c>
      <c r="V79" s="147">
        <f t="shared" si="11"/>
        <v>23.202997179999997</v>
      </c>
      <c r="Z79" s="142"/>
      <c r="AX79" s="141">
        <v>2051</v>
      </c>
      <c r="AY79" s="134">
        <f t="shared" si="12"/>
        <v>21.223500000000001</v>
      </c>
      <c r="AZ79" s="134">
        <f t="shared" si="13"/>
        <v>61.018749999999997</v>
      </c>
      <c r="BA79" s="141">
        <f t="shared" si="14"/>
        <v>568.04999999999995</v>
      </c>
      <c r="BB79" s="134">
        <f t="shared" si="15"/>
        <v>20.354000000000003</v>
      </c>
      <c r="BC79" s="134">
        <f t="shared" si="16"/>
        <v>61.627187499999998</v>
      </c>
      <c r="BD79" s="141">
        <f t="shared" si="17"/>
        <v>531.04999999999995</v>
      </c>
    </row>
    <row r="80" spans="1:56">
      <c r="A80" s="146">
        <v>2052</v>
      </c>
      <c r="B80" s="159">
        <f t="shared" si="26"/>
        <v>2.1869999999999998</v>
      </c>
      <c r="C80" s="159">
        <f t="shared" si="26"/>
        <v>1.278</v>
      </c>
      <c r="D80" s="159">
        <f t="shared" si="26"/>
        <v>-2.4399999999999995</v>
      </c>
      <c r="E80" s="159">
        <f t="shared" si="26"/>
        <v>-1.423</v>
      </c>
      <c r="F80" s="159">
        <f t="shared" si="26"/>
        <v>1.3085447799999992</v>
      </c>
      <c r="G80" s="159">
        <f t="shared" si="26"/>
        <v>1.0957103599999969</v>
      </c>
      <c r="H80" s="147"/>
      <c r="I80" s="147"/>
      <c r="J80" s="147"/>
      <c r="K80" s="147">
        <v>575.09999999999991</v>
      </c>
      <c r="L80" s="147">
        <v>535.09999999999991</v>
      </c>
      <c r="M80" s="147">
        <f t="shared" si="2"/>
        <v>21.287000000000003</v>
      </c>
      <c r="N80" s="147">
        <f t="shared" si="3"/>
        <v>20.378</v>
      </c>
      <c r="O80" s="147">
        <f t="shared" si="4"/>
        <v>23.887</v>
      </c>
      <c r="P80" s="147">
        <f t="shared" si="5"/>
        <v>22.977999999999998</v>
      </c>
      <c r="Q80" s="147">
        <f t="shared" si="6"/>
        <v>15.487</v>
      </c>
      <c r="R80" s="147">
        <f t="shared" si="7"/>
        <v>14.578000000000001</v>
      </c>
      <c r="S80" s="147">
        <f t="shared" si="8"/>
        <v>60.975000000000001</v>
      </c>
      <c r="T80" s="147">
        <f t="shared" si="9"/>
        <v>61.610624999999999</v>
      </c>
      <c r="U80" s="147">
        <f t="shared" si="10"/>
        <v>23.43665738</v>
      </c>
      <c r="V80" s="147">
        <f t="shared" si="11"/>
        <v>23.22382296</v>
      </c>
      <c r="Z80" s="142"/>
      <c r="AX80" s="141">
        <v>2052</v>
      </c>
      <c r="AY80" s="134">
        <f t="shared" si="12"/>
        <v>21.287000000000003</v>
      </c>
      <c r="AZ80" s="134">
        <f t="shared" si="13"/>
        <v>60.975000000000001</v>
      </c>
      <c r="BA80" s="141">
        <f t="shared" si="14"/>
        <v>575.09999999999991</v>
      </c>
      <c r="BB80" s="134">
        <f t="shared" si="15"/>
        <v>20.378</v>
      </c>
      <c r="BC80" s="134">
        <f t="shared" si="16"/>
        <v>61.610624999999999</v>
      </c>
      <c r="BD80" s="141">
        <f t="shared" si="17"/>
        <v>535.09999999999991</v>
      </c>
    </row>
    <row r="81" spans="1:68">
      <c r="A81" s="146">
        <v>2053</v>
      </c>
      <c r="B81" s="159">
        <f t="shared" si="26"/>
        <v>2.2504999999999997</v>
      </c>
      <c r="C81" s="159">
        <f t="shared" si="26"/>
        <v>1.302</v>
      </c>
      <c r="D81" s="159">
        <f t="shared" si="26"/>
        <v>-2.5099999999999993</v>
      </c>
      <c r="E81" s="159">
        <f t="shared" si="26"/>
        <v>-1.4495</v>
      </c>
      <c r="F81" s="159">
        <f t="shared" si="26"/>
        <v>1.3464461199999991</v>
      </c>
      <c r="G81" s="159">
        <f t="shared" si="26"/>
        <v>1.1165361399999971</v>
      </c>
      <c r="H81" s="147"/>
      <c r="I81" s="147"/>
      <c r="J81" s="147"/>
      <c r="K81" s="147">
        <v>582.14999999999986</v>
      </c>
      <c r="L81" s="147">
        <v>539.14999999999986</v>
      </c>
      <c r="M81" s="147">
        <f t="shared" si="2"/>
        <v>21.3505</v>
      </c>
      <c r="N81" s="147">
        <f t="shared" si="3"/>
        <v>20.402000000000001</v>
      </c>
      <c r="O81" s="147">
        <f t="shared" si="4"/>
        <v>23.950499999999998</v>
      </c>
      <c r="P81" s="147">
        <f t="shared" si="5"/>
        <v>23.001999999999999</v>
      </c>
      <c r="Q81" s="147">
        <f t="shared" si="6"/>
        <v>15.5505</v>
      </c>
      <c r="R81" s="147">
        <f t="shared" si="7"/>
        <v>14.602</v>
      </c>
      <c r="S81" s="147">
        <f t="shared" si="8"/>
        <v>60.931249999999999</v>
      </c>
      <c r="T81" s="147">
        <f t="shared" si="9"/>
        <v>61.5940625</v>
      </c>
      <c r="U81" s="147">
        <f t="shared" si="10"/>
        <v>23.474558720000001</v>
      </c>
      <c r="V81" s="147">
        <f t="shared" si="11"/>
        <v>23.244648739999999</v>
      </c>
      <c r="Z81" s="142"/>
      <c r="AX81" s="141">
        <v>2053</v>
      </c>
      <c r="AY81" s="134">
        <f t="shared" si="12"/>
        <v>21.3505</v>
      </c>
      <c r="AZ81" s="134">
        <f t="shared" si="13"/>
        <v>60.931249999999999</v>
      </c>
      <c r="BA81" s="141">
        <f t="shared" si="14"/>
        <v>582.14999999999986</v>
      </c>
      <c r="BB81" s="134">
        <f t="shared" si="15"/>
        <v>20.402000000000001</v>
      </c>
      <c r="BC81" s="134">
        <f t="shared" si="16"/>
        <v>61.5940625</v>
      </c>
      <c r="BD81" s="141">
        <f t="shared" si="17"/>
        <v>539.14999999999986</v>
      </c>
    </row>
    <row r="82" spans="1:68">
      <c r="A82" s="146">
        <v>2054</v>
      </c>
      <c r="B82" s="159">
        <f t="shared" si="26"/>
        <v>2.3139999999999996</v>
      </c>
      <c r="C82" s="159">
        <f t="shared" si="26"/>
        <v>1.3260000000000001</v>
      </c>
      <c r="D82" s="159">
        <f t="shared" si="26"/>
        <v>-2.5799999999999992</v>
      </c>
      <c r="E82" s="159">
        <f t="shared" si="26"/>
        <v>-1.476</v>
      </c>
      <c r="F82" s="159">
        <f t="shared" si="26"/>
        <v>1.384347459999999</v>
      </c>
      <c r="G82" s="159">
        <f t="shared" si="26"/>
        <v>1.1373619199999974</v>
      </c>
      <c r="H82" s="147"/>
      <c r="I82" s="147"/>
      <c r="J82" s="147"/>
      <c r="K82" s="147">
        <v>589.19999999999982</v>
      </c>
      <c r="L82" s="147">
        <v>543.19999999999982</v>
      </c>
      <c r="M82" s="147">
        <f t="shared" si="2"/>
        <v>21.414000000000001</v>
      </c>
      <c r="N82" s="147">
        <f t="shared" si="3"/>
        <v>20.426000000000002</v>
      </c>
      <c r="O82" s="147">
        <f t="shared" si="4"/>
        <v>24.013999999999999</v>
      </c>
      <c r="P82" s="147">
        <f t="shared" si="5"/>
        <v>23.026</v>
      </c>
      <c r="Q82" s="147">
        <f t="shared" si="6"/>
        <v>15.614000000000001</v>
      </c>
      <c r="R82" s="147">
        <f t="shared" si="7"/>
        <v>14.626000000000001</v>
      </c>
      <c r="S82" s="147">
        <f t="shared" si="8"/>
        <v>60.887500000000003</v>
      </c>
      <c r="T82" s="147">
        <f t="shared" si="9"/>
        <v>61.577500000000001</v>
      </c>
      <c r="U82" s="147">
        <f t="shared" si="10"/>
        <v>23.512460060000002</v>
      </c>
      <c r="V82" s="147">
        <f t="shared" si="11"/>
        <v>23.265474519999998</v>
      </c>
      <c r="AX82" s="141">
        <v>2054</v>
      </c>
      <c r="AY82" s="134">
        <f t="shared" si="12"/>
        <v>21.414000000000001</v>
      </c>
      <c r="AZ82" s="134">
        <f t="shared" si="13"/>
        <v>60.887500000000003</v>
      </c>
      <c r="BA82" s="141">
        <f t="shared" si="14"/>
        <v>589.19999999999982</v>
      </c>
      <c r="BB82" s="134">
        <f t="shared" si="15"/>
        <v>20.426000000000002</v>
      </c>
      <c r="BC82" s="134">
        <f t="shared" si="16"/>
        <v>61.577500000000001</v>
      </c>
      <c r="BD82" s="141">
        <f t="shared" si="17"/>
        <v>543.19999999999982</v>
      </c>
    </row>
    <row r="83" spans="1:68">
      <c r="A83" s="146">
        <v>2055</v>
      </c>
      <c r="B83" s="159">
        <f t="shared" si="26"/>
        <v>2.3774999999999995</v>
      </c>
      <c r="C83" s="159">
        <f t="shared" si="26"/>
        <v>1.35</v>
      </c>
      <c r="D83" s="159">
        <f t="shared" si="26"/>
        <v>-2.649999999999999</v>
      </c>
      <c r="E83" s="159">
        <f t="shared" si="26"/>
        <v>-1.5024999999999999</v>
      </c>
      <c r="F83" s="159">
        <f t="shared" si="26"/>
        <v>1.4222487999999989</v>
      </c>
      <c r="G83" s="159">
        <f t="shared" si="26"/>
        <v>1.1581876999999976</v>
      </c>
      <c r="H83" s="147"/>
      <c r="I83" s="147"/>
      <c r="J83" s="147"/>
      <c r="K83" s="147">
        <v>596.24999999999977</v>
      </c>
      <c r="L83" s="147">
        <v>547.24999999999977</v>
      </c>
      <c r="M83" s="147">
        <f t="shared" si="2"/>
        <v>21.477499999999999</v>
      </c>
      <c r="N83" s="147">
        <f t="shared" si="3"/>
        <v>20.450000000000003</v>
      </c>
      <c r="O83" s="147">
        <f t="shared" si="4"/>
        <v>24.077500000000001</v>
      </c>
      <c r="P83" s="147">
        <f t="shared" si="5"/>
        <v>23.05</v>
      </c>
      <c r="Q83" s="147">
        <f t="shared" si="6"/>
        <v>15.6775</v>
      </c>
      <c r="R83" s="147">
        <f t="shared" si="7"/>
        <v>14.65</v>
      </c>
      <c r="S83" s="147">
        <f t="shared" si="8"/>
        <v>60.84375</v>
      </c>
      <c r="T83" s="147">
        <f t="shared" si="9"/>
        <v>61.560937500000001</v>
      </c>
      <c r="U83" s="147">
        <f t="shared" si="10"/>
        <v>23.5503614</v>
      </c>
      <c r="V83" s="147">
        <f t="shared" si="11"/>
        <v>23.286300300000001</v>
      </c>
      <c r="AX83" s="141">
        <v>2055</v>
      </c>
      <c r="AY83" s="134">
        <f t="shared" si="12"/>
        <v>21.477499999999999</v>
      </c>
      <c r="AZ83" s="134">
        <f t="shared" si="13"/>
        <v>60.84375</v>
      </c>
      <c r="BA83" s="141">
        <f t="shared" si="14"/>
        <v>596.24999999999977</v>
      </c>
      <c r="BB83" s="134">
        <f t="shared" si="15"/>
        <v>20.450000000000003</v>
      </c>
      <c r="BC83" s="134">
        <f t="shared" si="16"/>
        <v>61.560937500000001</v>
      </c>
      <c r="BD83" s="141">
        <f t="shared" si="17"/>
        <v>547.24999999999977</v>
      </c>
    </row>
    <row r="84" spans="1:68">
      <c r="A84" s="146">
        <v>2056</v>
      </c>
      <c r="B84" s="159">
        <f t="shared" si="26"/>
        <v>2.4409999999999994</v>
      </c>
      <c r="C84" s="159">
        <f t="shared" si="26"/>
        <v>1.3740000000000001</v>
      </c>
      <c r="D84" s="159">
        <f t="shared" si="26"/>
        <v>-2.7199999999999989</v>
      </c>
      <c r="E84" s="159">
        <f t="shared" si="26"/>
        <v>-1.5289999999999999</v>
      </c>
      <c r="F84" s="159">
        <f t="shared" si="26"/>
        <v>1.4601501399999988</v>
      </c>
      <c r="G84" s="159">
        <f t="shared" si="26"/>
        <v>1.1790134799999978</v>
      </c>
      <c r="H84" s="147"/>
      <c r="I84" s="147"/>
      <c r="J84" s="147"/>
      <c r="K84" s="147">
        <v>603.29999999999973</v>
      </c>
      <c r="L84" s="147">
        <v>551.29999999999973</v>
      </c>
      <c r="M84" s="147">
        <f t="shared" ref="M84:M98" si="27">M$18+$B84</f>
        <v>21.541</v>
      </c>
      <c r="N84" s="147">
        <f t="shared" ref="N84:N98" si="28">N$18+$C84</f>
        <v>20.474</v>
      </c>
      <c r="O84" s="147">
        <f t="shared" ref="O84:O98" si="29">O$18+$B84</f>
        <v>24.140999999999998</v>
      </c>
      <c r="P84" s="147">
        <f t="shared" ref="P84:P98" si="30">P$18+$C84</f>
        <v>23.073999999999998</v>
      </c>
      <c r="Q84" s="147">
        <f t="shared" ref="Q84:Q98" si="31">Q$18+$B84</f>
        <v>15.741</v>
      </c>
      <c r="R84" s="147">
        <f t="shared" ref="R84:R98" si="32">R$18+$C84</f>
        <v>14.674000000000001</v>
      </c>
      <c r="S84" s="147">
        <f t="shared" ref="S84:S98" si="33">S$18+S$18*$D84/100</f>
        <v>60.8</v>
      </c>
      <c r="T84" s="147">
        <f t="shared" ref="T84:T98" si="34">T$18+T$18*$E84/100</f>
        <v>61.544375000000002</v>
      </c>
      <c r="U84" s="147">
        <f t="shared" ref="U84:U98" si="35">U$18+$F84</f>
        <v>23.588262740000001</v>
      </c>
      <c r="V84" s="147">
        <f t="shared" ref="V84:V98" si="36">V$18+$G84</f>
        <v>23.30712608</v>
      </c>
      <c r="AX84" s="141">
        <v>2056</v>
      </c>
      <c r="AY84" s="134">
        <f t="shared" si="12"/>
        <v>21.541</v>
      </c>
      <c r="AZ84" s="134">
        <f t="shared" si="13"/>
        <v>60.8</v>
      </c>
      <c r="BA84" s="141">
        <f t="shared" si="14"/>
        <v>603.29999999999973</v>
      </c>
      <c r="BB84" s="134">
        <f t="shared" si="15"/>
        <v>20.474</v>
      </c>
      <c r="BC84" s="134">
        <f t="shared" si="16"/>
        <v>61.544375000000002</v>
      </c>
      <c r="BD84" s="141">
        <f t="shared" si="17"/>
        <v>551.29999999999973</v>
      </c>
    </row>
    <row r="85" spans="1:68">
      <c r="A85" s="146">
        <v>2057</v>
      </c>
      <c r="B85" s="159">
        <f t="shared" si="26"/>
        <v>2.5044999999999993</v>
      </c>
      <c r="C85" s="159">
        <f t="shared" si="26"/>
        <v>1.3980000000000001</v>
      </c>
      <c r="D85" s="159">
        <f t="shared" si="26"/>
        <v>-2.7899999999999987</v>
      </c>
      <c r="E85" s="159">
        <f t="shared" si="26"/>
        <v>-1.5554999999999999</v>
      </c>
      <c r="F85" s="159">
        <f t="shared" si="26"/>
        <v>1.4980514799999987</v>
      </c>
      <c r="G85" s="159">
        <f t="shared" si="26"/>
        <v>1.1998392599999981</v>
      </c>
      <c r="H85" s="147"/>
      <c r="I85" s="147"/>
      <c r="J85" s="147"/>
      <c r="K85" s="147">
        <v>610.34999999999968</v>
      </c>
      <c r="L85" s="147">
        <v>555.34999999999968</v>
      </c>
      <c r="M85" s="147">
        <f t="shared" si="27"/>
        <v>21.604500000000002</v>
      </c>
      <c r="N85" s="147">
        <f t="shared" si="28"/>
        <v>20.498000000000001</v>
      </c>
      <c r="O85" s="147">
        <f t="shared" si="29"/>
        <v>24.204499999999999</v>
      </c>
      <c r="P85" s="147">
        <f t="shared" si="30"/>
        <v>23.097999999999999</v>
      </c>
      <c r="Q85" s="147">
        <f t="shared" si="31"/>
        <v>15.804500000000001</v>
      </c>
      <c r="R85" s="147">
        <f t="shared" si="32"/>
        <v>14.698</v>
      </c>
      <c r="S85" s="147">
        <f t="shared" si="33"/>
        <v>60.756250000000001</v>
      </c>
      <c r="T85" s="147">
        <f t="shared" si="34"/>
        <v>61.527812500000003</v>
      </c>
      <c r="U85" s="147">
        <f t="shared" si="35"/>
        <v>23.626164079999999</v>
      </c>
      <c r="V85" s="147">
        <f t="shared" si="36"/>
        <v>23.327951859999999</v>
      </c>
      <c r="AX85" s="141">
        <v>2057</v>
      </c>
      <c r="AY85" s="134">
        <f t="shared" si="12"/>
        <v>21.604500000000002</v>
      </c>
      <c r="AZ85" s="134">
        <f t="shared" si="13"/>
        <v>60.756250000000001</v>
      </c>
      <c r="BA85" s="141">
        <f t="shared" si="14"/>
        <v>610.34999999999968</v>
      </c>
      <c r="BB85" s="134">
        <f t="shared" si="15"/>
        <v>20.498000000000001</v>
      </c>
      <c r="BC85" s="134">
        <f t="shared" si="16"/>
        <v>61.527812500000003</v>
      </c>
      <c r="BD85" s="141">
        <f t="shared" si="17"/>
        <v>555.34999999999968</v>
      </c>
    </row>
    <row r="86" spans="1:68">
      <c r="A86" s="146">
        <v>2058</v>
      </c>
      <c r="B86" s="159">
        <f t="shared" si="26"/>
        <v>2.5679999999999992</v>
      </c>
      <c r="C86" s="159">
        <f t="shared" si="26"/>
        <v>1.4220000000000002</v>
      </c>
      <c r="D86" s="159">
        <f t="shared" si="26"/>
        <v>-2.8599999999999985</v>
      </c>
      <c r="E86" s="159">
        <f t="shared" si="26"/>
        <v>-1.5819999999999999</v>
      </c>
      <c r="F86" s="159">
        <f t="shared" si="26"/>
        <v>1.5359528199999986</v>
      </c>
      <c r="G86" s="159">
        <f t="shared" si="26"/>
        <v>1.2206650399999983</v>
      </c>
      <c r="H86" s="147"/>
      <c r="I86" s="147"/>
      <c r="J86" s="147"/>
      <c r="K86" s="147">
        <v>617.39999999999964</v>
      </c>
      <c r="L86" s="147">
        <v>559.39999999999964</v>
      </c>
      <c r="M86" s="147">
        <f t="shared" si="27"/>
        <v>21.667999999999999</v>
      </c>
      <c r="N86" s="147">
        <f t="shared" si="28"/>
        <v>20.522000000000002</v>
      </c>
      <c r="O86" s="147">
        <f t="shared" si="29"/>
        <v>24.267999999999997</v>
      </c>
      <c r="P86" s="147">
        <f t="shared" si="30"/>
        <v>23.122</v>
      </c>
      <c r="Q86" s="147">
        <f t="shared" si="31"/>
        <v>15.868</v>
      </c>
      <c r="R86" s="147">
        <f t="shared" si="32"/>
        <v>14.722000000000001</v>
      </c>
      <c r="S86" s="147">
        <f t="shared" si="33"/>
        <v>60.712499999999999</v>
      </c>
      <c r="T86" s="147">
        <f t="shared" si="34"/>
        <v>61.511249999999997</v>
      </c>
      <c r="U86" s="147">
        <f t="shared" si="35"/>
        <v>23.66406542</v>
      </c>
      <c r="V86" s="147">
        <f t="shared" si="36"/>
        <v>23.348777640000002</v>
      </c>
      <c r="AX86" s="141">
        <v>2058</v>
      </c>
      <c r="AY86" s="134">
        <f t="shared" si="12"/>
        <v>21.667999999999999</v>
      </c>
      <c r="AZ86" s="134">
        <f t="shared" si="13"/>
        <v>60.712499999999999</v>
      </c>
      <c r="BA86" s="141">
        <f t="shared" si="14"/>
        <v>617.39999999999964</v>
      </c>
      <c r="BB86" s="134">
        <f t="shared" si="15"/>
        <v>20.522000000000002</v>
      </c>
      <c r="BC86" s="134">
        <f t="shared" si="16"/>
        <v>61.511249999999997</v>
      </c>
      <c r="BD86" s="141">
        <f t="shared" si="17"/>
        <v>559.39999999999964</v>
      </c>
    </row>
    <row r="87" spans="1:68">
      <c r="A87" s="146">
        <v>2059</v>
      </c>
      <c r="B87" s="159">
        <f t="shared" si="26"/>
        <v>2.6314999999999991</v>
      </c>
      <c r="C87" s="159">
        <f t="shared" si="26"/>
        <v>1.4460000000000002</v>
      </c>
      <c r="D87" s="159">
        <f t="shared" si="26"/>
        <v>-2.9299999999999984</v>
      </c>
      <c r="E87" s="159">
        <f t="shared" si="26"/>
        <v>-1.6084999999999998</v>
      </c>
      <c r="F87" s="159">
        <f t="shared" si="26"/>
        <v>1.5738541599999984</v>
      </c>
      <c r="G87" s="159">
        <f t="shared" si="26"/>
        <v>1.2414908199999986</v>
      </c>
      <c r="H87" s="147"/>
      <c r="I87" s="147"/>
      <c r="J87" s="147"/>
      <c r="K87" s="147">
        <v>624.44999999999959</v>
      </c>
      <c r="L87" s="147">
        <v>563.44999999999959</v>
      </c>
      <c r="M87" s="147">
        <f t="shared" si="27"/>
        <v>21.7315</v>
      </c>
      <c r="N87" s="147">
        <f t="shared" si="28"/>
        <v>20.546000000000003</v>
      </c>
      <c r="O87" s="147">
        <f t="shared" si="29"/>
        <v>24.331499999999998</v>
      </c>
      <c r="P87" s="147">
        <f t="shared" si="30"/>
        <v>23.146000000000001</v>
      </c>
      <c r="Q87" s="147">
        <f t="shared" si="31"/>
        <v>15.9315</v>
      </c>
      <c r="R87" s="147">
        <f t="shared" si="32"/>
        <v>14.746</v>
      </c>
      <c r="S87" s="147">
        <f t="shared" si="33"/>
        <v>60.668750000000003</v>
      </c>
      <c r="T87" s="147">
        <f t="shared" si="34"/>
        <v>61.494687499999998</v>
      </c>
      <c r="U87" s="147">
        <f t="shared" si="35"/>
        <v>23.701966760000001</v>
      </c>
      <c r="V87" s="147">
        <f t="shared" si="36"/>
        <v>23.369603420000001</v>
      </c>
      <c r="AX87" s="141">
        <v>2059</v>
      </c>
      <c r="AY87" s="134">
        <f t="shared" si="12"/>
        <v>21.7315</v>
      </c>
      <c r="AZ87" s="134">
        <f t="shared" si="13"/>
        <v>60.668750000000003</v>
      </c>
      <c r="BA87" s="141">
        <f t="shared" si="14"/>
        <v>624.44999999999959</v>
      </c>
      <c r="BB87" s="134">
        <f t="shared" si="15"/>
        <v>20.546000000000003</v>
      </c>
      <c r="BC87" s="134">
        <f t="shared" si="16"/>
        <v>61.494687499999998</v>
      </c>
      <c r="BD87" s="141">
        <f t="shared" si="17"/>
        <v>563.44999999999959</v>
      </c>
    </row>
    <row r="88" spans="1:68">
      <c r="A88" s="146">
        <v>2060</v>
      </c>
      <c r="B88" s="159">
        <f t="shared" si="26"/>
        <v>2.694999999999999</v>
      </c>
      <c r="C88" s="159">
        <f t="shared" si="26"/>
        <v>1.4700000000000002</v>
      </c>
      <c r="D88" s="159">
        <f t="shared" si="26"/>
        <v>-2.9999999999999982</v>
      </c>
      <c r="E88" s="159">
        <f t="shared" si="26"/>
        <v>-1.6349999999999998</v>
      </c>
      <c r="F88" s="159">
        <f t="shared" si="26"/>
        <v>1.6117554999999983</v>
      </c>
      <c r="G88" s="159">
        <f t="shared" si="26"/>
        <v>1.2623165999999988</v>
      </c>
      <c r="H88" s="147"/>
      <c r="I88" s="147"/>
      <c r="J88" s="147"/>
      <c r="K88" s="147">
        <v>631.5</v>
      </c>
      <c r="L88" s="147">
        <v>567.5</v>
      </c>
      <c r="M88" s="147">
        <f t="shared" si="27"/>
        <v>21.795000000000002</v>
      </c>
      <c r="N88" s="147">
        <f t="shared" si="28"/>
        <v>20.57</v>
      </c>
      <c r="O88" s="147">
        <f t="shared" si="29"/>
        <v>24.395</v>
      </c>
      <c r="P88" s="147">
        <f t="shared" si="30"/>
        <v>23.169999999999998</v>
      </c>
      <c r="Q88" s="147">
        <f t="shared" si="31"/>
        <v>15.994999999999999</v>
      </c>
      <c r="R88" s="147">
        <f t="shared" si="32"/>
        <v>14.770000000000001</v>
      </c>
      <c r="S88" s="147">
        <f t="shared" si="33"/>
        <v>60.625</v>
      </c>
      <c r="T88" s="147">
        <f t="shared" si="34"/>
        <v>61.478124999999999</v>
      </c>
      <c r="U88" s="147">
        <f t="shared" si="35"/>
        <v>23.739868099999999</v>
      </c>
      <c r="V88" s="147">
        <f t="shared" si="36"/>
        <v>23.3904292</v>
      </c>
      <c r="AX88" s="141">
        <v>2060</v>
      </c>
      <c r="AY88" s="134">
        <f t="shared" si="12"/>
        <v>21.795000000000002</v>
      </c>
      <c r="AZ88" s="134">
        <f t="shared" si="13"/>
        <v>60.625</v>
      </c>
      <c r="BA88" s="141">
        <f t="shared" si="14"/>
        <v>631.5</v>
      </c>
      <c r="BB88" s="134">
        <f t="shared" si="15"/>
        <v>20.57</v>
      </c>
      <c r="BC88" s="134">
        <f t="shared" si="16"/>
        <v>61.478124999999999</v>
      </c>
      <c r="BD88" s="141">
        <f t="shared" si="17"/>
        <v>567.5</v>
      </c>
      <c r="BL88" s="142"/>
      <c r="BM88" s="142"/>
      <c r="BN88" s="142"/>
      <c r="BO88" s="142"/>
      <c r="BP88" s="142"/>
    </row>
    <row r="89" spans="1:68">
      <c r="A89" s="146">
        <v>2061</v>
      </c>
      <c r="B89" s="159">
        <f t="shared" si="26"/>
        <v>2.7584999999999988</v>
      </c>
      <c r="C89" s="159">
        <f t="shared" si="26"/>
        <v>1.4940000000000002</v>
      </c>
      <c r="D89" s="159">
        <f t="shared" si="26"/>
        <v>-3.0699999999999981</v>
      </c>
      <c r="E89" s="159">
        <f t="shared" si="26"/>
        <v>-1.6614999999999998</v>
      </c>
      <c r="F89" s="159">
        <f t="shared" si="26"/>
        <v>1.6496568399999982</v>
      </c>
      <c r="G89" s="159">
        <f t="shared" si="26"/>
        <v>1.283142379999999</v>
      </c>
      <c r="H89" s="147"/>
      <c r="I89" s="147"/>
      <c r="J89" s="147"/>
      <c r="K89" s="147">
        <v>639.25</v>
      </c>
      <c r="L89" s="147">
        <v>571.35</v>
      </c>
      <c r="M89" s="147">
        <f t="shared" si="27"/>
        <v>21.858499999999999</v>
      </c>
      <c r="N89" s="147">
        <f t="shared" si="28"/>
        <v>20.594000000000001</v>
      </c>
      <c r="O89" s="147">
        <f t="shared" si="29"/>
        <v>24.458499999999997</v>
      </c>
      <c r="P89" s="147">
        <f t="shared" si="30"/>
        <v>23.193999999999999</v>
      </c>
      <c r="Q89" s="147">
        <f t="shared" si="31"/>
        <v>16.058499999999999</v>
      </c>
      <c r="R89" s="147">
        <f t="shared" si="32"/>
        <v>14.794</v>
      </c>
      <c r="S89" s="147">
        <f t="shared" si="33"/>
        <v>60.581250000000004</v>
      </c>
      <c r="T89" s="147">
        <f t="shared" si="34"/>
        <v>61.461562499999999</v>
      </c>
      <c r="U89" s="147">
        <f t="shared" si="35"/>
        <v>23.77776944</v>
      </c>
      <c r="V89" s="147">
        <f t="shared" si="36"/>
        <v>23.411254979999999</v>
      </c>
      <c r="AX89" s="141">
        <v>2061</v>
      </c>
      <c r="AY89" s="134">
        <f t="shared" si="12"/>
        <v>21.858499999999999</v>
      </c>
      <c r="AZ89" s="134">
        <f t="shared" si="13"/>
        <v>60.581250000000004</v>
      </c>
      <c r="BA89" s="141">
        <f t="shared" si="14"/>
        <v>639.25</v>
      </c>
      <c r="BB89" s="134">
        <f t="shared" si="15"/>
        <v>20.594000000000001</v>
      </c>
      <c r="BC89" s="134">
        <f t="shared" si="16"/>
        <v>61.461562499999999</v>
      </c>
      <c r="BD89" s="141">
        <f t="shared" si="17"/>
        <v>571.35</v>
      </c>
    </row>
    <row r="90" spans="1:68">
      <c r="A90" s="146">
        <v>2062</v>
      </c>
      <c r="B90" s="159">
        <f t="shared" si="26"/>
        <v>2.8219999999999987</v>
      </c>
      <c r="C90" s="159">
        <f t="shared" si="26"/>
        <v>1.5180000000000002</v>
      </c>
      <c r="D90" s="159">
        <f t="shared" si="26"/>
        <v>-3.1399999999999979</v>
      </c>
      <c r="E90" s="159">
        <f t="shared" si="26"/>
        <v>-1.6879999999999997</v>
      </c>
      <c r="F90" s="159">
        <f t="shared" si="26"/>
        <v>1.6875581799999981</v>
      </c>
      <c r="G90" s="159">
        <f t="shared" si="26"/>
        <v>1.3039681599999993</v>
      </c>
      <c r="H90" s="147"/>
      <c r="I90" s="147"/>
      <c r="J90" s="147"/>
      <c r="K90" s="147">
        <v>647</v>
      </c>
      <c r="L90" s="147">
        <v>575.20000000000005</v>
      </c>
      <c r="M90" s="147">
        <f t="shared" si="27"/>
        <v>21.922000000000001</v>
      </c>
      <c r="N90" s="147">
        <f t="shared" si="28"/>
        <v>20.618000000000002</v>
      </c>
      <c r="O90" s="147">
        <f t="shared" si="29"/>
        <v>24.521999999999998</v>
      </c>
      <c r="P90" s="147">
        <f t="shared" si="30"/>
        <v>23.218</v>
      </c>
      <c r="Q90" s="147">
        <f t="shared" si="31"/>
        <v>16.122</v>
      </c>
      <c r="R90" s="147">
        <f t="shared" si="32"/>
        <v>14.818000000000001</v>
      </c>
      <c r="S90" s="147">
        <f t="shared" si="33"/>
        <v>60.537500000000001</v>
      </c>
      <c r="T90" s="147">
        <f t="shared" si="34"/>
        <v>61.445</v>
      </c>
      <c r="U90" s="147">
        <f t="shared" si="35"/>
        <v>23.815670779999998</v>
      </c>
      <c r="V90" s="147">
        <f t="shared" si="36"/>
        <v>23.432080760000002</v>
      </c>
      <c r="AX90" s="141">
        <v>2062</v>
      </c>
      <c r="AY90" s="134">
        <f t="shared" si="12"/>
        <v>21.922000000000001</v>
      </c>
      <c r="AZ90" s="134">
        <f t="shared" si="13"/>
        <v>60.537500000000001</v>
      </c>
      <c r="BA90" s="141">
        <f t="shared" si="14"/>
        <v>647</v>
      </c>
      <c r="BB90" s="134">
        <f t="shared" si="15"/>
        <v>20.618000000000002</v>
      </c>
      <c r="BC90" s="134">
        <f t="shared" si="16"/>
        <v>61.445</v>
      </c>
      <c r="BD90" s="141">
        <f t="shared" si="17"/>
        <v>575.20000000000005</v>
      </c>
    </row>
    <row r="91" spans="1:68">
      <c r="A91" s="146">
        <v>2063</v>
      </c>
      <c r="B91" s="159">
        <f t="shared" si="26"/>
        <v>2.8854999999999986</v>
      </c>
      <c r="C91" s="159">
        <f t="shared" si="26"/>
        <v>1.5420000000000003</v>
      </c>
      <c r="D91" s="159">
        <f t="shared" si="26"/>
        <v>-3.2099999999999977</v>
      </c>
      <c r="E91" s="159">
        <f t="shared" si="26"/>
        <v>-1.7144999999999997</v>
      </c>
      <c r="F91" s="159">
        <f t="shared" si="26"/>
        <v>1.725459519999998</v>
      </c>
      <c r="G91" s="159">
        <f t="shared" si="26"/>
        <v>1.3247939399999995</v>
      </c>
      <c r="H91" s="147"/>
      <c r="I91" s="147"/>
      <c r="J91" s="147"/>
      <c r="K91" s="147">
        <v>654.75</v>
      </c>
      <c r="L91" s="147">
        <v>579.05000000000007</v>
      </c>
      <c r="M91" s="147">
        <f t="shared" si="27"/>
        <v>21.985500000000002</v>
      </c>
      <c r="N91" s="147">
        <f t="shared" si="28"/>
        <v>20.642000000000003</v>
      </c>
      <c r="O91" s="147">
        <f t="shared" si="29"/>
        <v>24.585499999999996</v>
      </c>
      <c r="P91" s="147">
        <f t="shared" si="30"/>
        <v>23.242000000000001</v>
      </c>
      <c r="Q91" s="147">
        <f t="shared" si="31"/>
        <v>16.185499999999998</v>
      </c>
      <c r="R91" s="147">
        <f t="shared" si="32"/>
        <v>14.842000000000001</v>
      </c>
      <c r="S91" s="147">
        <f t="shared" si="33"/>
        <v>60.493749999999999</v>
      </c>
      <c r="T91" s="147">
        <f t="shared" si="34"/>
        <v>61.428437500000001</v>
      </c>
      <c r="U91" s="147">
        <f t="shared" si="35"/>
        <v>23.853572119999999</v>
      </c>
      <c r="V91" s="147">
        <f t="shared" si="36"/>
        <v>23.452906540000001</v>
      </c>
      <c r="AX91" s="141">
        <v>2063</v>
      </c>
      <c r="AY91" s="134">
        <f t="shared" si="12"/>
        <v>21.985500000000002</v>
      </c>
      <c r="AZ91" s="134">
        <f t="shared" si="13"/>
        <v>60.493749999999999</v>
      </c>
      <c r="BA91" s="141">
        <f t="shared" si="14"/>
        <v>654.75</v>
      </c>
      <c r="BB91" s="134">
        <f t="shared" si="15"/>
        <v>20.642000000000003</v>
      </c>
      <c r="BC91" s="134">
        <f t="shared" si="16"/>
        <v>61.428437500000001</v>
      </c>
      <c r="BD91" s="141">
        <f t="shared" si="17"/>
        <v>579.05000000000007</v>
      </c>
    </row>
    <row r="92" spans="1:68">
      <c r="A92" s="146">
        <v>2064</v>
      </c>
      <c r="B92" s="159">
        <f t="shared" si="26"/>
        <v>2.9489999999999985</v>
      </c>
      <c r="C92" s="159">
        <f t="shared" si="26"/>
        <v>1.5660000000000003</v>
      </c>
      <c r="D92" s="159">
        <f t="shared" si="26"/>
        <v>-3.2799999999999976</v>
      </c>
      <c r="E92" s="159">
        <f t="shared" si="26"/>
        <v>-1.7409999999999997</v>
      </c>
      <c r="F92" s="159">
        <f t="shared" si="26"/>
        <v>1.7633608599999979</v>
      </c>
      <c r="G92" s="159">
        <f t="shared" si="26"/>
        <v>1.3456197199999997</v>
      </c>
      <c r="H92" s="147"/>
      <c r="I92" s="147"/>
      <c r="J92" s="147"/>
      <c r="K92" s="147">
        <v>662.5</v>
      </c>
      <c r="L92" s="147">
        <v>582.90000000000009</v>
      </c>
      <c r="M92" s="147">
        <f t="shared" si="27"/>
        <v>22.048999999999999</v>
      </c>
      <c r="N92" s="147">
        <f t="shared" si="28"/>
        <v>20.666</v>
      </c>
      <c r="O92" s="147">
        <f t="shared" si="29"/>
        <v>24.648999999999997</v>
      </c>
      <c r="P92" s="147">
        <f t="shared" si="30"/>
        <v>23.265999999999998</v>
      </c>
      <c r="Q92" s="147">
        <f t="shared" si="31"/>
        <v>16.248999999999999</v>
      </c>
      <c r="R92" s="147">
        <f t="shared" si="32"/>
        <v>14.866000000000001</v>
      </c>
      <c r="S92" s="147">
        <f t="shared" si="33"/>
        <v>60.45</v>
      </c>
      <c r="T92" s="147">
        <f t="shared" si="34"/>
        <v>61.411875000000002</v>
      </c>
      <c r="U92" s="147">
        <f t="shared" si="35"/>
        <v>23.89147346</v>
      </c>
      <c r="V92" s="147">
        <f t="shared" si="36"/>
        <v>23.47373232</v>
      </c>
      <c r="AX92" s="141">
        <v>2064</v>
      </c>
      <c r="AY92" s="134">
        <f t="shared" ref="AY92:AY98" si="37">M92</f>
        <v>22.048999999999999</v>
      </c>
      <c r="AZ92" s="134">
        <f t="shared" ref="AZ92:AZ98" si="38">S92</f>
        <v>60.45</v>
      </c>
      <c r="BA92" s="141">
        <f t="shared" ref="BA92:BA98" si="39">K92</f>
        <v>662.5</v>
      </c>
      <c r="BB92" s="134">
        <f t="shared" si="15"/>
        <v>20.666</v>
      </c>
      <c r="BC92" s="134">
        <f t="shared" si="16"/>
        <v>61.411875000000002</v>
      </c>
      <c r="BD92" s="141">
        <f t="shared" si="17"/>
        <v>582.90000000000009</v>
      </c>
    </row>
    <row r="93" spans="1:68">
      <c r="A93" s="146">
        <v>2065</v>
      </c>
      <c r="B93" s="159">
        <f t="shared" si="26"/>
        <v>3.0124999999999984</v>
      </c>
      <c r="C93" s="159">
        <f t="shared" si="26"/>
        <v>1.5900000000000003</v>
      </c>
      <c r="D93" s="159">
        <f t="shared" si="26"/>
        <v>-3.3499999999999974</v>
      </c>
      <c r="E93" s="159">
        <f t="shared" si="26"/>
        <v>-1.7674999999999996</v>
      </c>
      <c r="F93" s="159">
        <f t="shared" si="26"/>
        <v>1.8012621999999978</v>
      </c>
      <c r="G93" s="159">
        <f t="shared" si="26"/>
        <v>1.3664455</v>
      </c>
      <c r="H93" s="147"/>
      <c r="I93" s="147"/>
      <c r="J93" s="147"/>
      <c r="K93" s="147">
        <v>670.25</v>
      </c>
      <c r="L93" s="147">
        <v>586.75000000000011</v>
      </c>
      <c r="M93" s="147">
        <f t="shared" si="27"/>
        <v>22.112500000000001</v>
      </c>
      <c r="N93" s="147">
        <f t="shared" si="28"/>
        <v>20.69</v>
      </c>
      <c r="O93" s="147">
        <f t="shared" si="29"/>
        <v>24.712499999999999</v>
      </c>
      <c r="P93" s="147">
        <f t="shared" si="30"/>
        <v>23.29</v>
      </c>
      <c r="Q93" s="147">
        <f t="shared" si="31"/>
        <v>16.3125</v>
      </c>
      <c r="R93" s="147">
        <f t="shared" si="32"/>
        <v>14.89</v>
      </c>
      <c r="S93" s="147">
        <f t="shared" si="33"/>
        <v>60.40625</v>
      </c>
      <c r="T93" s="147">
        <f t="shared" si="34"/>
        <v>61.395312500000003</v>
      </c>
      <c r="U93" s="147">
        <f t="shared" si="35"/>
        <v>23.929374799999998</v>
      </c>
      <c r="V93" s="147">
        <f t="shared" si="36"/>
        <v>23.494558100000003</v>
      </c>
      <c r="AX93" s="141">
        <v>2065</v>
      </c>
      <c r="AY93" s="134">
        <f t="shared" si="37"/>
        <v>22.112500000000001</v>
      </c>
      <c r="AZ93" s="134">
        <f t="shared" si="38"/>
        <v>60.40625</v>
      </c>
      <c r="BA93" s="141">
        <f t="shared" si="39"/>
        <v>670.25</v>
      </c>
      <c r="BB93" s="134">
        <f t="shared" ref="BB93:BB98" si="40">N93</f>
        <v>20.69</v>
      </c>
      <c r="BC93" s="134">
        <f t="shared" ref="BC93:BC98" si="41">T93</f>
        <v>61.395312500000003</v>
      </c>
      <c r="BD93" s="141">
        <f t="shared" ref="BD93:BD98" si="42">L93</f>
        <v>586.75000000000011</v>
      </c>
    </row>
    <row r="94" spans="1:68">
      <c r="A94" s="146">
        <v>2066</v>
      </c>
      <c r="B94" s="159">
        <f t="shared" si="26"/>
        <v>3.0759999999999983</v>
      </c>
      <c r="C94" s="159">
        <f t="shared" si="26"/>
        <v>1.6140000000000003</v>
      </c>
      <c r="D94" s="159">
        <f t="shared" si="26"/>
        <v>-3.4199999999999973</v>
      </c>
      <c r="E94" s="159">
        <f t="shared" si="26"/>
        <v>-1.7939999999999996</v>
      </c>
      <c r="F94" s="159">
        <f t="shared" si="26"/>
        <v>1.8391635399999977</v>
      </c>
      <c r="G94" s="159">
        <f t="shared" si="26"/>
        <v>1.3872712800000002</v>
      </c>
      <c r="H94" s="147"/>
      <c r="I94" s="147"/>
      <c r="J94" s="147"/>
      <c r="K94" s="147">
        <v>678</v>
      </c>
      <c r="L94" s="147">
        <v>590.60000000000014</v>
      </c>
      <c r="M94" s="147">
        <f t="shared" si="27"/>
        <v>22.175999999999998</v>
      </c>
      <c r="N94" s="147">
        <f t="shared" si="28"/>
        <v>20.714000000000002</v>
      </c>
      <c r="O94" s="147">
        <f t="shared" si="29"/>
        <v>24.775999999999996</v>
      </c>
      <c r="P94" s="147">
        <f t="shared" si="30"/>
        <v>23.314</v>
      </c>
      <c r="Q94" s="147">
        <f t="shared" si="31"/>
        <v>16.375999999999998</v>
      </c>
      <c r="R94" s="147">
        <f t="shared" si="32"/>
        <v>14.914000000000001</v>
      </c>
      <c r="S94" s="147">
        <f t="shared" si="33"/>
        <v>60.362500000000004</v>
      </c>
      <c r="T94" s="147">
        <f t="shared" si="34"/>
        <v>61.378750000000004</v>
      </c>
      <c r="U94" s="147">
        <f t="shared" si="35"/>
        <v>23.967276139999999</v>
      </c>
      <c r="V94" s="147">
        <f t="shared" si="36"/>
        <v>23.515383880000002</v>
      </c>
      <c r="AX94" s="141">
        <v>2066</v>
      </c>
      <c r="AY94" s="134">
        <f t="shared" si="37"/>
        <v>22.175999999999998</v>
      </c>
      <c r="AZ94" s="134">
        <f t="shared" si="38"/>
        <v>60.362500000000004</v>
      </c>
      <c r="BA94" s="141">
        <f t="shared" si="39"/>
        <v>678</v>
      </c>
      <c r="BB94" s="134">
        <f t="shared" si="40"/>
        <v>20.714000000000002</v>
      </c>
      <c r="BC94" s="134">
        <f t="shared" si="41"/>
        <v>61.378750000000004</v>
      </c>
      <c r="BD94" s="141">
        <f t="shared" si="42"/>
        <v>590.60000000000014</v>
      </c>
    </row>
    <row r="95" spans="1:68">
      <c r="A95" s="146">
        <v>2067</v>
      </c>
      <c r="B95" s="159">
        <f t="shared" ref="B95:G97" si="43">(B$9-B$8)/COUNT($A$78:$A$97)+B94</f>
        <v>3.1394999999999982</v>
      </c>
      <c r="C95" s="159">
        <f t="shared" si="43"/>
        <v>1.6380000000000003</v>
      </c>
      <c r="D95" s="159">
        <f t="shared" si="43"/>
        <v>-3.4899999999999971</v>
      </c>
      <c r="E95" s="159">
        <f t="shared" si="43"/>
        <v>-1.8204999999999996</v>
      </c>
      <c r="F95" s="159">
        <f t="shared" si="43"/>
        <v>1.8770648799999976</v>
      </c>
      <c r="G95" s="159">
        <f t="shared" si="43"/>
        <v>1.4080970600000005</v>
      </c>
      <c r="H95" s="147"/>
      <c r="I95" s="147"/>
      <c r="J95" s="147"/>
      <c r="K95" s="147">
        <v>685.75</v>
      </c>
      <c r="L95" s="147">
        <v>594.45000000000016</v>
      </c>
      <c r="M95" s="147">
        <f t="shared" si="27"/>
        <v>22.2395</v>
      </c>
      <c r="N95" s="147">
        <f t="shared" si="28"/>
        <v>20.738000000000003</v>
      </c>
      <c r="O95" s="147">
        <f t="shared" si="29"/>
        <v>24.839499999999997</v>
      </c>
      <c r="P95" s="147">
        <f t="shared" si="30"/>
        <v>23.338000000000001</v>
      </c>
      <c r="Q95" s="147">
        <f t="shared" si="31"/>
        <v>16.439499999999999</v>
      </c>
      <c r="R95" s="147">
        <f t="shared" si="32"/>
        <v>14.938000000000001</v>
      </c>
      <c r="S95" s="147">
        <f t="shared" si="33"/>
        <v>60.318750000000001</v>
      </c>
      <c r="T95" s="147">
        <f t="shared" si="34"/>
        <v>61.362187499999997</v>
      </c>
      <c r="U95" s="147">
        <f t="shared" si="35"/>
        <v>24.00517748</v>
      </c>
      <c r="V95" s="147">
        <f t="shared" si="36"/>
        <v>23.536209660000001</v>
      </c>
      <c r="AX95" s="141">
        <v>2067</v>
      </c>
      <c r="AY95" s="134">
        <f t="shared" si="37"/>
        <v>22.2395</v>
      </c>
      <c r="AZ95" s="134">
        <f t="shared" si="38"/>
        <v>60.318750000000001</v>
      </c>
      <c r="BA95" s="141">
        <f t="shared" si="39"/>
        <v>685.75</v>
      </c>
      <c r="BB95" s="134">
        <f t="shared" si="40"/>
        <v>20.738000000000003</v>
      </c>
      <c r="BC95" s="134">
        <f t="shared" si="41"/>
        <v>61.362187499999997</v>
      </c>
      <c r="BD95" s="141">
        <f t="shared" si="42"/>
        <v>594.45000000000016</v>
      </c>
    </row>
    <row r="96" spans="1:68">
      <c r="A96" s="146">
        <v>2068</v>
      </c>
      <c r="B96" s="159">
        <f t="shared" si="43"/>
        <v>3.2029999999999981</v>
      </c>
      <c r="C96" s="159">
        <f t="shared" si="43"/>
        <v>1.6620000000000004</v>
      </c>
      <c r="D96" s="159">
        <f t="shared" si="43"/>
        <v>-3.5599999999999969</v>
      </c>
      <c r="E96" s="159">
        <f t="shared" si="43"/>
        <v>-1.8469999999999995</v>
      </c>
      <c r="F96" s="159">
        <f t="shared" si="43"/>
        <v>1.9149662199999975</v>
      </c>
      <c r="G96" s="159">
        <f t="shared" si="43"/>
        <v>1.4289228400000007</v>
      </c>
      <c r="H96" s="147"/>
      <c r="I96" s="147"/>
      <c r="J96" s="147"/>
      <c r="K96" s="147">
        <v>693.5</v>
      </c>
      <c r="L96" s="147">
        <v>598.30000000000018</v>
      </c>
      <c r="M96" s="147">
        <f t="shared" si="27"/>
        <v>22.303000000000001</v>
      </c>
      <c r="N96" s="147">
        <f t="shared" si="28"/>
        <v>20.762</v>
      </c>
      <c r="O96" s="147">
        <f t="shared" si="29"/>
        <v>24.902999999999999</v>
      </c>
      <c r="P96" s="147">
        <f t="shared" si="30"/>
        <v>23.361999999999998</v>
      </c>
      <c r="Q96" s="147">
        <f t="shared" si="31"/>
        <v>16.503</v>
      </c>
      <c r="R96" s="147">
        <f t="shared" si="32"/>
        <v>14.962000000000002</v>
      </c>
      <c r="S96" s="147">
        <f t="shared" si="33"/>
        <v>60.275000000000006</v>
      </c>
      <c r="T96" s="147">
        <f t="shared" si="34"/>
        <v>61.345624999999998</v>
      </c>
      <c r="U96" s="147">
        <f t="shared" si="35"/>
        <v>24.043078819999998</v>
      </c>
      <c r="V96" s="147">
        <f t="shared" si="36"/>
        <v>23.557035440000003</v>
      </c>
      <c r="AX96" s="141">
        <v>2068</v>
      </c>
      <c r="AY96" s="134">
        <f t="shared" si="37"/>
        <v>22.303000000000001</v>
      </c>
      <c r="AZ96" s="134">
        <f t="shared" si="38"/>
        <v>60.275000000000006</v>
      </c>
      <c r="BA96" s="141">
        <f t="shared" si="39"/>
        <v>693.5</v>
      </c>
      <c r="BB96" s="134">
        <f t="shared" si="40"/>
        <v>20.762</v>
      </c>
      <c r="BC96" s="134">
        <f t="shared" si="41"/>
        <v>61.345624999999998</v>
      </c>
      <c r="BD96" s="141">
        <f t="shared" si="42"/>
        <v>598.30000000000018</v>
      </c>
    </row>
    <row r="97" spans="1:68">
      <c r="A97" s="146">
        <v>2069</v>
      </c>
      <c r="B97" s="159">
        <f t="shared" si="43"/>
        <v>3.266499999999998</v>
      </c>
      <c r="C97" s="159">
        <f t="shared" si="43"/>
        <v>1.6860000000000004</v>
      </c>
      <c r="D97" s="159">
        <f t="shared" si="43"/>
        <v>-3.6299999999999968</v>
      </c>
      <c r="E97" s="159">
        <f t="shared" si="43"/>
        <v>-1.8734999999999995</v>
      </c>
      <c r="F97" s="159">
        <f t="shared" si="43"/>
        <v>1.9528675599999974</v>
      </c>
      <c r="G97" s="159">
        <f t="shared" si="43"/>
        <v>1.4497486200000009</v>
      </c>
      <c r="H97" s="147"/>
      <c r="I97" s="147"/>
      <c r="J97" s="147"/>
      <c r="K97" s="147">
        <v>701.25</v>
      </c>
      <c r="L97" s="147">
        <v>602.1500000000002</v>
      </c>
      <c r="M97" s="147">
        <f t="shared" si="27"/>
        <v>22.366499999999998</v>
      </c>
      <c r="N97" s="147">
        <f t="shared" si="28"/>
        <v>20.786000000000001</v>
      </c>
      <c r="O97" s="147">
        <f t="shared" si="29"/>
        <v>24.966499999999996</v>
      </c>
      <c r="P97" s="147">
        <f t="shared" si="30"/>
        <v>23.385999999999999</v>
      </c>
      <c r="Q97" s="147">
        <f t="shared" si="31"/>
        <v>16.566499999999998</v>
      </c>
      <c r="R97" s="147">
        <f t="shared" si="32"/>
        <v>14.986000000000001</v>
      </c>
      <c r="S97" s="147">
        <f t="shared" si="33"/>
        <v>60.231250000000003</v>
      </c>
      <c r="T97" s="147">
        <f t="shared" si="34"/>
        <v>61.329062499999999</v>
      </c>
      <c r="U97" s="147">
        <f t="shared" si="35"/>
        <v>24.080980159999999</v>
      </c>
      <c r="V97" s="147">
        <f t="shared" si="36"/>
        <v>23.577861220000003</v>
      </c>
      <c r="AX97" s="141">
        <v>2069</v>
      </c>
      <c r="AY97" s="134">
        <f t="shared" si="37"/>
        <v>22.366499999999998</v>
      </c>
      <c r="AZ97" s="134">
        <f t="shared" si="38"/>
        <v>60.231250000000003</v>
      </c>
      <c r="BA97" s="141">
        <f t="shared" si="39"/>
        <v>701.25</v>
      </c>
      <c r="BB97" s="134">
        <f t="shared" si="40"/>
        <v>20.786000000000001</v>
      </c>
      <c r="BC97" s="134">
        <f t="shared" si="41"/>
        <v>61.329062499999999</v>
      </c>
      <c r="BD97" s="141">
        <f t="shared" si="42"/>
        <v>602.1500000000002</v>
      </c>
    </row>
    <row r="98" spans="1:68">
      <c r="A98" s="146">
        <v>2070</v>
      </c>
      <c r="B98" s="159">
        <f t="shared" ref="B98:G98" si="44">B$9</f>
        <v>3.33</v>
      </c>
      <c r="C98" s="159">
        <f t="shared" si="44"/>
        <v>1.71</v>
      </c>
      <c r="D98" s="159">
        <f t="shared" si="44"/>
        <v>-3.7</v>
      </c>
      <c r="E98" s="159">
        <f t="shared" si="44"/>
        <v>-1.9</v>
      </c>
      <c r="F98" s="159">
        <f t="shared" si="44"/>
        <v>1.9907688999999991</v>
      </c>
      <c r="G98" s="159">
        <f t="shared" si="44"/>
        <v>1.4705744000000003</v>
      </c>
      <c r="H98" s="146"/>
      <c r="I98" s="146"/>
      <c r="J98" s="146"/>
      <c r="K98" s="147">
        <v>709</v>
      </c>
      <c r="L98" s="147">
        <v>606</v>
      </c>
      <c r="M98" s="147">
        <f t="shared" si="27"/>
        <v>22.43</v>
      </c>
      <c r="N98" s="147">
        <f t="shared" si="28"/>
        <v>20.810000000000002</v>
      </c>
      <c r="O98" s="147">
        <f t="shared" si="29"/>
        <v>25.03</v>
      </c>
      <c r="P98" s="147">
        <f t="shared" si="30"/>
        <v>23.41</v>
      </c>
      <c r="Q98" s="147">
        <f t="shared" si="31"/>
        <v>16.630000000000003</v>
      </c>
      <c r="R98" s="147">
        <f t="shared" si="32"/>
        <v>15.010000000000002</v>
      </c>
      <c r="S98" s="147">
        <f t="shared" si="33"/>
        <v>60.1875</v>
      </c>
      <c r="T98" s="147">
        <f t="shared" si="34"/>
        <v>61.3125</v>
      </c>
      <c r="U98" s="147">
        <f t="shared" si="35"/>
        <v>24.118881500000001</v>
      </c>
      <c r="V98" s="147">
        <f t="shared" si="36"/>
        <v>23.598687000000002</v>
      </c>
      <c r="AX98" s="141">
        <v>2070</v>
      </c>
      <c r="AY98" s="134">
        <f t="shared" si="37"/>
        <v>22.43</v>
      </c>
      <c r="AZ98" s="134">
        <f t="shared" si="38"/>
        <v>60.1875</v>
      </c>
      <c r="BA98" s="141">
        <f t="shared" si="39"/>
        <v>709</v>
      </c>
      <c r="BB98" s="134">
        <f t="shared" si="40"/>
        <v>20.810000000000002</v>
      </c>
      <c r="BC98" s="134">
        <f t="shared" si="41"/>
        <v>61.3125</v>
      </c>
      <c r="BD98" s="141">
        <f t="shared" si="42"/>
        <v>606</v>
      </c>
    </row>
    <row r="99" spans="1:68" s="142" customFormat="1">
      <c r="A99" s="157">
        <v>2071</v>
      </c>
      <c r="B99" s="158"/>
      <c r="C99" s="158"/>
      <c r="D99" s="158"/>
      <c r="E99" s="158"/>
      <c r="F99" s="158"/>
      <c r="G99" s="158"/>
      <c r="H99" s="158"/>
      <c r="I99" s="158"/>
      <c r="J99" s="158"/>
      <c r="K99" s="146"/>
      <c r="L99" s="146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76"/>
      <c r="X99" s="176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L99" s="141"/>
      <c r="BM99" s="141"/>
      <c r="BN99" s="141"/>
      <c r="BO99" s="141"/>
      <c r="BP99" s="141"/>
    </row>
    <row r="100" spans="1:68" s="142" customFormat="1">
      <c r="A100" s="157">
        <v>2072</v>
      </c>
      <c r="B100" s="158"/>
      <c r="C100" s="158"/>
      <c r="D100" s="158"/>
      <c r="E100" s="158"/>
      <c r="F100" s="158"/>
      <c r="G100" s="158"/>
      <c r="H100" s="158"/>
      <c r="I100" s="158"/>
      <c r="J100" s="158"/>
      <c r="K100" s="146"/>
      <c r="L100" s="146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76"/>
      <c r="X100" s="176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L100" s="141"/>
      <c r="BM100" s="141"/>
      <c r="BN100" s="141"/>
      <c r="BO100" s="141"/>
      <c r="BP100" s="141"/>
    </row>
    <row r="101" spans="1:68" s="142" customFormat="1">
      <c r="A101" s="157">
        <v>2073</v>
      </c>
      <c r="B101" s="158"/>
      <c r="C101" s="158"/>
      <c r="D101" s="158"/>
      <c r="E101" s="158"/>
      <c r="F101" s="158"/>
      <c r="G101" s="158"/>
      <c r="H101" s="158"/>
      <c r="I101" s="158"/>
      <c r="J101" s="158"/>
      <c r="K101" s="146"/>
      <c r="L101" s="146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76"/>
      <c r="X101" s="176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L101" s="141"/>
      <c r="BM101" s="141"/>
      <c r="BN101" s="141"/>
      <c r="BO101" s="141"/>
      <c r="BP101" s="141"/>
    </row>
    <row r="102" spans="1:68" s="142" customFormat="1">
      <c r="A102" s="157">
        <v>2074</v>
      </c>
      <c r="B102" s="158"/>
      <c r="C102" s="158"/>
      <c r="D102" s="158"/>
      <c r="E102" s="158"/>
      <c r="F102" s="158"/>
      <c r="G102" s="158"/>
      <c r="H102" s="158"/>
      <c r="I102" s="158"/>
      <c r="J102" s="158"/>
      <c r="K102" s="146"/>
      <c r="L102" s="146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76"/>
      <c r="X102" s="176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L102" s="141"/>
      <c r="BM102" s="141"/>
      <c r="BN102" s="141"/>
      <c r="BO102" s="141"/>
      <c r="BP102" s="141"/>
    </row>
    <row r="103" spans="1:68" s="142" customFormat="1">
      <c r="A103" s="157">
        <v>2075</v>
      </c>
      <c r="B103" s="158"/>
      <c r="C103" s="158"/>
      <c r="D103" s="158"/>
      <c r="E103" s="158"/>
      <c r="F103" s="158"/>
      <c r="G103" s="158"/>
      <c r="H103" s="158"/>
      <c r="I103" s="158"/>
      <c r="J103" s="158"/>
      <c r="K103" s="146"/>
      <c r="L103" s="146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76"/>
      <c r="X103" s="176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L103" s="141"/>
      <c r="BM103" s="141"/>
      <c r="BN103" s="141"/>
      <c r="BO103" s="141"/>
      <c r="BP103" s="141"/>
    </row>
    <row r="104" spans="1:68" s="142" customFormat="1">
      <c r="A104" s="157">
        <v>2076</v>
      </c>
      <c r="B104" s="158"/>
      <c r="C104" s="158"/>
      <c r="D104" s="158"/>
      <c r="E104" s="158"/>
      <c r="F104" s="158"/>
      <c r="G104" s="158"/>
      <c r="H104" s="158"/>
      <c r="I104" s="158"/>
      <c r="J104" s="158"/>
      <c r="K104" s="146"/>
      <c r="L104" s="146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76"/>
      <c r="X104" s="176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L104" s="141"/>
      <c r="BM104" s="141"/>
      <c r="BN104" s="141"/>
      <c r="BO104" s="141"/>
      <c r="BP104" s="141"/>
    </row>
    <row r="105" spans="1:68" s="142" customFormat="1">
      <c r="A105" s="157">
        <v>2077</v>
      </c>
      <c r="B105" s="158"/>
      <c r="C105" s="158"/>
      <c r="D105" s="158"/>
      <c r="E105" s="158"/>
      <c r="F105" s="158"/>
      <c r="G105" s="158"/>
      <c r="H105" s="158"/>
      <c r="I105" s="158"/>
      <c r="J105" s="158"/>
      <c r="K105" s="146"/>
      <c r="L105" s="146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76"/>
      <c r="X105" s="176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L105" s="141"/>
      <c r="BM105" s="141"/>
      <c r="BN105" s="141"/>
      <c r="BO105" s="141"/>
      <c r="BP105" s="141"/>
    </row>
    <row r="106" spans="1:68" s="142" customFormat="1">
      <c r="A106" s="157">
        <v>2078</v>
      </c>
      <c r="B106" s="158"/>
      <c r="C106" s="158"/>
      <c r="D106" s="158"/>
      <c r="E106" s="158"/>
      <c r="F106" s="158"/>
      <c r="G106" s="158"/>
      <c r="H106" s="158"/>
      <c r="I106" s="158"/>
      <c r="J106" s="158"/>
      <c r="K106" s="146"/>
      <c r="L106" s="146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76"/>
      <c r="X106" s="176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L106" s="141"/>
      <c r="BM106" s="141"/>
      <c r="BN106" s="141"/>
      <c r="BO106" s="141"/>
      <c r="BP106" s="141"/>
    </row>
    <row r="107" spans="1:68" s="142" customFormat="1">
      <c r="A107" s="157">
        <v>2079</v>
      </c>
      <c r="B107" s="158"/>
      <c r="C107" s="158"/>
      <c r="D107" s="158"/>
      <c r="E107" s="158"/>
      <c r="F107" s="158"/>
      <c r="G107" s="158"/>
      <c r="H107" s="158"/>
      <c r="I107" s="158"/>
      <c r="J107" s="158"/>
      <c r="K107" s="146"/>
      <c r="L107" s="146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76"/>
      <c r="X107" s="176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L107" s="141"/>
      <c r="BM107" s="141"/>
      <c r="BN107" s="141"/>
      <c r="BO107" s="141"/>
      <c r="BP107" s="141"/>
    </row>
    <row r="108" spans="1:68" s="142" customFormat="1">
      <c r="A108" s="157">
        <v>2080</v>
      </c>
      <c r="B108" s="158"/>
      <c r="C108" s="158"/>
      <c r="D108" s="158"/>
      <c r="E108" s="158"/>
      <c r="F108" s="158"/>
      <c r="G108" s="158"/>
      <c r="H108" s="158"/>
      <c r="I108" s="158"/>
      <c r="J108" s="158"/>
      <c r="K108" s="146"/>
      <c r="L108" s="146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76"/>
      <c r="X108" s="176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L108" s="141"/>
      <c r="BM108" s="141"/>
      <c r="BN108" s="141"/>
      <c r="BO108" s="141"/>
      <c r="BP108" s="141"/>
    </row>
    <row r="109" spans="1:68" s="142" customFormat="1">
      <c r="A109" s="157">
        <v>2081</v>
      </c>
      <c r="B109" s="158"/>
      <c r="C109" s="158"/>
      <c r="D109" s="158"/>
      <c r="E109" s="158"/>
      <c r="F109" s="158"/>
      <c r="G109" s="158"/>
      <c r="H109" s="158"/>
      <c r="I109" s="158"/>
      <c r="J109" s="158"/>
      <c r="K109" s="146"/>
      <c r="L109" s="146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76"/>
      <c r="X109" s="176"/>
      <c r="BL109" s="141"/>
      <c r="BM109" s="141"/>
      <c r="BN109" s="141"/>
      <c r="BO109" s="141"/>
      <c r="BP109" s="141"/>
    </row>
    <row r="110" spans="1:68" s="142" customFormat="1">
      <c r="A110" s="157">
        <v>2082</v>
      </c>
      <c r="B110" s="158"/>
      <c r="C110" s="158"/>
      <c r="D110" s="158"/>
      <c r="E110" s="158"/>
      <c r="F110" s="158"/>
      <c r="G110" s="158"/>
      <c r="H110" s="158"/>
      <c r="I110" s="158"/>
      <c r="J110" s="158"/>
      <c r="K110" s="146"/>
      <c r="L110" s="146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76"/>
      <c r="X110" s="176"/>
      <c r="BL110" s="141"/>
      <c r="BM110" s="141"/>
      <c r="BN110" s="141"/>
      <c r="BO110" s="141"/>
      <c r="BP110" s="141"/>
    </row>
    <row r="111" spans="1:68" s="142" customFormat="1">
      <c r="A111" s="157">
        <v>2083</v>
      </c>
      <c r="B111" s="158"/>
      <c r="C111" s="158"/>
      <c r="D111" s="158"/>
      <c r="E111" s="158"/>
      <c r="F111" s="158"/>
      <c r="G111" s="158"/>
      <c r="H111" s="158"/>
      <c r="I111" s="158"/>
      <c r="J111" s="158"/>
      <c r="K111" s="146"/>
      <c r="L111" s="146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76"/>
      <c r="X111" s="176"/>
      <c r="BL111" s="141"/>
      <c r="BM111" s="141"/>
      <c r="BN111" s="141"/>
      <c r="BO111" s="141"/>
      <c r="BP111" s="141"/>
    </row>
    <row r="112" spans="1:68" s="142" customFormat="1">
      <c r="A112" s="157">
        <v>2084</v>
      </c>
      <c r="B112" s="158"/>
      <c r="C112" s="158"/>
      <c r="D112" s="158"/>
      <c r="E112" s="158"/>
      <c r="F112" s="158"/>
      <c r="G112" s="158"/>
      <c r="H112" s="158"/>
      <c r="I112" s="158"/>
      <c r="J112" s="158"/>
      <c r="K112" s="146"/>
      <c r="L112" s="146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76"/>
      <c r="X112" s="176"/>
      <c r="BL112" s="141"/>
      <c r="BM112" s="141"/>
      <c r="BN112" s="141"/>
      <c r="BO112" s="141"/>
      <c r="BP112" s="141"/>
    </row>
    <row r="113" spans="1:68" s="142" customFormat="1">
      <c r="A113" s="157">
        <v>2085</v>
      </c>
      <c r="B113" s="158"/>
      <c r="C113" s="158"/>
      <c r="D113" s="158"/>
      <c r="E113" s="158"/>
      <c r="F113" s="158"/>
      <c r="G113" s="158"/>
      <c r="H113" s="158"/>
      <c r="I113" s="158"/>
      <c r="J113" s="158"/>
      <c r="K113" s="146"/>
      <c r="L113" s="146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76"/>
      <c r="X113" s="176"/>
      <c r="BL113" s="141"/>
      <c r="BM113" s="141"/>
      <c r="BN113" s="141"/>
      <c r="BO113" s="141"/>
      <c r="BP113" s="141"/>
    </row>
    <row r="114" spans="1:68" s="142" customFormat="1">
      <c r="A114" s="157">
        <v>2086</v>
      </c>
      <c r="B114" s="158"/>
      <c r="C114" s="158"/>
      <c r="D114" s="158"/>
      <c r="E114" s="158"/>
      <c r="F114" s="158"/>
      <c r="G114" s="158"/>
      <c r="H114" s="158"/>
      <c r="I114" s="158"/>
      <c r="J114" s="158"/>
      <c r="K114" s="146"/>
      <c r="L114" s="146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76"/>
      <c r="X114" s="176"/>
      <c r="BL114" s="141"/>
      <c r="BM114" s="141"/>
      <c r="BN114" s="141"/>
      <c r="BO114" s="141"/>
      <c r="BP114" s="141"/>
    </row>
    <row r="115" spans="1:68" s="142" customFormat="1">
      <c r="A115" s="157">
        <v>2087</v>
      </c>
      <c r="B115" s="158"/>
      <c r="C115" s="158"/>
      <c r="D115" s="158"/>
      <c r="E115" s="158"/>
      <c r="F115" s="158"/>
      <c r="G115" s="158"/>
      <c r="H115" s="158"/>
      <c r="I115" s="158"/>
      <c r="J115" s="158"/>
      <c r="K115" s="146"/>
      <c r="L115" s="146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76"/>
      <c r="X115" s="176"/>
      <c r="BL115" s="141"/>
      <c r="BM115" s="141"/>
      <c r="BN115" s="141"/>
      <c r="BO115" s="141"/>
      <c r="BP115" s="141"/>
    </row>
    <row r="116" spans="1:68" s="142" customFormat="1">
      <c r="A116" s="157">
        <v>2088</v>
      </c>
      <c r="B116" s="158"/>
      <c r="C116" s="158"/>
      <c r="D116" s="158"/>
      <c r="E116" s="158"/>
      <c r="F116" s="158"/>
      <c r="G116" s="158"/>
      <c r="H116" s="158"/>
      <c r="I116" s="158"/>
      <c r="J116" s="158"/>
      <c r="K116" s="146"/>
      <c r="L116" s="146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76"/>
      <c r="X116" s="176"/>
      <c r="BL116" s="141"/>
      <c r="BM116" s="141"/>
      <c r="BN116" s="141"/>
      <c r="BO116" s="141"/>
      <c r="BP116" s="141"/>
    </row>
    <row r="117" spans="1:68" s="142" customFormat="1">
      <c r="A117" s="157">
        <v>2089</v>
      </c>
      <c r="B117" s="158"/>
      <c r="C117" s="158"/>
      <c r="D117" s="158"/>
      <c r="E117" s="158"/>
      <c r="F117" s="158"/>
      <c r="G117" s="158"/>
      <c r="H117" s="158"/>
      <c r="I117" s="158"/>
      <c r="J117" s="158"/>
      <c r="K117" s="146"/>
      <c r="L117" s="146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76"/>
      <c r="X117" s="176"/>
      <c r="BL117" s="141"/>
      <c r="BM117" s="141"/>
      <c r="BN117" s="141"/>
      <c r="BO117" s="141"/>
      <c r="BP117" s="141"/>
    </row>
    <row r="118" spans="1:68" s="142" customFormat="1">
      <c r="A118" s="157">
        <v>2090</v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46"/>
      <c r="L118" s="146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76"/>
      <c r="X118" s="176"/>
      <c r="BL118" s="141"/>
      <c r="BM118" s="141"/>
      <c r="BN118" s="141"/>
      <c r="BO118" s="141"/>
      <c r="BP118" s="141"/>
    </row>
    <row r="119" spans="1:68" s="142" customFormat="1">
      <c r="A119" s="157">
        <v>2091</v>
      </c>
      <c r="B119" s="158"/>
      <c r="C119" s="158"/>
      <c r="D119" s="158"/>
      <c r="E119" s="158"/>
      <c r="F119" s="158"/>
      <c r="G119" s="158"/>
      <c r="H119" s="158"/>
      <c r="I119" s="158"/>
      <c r="J119" s="158"/>
      <c r="K119" s="146"/>
      <c r="L119" s="146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76"/>
      <c r="X119" s="176"/>
      <c r="BL119" s="141"/>
      <c r="BM119" s="141"/>
      <c r="BN119" s="141"/>
      <c r="BO119" s="141"/>
      <c r="BP119" s="141"/>
    </row>
    <row r="120" spans="1:68" s="142" customFormat="1">
      <c r="A120" s="157">
        <v>2092</v>
      </c>
      <c r="B120" s="158"/>
      <c r="C120" s="158"/>
      <c r="D120" s="158"/>
      <c r="E120" s="158"/>
      <c r="F120" s="158"/>
      <c r="G120" s="158"/>
      <c r="H120" s="158"/>
      <c r="I120" s="158"/>
      <c r="J120" s="158"/>
      <c r="K120" s="146"/>
      <c r="L120" s="146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76"/>
      <c r="X120" s="176"/>
      <c r="BL120" s="141"/>
      <c r="BM120" s="141"/>
      <c r="BN120" s="141"/>
      <c r="BO120" s="141"/>
      <c r="BP120" s="141"/>
    </row>
    <row r="121" spans="1:68" s="142" customFormat="1">
      <c r="A121" s="157">
        <v>2093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46"/>
      <c r="L121" s="146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76"/>
      <c r="X121" s="176"/>
      <c r="BL121" s="141"/>
      <c r="BM121" s="141"/>
      <c r="BN121" s="141"/>
      <c r="BO121" s="141"/>
      <c r="BP121" s="141"/>
    </row>
    <row r="122" spans="1:68" s="142" customFormat="1">
      <c r="A122" s="157">
        <v>2094</v>
      </c>
      <c r="B122" s="158"/>
      <c r="C122" s="158"/>
      <c r="D122" s="158"/>
      <c r="E122" s="158"/>
      <c r="F122" s="158"/>
      <c r="G122" s="158"/>
      <c r="H122" s="158"/>
      <c r="I122" s="158"/>
      <c r="J122" s="158"/>
      <c r="K122" s="146"/>
      <c r="L122" s="146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76"/>
      <c r="X122" s="176"/>
      <c r="BL122" s="141"/>
      <c r="BM122" s="141"/>
      <c r="BN122" s="141"/>
      <c r="BO122" s="141"/>
      <c r="BP122" s="141"/>
    </row>
    <row r="123" spans="1:68" s="142" customFormat="1">
      <c r="A123" s="157">
        <v>2095</v>
      </c>
      <c r="B123" s="158"/>
      <c r="C123" s="158"/>
      <c r="D123" s="158"/>
      <c r="E123" s="158"/>
      <c r="F123" s="158"/>
      <c r="G123" s="158"/>
      <c r="H123" s="158"/>
      <c r="I123" s="158"/>
      <c r="J123" s="158"/>
      <c r="K123" s="146"/>
      <c r="L123" s="146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76"/>
      <c r="X123" s="176"/>
      <c r="BL123" s="141"/>
      <c r="BM123" s="141"/>
      <c r="BN123" s="141"/>
      <c r="BO123" s="141"/>
      <c r="BP123" s="141"/>
    </row>
    <row r="124" spans="1:68" s="142" customFormat="1">
      <c r="A124" s="157">
        <v>2096</v>
      </c>
      <c r="B124" s="158"/>
      <c r="C124" s="158"/>
      <c r="D124" s="158"/>
      <c r="E124" s="158"/>
      <c r="F124" s="158"/>
      <c r="G124" s="158"/>
      <c r="H124" s="158"/>
      <c r="I124" s="158"/>
      <c r="J124" s="158"/>
      <c r="K124" s="146"/>
      <c r="L124" s="146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76"/>
      <c r="X124" s="176"/>
      <c r="BL124" s="141"/>
      <c r="BM124" s="141"/>
      <c r="BN124" s="141"/>
      <c r="BO124" s="141"/>
      <c r="BP124" s="141"/>
    </row>
    <row r="125" spans="1:68" s="142" customFormat="1">
      <c r="A125" s="157">
        <v>2097</v>
      </c>
      <c r="B125" s="158"/>
      <c r="C125" s="158"/>
      <c r="D125" s="158"/>
      <c r="E125" s="158"/>
      <c r="F125" s="158"/>
      <c r="G125" s="158"/>
      <c r="H125" s="158"/>
      <c r="I125" s="158"/>
      <c r="J125" s="158"/>
      <c r="K125" s="146"/>
      <c r="L125" s="146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76"/>
      <c r="X125" s="176"/>
      <c r="BL125" s="141"/>
      <c r="BM125" s="141"/>
      <c r="BN125" s="141"/>
      <c r="BO125" s="141"/>
      <c r="BP125" s="141"/>
    </row>
    <row r="126" spans="1:68" s="142" customFormat="1">
      <c r="A126" s="157">
        <v>2098</v>
      </c>
      <c r="B126" s="158"/>
      <c r="C126" s="158"/>
      <c r="D126" s="158"/>
      <c r="E126" s="158"/>
      <c r="F126" s="158"/>
      <c r="G126" s="158"/>
      <c r="H126" s="158"/>
      <c r="I126" s="158"/>
      <c r="J126" s="158"/>
      <c r="K126" s="146"/>
      <c r="L126" s="146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76"/>
      <c r="X126" s="176"/>
      <c r="BL126" s="141"/>
      <c r="BM126" s="141"/>
      <c r="BN126" s="141"/>
      <c r="BO126" s="141"/>
      <c r="BP126" s="141"/>
    </row>
    <row r="127" spans="1:68" s="142" customFormat="1">
      <c r="A127" s="157">
        <v>2099</v>
      </c>
      <c r="B127" s="158"/>
      <c r="C127" s="158"/>
      <c r="D127" s="158"/>
      <c r="E127" s="158"/>
      <c r="F127" s="158"/>
      <c r="G127" s="158"/>
      <c r="H127" s="158"/>
      <c r="I127" s="158"/>
      <c r="J127" s="158"/>
      <c r="K127" s="146"/>
      <c r="L127" s="146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76"/>
      <c r="X127" s="176"/>
      <c r="BL127" s="141"/>
      <c r="BM127" s="141"/>
      <c r="BN127" s="141"/>
      <c r="BO127" s="141"/>
      <c r="BP127" s="141"/>
    </row>
    <row r="128" spans="1:68" s="142" customFormat="1">
      <c r="A128" s="157">
        <v>2100</v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46"/>
      <c r="L128" s="146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76"/>
      <c r="X128" s="176"/>
      <c r="BL128" s="141"/>
      <c r="BM128" s="141"/>
      <c r="BN128" s="141"/>
      <c r="BO128" s="141"/>
      <c r="BP128" s="141"/>
    </row>
  </sheetData>
  <mergeCells count="20">
    <mergeCell ref="K14:T14"/>
    <mergeCell ref="A15:A17"/>
    <mergeCell ref="B15:C15"/>
    <mergeCell ref="D15:E15"/>
    <mergeCell ref="F15:G15"/>
    <mergeCell ref="K15:L15"/>
    <mergeCell ref="M15:N15"/>
    <mergeCell ref="O15:P15"/>
    <mergeCell ref="Q15:R15"/>
    <mergeCell ref="S15:T15"/>
    <mergeCell ref="U15:V15"/>
    <mergeCell ref="B16:C16"/>
    <mergeCell ref="D16:E16"/>
    <mergeCell ref="F16:G16"/>
    <mergeCell ref="K16:L16"/>
    <mergeCell ref="M16:N16"/>
    <mergeCell ref="O16:P16"/>
    <mergeCell ref="Q16:R16"/>
    <mergeCell ref="S16:T16"/>
    <mergeCell ref="U16:V16"/>
  </mergeCells>
  <pageMargins left="0.7" right="0.7" top="0.75" bottom="0.75" header="0.3" footer="0.3"/>
  <pageSetup paperSize="8" scale="3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BP128"/>
  <sheetViews>
    <sheetView workbookViewId="0">
      <selection activeCell="W1" sqref="W1:X1048576"/>
    </sheetView>
  </sheetViews>
  <sheetFormatPr defaultRowHeight="15" outlineLevelCol="1"/>
  <cols>
    <col min="1" max="1" width="9.140625" style="141"/>
    <col min="2" max="9" width="12.85546875" style="141" customWidth="1"/>
    <col min="10" max="10" width="10.7109375" style="141" customWidth="1"/>
    <col min="11" max="12" width="9.140625" style="141" customWidth="1"/>
    <col min="13" max="22" width="9.140625" style="141"/>
    <col min="23" max="24" width="9.140625" style="176"/>
    <col min="25" max="49" width="9.140625" style="141"/>
    <col min="50" max="56" width="0" style="141" hidden="1" customWidth="1" outlineLevel="1"/>
    <col min="57" max="57" width="9.140625" style="141" collapsed="1"/>
    <col min="58" max="16384" width="9.140625" style="141"/>
  </cols>
  <sheetData>
    <row r="1" spans="1:24">
      <c r="A1" s="141" t="s">
        <v>310</v>
      </c>
    </row>
    <row r="3" spans="1:24" ht="18">
      <c r="B3" s="1" t="s">
        <v>293</v>
      </c>
      <c r="C3" s="1"/>
      <c r="D3" s="1" t="s">
        <v>294</v>
      </c>
      <c r="E3" s="1"/>
      <c r="F3" s="1" t="s">
        <v>295</v>
      </c>
      <c r="G3" s="1"/>
      <c r="K3" s="1" t="s">
        <v>331</v>
      </c>
      <c r="L3" s="1"/>
    </row>
    <row r="4" spans="1:24">
      <c r="B4" s="169" t="s">
        <v>99</v>
      </c>
      <c r="C4" s="169" t="s">
        <v>89</v>
      </c>
      <c r="D4" s="169" t="s">
        <v>99</v>
      </c>
      <c r="E4" s="169" t="s">
        <v>89</v>
      </c>
      <c r="F4" s="169" t="s">
        <v>99</v>
      </c>
      <c r="G4" s="169" t="s">
        <v>89</v>
      </c>
      <c r="K4" s="169" t="s">
        <v>99</v>
      </c>
      <c r="L4" s="169" t="s">
        <v>89</v>
      </c>
    </row>
    <row r="5" spans="1:24">
      <c r="A5" s="141">
        <v>1990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K5" s="84">
        <v>352.5</v>
      </c>
      <c r="L5" s="84">
        <v>352.5</v>
      </c>
    </row>
    <row r="6" spans="1:24" s="142" customFormat="1">
      <c r="A6" s="142">
        <v>2010</v>
      </c>
      <c r="B6" s="142">
        <v>0.35</v>
      </c>
      <c r="C6" s="142">
        <v>0.3</v>
      </c>
      <c r="H6" s="141"/>
      <c r="I6" s="141"/>
      <c r="J6" s="141"/>
      <c r="K6" s="167">
        <v>387.5</v>
      </c>
      <c r="L6" s="167">
        <v>389.5</v>
      </c>
      <c r="O6" s="141"/>
      <c r="W6" s="176"/>
      <c r="X6" s="176"/>
    </row>
    <row r="7" spans="1:24">
      <c r="A7" s="141">
        <v>2030</v>
      </c>
      <c r="B7" s="143">
        <v>1.85</v>
      </c>
      <c r="C7" s="143">
        <v>1.34</v>
      </c>
      <c r="D7" s="143">
        <v>-4.1399999999999997</v>
      </c>
      <c r="E7" s="148">
        <v>-3</v>
      </c>
      <c r="F7" s="143">
        <v>0.86513269999999665</v>
      </c>
      <c r="G7" s="143">
        <v>0.90000260000000054</v>
      </c>
      <c r="K7" s="84">
        <v>452</v>
      </c>
      <c r="L7" s="84">
        <v>450.5</v>
      </c>
    </row>
    <row r="8" spans="1:24">
      <c r="A8" s="141">
        <v>2050</v>
      </c>
      <c r="B8" s="143">
        <v>3.83</v>
      </c>
      <c r="C8" s="143">
        <v>2.2799999999999998</v>
      </c>
      <c r="D8" s="143">
        <v>-8.56</v>
      </c>
      <c r="E8" s="143">
        <v>-5.09</v>
      </c>
      <c r="F8" s="143">
        <v>1.8152162999999994</v>
      </c>
      <c r="G8" s="143">
        <v>1.529512399999998</v>
      </c>
      <c r="K8" s="84">
        <v>561</v>
      </c>
      <c r="L8" s="84">
        <v>527</v>
      </c>
    </row>
    <row r="9" spans="1:24">
      <c r="A9" s="141">
        <v>2070</v>
      </c>
      <c r="B9" s="143">
        <v>6.17</v>
      </c>
      <c r="C9" s="143">
        <v>3.17</v>
      </c>
      <c r="D9" s="143">
        <v>-13.79</v>
      </c>
      <c r="E9" s="143">
        <v>-7.09</v>
      </c>
      <c r="F9" s="143">
        <v>2.9261221000000006</v>
      </c>
      <c r="G9" s="242">
        <v>2.1472157999999979</v>
      </c>
      <c r="K9" s="84">
        <v>709</v>
      </c>
      <c r="L9" s="84">
        <v>606</v>
      </c>
    </row>
    <row r="10" spans="1:24">
      <c r="A10" s="141">
        <v>2090</v>
      </c>
      <c r="B10" s="144"/>
      <c r="C10" s="144"/>
      <c r="D10" s="144"/>
      <c r="E10" s="144"/>
      <c r="F10" s="144"/>
      <c r="G10" s="144"/>
      <c r="K10" s="84">
        <v>878.5</v>
      </c>
      <c r="L10" s="84">
        <v>679.5</v>
      </c>
    </row>
    <row r="11" spans="1:24">
      <c r="A11" s="141">
        <v>2100</v>
      </c>
      <c r="B11" s="144"/>
      <c r="C11" s="144"/>
      <c r="D11" s="144"/>
      <c r="E11" s="144"/>
      <c r="F11" s="144"/>
      <c r="G11" s="144"/>
      <c r="K11" s="84">
        <v>964</v>
      </c>
      <c r="L11" s="84">
        <v>710</v>
      </c>
    </row>
    <row r="12" spans="1:24">
      <c r="B12" s="145"/>
      <c r="K12" s="141" t="s">
        <v>296</v>
      </c>
    </row>
    <row r="14" spans="1:24">
      <c r="K14" s="247" t="s">
        <v>297</v>
      </c>
      <c r="L14" s="247"/>
      <c r="M14" s="247"/>
      <c r="N14" s="247"/>
      <c r="O14" s="247"/>
      <c r="P14" s="247"/>
      <c r="Q14" s="247"/>
      <c r="R14" s="247"/>
      <c r="S14" s="247"/>
      <c r="T14" s="247"/>
      <c r="U14" s="153"/>
      <c r="V14" s="153"/>
    </row>
    <row r="15" spans="1:24" ht="18">
      <c r="A15" s="243" t="s">
        <v>86</v>
      </c>
      <c r="B15" s="243" t="s">
        <v>293</v>
      </c>
      <c r="C15" s="243"/>
      <c r="D15" s="243" t="s">
        <v>294</v>
      </c>
      <c r="E15" s="243"/>
      <c r="F15" s="243" t="s">
        <v>298</v>
      </c>
      <c r="G15" s="243"/>
      <c r="K15" s="243" t="s">
        <v>299</v>
      </c>
      <c r="L15" s="243"/>
      <c r="M15" s="243" t="s">
        <v>193</v>
      </c>
      <c r="N15" s="243"/>
      <c r="O15" s="243" t="s">
        <v>300</v>
      </c>
      <c r="P15" s="243"/>
      <c r="Q15" s="243" t="s">
        <v>301</v>
      </c>
      <c r="R15" s="243"/>
      <c r="S15" s="243" t="s">
        <v>192</v>
      </c>
      <c r="T15" s="243"/>
      <c r="U15" s="243" t="s">
        <v>302</v>
      </c>
      <c r="V15" s="243"/>
    </row>
    <row r="16" spans="1:24">
      <c r="A16" s="243"/>
      <c r="B16" s="243" t="s">
        <v>303</v>
      </c>
      <c r="C16" s="243"/>
      <c r="D16" s="243" t="s">
        <v>304</v>
      </c>
      <c r="E16" s="243"/>
      <c r="F16" s="243" t="s">
        <v>304</v>
      </c>
      <c r="G16" s="243"/>
      <c r="K16" s="243" t="s">
        <v>305</v>
      </c>
      <c r="L16" s="243"/>
      <c r="M16" s="243" t="s">
        <v>303</v>
      </c>
      <c r="N16" s="243"/>
      <c r="O16" s="243" t="s">
        <v>303</v>
      </c>
      <c r="P16" s="243"/>
      <c r="Q16" s="243" t="s">
        <v>303</v>
      </c>
      <c r="R16" s="243"/>
      <c r="S16" s="243" t="s">
        <v>304</v>
      </c>
      <c r="T16" s="243"/>
      <c r="U16" s="243" t="s">
        <v>303</v>
      </c>
      <c r="V16" s="243"/>
    </row>
    <row r="17" spans="1:56" ht="27" customHeight="1">
      <c r="A17" s="243"/>
      <c r="B17" s="160" t="s">
        <v>311</v>
      </c>
      <c r="C17" s="160" t="s">
        <v>312</v>
      </c>
      <c r="D17" s="160" t="s">
        <v>311</v>
      </c>
      <c r="E17" s="160" t="s">
        <v>312</v>
      </c>
      <c r="F17" s="160" t="s">
        <v>311</v>
      </c>
      <c r="G17" s="160" t="s">
        <v>312</v>
      </c>
      <c r="K17" s="154" t="s">
        <v>99</v>
      </c>
      <c r="L17" s="154" t="s">
        <v>89</v>
      </c>
      <c r="M17" s="154" t="s">
        <v>99</v>
      </c>
      <c r="N17" s="154" t="s">
        <v>89</v>
      </c>
      <c r="O17" s="154" t="s">
        <v>99</v>
      </c>
      <c r="P17" s="154" t="s">
        <v>89</v>
      </c>
      <c r="Q17" s="154" t="s">
        <v>99</v>
      </c>
      <c r="R17" s="154" t="s">
        <v>89</v>
      </c>
      <c r="S17" s="154" t="s">
        <v>99</v>
      </c>
      <c r="T17" s="154" t="s">
        <v>89</v>
      </c>
      <c r="U17" s="154" t="s">
        <v>99</v>
      </c>
      <c r="V17" s="154" t="s">
        <v>89</v>
      </c>
    </row>
    <row r="18" spans="1:56">
      <c r="A18" s="146">
        <v>1990</v>
      </c>
      <c r="B18" s="159">
        <f>B5</f>
        <v>0</v>
      </c>
      <c r="C18" s="159">
        <f>C5</f>
        <v>0</v>
      </c>
      <c r="D18" s="159">
        <v>0</v>
      </c>
      <c r="E18" s="159">
        <v>0</v>
      </c>
      <c r="F18" s="159">
        <v>0</v>
      </c>
      <c r="G18" s="159">
        <v>0</v>
      </c>
      <c r="K18" s="147">
        <v>352.5</v>
      </c>
      <c r="L18" s="147">
        <v>352.5</v>
      </c>
      <c r="M18" s="146">
        <v>19.100000000000001</v>
      </c>
      <c r="N18" s="146">
        <v>19.100000000000001</v>
      </c>
      <c r="O18" s="146">
        <v>21.7</v>
      </c>
      <c r="P18" s="146">
        <v>21.7</v>
      </c>
      <c r="Q18" s="146">
        <v>13.3</v>
      </c>
      <c r="R18" s="146">
        <v>13.3</v>
      </c>
      <c r="S18" s="146">
        <v>62.5</v>
      </c>
      <c r="T18" s="146">
        <v>62.5</v>
      </c>
      <c r="U18" s="147">
        <v>22.128112600000001</v>
      </c>
      <c r="V18" s="147">
        <v>22.128112600000001</v>
      </c>
    </row>
    <row r="19" spans="1:56">
      <c r="A19" s="146">
        <v>1991</v>
      </c>
      <c r="B19" s="159">
        <f t="shared" ref="B19:C34" si="0">(B$6-B$5)/COUNT($A$18:$A$37)+B18</f>
        <v>1.7499999999999998E-2</v>
      </c>
      <c r="C19" s="159">
        <f t="shared" si="0"/>
        <v>1.4999999999999999E-2</v>
      </c>
      <c r="D19" s="159">
        <f t="shared" ref="D19:G34" si="1">(D$7-D$5)/COUNT($A$18:$A$57)+D18</f>
        <v>-0.10349999999999999</v>
      </c>
      <c r="E19" s="159">
        <f t="shared" si="1"/>
        <v>-7.4999999999999997E-2</v>
      </c>
      <c r="F19" s="159">
        <f t="shared" si="1"/>
        <v>2.1628317499999918E-2</v>
      </c>
      <c r="G19" s="159">
        <f t="shared" si="1"/>
        <v>2.2500065000000014E-2</v>
      </c>
      <c r="K19" s="147">
        <v>354.05</v>
      </c>
      <c r="L19" s="147">
        <v>354.05</v>
      </c>
      <c r="M19" s="147">
        <f>M$18+$B19</f>
        <v>19.1175</v>
      </c>
      <c r="N19" s="147">
        <f>N$18+$C19</f>
        <v>19.115000000000002</v>
      </c>
      <c r="O19" s="147">
        <f>O$18+$B19</f>
        <v>21.717499999999998</v>
      </c>
      <c r="P19" s="147">
        <f>P$18+$C19</f>
        <v>21.715</v>
      </c>
      <c r="Q19" s="147">
        <f>Q$18+$B19</f>
        <v>13.317500000000001</v>
      </c>
      <c r="R19" s="147">
        <f>R$18+$C19</f>
        <v>13.315000000000001</v>
      </c>
      <c r="S19" s="147">
        <f>S$18+S$18*$D19/100</f>
        <v>62.435312500000002</v>
      </c>
      <c r="T19" s="147">
        <f>T$18+T$18*$E19/100</f>
        <v>62.453125</v>
      </c>
      <c r="U19" s="147">
        <f>U$18+$F19</f>
        <v>22.149740917500001</v>
      </c>
      <c r="V19" s="147">
        <f>V$18+$G19</f>
        <v>22.150612665000001</v>
      </c>
    </row>
    <row r="20" spans="1:56">
      <c r="A20" s="146">
        <v>1992</v>
      </c>
      <c r="B20" s="159">
        <f t="shared" si="0"/>
        <v>3.4999999999999996E-2</v>
      </c>
      <c r="C20" s="159">
        <f t="shared" si="0"/>
        <v>0.03</v>
      </c>
      <c r="D20" s="159">
        <f t="shared" si="1"/>
        <v>-0.20699999999999999</v>
      </c>
      <c r="E20" s="159">
        <f t="shared" si="1"/>
        <v>-0.15</v>
      </c>
      <c r="F20" s="159">
        <f t="shared" si="1"/>
        <v>4.3256634999999835E-2</v>
      </c>
      <c r="G20" s="159">
        <f t="shared" si="1"/>
        <v>4.5000130000000027E-2</v>
      </c>
      <c r="K20" s="147">
        <v>355.6</v>
      </c>
      <c r="L20" s="147">
        <v>355.6</v>
      </c>
      <c r="M20" s="147">
        <f t="shared" ref="M20:M83" si="2">M$18+$B20</f>
        <v>19.135000000000002</v>
      </c>
      <c r="N20" s="147">
        <f t="shared" ref="N20:N83" si="3">N$18+$C20</f>
        <v>19.130000000000003</v>
      </c>
      <c r="O20" s="147">
        <f t="shared" ref="O20:O83" si="4">O$18+$B20</f>
        <v>21.734999999999999</v>
      </c>
      <c r="P20" s="147">
        <f t="shared" ref="P20:P83" si="5">P$18+$C20</f>
        <v>21.73</v>
      </c>
      <c r="Q20" s="147">
        <f t="shared" ref="Q20:Q83" si="6">Q$18+$B20</f>
        <v>13.335000000000001</v>
      </c>
      <c r="R20" s="147">
        <f t="shared" ref="R20:R83" si="7">R$18+$C20</f>
        <v>13.33</v>
      </c>
      <c r="S20" s="147">
        <f t="shared" ref="S20:S83" si="8">S$18+S$18*$D20/100</f>
        <v>62.370624999999997</v>
      </c>
      <c r="T20" s="147">
        <f t="shared" ref="T20:T83" si="9">T$18+T$18*$E20/100</f>
        <v>62.40625</v>
      </c>
      <c r="U20" s="147">
        <f t="shared" ref="U20:U83" si="10">U$18+$F20</f>
        <v>22.171369235</v>
      </c>
      <c r="V20" s="147">
        <f t="shared" ref="V20:V83" si="11">V$18+$G20</f>
        <v>22.17311273</v>
      </c>
    </row>
    <row r="21" spans="1:56">
      <c r="A21" s="146">
        <v>1993</v>
      </c>
      <c r="B21" s="159">
        <f t="shared" si="0"/>
        <v>5.2499999999999991E-2</v>
      </c>
      <c r="C21" s="159">
        <f t="shared" si="0"/>
        <v>4.4999999999999998E-2</v>
      </c>
      <c r="D21" s="159">
        <f t="shared" si="1"/>
        <v>-0.3105</v>
      </c>
      <c r="E21" s="159">
        <f t="shared" si="1"/>
        <v>-0.22499999999999998</v>
      </c>
      <c r="F21" s="159">
        <f t="shared" si="1"/>
        <v>6.488495249999976E-2</v>
      </c>
      <c r="G21" s="159">
        <f t="shared" si="1"/>
        <v>6.7500195000000041E-2</v>
      </c>
      <c r="K21" s="147">
        <v>357.15000000000003</v>
      </c>
      <c r="L21" s="147">
        <v>357.15000000000003</v>
      </c>
      <c r="M21" s="147">
        <f t="shared" si="2"/>
        <v>19.1525</v>
      </c>
      <c r="N21" s="147">
        <f t="shared" si="3"/>
        <v>19.145000000000003</v>
      </c>
      <c r="O21" s="147">
        <f t="shared" si="4"/>
        <v>21.752499999999998</v>
      </c>
      <c r="P21" s="147">
        <f t="shared" si="5"/>
        <v>21.745000000000001</v>
      </c>
      <c r="Q21" s="147">
        <f t="shared" si="6"/>
        <v>13.352500000000001</v>
      </c>
      <c r="R21" s="147">
        <f t="shared" si="7"/>
        <v>13.345000000000001</v>
      </c>
      <c r="S21" s="147">
        <f t="shared" si="8"/>
        <v>62.305937499999999</v>
      </c>
      <c r="T21" s="147">
        <f t="shared" si="9"/>
        <v>62.359375</v>
      </c>
      <c r="U21" s="147">
        <f t="shared" si="10"/>
        <v>22.1929975525</v>
      </c>
      <c r="V21" s="147">
        <f t="shared" si="11"/>
        <v>22.195612795000002</v>
      </c>
    </row>
    <row r="22" spans="1:56">
      <c r="A22" s="146">
        <v>1994</v>
      </c>
      <c r="B22" s="159">
        <f t="shared" si="0"/>
        <v>6.9999999999999993E-2</v>
      </c>
      <c r="C22" s="159">
        <f t="shared" si="0"/>
        <v>0.06</v>
      </c>
      <c r="D22" s="159">
        <f t="shared" si="1"/>
        <v>-0.41399999999999998</v>
      </c>
      <c r="E22" s="159">
        <f t="shared" si="1"/>
        <v>-0.3</v>
      </c>
      <c r="F22" s="159">
        <f t="shared" si="1"/>
        <v>8.651326999999967E-2</v>
      </c>
      <c r="G22" s="159">
        <f t="shared" si="1"/>
        <v>9.0000260000000054E-2</v>
      </c>
      <c r="K22" s="147">
        <v>358.70000000000005</v>
      </c>
      <c r="L22" s="147">
        <v>358.70000000000005</v>
      </c>
      <c r="M22" s="147">
        <f t="shared" si="2"/>
        <v>19.170000000000002</v>
      </c>
      <c r="N22" s="147">
        <f t="shared" si="3"/>
        <v>19.16</v>
      </c>
      <c r="O22" s="147">
        <f t="shared" si="4"/>
        <v>21.77</v>
      </c>
      <c r="P22" s="147">
        <f t="shared" si="5"/>
        <v>21.759999999999998</v>
      </c>
      <c r="Q22" s="147">
        <f t="shared" si="6"/>
        <v>13.370000000000001</v>
      </c>
      <c r="R22" s="147">
        <f t="shared" si="7"/>
        <v>13.360000000000001</v>
      </c>
      <c r="S22" s="147">
        <f t="shared" si="8"/>
        <v>62.241250000000001</v>
      </c>
      <c r="T22" s="147">
        <f t="shared" si="9"/>
        <v>62.3125</v>
      </c>
      <c r="U22" s="147">
        <f t="shared" si="10"/>
        <v>22.214625870000003</v>
      </c>
      <c r="V22" s="147">
        <f t="shared" si="11"/>
        <v>22.218112860000002</v>
      </c>
    </row>
    <row r="23" spans="1:56">
      <c r="A23" s="146">
        <v>1995</v>
      </c>
      <c r="B23" s="159">
        <f t="shared" si="0"/>
        <v>8.7499999999999994E-2</v>
      </c>
      <c r="C23" s="159">
        <f t="shared" si="0"/>
        <v>7.4999999999999997E-2</v>
      </c>
      <c r="D23" s="159">
        <f t="shared" si="1"/>
        <v>-0.51749999999999996</v>
      </c>
      <c r="E23" s="159">
        <f t="shared" si="1"/>
        <v>-0.375</v>
      </c>
      <c r="F23" s="159">
        <f t="shared" si="1"/>
        <v>0.10814158749999958</v>
      </c>
      <c r="G23" s="159">
        <f t="shared" si="1"/>
        <v>0.11250032500000007</v>
      </c>
      <c r="K23" s="147">
        <v>360.25000000000006</v>
      </c>
      <c r="L23" s="147">
        <v>360.25000000000006</v>
      </c>
      <c r="M23" s="147">
        <f t="shared" si="2"/>
        <v>19.1875</v>
      </c>
      <c r="N23" s="147">
        <f t="shared" si="3"/>
        <v>19.175000000000001</v>
      </c>
      <c r="O23" s="147">
        <f t="shared" si="4"/>
        <v>21.787499999999998</v>
      </c>
      <c r="P23" s="147">
        <f t="shared" si="5"/>
        <v>21.774999999999999</v>
      </c>
      <c r="Q23" s="147">
        <f t="shared" si="6"/>
        <v>13.387500000000001</v>
      </c>
      <c r="R23" s="147">
        <f t="shared" si="7"/>
        <v>13.375</v>
      </c>
      <c r="S23" s="147">
        <f t="shared" si="8"/>
        <v>62.176562500000003</v>
      </c>
      <c r="T23" s="147">
        <f t="shared" si="9"/>
        <v>62.265625</v>
      </c>
      <c r="U23" s="147">
        <f t="shared" si="10"/>
        <v>22.236254187500002</v>
      </c>
      <c r="V23" s="147">
        <f t="shared" si="11"/>
        <v>22.240612925000001</v>
      </c>
    </row>
    <row r="24" spans="1:56">
      <c r="A24" s="146">
        <v>1996</v>
      </c>
      <c r="B24" s="159">
        <f t="shared" si="0"/>
        <v>0.105</v>
      </c>
      <c r="C24" s="159">
        <f t="shared" si="0"/>
        <v>0.09</v>
      </c>
      <c r="D24" s="159">
        <f t="shared" si="1"/>
        <v>-0.621</v>
      </c>
      <c r="E24" s="159">
        <f t="shared" si="1"/>
        <v>-0.45</v>
      </c>
      <c r="F24" s="159">
        <f t="shared" si="1"/>
        <v>0.12976990499999949</v>
      </c>
      <c r="G24" s="159">
        <f t="shared" si="1"/>
        <v>0.13500039000000008</v>
      </c>
      <c r="K24" s="147">
        <v>361.80000000000007</v>
      </c>
      <c r="L24" s="147">
        <v>361.80000000000007</v>
      </c>
      <c r="M24" s="147">
        <f t="shared" si="2"/>
        <v>19.205000000000002</v>
      </c>
      <c r="N24" s="147">
        <f t="shared" si="3"/>
        <v>19.190000000000001</v>
      </c>
      <c r="O24" s="147">
        <f t="shared" si="4"/>
        <v>21.805</v>
      </c>
      <c r="P24" s="147">
        <f t="shared" si="5"/>
        <v>21.79</v>
      </c>
      <c r="Q24" s="147">
        <f t="shared" si="6"/>
        <v>13.405000000000001</v>
      </c>
      <c r="R24" s="147">
        <f t="shared" si="7"/>
        <v>13.39</v>
      </c>
      <c r="S24" s="147">
        <f t="shared" si="8"/>
        <v>62.111874999999998</v>
      </c>
      <c r="T24" s="147">
        <f t="shared" si="9"/>
        <v>62.21875</v>
      </c>
      <c r="U24" s="147">
        <f t="shared" si="10"/>
        <v>22.257882505000001</v>
      </c>
      <c r="V24" s="147">
        <f t="shared" si="11"/>
        <v>22.263112990000003</v>
      </c>
    </row>
    <row r="25" spans="1:56">
      <c r="A25" s="146">
        <v>1997</v>
      </c>
      <c r="B25" s="159">
        <f t="shared" si="0"/>
        <v>0.1225</v>
      </c>
      <c r="C25" s="159">
        <f t="shared" si="0"/>
        <v>0.105</v>
      </c>
      <c r="D25" s="159">
        <f t="shared" si="1"/>
        <v>-0.72450000000000003</v>
      </c>
      <c r="E25" s="159">
        <f t="shared" si="1"/>
        <v>-0.52500000000000002</v>
      </c>
      <c r="F25" s="159">
        <f t="shared" si="1"/>
        <v>0.1513982224999994</v>
      </c>
      <c r="G25" s="159">
        <f t="shared" si="1"/>
        <v>0.15750045500000009</v>
      </c>
      <c r="K25" s="147">
        <v>363.35000000000008</v>
      </c>
      <c r="L25" s="147">
        <v>363.35000000000008</v>
      </c>
      <c r="M25" s="147">
        <f t="shared" si="2"/>
        <v>19.2225</v>
      </c>
      <c r="N25" s="147">
        <f t="shared" si="3"/>
        <v>19.205000000000002</v>
      </c>
      <c r="O25" s="147">
        <f t="shared" si="4"/>
        <v>21.822499999999998</v>
      </c>
      <c r="P25" s="147">
        <f t="shared" si="5"/>
        <v>21.805</v>
      </c>
      <c r="Q25" s="147">
        <f t="shared" si="6"/>
        <v>13.422500000000001</v>
      </c>
      <c r="R25" s="147">
        <f t="shared" si="7"/>
        <v>13.405000000000001</v>
      </c>
      <c r="S25" s="147">
        <f t="shared" si="8"/>
        <v>62.0471875</v>
      </c>
      <c r="T25" s="147">
        <f t="shared" si="9"/>
        <v>62.171875</v>
      </c>
      <c r="U25" s="147">
        <f t="shared" si="10"/>
        <v>22.279510822500001</v>
      </c>
      <c r="V25" s="147">
        <f t="shared" si="11"/>
        <v>22.285613055000002</v>
      </c>
    </row>
    <row r="26" spans="1:56">
      <c r="A26" s="146">
        <v>1998</v>
      </c>
      <c r="B26" s="159">
        <f t="shared" si="0"/>
        <v>0.13999999999999999</v>
      </c>
      <c r="C26" s="159">
        <f t="shared" si="0"/>
        <v>0.12</v>
      </c>
      <c r="D26" s="159">
        <f t="shared" si="1"/>
        <v>-0.82800000000000007</v>
      </c>
      <c r="E26" s="159">
        <f t="shared" si="1"/>
        <v>-0.6</v>
      </c>
      <c r="F26" s="159">
        <f t="shared" si="1"/>
        <v>0.17302653999999931</v>
      </c>
      <c r="G26" s="159">
        <f t="shared" si="1"/>
        <v>0.18000052000000011</v>
      </c>
      <c r="K26" s="147">
        <v>364.90000000000009</v>
      </c>
      <c r="L26" s="147">
        <v>364.90000000000009</v>
      </c>
      <c r="M26" s="147">
        <f t="shared" si="2"/>
        <v>19.240000000000002</v>
      </c>
      <c r="N26" s="147">
        <f t="shared" si="3"/>
        <v>19.220000000000002</v>
      </c>
      <c r="O26" s="147">
        <f t="shared" si="4"/>
        <v>21.84</v>
      </c>
      <c r="P26" s="147">
        <f t="shared" si="5"/>
        <v>21.82</v>
      </c>
      <c r="Q26" s="147">
        <f t="shared" si="6"/>
        <v>13.440000000000001</v>
      </c>
      <c r="R26" s="147">
        <f t="shared" si="7"/>
        <v>13.42</v>
      </c>
      <c r="S26" s="147">
        <f t="shared" si="8"/>
        <v>61.982500000000002</v>
      </c>
      <c r="T26" s="147">
        <f t="shared" si="9"/>
        <v>62.125</v>
      </c>
      <c r="U26" s="147">
        <f t="shared" si="10"/>
        <v>22.30113914</v>
      </c>
      <c r="V26" s="147">
        <f t="shared" si="11"/>
        <v>22.308113120000002</v>
      </c>
      <c r="AY26" s="141" t="s">
        <v>99</v>
      </c>
      <c r="BB26" s="141" t="s">
        <v>89</v>
      </c>
    </row>
    <row r="27" spans="1:56">
      <c r="A27" s="151">
        <v>1999</v>
      </c>
      <c r="B27" s="37">
        <f t="shared" si="0"/>
        <v>0.15749999999999997</v>
      </c>
      <c r="C27" s="37">
        <f t="shared" si="0"/>
        <v>0.13500000000000001</v>
      </c>
      <c r="D27" s="37">
        <f t="shared" si="1"/>
        <v>-0.93150000000000011</v>
      </c>
      <c r="E27" s="37">
        <f t="shared" si="1"/>
        <v>-0.67499999999999993</v>
      </c>
      <c r="F27" s="37">
        <f t="shared" si="1"/>
        <v>0.19465485749999922</v>
      </c>
      <c r="G27" s="37">
        <f t="shared" si="1"/>
        <v>0.20250058500000012</v>
      </c>
      <c r="K27" s="152">
        <v>366.4500000000001</v>
      </c>
      <c r="L27" s="152">
        <v>366.4500000000001</v>
      </c>
      <c r="M27" s="152">
        <f t="shared" si="2"/>
        <v>19.2575</v>
      </c>
      <c r="N27" s="152">
        <f t="shared" si="3"/>
        <v>19.235000000000003</v>
      </c>
      <c r="O27" s="152">
        <f t="shared" si="4"/>
        <v>21.857499999999998</v>
      </c>
      <c r="P27" s="152">
        <f t="shared" si="5"/>
        <v>21.835000000000001</v>
      </c>
      <c r="Q27" s="152">
        <f t="shared" si="6"/>
        <v>13.457500000000001</v>
      </c>
      <c r="R27" s="152">
        <f t="shared" si="7"/>
        <v>13.435</v>
      </c>
      <c r="S27" s="152">
        <f t="shared" si="8"/>
        <v>61.917812499999997</v>
      </c>
      <c r="T27" s="152">
        <f t="shared" si="9"/>
        <v>62.078125</v>
      </c>
      <c r="U27" s="152">
        <f t="shared" si="10"/>
        <v>22.322767457499999</v>
      </c>
      <c r="V27" s="152">
        <f t="shared" si="11"/>
        <v>22.330613185000001</v>
      </c>
      <c r="AY27" s="141" t="s">
        <v>308</v>
      </c>
      <c r="AZ27" s="141" t="s">
        <v>29</v>
      </c>
      <c r="BA27" s="141" t="s">
        <v>309</v>
      </c>
      <c r="BB27" s="141" t="s">
        <v>308</v>
      </c>
      <c r="BC27" s="141" t="s">
        <v>29</v>
      </c>
      <c r="BD27" s="141" t="s">
        <v>309</v>
      </c>
    </row>
    <row r="28" spans="1:56">
      <c r="A28" s="146">
        <v>2000</v>
      </c>
      <c r="B28" s="159">
        <f t="shared" si="0"/>
        <v>0.17499999999999996</v>
      </c>
      <c r="C28" s="159">
        <f t="shared" si="0"/>
        <v>0.15000000000000002</v>
      </c>
      <c r="D28" s="159">
        <f t="shared" si="1"/>
        <v>-1.0350000000000001</v>
      </c>
      <c r="E28" s="159">
        <f t="shared" si="1"/>
        <v>-0.74999999999999989</v>
      </c>
      <c r="F28" s="36">
        <f t="shared" si="1"/>
        <v>0.21628317499999913</v>
      </c>
      <c r="G28" s="36">
        <f t="shared" si="1"/>
        <v>0.22500065000000014</v>
      </c>
      <c r="K28" s="147">
        <v>368</v>
      </c>
      <c r="L28" s="147">
        <v>368</v>
      </c>
      <c r="M28" s="147">
        <f t="shared" si="2"/>
        <v>19.275000000000002</v>
      </c>
      <c r="N28" s="147">
        <f t="shared" si="3"/>
        <v>19.25</v>
      </c>
      <c r="O28" s="147">
        <f t="shared" si="4"/>
        <v>21.875</v>
      </c>
      <c r="P28" s="147">
        <f t="shared" si="5"/>
        <v>21.849999999999998</v>
      </c>
      <c r="Q28" s="147">
        <f t="shared" si="6"/>
        <v>13.475000000000001</v>
      </c>
      <c r="R28" s="147">
        <f t="shared" si="7"/>
        <v>13.450000000000001</v>
      </c>
      <c r="S28" s="147">
        <f t="shared" si="8"/>
        <v>61.853124999999999</v>
      </c>
      <c r="T28" s="147">
        <f t="shared" si="9"/>
        <v>62.03125</v>
      </c>
      <c r="U28" s="147">
        <f t="shared" si="10"/>
        <v>22.344395774999999</v>
      </c>
      <c r="V28" s="147">
        <f t="shared" si="11"/>
        <v>22.35311325</v>
      </c>
      <c r="AX28" s="141">
        <v>2000</v>
      </c>
      <c r="AY28" s="134">
        <f t="shared" ref="AY28:AY91" si="12">M28</f>
        <v>19.275000000000002</v>
      </c>
      <c r="AZ28" s="134">
        <f t="shared" ref="AZ28:AZ91" si="13">S28</f>
        <v>61.853124999999999</v>
      </c>
      <c r="BA28" s="141">
        <f t="shared" ref="BA28:BA91" si="14">K28</f>
        <v>368</v>
      </c>
      <c r="BB28" s="134">
        <f>N28</f>
        <v>19.25</v>
      </c>
      <c r="BC28" s="134">
        <f>T28</f>
        <v>62.03125</v>
      </c>
      <c r="BD28" s="141">
        <f>L28</f>
        <v>368</v>
      </c>
    </row>
    <row r="29" spans="1:56">
      <c r="A29" s="146">
        <v>2001</v>
      </c>
      <c r="B29" s="159">
        <f t="shared" si="0"/>
        <v>0.19249999999999995</v>
      </c>
      <c r="C29" s="159">
        <f t="shared" si="0"/>
        <v>0.16500000000000004</v>
      </c>
      <c r="D29" s="159">
        <f t="shared" si="1"/>
        <v>-1.1385000000000001</v>
      </c>
      <c r="E29" s="159">
        <f t="shared" si="1"/>
        <v>-0.82499999999999984</v>
      </c>
      <c r="F29" s="159">
        <f t="shared" si="1"/>
        <v>0.23791149249999904</v>
      </c>
      <c r="G29" s="159">
        <f t="shared" si="1"/>
        <v>0.24750071500000015</v>
      </c>
      <c r="K29" s="147">
        <v>369.95</v>
      </c>
      <c r="L29" s="147">
        <v>370.15</v>
      </c>
      <c r="M29" s="147">
        <f t="shared" si="2"/>
        <v>19.2925</v>
      </c>
      <c r="N29" s="147">
        <f t="shared" si="3"/>
        <v>19.265000000000001</v>
      </c>
      <c r="O29" s="147">
        <f t="shared" si="4"/>
        <v>21.892499999999998</v>
      </c>
      <c r="P29" s="147">
        <f t="shared" si="5"/>
        <v>21.864999999999998</v>
      </c>
      <c r="Q29" s="147">
        <f t="shared" si="6"/>
        <v>13.492500000000001</v>
      </c>
      <c r="R29" s="147">
        <f t="shared" si="7"/>
        <v>13.465</v>
      </c>
      <c r="S29" s="147">
        <f t="shared" si="8"/>
        <v>61.788437500000001</v>
      </c>
      <c r="T29" s="147">
        <f t="shared" si="9"/>
        <v>61.984375</v>
      </c>
      <c r="U29" s="147">
        <f t="shared" si="10"/>
        <v>22.366024092500002</v>
      </c>
      <c r="V29" s="147">
        <f t="shared" si="11"/>
        <v>22.375613315000003</v>
      </c>
      <c r="AX29" s="141">
        <v>2001</v>
      </c>
      <c r="AY29" s="134">
        <f t="shared" si="12"/>
        <v>19.2925</v>
      </c>
      <c r="AZ29" s="134">
        <f t="shared" si="13"/>
        <v>61.788437500000001</v>
      </c>
      <c r="BA29" s="141">
        <f t="shared" si="14"/>
        <v>369.95</v>
      </c>
      <c r="BB29" s="134">
        <f t="shared" ref="BB29:BB92" si="15">N29</f>
        <v>19.265000000000001</v>
      </c>
      <c r="BC29" s="134">
        <f t="shared" ref="BC29:BC92" si="16">T29</f>
        <v>61.984375</v>
      </c>
      <c r="BD29" s="141">
        <f t="shared" ref="BD29:BD92" si="17">L29</f>
        <v>370.15</v>
      </c>
    </row>
    <row r="30" spans="1:56">
      <c r="A30" s="146">
        <v>2002</v>
      </c>
      <c r="B30" s="159">
        <f t="shared" si="0"/>
        <v>0.20999999999999994</v>
      </c>
      <c r="C30" s="159">
        <f t="shared" si="0"/>
        <v>0.18000000000000005</v>
      </c>
      <c r="D30" s="159">
        <f t="shared" si="1"/>
        <v>-1.242</v>
      </c>
      <c r="E30" s="159">
        <f t="shared" si="1"/>
        <v>-0.8999999999999998</v>
      </c>
      <c r="F30" s="159">
        <f t="shared" si="1"/>
        <v>0.25953980999999898</v>
      </c>
      <c r="G30" s="159">
        <f t="shared" si="1"/>
        <v>0.27000078000000016</v>
      </c>
      <c r="K30" s="147">
        <v>371.9</v>
      </c>
      <c r="L30" s="147">
        <v>372.29999999999995</v>
      </c>
      <c r="M30" s="147">
        <f t="shared" si="2"/>
        <v>19.310000000000002</v>
      </c>
      <c r="N30" s="147">
        <f t="shared" si="3"/>
        <v>19.28</v>
      </c>
      <c r="O30" s="147">
        <f t="shared" si="4"/>
        <v>21.91</v>
      </c>
      <c r="P30" s="147">
        <f t="shared" si="5"/>
        <v>21.88</v>
      </c>
      <c r="Q30" s="147">
        <f t="shared" si="6"/>
        <v>13.51</v>
      </c>
      <c r="R30" s="147">
        <f t="shared" si="7"/>
        <v>13.48</v>
      </c>
      <c r="S30" s="147">
        <f t="shared" si="8"/>
        <v>61.723750000000003</v>
      </c>
      <c r="T30" s="147">
        <f t="shared" si="9"/>
        <v>61.9375</v>
      </c>
      <c r="U30" s="147">
        <f t="shared" si="10"/>
        <v>22.387652410000001</v>
      </c>
      <c r="V30" s="147">
        <f t="shared" si="11"/>
        <v>22.398113380000002</v>
      </c>
      <c r="AX30" s="141">
        <v>2002</v>
      </c>
      <c r="AY30" s="134">
        <f t="shared" si="12"/>
        <v>19.310000000000002</v>
      </c>
      <c r="AZ30" s="134">
        <f t="shared" si="13"/>
        <v>61.723750000000003</v>
      </c>
      <c r="BA30" s="141">
        <f t="shared" si="14"/>
        <v>371.9</v>
      </c>
      <c r="BB30" s="134">
        <f t="shared" si="15"/>
        <v>19.28</v>
      </c>
      <c r="BC30" s="134">
        <f t="shared" si="16"/>
        <v>61.9375</v>
      </c>
      <c r="BD30" s="141">
        <f t="shared" si="17"/>
        <v>372.29999999999995</v>
      </c>
    </row>
    <row r="31" spans="1:56">
      <c r="A31" s="146">
        <v>2003</v>
      </c>
      <c r="B31" s="159">
        <f t="shared" si="0"/>
        <v>0.22749999999999992</v>
      </c>
      <c r="C31" s="159">
        <f t="shared" si="0"/>
        <v>0.19500000000000006</v>
      </c>
      <c r="D31" s="159">
        <f t="shared" si="1"/>
        <v>-1.3454999999999999</v>
      </c>
      <c r="E31" s="159">
        <f t="shared" si="1"/>
        <v>-0.97499999999999976</v>
      </c>
      <c r="F31" s="159">
        <f t="shared" si="1"/>
        <v>0.28116812749999892</v>
      </c>
      <c r="G31" s="159">
        <f t="shared" si="1"/>
        <v>0.29250084500000018</v>
      </c>
      <c r="K31" s="147">
        <v>373.84999999999997</v>
      </c>
      <c r="L31" s="147">
        <v>374.44999999999993</v>
      </c>
      <c r="M31" s="147">
        <f t="shared" si="2"/>
        <v>19.327500000000001</v>
      </c>
      <c r="N31" s="147">
        <f t="shared" si="3"/>
        <v>19.295000000000002</v>
      </c>
      <c r="O31" s="147">
        <f t="shared" si="4"/>
        <v>21.927499999999998</v>
      </c>
      <c r="P31" s="147">
        <f t="shared" si="5"/>
        <v>21.895</v>
      </c>
      <c r="Q31" s="147">
        <f t="shared" si="6"/>
        <v>13.5275</v>
      </c>
      <c r="R31" s="147">
        <f t="shared" si="7"/>
        <v>13.495000000000001</v>
      </c>
      <c r="S31" s="147">
        <f t="shared" si="8"/>
        <v>61.659062499999997</v>
      </c>
      <c r="T31" s="147">
        <f t="shared" si="9"/>
        <v>61.890625</v>
      </c>
      <c r="U31" s="147">
        <f t="shared" si="10"/>
        <v>22.409280727500001</v>
      </c>
      <c r="V31" s="147">
        <f t="shared" si="11"/>
        <v>22.420613445000001</v>
      </c>
      <c r="AX31" s="141">
        <v>2003</v>
      </c>
      <c r="AY31" s="134">
        <f t="shared" si="12"/>
        <v>19.327500000000001</v>
      </c>
      <c r="AZ31" s="134">
        <f t="shared" si="13"/>
        <v>61.659062499999997</v>
      </c>
      <c r="BA31" s="141">
        <f t="shared" si="14"/>
        <v>373.84999999999997</v>
      </c>
      <c r="BB31" s="134">
        <f t="shared" si="15"/>
        <v>19.295000000000002</v>
      </c>
      <c r="BC31" s="134">
        <f t="shared" si="16"/>
        <v>61.890625</v>
      </c>
      <c r="BD31" s="141">
        <f t="shared" si="17"/>
        <v>374.44999999999993</v>
      </c>
    </row>
    <row r="32" spans="1:56">
      <c r="A32" s="146">
        <v>2004</v>
      </c>
      <c r="B32" s="159">
        <f t="shared" si="0"/>
        <v>0.24499999999999991</v>
      </c>
      <c r="C32" s="159">
        <f t="shared" si="0"/>
        <v>0.21000000000000008</v>
      </c>
      <c r="D32" s="159">
        <f t="shared" si="1"/>
        <v>-1.4489999999999998</v>
      </c>
      <c r="E32" s="159">
        <f t="shared" si="1"/>
        <v>-1.0499999999999998</v>
      </c>
      <c r="F32" s="159">
        <f t="shared" si="1"/>
        <v>0.30279644499999886</v>
      </c>
      <c r="G32" s="159">
        <f t="shared" si="1"/>
        <v>0.31500091000000019</v>
      </c>
      <c r="K32" s="147">
        <v>375.79999999999995</v>
      </c>
      <c r="L32" s="147">
        <v>376.59999999999991</v>
      </c>
      <c r="M32" s="147">
        <f t="shared" si="2"/>
        <v>19.345000000000002</v>
      </c>
      <c r="N32" s="147">
        <f t="shared" si="3"/>
        <v>19.310000000000002</v>
      </c>
      <c r="O32" s="147">
        <f t="shared" si="4"/>
        <v>21.945</v>
      </c>
      <c r="P32" s="147">
        <f t="shared" si="5"/>
        <v>21.91</v>
      </c>
      <c r="Q32" s="147">
        <f t="shared" si="6"/>
        <v>13.545</v>
      </c>
      <c r="R32" s="147">
        <f t="shared" si="7"/>
        <v>13.510000000000002</v>
      </c>
      <c r="S32" s="147">
        <f t="shared" si="8"/>
        <v>61.594374999999999</v>
      </c>
      <c r="T32" s="147">
        <f t="shared" si="9"/>
        <v>61.84375</v>
      </c>
      <c r="U32" s="147">
        <f t="shared" si="10"/>
        <v>22.430909045</v>
      </c>
      <c r="V32" s="147">
        <f t="shared" si="11"/>
        <v>22.443113510000003</v>
      </c>
      <c r="AX32" s="141">
        <v>2004</v>
      </c>
      <c r="AY32" s="134">
        <f t="shared" si="12"/>
        <v>19.345000000000002</v>
      </c>
      <c r="AZ32" s="134">
        <f t="shared" si="13"/>
        <v>61.594374999999999</v>
      </c>
      <c r="BA32" s="141">
        <f t="shared" si="14"/>
        <v>375.79999999999995</v>
      </c>
      <c r="BB32" s="134">
        <f t="shared" si="15"/>
        <v>19.310000000000002</v>
      </c>
      <c r="BC32" s="134">
        <f t="shared" si="16"/>
        <v>61.84375</v>
      </c>
      <c r="BD32" s="141">
        <f t="shared" si="17"/>
        <v>376.59999999999991</v>
      </c>
    </row>
    <row r="33" spans="1:62">
      <c r="A33" s="146">
        <v>2005</v>
      </c>
      <c r="B33" s="159">
        <f t="shared" si="0"/>
        <v>0.2624999999999999</v>
      </c>
      <c r="C33" s="159">
        <f t="shared" si="0"/>
        <v>0.22500000000000009</v>
      </c>
      <c r="D33" s="159">
        <f t="shared" si="1"/>
        <v>-1.5524999999999998</v>
      </c>
      <c r="E33" s="159">
        <f t="shared" si="1"/>
        <v>-1.1249999999999998</v>
      </c>
      <c r="F33" s="159">
        <f t="shared" si="1"/>
        <v>0.3244247624999988</v>
      </c>
      <c r="G33" s="159">
        <f t="shared" si="1"/>
        <v>0.3375009750000002</v>
      </c>
      <c r="K33" s="147">
        <v>377.74999999999994</v>
      </c>
      <c r="L33" s="147">
        <v>378.74999999999989</v>
      </c>
      <c r="M33" s="147">
        <f t="shared" si="2"/>
        <v>19.362500000000001</v>
      </c>
      <c r="N33" s="147">
        <f t="shared" si="3"/>
        <v>19.325000000000003</v>
      </c>
      <c r="O33" s="147">
        <f t="shared" si="4"/>
        <v>21.962499999999999</v>
      </c>
      <c r="P33" s="147">
        <f t="shared" si="5"/>
        <v>21.925000000000001</v>
      </c>
      <c r="Q33" s="147">
        <f t="shared" si="6"/>
        <v>13.5625</v>
      </c>
      <c r="R33" s="147">
        <f t="shared" si="7"/>
        <v>13.525</v>
      </c>
      <c r="S33" s="147">
        <f t="shared" si="8"/>
        <v>61.529687500000001</v>
      </c>
      <c r="T33" s="147">
        <f t="shared" si="9"/>
        <v>61.796875</v>
      </c>
      <c r="U33" s="147">
        <f t="shared" si="10"/>
        <v>22.452537362499999</v>
      </c>
      <c r="V33" s="147">
        <f t="shared" si="11"/>
        <v>22.465613575000003</v>
      </c>
      <c r="AX33" s="141">
        <v>2005</v>
      </c>
      <c r="AY33" s="134">
        <f t="shared" si="12"/>
        <v>19.362500000000001</v>
      </c>
      <c r="AZ33" s="134">
        <f t="shared" si="13"/>
        <v>61.529687500000001</v>
      </c>
      <c r="BA33" s="141">
        <f t="shared" si="14"/>
        <v>377.74999999999994</v>
      </c>
      <c r="BB33" s="134">
        <f t="shared" si="15"/>
        <v>19.325000000000003</v>
      </c>
      <c r="BC33" s="134">
        <f t="shared" si="16"/>
        <v>61.796875</v>
      </c>
      <c r="BD33" s="141">
        <f t="shared" si="17"/>
        <v>378.74999999999989</v>
      </c>
    </row>
    <row r="34" spans="1:62">
      <c r="A34" s="146">
        <v>2006</v>
      </c>
      <c r="B34" s="159">
        <f t="shared" si="0"/>
        <v>0.27999999999999992</v>
      </c>
      <c r="C34" s="159">
        <f t="shared" si="0"/>
        <v>0.2400000000000001</v>
      </c>
      <c r="D34" s="159">
        <f t="shared" si="1"/>
        <v>-1.6559999999999997</v>
      </c>
      <c r="E34" s="159">
        <f t="shared" si="1"/>
        <v>-1.1999999999999997</v>
      </c>
      <c r="F34" s="159">
        <f t="shared" si="1"/>
        <v>0.34605307999999874</v>
      </c>
      <c r="G34" s="159">
        <f t="shared" si="1"/>
        <v>0.36000104000000022</v>
      </c>
      <c r="K34" s="147">
        <v>379.69999999999993</v>
      </c>
      <c r="L34" s="147">
        <v>380.89999999999986</v>
      </c>
      <c r="M34" s="147">
        <f t="shared" si="2"/>
        <v>19.380000000000003</v>
      </c>
      <c r="N34" s="147">
        <f t="shared" si="3"/>
        <v>19.34</v>
      </c>
      <c r="O34" s="147">
        <f t="shared" si="4"/>
        <v>21.98</v>
      </c>
      <c r="P34" s="147">
        <f t="shared" si="5"/>
        <v>21.939999999999998</v>
      </c>
      <c r="Q34" s="147">
        <f t="shared" si="6"/>
        <v>13.58</v>
      </c>
      <c r="R34" s="147">
        <f t="shared" si="7"/>
        <v>13.540000000000001</v>
      </c>
      <c r="S34" s="147">
        <f t="shared" si="8"/>
        <v>61.465000000000003</v>
      </c>
      <c r="T34" s="147">
        <f t="shared" si="9"/>
        <v>61.75</v>
      </c>
      <c r="U34" s="147">
        <f t="shared" si="10"/>
        <v>22.474165679999999</v>
      </c>
      <c r="V34" s="147">
        <f t="shared" si="11"/>
        <v>22.488113640000002</v>
      </c>
      <c r="AX34" s="141">
        <v>2006</v>
      </c>
      <c r="AY34" s="134">
        <f t="shared" si="12"/>
        <v>19.380000000000003</v>
      </c>
      <c r="AZ34" s="134">
        <f t="shared" si="13"/>
        <v>61.465000000000003</v>
      </c>
      <c r="BA34" s="141">
        <f t="shared" si="14"/>
        <v>379.69999999999993</v>
      </c>
      <c r="BB34" s="134">
        <f t="shared" si="15"/>
        <v>19.34</v>
      </c>
      <c r="BC34" s="134">
        <f t="shared" si="16"/>
        <v>61.75</v>
      </c>
      <c r="BD34" s="141">
        <f t="shared" si="17"/>
        <v>380.89999999999986</v>
      </c>
    </row>
    <row r="35" spans="1:62">
      <c r="A35" s="146">
        <v>2007</v>
      </c>
      <c r="B35" s="159">
        <f t="shared" ref="B35:C37" si="18">(B$6-B$5)/COUNT($A$18:$A$37)+B34</f>
        <v>0.29749999999999993</v>
      </c>
      <c r="C35" s="159">
        <f t="shared" si="18"/>
        <v>0.25500000000000012</v>
      </c>
      <c r="D35" s="159">
        <f t="shared" ref="D35:G50" si="19">(D$7-D$5)/COUNT($A$18:$A$57)+D34</f>
        <v>-1.7594999999999996</v>
      </c>
      <c r="E35" s="159">
        <f t="shared" si="19"/>
        <v>-1.2749999999999997</v>
      </c>
      <c r="F35" s="159">
        <f t="shared" si="19"/>
        <v>0.36768139749999867</v>
      </c>
      <c r="G35" s="159">
        <f t="shared" si="19"/>
        <v>0.38250110500000023</v>
      </c>
      <c r="K35" s="147">
        <v>381.64999999999992</v>
      </c>
      <c r="L35" s="147">
        <v>383.04999999999984</v>
      </c>
      <c r="M35" s="147">
        <f t="shared" si="2"/>
        <v>19.397500000000001</v>
      </c>
      <c r="N35" s="147">
        <f t="shared" si="3"/>
        <v>19.355</v>
      </c>
      <c r="O35" s="147">
        <f t="shared" si="4"/>
        <v>21.997499999999999</v>
      </c>
      <c r="P35" s="147">
        <f t="shared" si="5"/>
        <v>21.954999999999998</v>
      </c>
      <c r="Q35" s="147">
        <f t="shared" si="6"/>
        <v>13.5975</v>
      </c>
      <c r="R35" s="147">
        <f t="shared" si="7"/>
        <v>13.555000000000001</v>
      </c>
      <c r="S35" s="147">
        <f t="shared" si="8"/>
        <v>61.400312499999998</v>
      </c>
      <c r="T35" s="147">
        <f t="shared" si="9"/>
        <v>61.703125</v>
      </c>
      <c r="U35" s="147">
        <f t="shared" si="10"/>
        <v>22.495793997500002</v>
      </c>
      <c r="V35" s="147">
        <f t="shared" si="11"/>
        <v>22.510613705000001</v>
      </c>
      <c r="AX35" s="141">
        <v>2007</v>
      </c>
      <c r="AY35" s="134">
        <f t="shared" si="12"/>
        <v>19.397500000000001</v>
      </c>
      <c r="AZ35" s="134">
        <f t="shared" si="13"/>
        <v>61.400312499999998</v>
      </c>
      <c r="BA35" s="141">
        <f t="shared" si="14"/>
        <v>381.64999999999992</v>
      </c>
      <c r="BB35" s="134">
        <f t="shared" si="15"/>
        <v>19.355</v>
      </c>
      <c r="BC35" s="134">
        <f t="shared" si="16"/>
        <v>61.703125</v>
      </c>
      <c r="BD35" s="141">
        <f t="shared" si="17"/>
        <v>383.04999999999984</v>
      </c>
    </row>
    <row r="36" spans="1:62">
      <c r="A36" s="146">
        <v>2008</v>
      </c>
      <c r="B36" s="159">
        <f t="shared" si="18"/>
        <v>0.31499999999999995</v>
      </c>
      <c r="C36" s="159">
        <f t="shared" si="18"/>
        <v>0.27000000000000013</v>
      </c>
      <c r="D36" s="159">
        <f t="shared" si="19"/>
        <v>-1.8629999999999995</v>
      </c>
      <c r="E36" s="159">
        <f t="shared" si="19"/>
        <v>-1.3499999999999996</v>
      </c>
      <c r="F36" s="159">
        <f t="shared" si="19"/>
        <v>0.38930971499999861</v>
      </c>
      <c r="G36" s="159">
        <f t="shared" si="19"/>
        <v>0.40500117000000024</v>
      </c>
      <c r="K36" s="147">
        <v>383.59999999999991</v>
      </c>
      <c r="L36" s="147">
        <v>385.19999999999982</v>
      </c>
      <c r="M36" s="147">
        <f t="shared" si="2"/>
        <v>19.415000000000003</v>
      </c>
      <c r="N36" s="147">
        <f t="shared" si="3"/>
        <v>19.37</v>
      </c>
      <c r="O36" s="147">
        <f t="shared" si="4"/>
        <v>22.015000000000001</v>
      </c>
      <c r="P36" s="147">
        <f t="shared" si="5"/>
        <v>21.97</v>
      </c>
      <c r="Q36" s="147">
        <f t="shared" si="6"/>
        <v>13.615</v>
      </c>
      <c r="R36" s="147">
        <f t="shared" si="7"/>
        <v>13.57</v>
      </c>
      <c r="S36" s="147">
        <f t="shared" si="8"/>
        <v>61.335625</v>
      </c>
      <c r="T36" s="147">
        <f t="shared" si="9"/>
        <v>61.65625</v>
      </c>
      <c r="U36" s="147">
        <f t="shared" si="10"/>
        <v>22.517422315000001</v>
      </c>
      <c r="V36" s="147">
        <f t="shared" si="11"/>
        <v>22.53311377</v>
      </c>
      <c r="AX36" s="141">
        <v>2008</v>
      </c>
      <c r="AY36" s="134">
        <f t="shared" si="12"/>
        <v>19.415000000000003</v>
      </c>
      <c r="AZ36" s="134">
        <f t="shared" si="13"/>
        <v>61.335625</v>
      </c>
      <c r="BA36" s="141">
        <f t="shared" si="14"/>
        <v>383.59999999999991</v>
      </c>
      <c r="BB36" s="134">
        <f t="shared" si="15"/>
        <v>19.37</v>
      </c>
      <c r="BC36" s="134">
        <f t="shared" si="16"/>
        <v>61.65625</v>
      </c>
      <c r="BD36" s="141">
        <f t="shared" si="17"/>
        <v>385.19999999999982</v>
      </c>
    </row>
    <row r="37" spans="1:62">
      <c r="A37" s="146">
        <v>2009</v>
      </c>
      <c r="B37" s="159">
        <f t="shared" si="18"/>
        <v>0.33249999999999996</v>
      </c>
      <c r="C37" s="159">
        <f t="shared" si="18"/>
        <v>0.28500000000000014</v>
      </c>
      <c r="D37" s="159">
        <f t="shared" si="19"/>
        <v>-1.9664999999999995</v>
      </c>
      <c r="E37" s="159">
        <f t="shared" si="19"/>
        <v>-1.4249999999999996</v>
      </c>
      <c r="F37" s="159">
        <f t="shared" si="19"/>
        <v>0.41093803249999855</v>
      </c>
      <c r="G37" s="159">
        <f t="shared" si="19"/>
        <v>0.42750123500000026</v>
      </c>
      <c r="K37" s="147">
        <v>385.5499999999999</v>
      </c>
      <c r="L37" s="147">
        <v>387.3499999999998</v>
      </c>
      <c r="M37" s="147">
        <f t="shared" si="2"/>
        <v>19.432500000000001</v>
      </c>
      <c r="N37" s="147">
        <f t="shared" si="3"/>
        <v>19.385000000000002</v>
      </c>
      <c r="O37" s="147">
        <f t="shared" si="4"/>
        <v>22.032499999999999</v>
      </c>
      <c r="P37" s="147">
        <f t="shared" si="5"/>
        <v>21.984999999999999</v>
      </c>
      <c r="Q37" s="147">
        <f t="shared" si="6"/>
        <v>13.6325</v>
      </c>
      <c r="R37" s="147">
        <f t="shared" si="7"/>
        <v>13.585000000000001</v>
      </c>
      <c r="S37" s="147">
        <f t="shared" si="8"/>
        <v>61.270937500000002</v>
      </c>
      <c r="T37" s="147">
        <f t="shared" si="9"/>
        <v>61.609375</v>
      </c>
      <c r="U37" s="147">
        <f t="shared" si="10"/>
        <v>22.5390506325</v>
      </c>
      <c r="V37" s="147">
        <f t="shared" si="11"/>
        <v>22.555613835000003</v>
      </c>
      <c r="AX37" s="141">
        <v>2009</v>
      </c>
      <c r="AY37" s="134">
        <f t="shared" si="12"/>
        <v>19.432500000000001</v>
      </c>
      <c r="AZ37" s="134">
        <f t="shared" si="13"/>
        <v>61.270937500000002</v>
      </c>
      <c r="BA37" s="141">
        <f t="shared" si="14"/>
        <v>385.5499999999999</v>
      </c>
      <c r="BB37" s="134">
        <f t="shared" si="15"/>
        <v>19.385000000000002</v>
      </c>
      <c r="BC37" s="134">
        <f t="shared" si="16"/>
        <v>61.609375</v>
      </c>
      <c r="BD37" s="141">
        <f t="shared" si="17"/>
        <v>387.3499999999998</v>
      </c>
    </row>
    <row r="38" spans="1:62">
      <c r="A38" s="146">
        <v>2010</v>
      </c>
      <c r="B38" s="159">
        <f>B6</f>
        <v>0.35</v>
      </c>
      <c r="C38" s="159">
        <f>C6</f>
        <v>0.3</v>
      </c>
      <c r="D38" s="159">
        <f t="shared" si="19"/>
        <v>-2.0699999999999994</v>
      </c>
      <c r="E38" s="159">
        <f t="shared" si="19"/>
        <v>-1.4999999999999996</v>
      </c>
      <c r="F38" s="159">
        <f t="shared" si="19"/>
        <v>0.43256634999999849</v>
      </c>
      <c r="G38" s="159">
        <f t="shared" si="19"/>
        <v>0.45000130000000027</v>
      </c>
      <c r="K38" s="147">
        <v>387.5</v>
      </c>
      <c r="L38" s="147">
        <v>389.5</v>
      </c>
      <c r="M38" s="147">
        <f t="shared" si="2"/>
        <v>19.450000000000003</v>
      </c>
      <c r="N38" s="147">
        <f t="shared" si="3"/>
        <v>19.400000000000002</v>
      </c>
      <c r="O38" s="147">
        <f t="shared" si="4"/>
        <v>22.05</v>
      </c>
      <c r="P38" s="147">
        <f t="shared" si="5"/>
        <v>22</v>
      </c>
      <c r="Q38" s="147">
        <f t="shared" si="6"/>
        <v>13.65</v>
      </c>
      <c r="R38" s="147">
        <f t="shared" si="7"/>
        <v>13.600000000000001</v>
      </c>
      <c r="S38" s="147">
        <f t="shared" si="8"/>
        <v>61.206249999999997</v>
      </c>
      <c r="T38" s="147">
        <f t="shared" si="9"/>
        <v>61.5625</v>
      </c>
      <c r="U38" s="147">
        <f t="shared" si="10"/>
        <v>22.56067895</v>
      </c>
      <c r="V38" s="147">
        <f t="shared" si="11"/>
        <v>22.578113900000002</v>
      </c>
      <c r="AX38" s="141">
        <v>2010</v>
      </c>
      <c r="AY38" s="134">
        <f t="shared" si="12"/>
        <v>19.450000000000003</v>
      </c>
      <c r="AZ38" s="134">
        <f t="shared" si="13"/>
        <v>61.206249999999997</v>
      </c>
      <c r="BA38" s="141">
        <f t="shared" si="14"/>
        <v>387.5</v>
      </c>
      <c r="BB38" s="134">
        <f t="shared" si="15"/>
        <v>19.400000000000002</v>
      </c>
      <c r="BC38" s="134">
        <f t="shared" si="16"/>
        <v>61.5625</v>
      </c>
      <c r="BD38" s="141">
        <f t="shared" si="17"/>
        <v>389.5</v>
      </c>
    </row>
    <row r="39" spans="1:62">
      <c r="A39" s="146">
        <v>2011</v>
      </c>
      <c r="B39" s="159">
        <f t="shared" ref="B39:C54" si="20">(B$7-B$6)/COUNT($A$38:$A$57)+B38</f>
        <v>0.42499999999999999</v>
      </c>
      <c r="C39" s="159">
        <f t="shared" si="20"/>
        <v>0.35199999999999998</v>
      </c>
      <c r="D39" s="159">
        <f t="shared" si="19"/>
        <v>-2.1734999999999993</v>
      </c>
      <c r="E39" s="159">
        <f t="shared" si="19"/>
        <v>-1.5749999999999995</v>
      </c>
      <c r="F39" s="159">
        <f t="shared" si="19"/>
        <v>0.45419466749999843</v>
      </c>
      <c r="G39" s="159">
        <f t="shared" si="19"/>
        <v>0.47250136500000028</v>
      </c>
      <c r="K39" s="147">
        <v>390.35</v>
      </c>
      <c r="L39" s="147">
        <v>392.45</v>
      </c>
      <c r="M39" s="147">
        <f t="shared" si="2"/>
        <v>19.525000000000002</v>
      </c>
      <c r="N39" s="147">
        <f t="shared" si="3"/>
        <v>19.452000000000002</v>
      </c>
      <c r="O39" s="147">
        <f t="shared" si="4"/>
        <v>22.125</v>
      </c>
      <c r="P39" s="147">
        <f t="shared" si="5"/>
        <v>22.052</v>
      </c>
      <c r="Q39" s="147">
        <f t="shared" si="6"/>
        <v>13.725000000000001</v>
      </c>
      <c r="R39" s="147">
        <f t="shared" si="7"/>
        <v>13.652000000000001</v>
      </c>
      <c r="S39" s="147">
        <f t="shared" si="8"/>
        <v>61.141562499999999</v>
      </c>
      <c r="T39" s="147">
        <f t="shared" si="9"/>
        <v>61.515625</v>
      </c>
      <c r="U39" s="147">
        <f t="shared" si="10"/>
        <v>22.582307267499999</v>
      </c>
      <c r="V39" s="147">
        <f t="shared" si="11"/>
        <v>22.600613965000001</v>
      </c>
      <c r="AX39" s="141">
        <v>2011</v>
      </c>
      <c r="AY39" s="134">
        <f t="shared" si="12"/>
        <v>19.525000000000002</v>
      </c>
      <c r="AZ39" s="134">
        <f t="shared" si="13"/>
        <v>61.141562499999999</v>
      </c>
      <c r="BA39" s="141">
        <f t="shared" si="14"/>
        <v>390.35</v>
      </c>
      <c r="BB39" s="134">
        <f t="shared" si="15"/>
        <v>19.452000000000002</v>
      </c>
      <c r="BC39" s="134">
        <f t="shared" si="16"/>
        <v>61.515625</v>
      </c>
      <c r="BD39" s="141">
        <f t="shared" si="17"/>
        <v>392.45</v>
      </c>
    </row>
    <row r="40" spans="1:62">
      <c r="A40" s="146">
        <v>2012</v>
      </c>
      <c r="B40" s="159">
        <f t="shared" si="20"/>
        <v>0.5</v>
      </c>
      <c r="C40" s="159">
        <f t="shared" si="20"/>
        <v>0.40399999999999997</v>
      </c>
      <c r="D40" s="159">
        <f t="shared" si="19"/>
        <v>-2.2769999999999992</v>
      </c>
      <c r="E40" s="159">
        <f t="shared" si="19"/>
        <v>-1.6499999999999995</v>
      </c>
      <c r="F40" s="159">
        <f t="shared" si="19"/>
        <v>0.47582298499999837</v>
      </c>
      <c r="G40" s="159">
        <f t="shared" si="19"/>
        <v>0.4950014300000003</v>
      </c>
      <c r="K40" s="147">
        <v>393.20000000000005</v>
      </c>
      <c r="L40" s="147">
        <v>395.4</v>
      </c>
      <c r="M40" s="147">
        <f t="shared" si="2"/>
        <v>19.600000000000001</v>
      </c>
      <c r="N40" s="147">
        <f t="shared" si="3"/>
        <v>19.504000000000001</v>
      </c>
      <c r="O40" s="147">
        <f t="shared" si="4"/>
        <v>22.2</v>
      </c>
      <c r="P40" s="147">
        <f t="shared" si="5"/>
        <v>22.103999999999999</v>
      </c>
      <c r="Q40" s="147">
        <f t="shared" si="6"/>
        <v>13.8</v>
      </c>
      <c r="R40" s="147">
        <f t="shared" si="7"/>
        <v>13.704000000000001</v>
      </c>
      <c r="S40" s="147">
        <f t="shared" si="8"/>
        <v>61.076875000000001</v>
      </c>
      <c r="T40" s="147">
        <f t="shared" si="9"/>
        <v>61.46875</v>
      </c>
      <c r="U40" s="147">
        <f t="shared" si="10"/>
        <v>22.603935584999999</v>
      </c>
      <c r="V40" s="147">
        <f t="shared" si="11"/>
        <v>22.623114030000004</v>
      </c>
      <c r="AX40" s="141">
        <v>2012</v>
      </c>
      <c r="AY40" s="134">
        <f t="shared" si="12"/>
        <v>19.600000000000001</v>
      </c>
      <c r="AZ40" s="134">
        <f t="shared" si="13"/>
        <v>61.076875000000001</v>
      </c>
      <c r="BA40" s="141">
        <f t="shared" si="14"/>
        <v>393.20000000000005</v>
      </c>
      <c r="BB40" s="134">
        <f t="shared" si="15"/>
        <v>19.504000000000001</v>
      </c>
      <c r="BC40" s="134">
        <f t="shared" si="16"/>
        <v>61.46875</v>
      </c>
      <c r="BD40" s="141">
        <f t="shared" si="17"/>
        <v>395.4</v>
      </c>
    </row>
    <row r="41" spans="1:62">
      <c r="A41" s="146">
        <v>2013</v>
      </c>
      <c r="B41" s="159">
        <f t="shared" si="20"/>
        <v>0.57499999999999996</v>
      </c>
      <c r="C41" s="159">
        <f t="shared" si="20"/>
        <v>0.45599999999999996</v>
      </c>
      <c r="D41" s="159">
        <f t="shared" si="19"/>
        <v>-2.3804999999999992</v>
      </c>
      <c r="E41" s="159">
        <f t="shared" si="19"/>
        <v>-1.7249999999999994</v>
      </c>
      <c r="F41" s="159">
        <f t="shared" si="19"/>
        <v>0.4974513024999983</v>
      </c>
      <c r="G41" s="159">
        <f t="shared" si="19"/>
        <v>0.51750149500000031</v>
      </c>
      <c r="K41" s="147">
        <v>396.05000000000007</v>
      </c>
      <c r="L41" s="147">
        <v>398.34999999999997</v>
      </c>
      <c r="M41" s="147">
        <f t="shared" si="2"/>
        <v>19.675000000000001</v>
      </c>
      <c r="N41" s="147">
        <f t="shared" si="3"/>
        <v>19.556000000000001</v>
      </c>
      <c r="O41" s="147">
        <f t="shared" si="4"/>
        <v>22.274999999999999</v>
      </c>
      <c r="P41" s="147">
        <f t="shared" si="5"/>
        <v>22.155999999999999</v>
      </c>
      <c r="Q41" s="147">
        <f t="shared" si="6"/>
        <v>13.875</v>
      </c>
      <c r="R41" s="147">
        <f t="shared" si="7"/>
        <v>13.756</v>
      </c>
      <c r="S41" s="147">
        <f t="shared" si="8"/>
        <v>61.012187500000003</v>
      </c>
      <c r="T41" s="147">
        <f t="shared" si="9"/>
        <v>61.421875</v>
      </c>
      <c r="U41" s="147">
        <f t="shared" si="10"/>
        <v>22.625563902500001</v>
      </c>
      <c r="V41" s="147">
        <f t="shared" si="11"/>
        <v>22.645614095000003</v>
      </c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1">
        <v>2013</v>
      </c>
      <c r="AY41" s="134">
        <f t="shared" si="12"/>
        <v>19.675000000000001</v>
      </c>
      <c r="AZ41" s="134">
        <f t="shared" si="13"/>
        <v>61.012187500000003</v>
      </c>
      <c r="BA41" s="141">
        <f t="shared" si="14"/>
        <v>396.05000000000007</v>
      </c>
      <c r="BB41" s="134">
        <f t="shared" si="15"/>
        <v>19.556000000000001</v>
      </c>
      <c r="BC41" s="134">
        <f t="shared" si="16"/>
        <v>61.421875</v>
      </c>
      <c r="BD41" s="141">
        <f t="shared" si="17"/>
        <v>398.34999999999997</v>
      </c>
      <c r="BE41" s="142"/>
      <c r="BF41" s="142"/>
      <c r="BG41" s="142"/>
      <c r="BH41" s="142"/>
      <c r="BI41" s="142"/>
      <c r="BJ41" s="142"/>
    </row>
    <row r="42" spans="1:62">
      <c r="A42" s="146">
        <v>2014</v>
      </c>
      <c r="B42" s="159">
        <f t="shared" si="20"/>
        <v>0.64999999999999991</v>
      </c>
      <c r="C42" s="159">
        <f t="shared" si="20"/>
        <v>0.50800000000000001</v>
      </c>
      <c r="D42" s="159">
        <f t="shared" si="19"/>
        <v>-2.4839999999999991</v>
      </c>
      <c r="E42" s="159">
        <f t="shared" si="19"/>
        <v>-1.7999999999999994</v>
      </c>
      <c r="F42" s="159">
        <f t="shared" si="19"/>
        <v>0.51907961999999819</v>
      </c>
      <c r="G42" s="159">
        <f t="shared" si="19"/>
        <v>0.54000156000000032</v>
      </c>
      <c r="K42" s="147">
        <v>398.90000000000009</v>
      </c>
      <c r="L42" s="147">
        <v>401.29999999999995</v>
      </c>
      <c r="M42" s="147">
        <f t="shared" si="2"/>
        <v>19.75</v>
      </c>
      <c r="N42" s="147">
        <f t="shared" si="3"/>
        <v>19.608000000000001</v>
      </c>
      <c r="O42" s="147">
        <f t="shared" si="4"/>
        <v>22.349999999999998</v>
      </c>
      <c r="P42" s="147">
        <f t="shared" si="5"/>
        <v>22.207999999999998</v>
      </c>
      <c r="Q42" s="147">
        <f t="shared" si="6"/>
        <v>13.950000000000001</v>
      </c>
      <c r="R42" s="147">
        <f t="shared" si="7"/>
        <v>13.808</v>
      </c>
      <c r="S42" s="147">
        <f t="shared" si="8"/>
        <v>60.947499999999998</v>
      </c>
      <c r="T42" s="147">
        <f t="shared" si="9"/>
        <v>61.375</v>
      </c>
      <c r="U42" s="147">
        <f t="shared" si="10"/>
        <v>22.647192220000001</v>
      </c>
      <c r="V42" s="147">
        <f t="shared" si="11"/>
        <v>22.668114160000002</v>
      </c>
      <c r="AX42" s="141">
        <v>2014</v>
      </c>
      <c r="AY42" s="134">
        <f t="shared" si="12"/>
        <v>19.75</v>
      </c>
      <c r="AZ42" s="134">
        <f t="shared" si="13"/>
        <v>60.947499999999998</v>
      </c>
      <c r="BA42" s="141">
        <f t="shared" si="14"/>
        <v>398.90000000000009</v>
      </c>
      <c r="BB42" s="134">
        <f t="shared" si="15"/>
        <v>19.608000000000001</v>
      </c>
      <c r="BC42" s="134">
        <f t="shared" si="16"/>
        <v>61.375</v>
      </c>
      <c r="BD42" s="141">
        <f t="shared" si="17"/>
        <v>401.29999999999995</v>
      </c>
    </row>
    <row r="43" spans="1:62">
      <c r="A43" s="146">
        <v>2015</v>
      </c>
      <c r="B43" s="159">
        <f t="shared" si="20"/>
        <v>0.72499999999999987</v>
      </c>
      <c r="C43" s="159">
        <f t="shared" si="20"/>
        <v>0.56000000000000005</v>
      </c>
      <c r="D43" s="159">
        <f t="shared" si="19"/>
        <v>-2.587499999999999</v>
      </c>
      <c r="E43" s="159">
        <f t="shared" si="19"/>
        <v>-1.8749999999999993</v>
      </c>
      <c r="F43" s="159">
        <f t="shared" si="19"/>
        <v>0.54070793749999813</v>
      </c>
      <c r="G43" s="159">
        <f t="shared" si="19"/>
        <v>0.56250162500000034</v>
      </c>
      <c r="K43" s="147">
        <v>401.75000000000011</v>
      </c>
      <c r="L43" s="147">
        <v>404.24999999999994</v>
      </c>
      <c r="M43" s="147">
        <f t="shared" si="2"/>
        <v>19.825000000000003</v>
      </c>
      <c r="N43" s="147">
        <f t="shared" si="3"/>
        <v>19.66</v>
      </c>
      <c r="O43" s="147">
        <f t="shared" si="4"/>
        <v>22.425000000000001</v>
      </c>
      <c r="P43" s="147">
        <f t="shared" si="5"/>
        <v>22.259999999999998</v>
      </c>
      <c r="Q43" s="147">
        <f t="shared" si="6"/>
        <v>14.025</v>
      </c>
      <c r="R43" s="147">
        <f t="shared" si="7"/>
        <v>13.860000000000001</v>
      </c>
      <c r="S43" s="147">
        <f t="shared" si="8"/>
        <v>60.8828125</v>
      </c>
      <c r="T43" s="147">
        <f t="shared" si="9"/>
        <v>61.328125</v>
      </c>
      <c r="U43" s="147">
        <f t="shared" si="10"/>
        <v>22.6688205375</v>
      </c>
      <c r="V43" s="147">
        <f t="shared" si="11"/>
        <v>22.690614225000001</v>
      </c>
      <c r="AX43" s="141">
        <v>2015</v>
      </c>
      <c r="AY43" s="134">
        <f t="shared" si="12"/>
        <v>19.825000000000003</v>
      </c>
      <c r="AZ43" s="134">
        <f t="shared" si="13"/>
        <v>60.8828125</v>
      </c>
      <c r="BA43" s="141">
        <f t="shared" si="14"/>
        <v>401.75000000000011</v>
      </c>
      <c r="BB43" s="134">
        <f t="shared" si="15"/>
        <v>19.66</v>
      </c>
      <c r="BC43" s="134">
        <f t="shared" si="16"/>
        <v>61.328125</v>
      </c>
      <c r="BD43" s="141">
        <f t="shared" si="17"/>
        <v>404.24999999999994</v>
      </c>
    </row>
    <row r="44" spans="1:62">
      <c r="A44" s="146">
        <v>2016</v>
      </c>
      <c r="B44" s="159">
        <f t="shared" si="20"/>
        <v>0.79999999999999982</v>
      </c>
      <c r="C44" s="159">
        <f t="shared" si="20"/>
        <v>0.6120000000000001</v>
      </c>
      <c r="D44" s="159">
        <f t="shared" si="19"/>
        <v>-2.6909999999999989</v>
      </c>
      <c r="E44" s="159">
        <f t="shared" si="19"/>
        <v>-1.9499999999999993</v>
      </c>
      <c r="F44" s="159">
        <f t="shared" si="19"/>
        <v>0.56233625499999806</v>
      </c>
      <c r="G44" s="159">
        <f t="shared" si="19"/>
        <v>0.58500169000000035</v>
      </c>
      <c r="K44" s="147">
        <v>404.60000000000014</v>
      </c>
      <c r="L44" s="147">
        <v>407.19999999999993</v>
      </c>
      <c r="M44" s="147">
        <f t="shared" si="2"/>
        <v>19.900000000000002</v>
      </c>
      <c r="N44" s="147">
        <f t="shared" si="3"/>
        <v>19.712000000000003</v>
      </c>
      <c r="O44" s="147">
        <f t="shared" si="4"/>
        <v>22.5</v>
      </c>
      <c r="P44" s="147">
        <f t="shared" si="5"/>
        <v>22.311999999999998</v>
      </c>
      <c r="Q44" s="147">
        <f t="shared" si="6"/>
        <v>14.100000000000001</v>
      </c>
      <c r="R44" s="147">
        <f t="shared" si="7"/>
        <v>13.912000000000001</v>
      </c>
      <c r="S44" s="147">
        <f t="shared" si="8"/>
        <v>60.818125000000002</v>
      </c>
      <c r="T44" s="147">
        <f t="shared" si="9"/>
        <v>61.28125</v>
      </c>
      <c r="U44" s="147">
        <f t="shared" si="10"/>
        <v>22.690448855</v>
      </c>
      <c r="V44" s="147">
        <f t="shared" si="11"/>
        <v>22.71311429</v>
      </c>
      <c r="AX44" s="141">
        <v>2016</v>
      </c>
      <c r="AY44" s="134">
        <f t="shared" si="12"/>
        <v>19.900000000000002</v>
      </c>
      <c r="AZ44" s="134">
        <f t="shared" si="13"/>
        <v>60.818125000000002</v>
      </c>
      <c r="BA44" s="141">
        <f t="shared" si="14"/>
        <v>404.60000000000014</v>
      </c>
      <c r="BB44" s="134">
        <f t="shared" si="15"/>
        <v>19.712000000000003</v>
      </c>
      <c r="BC44" s="134">
        <f t="shared" si="16"/>
        <v>61.28125</v>
      </c>
      <c r="BD44" s="141">
        <f t="shared" si="17"/>
        <v>407.19999999999993</v>
      </c>
    </row>
    <row r="45" spans="1:62">
      <c r="A45" s="146">
        <v>2017</v>
      </c>
      <c r="B45" s="159">
        <f t="shared" si="20"/>
        <v>0.87499999999999978</v>
      </c>
      <c r="C45" s="159">
        <f t="shared" si="20"/>
        <v>0.66400000000000015</v>
      </c>
      <c r="D45" s="159">
        <f t="shared" si="19"/>
        <v>-2.7944999999999989</v>
      </c>
      <c r="E45" s="159">
        <f t="shared" si="19"/>
        <v>-2.0249999999999995</v>
      </c>
      <c r="F45" s="159">
        <f t="shared" si="19"/>
        <v>0.583964572499998</v>
      </c>
      <c r="G45" s="159">
        <f t="shared" si="19"/>
        <v>0.60750175500000037</v>
      </c>
      <c r="K45" s="147">
        <v>407.45000000000016</v>
      </c>
      <c r="L45" s="147">
        <v>410.14999999999992</v>
      </c>
      <c r="M45" s="147">
        <f t="shared" si="2"/>
        <v>19.975000000000001</v>
      </c>
      <c r="N45" s="147">
        <f t="shared" si="3"/>
        <v>19.764000000000003</v>
      </c>
      <c r="O45" s="147">
        <f t="shared" si="4"/>
        <v>22.574999999999999</v>
      </c>
      <c r="P45" s="147">
        <f t="shared" si="5"/>
        <v>22.364000000000001</v>
      </c>
      <c r="Q45" s="147">
        <f t="shared" si="6"/>
        <v>14.175000000000001</v>
      </c>
      <c r="R45" s="147">
        <f t="shared" si="7"/>
        <v>13.964</v>
      </c>
      <c r="S45" s="147">
        <f t="shared" si="8"/>
        <v>60.753437500000004</v>
      </c>
      <c r="T45" s="147">
        <f t="shared" si="9"/>
        <v>61.234375</v>
      </c>
      <c r="U45" s="147">
        <f t="shared" si="10"/>
        <v>22.712077172499999</v>
      </c>
      <c r="V45" s="147">
        <f t="shared" si="11"/>
        <v>22.735614355000003</v>
      </c>
      <c r="AX45" s="141">
        <v>2017</v>
      </c>
      <c r="AY45" s="134">
        <f t="shared" si="12"/>
        <v>19.975000000000001</v>
      </c>
      <c r="AZ45" s="134">
        <f t="shared" si="13"/>
        <v>60.753437500000004</v>
      </c>
      <c r="BA45" s="141">
        <f t="shared" si="14"/>
        <v>407.45000000000016</v>
      </c>
      <c r="BB45" s="134">
        <f t="shared" si="15"/>
        <v>19.764000000000003</v>
      </c>
      <c r="BC45" s="134">
        <f t="shared" si="16"/>
        <v>61.234375</v>
      </c>
      <c r="BD45" s="141">
        <f t="shared" si="17"/>
        <v>410.14999999999992</v>
      </c>
    </row>
    <row r="46" spans="1:62">
      <c r="A46" s="146">
        <v>2018</v>
      </c>
      <c r="B46" s="159">
        <f t="shared" si="20"/>
        <v>0.94999999999999973</v>
      </c>
      <c r="C46" s="159">
        <f t="shared" si="20"/>
        <v>0.71600000000000019</v>
      </c>
      <c r="D46" s="159">
        <f t="shared" si="19"/>
        <v>-2.8979999999999988</v>
      </c>
      <c r="E46" s="159">
        <f t="shared" si="19"/>
        <v>-2.0999999999999996</v>
      </c>
      <c r="F46" s="159">
        <f t="shared" si="19"/>
        <v>0.60559288999999794</v>
      </c>
      <c r="G46" s="159">
        <f t="shared" si="19"/>
        <v>0.63000182000000038</v>
      </c>
      <c r="K46" s="147">
        <v>410.30000000000018</v>
      </c>
      <c r="L46" s="147">
        <v>413.09999999999991</v>
      </c>
      <c r="M46" s="147">
        <f t="shared" si="2"/>
        <v>20.05</v>
      </c>
      <c r="N46" s="147">
        <f t="shared" si="3"/>
        <v>19.816000000000003</v>
      </c>
      <c r="O46" s="147">
        <f t="shared" si="4"/>
        <v>22.65</v>
      </c>
      <c r="P46" s="147">
        <f t="shared" si="5"/>
        <v>22.416</v>
      </c>
      <c r="Q46" s="147">
        <f t="shared" si="6"/>
        <v>14.25</v>
      </c>
      <c r="R46" s="147">
        <f t="shared" si="7"/>
        <v>14.016000000000002</v>
      </c>
      <c r="S46" s="147">
        <f t="shared" si="8"/>
        <v>60.688749999999999</v>
      </c>
      <c r="T46" s="147">
        <f t="shared" si="9"/>
        <v>61.1875</v>
      </c>
      <c r="U46" s="147">
        <f t="shared" si="10"/>
        <v>22.733705489999998</v>
      </c>
      <c r="V46" s="147">
        <f t="shared" si="11"/>
        <v>22.758114420000002</v>
      </c>
      <c r="AX46" s="141">
        <v>2018</v>
      </c>
      <c r="AY46" s="134">
        <f t="shared" si="12"/>
        <v>20.05</v>
      </c>
      <c r="AZ46" s="134">
        <f t="shared" si="13"/>
        <v>60.688749999999999</v>
      </c>
      <c r="BA46" s="141">
        <f t="shared" si="14"/>
        <v>410.30000000000018</v>
      </c>
      <c r="BB46" s="134">
        <f t="shared" si="15"/>
        <v>19.816000000000003</v>
      </c>
      <c r="BC46" s="134">
        <f t="shared" si="16"/>
        <v>61.1875</v>
      </c>
      <c r="BD46" s="141">
        <f t="shared" si="17"/>
        <v>413.09999999999991</v>
      </c>
    </row>
    <row r="47" spans="1:62">
      <c r="A47" s="146">
        <v>2019</v>
      </c>
      <c r="B47" s="159">
        <f t="shared" si="20"/>
        <v>1.0249999999999997</v>
      </c>
      <c r="C47" s="159">
        <f t="shared" si="20"/>
        <v>0.76800000000000024</v>
      </c>
      <c r="D47" s="159">
        <f t="shared" si="19"/>
        <v>-3.0014999999999987</v>
      </c>
      <c r="E47" s="159">
        <f t="shared" si="19"/>
        <v>-2.1749999999999998</v>
      </c>
      <c r="F47" s="159">
        <f t="shared" si="19"/>
        <v>0.62722120749999788</v>
      </c>
      <c r="G47" s="159">
        <f t="shared" si="19"/>
        <v>0.65250188500000039</v>
      </c>
      <c r="K47" s="147">
        <v>413.1500000000002</v>
      </c>
      <c r="L47" s="147">
        <v>416.0499999999999</v>
      </c>
      <c r="M47" s="147">
        <f t="shared" si="2"/>
        <v>20.125</v>
      </c>
      <c r="N47" s="147">
        <f t="shared" si="3"/>
        <v>19.868000000000002</v>
      </c>
      <c r="O47" s="147">
        <f t="shared" si="4"/>
        <v>22.724999999999998</v>
      </c>
      <c r="P47" s="147">
        <f t="shared" si="5"/>
        <v>22.468</v>
      </c>
      <c r="Q47" s="147">
        <f t="shared" si="6"/>
        <v>14.325000000000001</v>
      </c>
      <c r="R47" s="147">
        <f t="shared" si="7"/>
        <v>14.068000000000001</v>
      </c>
      <c r="S47" s="147">
        <f t="shared" si="8"/>
        <v>60.624062500000001</v>
      </c>
      <c r="T47" s="147">
        <f t="shared" si="9"/>
        <v>61.140625</v>
      </c>
      <c r="U47" s="147">
        <f t="shared" si="10"/>
        <v>22.755333807499998</v>
      </c>
      <c r="V47" s="147">
        <f t="shared" si="11"/>
        <v>22.780614485000001</v>
      </c>
      <c r="AX47" s="141">
        <v>2019</v>
      </c>
      <c r="AY47" s="134">
        <f t="shared" si="12"/>
        <v>20.125</v>
      </c>
      <c r="AZ47" s="134">
        <f t="shared" si="13"/>
        <v>60.624062500000001</v>
      </c>
      <c r="BA47" s="141">
        <f t="shared" si="14"/>
        <v>413.1500000000002</v>
      </c>
      <c r="BB47" s="134">
        <f t="shared" si="15"/>
        <v>19.868000000000002</v>
      </c>
      <c r="BC47" s="134">
        <f t="shared" si="16"/>
        <v>61.140625</v>
      </c>
      <c r="BD47" s="141">
        <f t="shared" si="17"/>
        <v>416.0499999999999</v>
      </c>
    </row>
    <row r="48" spans="1:62">
      <c r="A48" s="146">
        <v>2020</v>
      </c>
      <c r="B48" s="159">
        <f t="shared" si="20"/>
        <v>1.0999999999999996</v>
      </c>
      <c r="C48" s="159">
        <f t="shared" si="20"/>
        <v>0.82000000000000028</v>
      </c>
      <c r="D48" s="159">
        <f t="shared" si="19"/>
        <v>-3.1049999999999986</v>
      </c>
      <c r="E48" s="159">
        <f t="shared" si="19"/>
        <v>-2.25</v>
      </c>
      <c r="F48" s="159">
        <f t="shared" si="19"/>
        <v>0.64884952499999782</v>
      </c>
      <c r="G48" s="159">
        <f t="shared" si="19"/>
        <v>0.67500195000000041</v>
      </c>
      <c r="K48" s="147">
        <v>416</v>
      </c>
      <c r="L48" s="147">
        <v>419</v>
      </c>
      <c r="M48" s="147">
        <f t="shared" si="2"/>
        <v>20.200000000000003</v>
      </c>
      <c r="N48" s="147">
        <f t="shared" si="3"/>
        <v>19.920000000000002</v>
      </c>
      <c r="O48" s="147">
        <f t="shared" si="4"/>
        <v>22.799999999999997</v>
      </c>
      <c r="P48" s="147">
        <f t="shared" si="5"/>
        <v>22.52</v>
      </c>
      <c r="Q48" s="147">
        <f t="shared" si="6"/>
        <v>14.4</v>
      </c>
      <c r="R48" s="147">
        <f t="shared" si="7"/>
        <v>14.120000000000001</v>
      </c>
      <c r="S48" s="147">
        <f t="shared" si="8"/>
        <v>60.559375000000003</v>
      </c>
      <c r="T48" s="147">
        <f t="shared" si="9"/>
        <v>61.09375</v>
      </c>
      <c r="U48" s="147">
        <f t="shared" si="10"/>
        <v>22.776962125000001</v>
      </c>
      <c r="V48" s="147">
        <f t="shared" si="11"/>
        <v>22.803114550000004</v>
      </c>
      <c r="AX48" s="141">
        <v>2020</v>
      </c>
      <c r="AY48" s="134">
        <f t="shared" si="12"/>
        <v>20.200000000000003</v>
      </c>
      <c r="AZ48" s="134">
        <f t="shared" si="13"/>
        <v>60.559375000000003</v>
      </c>
      <c r="BA48" s="141">
        <f t="shared" si="14"/>
        <v>416</v>
      </c>
      <c r="BB48" s="134">
        <f t="shared" si="15"/>
        <v>19.920000000000002</v>
      </c>
      <c r="BC48" s="134">
        <f t="shared" si="16"/>
        <v>61.09375</v>
      </c>
      <c r="BD48" s="141">
        <f t="shared" si="17"/>
        <v>419</v>
      </c>
    </row>
    <row r="49" spans="1:56">
      <c r="A49" s="146">
        <v>2021</v>
      </c>
      <c r="B49" s="159">
        <f t="shared" si="20"/>
        <v>1.1749999999999996</v>
      </c>
      <c r="C49" s="159">
        <f t="shared" si="20"/>
        <v>0.87200000000000033</v>
      </c>
      <c r="D49" s="159">
        <f t="shared" si="19"/>
        <v>-3.2084999999999986</v>
      </c>
      <c r="E49" s="159">
        <f t="shared" si="19"/>
        <v>-2.3250000000000002</v>
      </c>
      <c r="F49" s="159">
        <f t="shared" si="19"/>
        <v>0.67047784249999776</v>
      </c>
      <c r="G49" s="159">
        <f t="shared" si="19"/>
        <v>0.69750201500000042</v>
      </c>
      <c r="K49" s="147">
        <v>419.6</v>
      </c>
      <c r="L49" s="147">
        <v>422.15</v>
      </c>
      <c r="M49" s="147">
        <f t="shared" si="2"/>
        <v>20.275000000000002</v>
      </c>
      <c r="N49" s="147">
        <f t="shared" si="3"/>
        <v>19.972000000000001</v>
      </c>
      <c r="O49" s="147">
        <f t="shared" si="4"/>
        <v>22.875</v>
      </c>
      <c r="P49" s="147">
        <f t="shared" si="5"/>
        <v>22.571999999999999</v>
      </c>
      <c r="Q49" s="147">
        <f t="shared" si="6"/>
        <v>14.475</v>
      </c>
      <c r="R49" s="147">
        <f t="shared" si="7"/>
        <v>14.172000000000001</v>
      </c>
      <c r="S49" s="147">
        <f t="shared" si="8"/>
        <v>60.494687499999998</v>
      </c>
      <c r="T49" s="147">
        <f t="shared" si="9"/>
        <v>61.046875</v>
      </c>
      <c r="U49" s="147">
        <f t="shared" si="10"/>
        <v>22.7985904425</v>
      </c>
      <c r="V49" s="147">
        <f t="shared" si="11"/>
        <v>22.825614615000003</v>
      </c>
      <c r="AX49" s="141">
        <v>2021</v>
      </c>
      <c r="AY49" s="134">
        <f t="shared" si="12"/>
        <v>20.275000000000002</v>
      </c>
      <c r="AZ49" s="134">
        <f t="shared" si="13"/>
        <v>60.494687499999998</v>
      </c>
      <c r="BA49" s="141">
        <f t="shared" si="14"/>
        <v>419.6</v>
      </c>
      <c r="BB49" s="134">
        <f t="shared" si="15"/>
        <v>19.972000000000001</v>
      </c>
      <c r="BC49" s="134">
        <f t="shared" si="16"/>
        <v>61.046875</v>
      </c>
      <c r="BD49" s="141">
        <f t="shared" si="17"/>
        <v>422.15</v>
      </c>
    </row>
    <row r="50" spans="1:56">
      <c r="A50" s="146">
        <v>2022</v>
      </c>
      <c r="B50" s="159">
        <f t="shared" si="20"/>
        <v>1.2499999999999996</v>
      </c>
      <c r="C50" s="159">
        <f t="shared" si="20"/>
        <v>0.92400000000000038</v>
      </c>
      <c r="D50" s="159">
        <f t="shared" si="19"/>
        <v>-3.3119999999999985</v>
      </c>
      <c r="E50" s="159">
        <f t="shared" si="19"/>
        <v>-2.4000000000000004</v>
      </c>
      <c r="F50" s="159">
        <f t="shared" si="19"/>
        <v>0.69210615999999769</v>
      </c>
      <c r="G50" s="159">
        <f t="shared" si="19"/>
        <v>0.72000208000000043</v>
      </c>
      <c r="K50" s="147">
        <v>423.20000000000005</v>
      </c>
      <c r="L50" s="147">
        <v>425.29999999999995</v>
      </c>
      <c r="M50" s="147">
        <f t="shared" si="2"/>
        <v>20.350000000000001</v>
      </c>
      <c r="N50" s="147">
        <f t="shared" si="3"/>
        <v>20.024000000000001</v>
      </c>
      <c r="O50" s="147">
        <f t="shared" si="4"/>
        <v>22.95</v>
      </c>
      <c r="P50" s="147">
        <f t="shared" si="5"/>
        <v>22.623999999999999</v>
      </c>
      <c r="Q50" s="147">
        <f t="shared" si="6"/>
        <v>14.55</v>
      </c>
      <c r="R50" s="147">
        <f t="shared" si="7"/>
        <v>14.224</v>
      </c>
      <c r="S50" s="147">
        <f t="shared" si="8"/>
        <v>60.43</v>
      </c>
      <c r="T50" s="147">
        <f t="shared" si="9"/>
        <v>61</v>
      </c>
      <c r="U50" s="147">
        <f t="shared" si="10"/>
        <v>22.820218759999999</v>
      </c>
      <c r="V50" s="147">
        <f t="shared" si="11"/>
        <v>22.848114680000002</v>
      </c>
      <c r="AX50" s="141">
        <v>2022</v>
      </c>
      <c r="AY50" s="134">
        <f t="shared" si="12"/>
        <v>20.350000000000001</v>
      </c>
      <c r="AZ50" s="134">
        <f t="shared" si="13"/>
        <v>60.43</v>
      </c>
      <c r="BA50" s="141">
        <f t="shared" si="14"/>
        <v>423.20000000000005</v>
      </c>
      <c r="BB50" s="134">
        <f t="shared" si="15"/>
        <v>20.024000000000001</v>
      </c>
      <c r="BC50" s="134">
        <f t="shared" si="16"/>
        <v>61</v>
      </c>
      <c r="BD50" s="141">
        <f t="shared" si="17"/>
        <v>425.29999999999995</v>
      </c>
    </row>
    <row r="51" spans="1:56">
      <c r="A51" s="146">
        <v>2023</v>
      </c>
      <c r="B51" s="159">
        <f t="shared" si="20"/>
        <v>1.3249999999999995</v>
      </c>
      <c r="C51" s="159">
        <f t="shared" si="20"/>
        <v>0.97600000000000042</v>
      </c>
      <c r="D51" s="159">
        <f t="shared" ref="D51:G57" si="21">(D$7-D$5)/COUNT($A$18:$A$57)+D50</f>
        <v>-3.4154999999999984</v>
      </c>
      <c r="E51" s="159">
        <f t="shared" si="21"/>
        <v>-2.4750000000000005</v>
      </c>
      <c r="F51" s="159">
        <f t="shared" si="21"/>
        <v>0.71373447749999763</v>
      </c>
      <c r="G51" s="159">
        <f t="shared" si="21"/>
        <v>0.74250214500000045</v>
      </c>
      <c r="K51" s="147">
        <v>426.80000000000007</v>
      </c>
      <c r="L51" s="147">
        <v>428.44999999999993</v>
      </c>
      <c r="M51" s="147">
        <f t="shared" si="2"/>
        <v>20.425000000000001</v>
      </c>
      <c r="N51" s="147">
        <f t="shared" si="3"/>
        <v>20.076000000000001</v>
      </c>
      <c r="O51" s="147">
        <f t="shared" si="4"/>
        <v>23.024999999999999</v>
      </c>
      <c r="P51" s="147">
        <f t="shared" si="5"/>
        <v>22.675999999999998</v>
      </c>
      <c r="Q51" s="147">
        <f t="shared" si="6"/>
        <v>14.625</v>
      </c>
      <c r="R51" s="147">
        <f t="shared" si="7"/>
        <v>14.276000000000002</v>
      </c>
      <c r="S51" s="147">
        <f t="shared" si="8"/>
        <v>60.365312500000002</v>
      </c>
      <c r="T51" s="147">
        <f t="shared" si="9"/>
        <v>60.953125</v>
      </c>
      <c r="U51" s="147">
        <f t="shared" si="10"/>
        <v>22.841847077499999</v>
      </c>
      <c r="V51" s="147">
        <f t="shared" si="11"/>
        <v>22.870614745000001</v>
      </c>
      <c r="AX51" s="141">
        <v>2023</v>
      </c>
      <c r="AY51" s="134">
        <f t="shared" si="12"/>
        <v>20.425000000000001</v>
      </c>
      <c r="AZ51" s="134">
        <f t="shared" si="13"/>
        <v>60.365312500000002</v>
      </c>
      <c r="BA51" s="141">
        <f t="shared" si="14"/>
        <v>426.80000000000007</v>
      </c>
      <c r="BB51" s="134">
        <f t="shared" si="15"/>
        <v>20.076000000000001</v>
      </c>
      <c r="BC51" s="134">
        <f t="shared" si="16"/>
        <v>60.953125</v>
      </c>
      <c r="BD51" s="141">
        <f t="shared" si="17"/>
        <v>428.44999999999993</v>
      </c>
    </row>
    <row r="52" spans="1:56">
      <c r="A52" s="146">
        <v>2024</v>
      </c>
      <c r="B52" s="159">
        <f t="shared" si="20"/>
        <v>1.3999999999999995</v>
      </c>
      <c r="C52" s="159">
        <f t="shared" si="20"/>
        <v>1.0280000000000005</v>
      </c>
      <c r="D52" s="159">
        <f t="shared" si="21"/>
        <v>-3.5189999999999984</v>
      </c>
      <c r="E52" s="159">
        <f t="shared" si="21"/>
        <v>-2.5500000000000007</v>
      </c>
      <c r="F52" s="159">
        <f t="shared" si="21"/>
        <v>0.73536279499999757</v>
      </c>
      <c r="G52" s="159">
        <f t="shared" si="21"/>
        <v>0.76500221000000046</v>
      </c>
      <c r="K52" s="147">
        <v>430.40000000000009</v>
      </c>
      <c r="L52" s="147">
        <v>431.59999999999991</v>
      </c>
      <c r="M52" s="147">
        <f t="shared" si="2"/>
        <v>20.5</v>
      </c>
      <c r="N52" s="147">
        <f t="shared" si="3"/>
        <v>20.128</v>
      </c>
      <c r="O52" s="147">
        <f t="shared" si="4"/>
        <v>23.099999999999998</v>
      </c>
      <c r="P52" s="147">
        <f t="shared" si="5"/>
        <v>22.728000000000002</v>
      </c>
      <c r="Q52" s="147">
        <f t="shared" si="6"/>
        <v>14.7</v>
      </c>
      <c r="R52" s="147">
        <f t="shared" si="7"/>
        <v>14.328000000000001</v>
      </c>
      <c r="S52" s="147">
        <f t="shared" si="8"/>
        <v>60.300625000000004</v>
      </c>
      <c r="T52" s="147">
        <f t="shared" si="9"/>
        <v>60.90625</v>
      </c>
      <c r="U52" s="147">
        <f t="shared" si="10"/>
        <v>22.863475394999998</v>
      </c>
      <c r="V52" s="147">
        <f t="shared" si="11"/>
        <v>22.89311481</v>
      </c>
      <c r="Z52" s="142"/>
      <c r="AX52" s="141">
        <v>2024</v>
      </c>
      <c r="AY52" s="134">
        <f t="shared" si="12"/>
        <v>20.5</v>
      </c>
      <c r="AZ52" s="134">
        <f t="shared" si="13"/>
        <v>60.300625000000004</v>
      </c>
      <c r="BA52" s="141">
        <f t="shared" si="14"/>
        <v>430.40000000000009</v>
      </c>
      <c r="BB52" s="134">
        <f t="shared" si="15"/>
        <v>20.128</v>
      </c>
      <c r="BC52" s="134">
        <f t="shared" si="16"/>
        <v>60.90625</v>
      </c>
      <c r="BD52" s="141">
        <f t="shared" si="17"/>
        <v>431.59999999999991</v>
      </c>
    </row>
    <row r="53" spans="1:56">
      <c r="A53" s="146">
        <v>2025</v>
      </c>
      <c r="B53" s="159">
        <f t="shared" si="20"/>
        <v>1.4749999999999994</v>
      </c>
      <c r="C53" s="159">
        <f t="shared" si="20"/>
        <v>1.0800000000000005</v>
      </c>
      <c r="D53" s="159">
        <f t="shared" si="21"/>
        <v>-3.6224999999999983</v>
      </c>
      <c r="E53" s="159">
        <f t="shared" si="21"/>
        <v>-2.6250000000000009</v>
      </c>
      <c r="F53" s="159">
        <f t="shared" si="21"/>
        <v>0.75699111249999751</v>
      </c>
      <c r="G53" s="159">
        <f t="shared" si="21"/>
        <v>0.78750227500000047</v>
      </c>
      <c r="K53" s="147">
        <v>434.00000000000011</v>
      </c>
      <c r="L53" s="147">
        <v>434.74999999999989</v>
      </c>
      <c r="M53" s="147">
        <f t="shared" si="2"/>
        <v>20.574999999999999</v>
      </c>
      <c r="N53" s="147">
        <f t="shared" si="3"/>
        <v>20.180000000000003</v>
      </c>
      <c r="O53" s="147">
        <f t="shared" si="4"/>
        <v>23.174999999999997</v>
      </c>
      <c r="P53" s="147">
        <f t="shared" si="5"/>
        <v>22.78</v>
      </c>
      <c r="Q53" s="147">
        <f t="shared" si="6"/>
        <v>14.775</v>
      </c>
      <c r="R53" s="147">
        <f t="shared" si="7"/>
        <v>14.38</v>
      </c>
      <c r="S53" s="147">
        <f t="shared" si="8"/>
        <v>60.235937499999999</v>
      </c>
      <c r="T53" s="147">
        <f t="shared" si="9"/>
        <v>60.859375</v>
      </c>
      <c r="U53" s="147">
        <f t="shared" si="10"/>
        <v>22.885103712499998</v>
      </c>
      <c r="V53" s="147">
        <f t="shared" si="11"/>
        <v>22.915614875000003</v>
      </c>
      <c r="Z53" s="142"/>
      <c r="AX53" s="141">
        <v>2025</v>
      </c>
      <c r="AY53" s="134">
        <f t="shared" si="12"/>
        <v>20.574999999999999</v>
      </c>
      <c r="AZ53" s="134">
        <f t="shared" si="13"/>
        <v>60.235937499999999</v>
      </c>
      <c r="BA53" s="141">
        <f t="shared" si="14"/>
        <v>434.00000000000011</v>
      </c>
      <c r="BB53" s="134">
        <f t="shared" si="15"/>
        <v>20.180000000000003</v>
      </c>
      <c r="BC53" s="134">
        <f t="shared" si="16"/>
        <v>60.859375</v>
      </c>
      <c r="BD53" s="141">
        <f t="shared" si="17"/>
        <v>434.74999999999989</v>
      </c>
    </row>
    <row r="54" spans="1:56">
      <c r="A54" s="146">
        <v>2026</v>
      </c>
      <c r="B54" s="159">
        <f t="shared" si="20"/>
        <v>1.5499999999999994</v>
      </c>
      <c r="C54" s="159">
        <f t="shared" si="20"/>
        <v>1.1320000000000006</v>
      </c>
      <c r="D54" s="159">
        <f t="shared" si="21"/>
        <v>-3.7259999999999982</v>
      </c>
      <c r="E54" s="159">
        <f t="shared" si="21"/>
        <v>-2.7000000000000011</v>
      </c>
      <c r="F54" s="159">
        <f t="shared" si="21"/>
        <v>0.77861942999999745</v>
      </c>
      <c r="G54" s="159">
        <f t="shared" si="21"/>
        <v>0.81000234000000049</v>
      </c>
      <c r="K54" s="147">
        <v>437.60000000000014</v>
      </c>
      <c r="L54" s="147">
        <v>437.89999999999986</v>
      </c>
      <c r="M54" s="147">
        <f t="shared" si="2"/>
        <v>20.650000000000002</v>
      </c>
      <c r="N54" s="147">
        <f t="shared" si="3"/>
        <v>20.232000000000003</v>
      </c>
      <c r="O54" s="147">
        <f t="shared" si="4"/>
        <v>23.25</v>
      </c>
      <c r="P54" s="147">
        <f t="shared" si="5"/>
        <v>22.832000000000001</v>
      </c>
      <c r="Q54" s="147">
        <f t="shared" si="6"/>
        <v>14.85</v>
      </c>
      <c r="R54" s="147">
        <f t="shared" si="7"/>
        <v>14.432000000000002</v>
      </c>
      <c r="S54" s="147">
        <f t="shared" si="8"/>
        <v>60.171250000000001</v>
      </c>
      <c r="T54" s="147">
        <f t="shared" si="9"/>
        <v>60.8125</v>
      </c>
      <c r="U54" s="147">
        <f t="shared" si="10"/>
        <v>22.906732030000001</v>
      </c>
      <c r="V54" s="147">
        <f t="shared" si="11"/>
        <v>22.938114940000002</v>
      </c>
      <c r="Z54" s="142"/>
      <c r="AX54" s="141">
        <v>2026</v>
      </c>
      <c r="AY54" s="134">
        <f t="shared" si="12"/>
        <v>20.650000000000002</v>
      </c>
      <c r="AZ54" s="134">
        <f t="shared" si="13"/>
        <v>60.171250000000001</v>
      </c>
      <c r="BA54" s="141">
        <f t="shared" si="14"/>
        <v>437.60000000000014</v>
      </c>
      <c r="BB54" s="134">
        <f t="shared" si="15"/>
        <v>20.232000000000003</v>
      </c>
      <c r="BC54" s="134">
        <f t="shared" si="16"/>
        <v>60.8125</v>
      </c>
      <c r="BD54" s="141">
        <f t="shared" si="17"/>
        <v>437.89999999999986</v>
      </c>
    </row>
    <row r="55" spans="1:56">
      <c r="A55" s="146">
        <v>2027</v>
      </c>
      <c r="B55" s="159">
        <f t="shared" ref="B55:C57" si="22">(B$7-B$6)/COUNT($A$38:$A$57)+B54</f>
        <v>1.6249999999999993</v>
      </c>
      <c r="C55" s="159">
        <f t="shared" si="22"/>
        <v>1.1840000000000006</v>
      </c>
      <c r="D55" s="159">
        <f t="shared" si="21"/>
        <v>-3.8294999999999981</v>
      </c>
      <c r="E55" s="159">
        <f t="shared" si="21"/>
        <v>-2.7750000000000012</v>
      </c>
      <c r="F55" s="159">
        <f t="shared" si="21"/>
        <v>0.80024774749999739</v>
      </c>
      <c r="G55" s="159">
        <f t="shared" si="21"/>
        <v>0.8325024050000005</v>
      </c>
      <c r="K55" s="147">
        <v>441.20000000000016</v>
      </c>
      <c r="L55" s="147">
        <v>441.04999999999984</v>
      </c>
      <c r="M55" s="147">
        <f t="shared" si="2"/>
        <v>20.725000000000001</v>
      </c>
      <c r="N55" s="147">
        <f t="shared" si="3"/>
        <v>20.284000000000002</v>
      </c>
      <c r="O55" s="147">
        <f t="shared" si="4"/>
        <v>23.324999999999999</v>
      </c>
      <c r="P55" s="147">
        <f t="shared" si="5"/>
        <v>22.884</v>
      </c>
      <c r="Q55" s="147">
        <f t="shared" si="6"/>
        <v>14.925000000000001</v>
      </c>
      <c r="R55" s="147">
        <f t="shared" si="7"/>
        <v>14.484000000000002</v>
      </c>
      <c r="S55" s="147">
        <f t="shared" si="8"/>
        <v>60.106562500000003</v>
      </c>
      <c r="T55" s="147">
        <f t="shared" si="9"/>
        <v>60.765625</v>
      </c>
      <c r="U55" s="147">
        <f t="shared" si="10"/>
        <v>22.9283603475</v>
      </c>
      <c r="V55" s="147">
        <f t="shared" si="11"/>
        <v>22.960615005000001</v>
      </c>
      <c r="Z55" s="142"/>
      <c r="AX55" s="141">
        <v>2027</v>
      </c>
      <c r="AY55" s="134">
        <f t="shared" si="12"/>
        <v>20.725000000000001</v>
      </c>
      <c r="AZ55" s="134">
        <f t="shared" si="13"/>
        <v>60.106562500000003</v>
      </c>
      <c r="BA55" s="141">
        <f t="shared" si="14"/>
        <v>441.20000000000016</v>
      </c>
      <c r="BB55" s="134">
        <f t="shared" si="15"/>
        <v>20.284000000000002</v>
      </c>
      <c r="BC55" s="134">
        <f t="shared" si="16"/>
        <v>60.765625</v>
      </c>
      <c r="BD55" s="141">
        <f t="shared" si="17"/>
        <v>441.04999999999984</v>
      </c>
    </row>
    <row r="56" spans="1:56">
      <c r="A56" s="146">
        <v>2028</v>
      </c>
      <c r="B56" s="159">
        <f t="shared" si="22"/>
        <v>1.6999999999999993</v>
      </c>
      <c r="C56" s="159">
        <f t="shared" si="22"/>
        <v>1.2360000000000007</v>
      </c>
      <c r="D56" s="159">
        <f t="shared" si="21"/>
        <v>-3.9329999999999981</v>
      </c>
      <c r="E56" s="159">
        <f t="shared" si="21"/>
        <v>-2.8500000000000014</v>
      </c>
      <c r="F56" s="159">
        <f t="shared" si="21"/>
        <v>0.82187606499999732</v>
      </c>
      <c r="G56" s="159">
        <f t="shared" si="21"/>
        <v>0.85500247000000051</v>
      </c>
      <c r="K56" s="147">
        <v>444.80000000000018</v>
      </c>
      <c r="L56" s="147">
        <v>444.19999999999982</v>
      </c>
      <c r="M56" s="147">
        <f t="shared" si="2"/>
        <v>20.8</v>
      </c>
      <c r="N56" s="147">
        <f t="shared" si="3"/>
        <v>20.336000000000002</v>
      </c>
      <c r="O56" s="147">
        <f t="shared" si="4"/>
        <v>23.4</v>
      </c>
      <c r="P56" s="147">
        <f t="shared" si="5"/>
        <v>22.936</v>
      </c>
      <c r="Q56" s="147">
        <f t="shared" si="6"/>
        <v>15</v>
      </c>
      <c r="R56" s="147">
        <f t="shared" si="7"/>
        <v>14.536000000000001</v>
      </c>
      <c r="S56" s="147">
        <f t="shared" si="8"/>
        <v>60.041875000000005</v>
      </c>
      <c r="T56" s="147">
        <f t="shared" si="9"/>
        <v>60.71875</v>
      </c>
      <c r="U56" s="147">
        <f t="shared" si="10"/>
        <v>22.949988664999999</v>
      </c>
      <c r="V56" s="147">
        <f t="shared" si="11"/>
        <v>22.983115070000004</v>
      </c>
      <c r="Z56" s="142"/>
      <c r="AQ56" s="156"/>
      <c r="AX56" s="141">
        <v>2028</v>
      </c>
      <c r="AY56" s="134">
        <f t="shared" si="12"/>
        <v>20.8</v>
      </c>
      <c r="AZ56" s="134">
        <f t="shared" si="13"/>
        <v>60.041875000000005</v>
      </c>
      <c r="BA56" s="141">
        <f t="shared" si="14"/>
        <v>444.80000000000018</v>
      </c>
      <c r="BB56" s="134">
        <f t="shared" si="15"/>
        <v>20.336000000000002</v>
      </c>
      <c r="BC56" s="134">
        <f t="shared" si="16"/>
        <v>60.71875</v>
      </c>
      <c r="BD56" s="141">
        <f t="shared" si="17"/>
        <v>444.19999999999982</v>
      </c>
    </row>
    <row r="57" spans="1:56">
      <c r="A57" s="146">
        <v>2029</v>
      </c>
      <c r="B57" s="159">
        <f t="shared" si="22"/>
        <v>1.7749999999999992</v>
      </c>
      <c r="C57" s="159">
        <f t="shared" si="22"/>
        <v>1.2880000000000007</v>
      </c>
      <c r="D57" s="159">
        <f t="shared" si="21"/>
        <v>-4.0364999999999984</v>
      </c>
      <c r="E57" s="159">
        <f t="shared" si="21"/>
        <v>-2.9250000000000016</v>
      </c>
      <c r="F57" s="159">
        <f t="shared" si="21"/>
        <v>0.84350438249999726</v>
      </c>
      <c r="G57" s="159">
        <f t="shared" si="21"/>
        <v>0.87750253500000053</v>
      </c>
      <c r="K57" s="147">
        <v>448.4000000000002</v>
      </c>
      <c r="L57" s="147">
        <v>447.3499999999998</v>
      </c>
      <c r="M57" s="147">
        <f t="shared" si="2"/>
        <v>20.875</v>
      </c>
      <c r="N57" s="147">
        <f t="shared" si="3"/>
        <v>20.388000000000002</v>
      </c>
      <c r="O57" s="147">
        <f t="shared" si="4"/>
        <v>23.474999999999998</v>
      </c>
      <c r="P57" s="147">
        <f t="shared" si="5"/>
        <v>22.988</v>
      </c>
      <c r="Q57" s="147">
        <f t="shared" si="6"/>
        <v>15.074999999999999</v>
      </c>
      <c r="R57" s="147">
        <f t="shared" si="7"/>
        <v>14.588000000000001</v>
      </c>
      <c r="S57" s="147">
        <f t="shared" si="8"/>
        <v>59.977187499999999</v>
      </c>
      <c r="T57" s="147">
        <f t="shared" si="9"/>
        <v>60.671875</v>
      </c>
      <c r="U57" s="147">
        <f t="shared" si="10"/>
        <v>22.971616982499999</v>
      </c>
      <c r="V57" s="147">
        <f t="shared" si="11"/>
        <v>23.005615135000003</v>
      </c>
      <c r="Z57" s="142"/>
      <c r="AX57" s="141">
        <v>2029</v>
      </c>
      <c r="AY57" s="134">
        <f t="shared" si="12"/>
        <v>20.875</v>
      </c>
      <c r="AZ57" s="134">
        <f t="shared" si="13"/>
        <v>59.977187499999999</v>
      </c>
      <c r="BA57" s="141">
        <f t="shared" si="14"/>
        <v>448.4000000000002</v>
      </c>
      <c r="BB57" s="134">
        <f t="shared" si="15"/>
        <v>20.388000000000002</v>
      </c>
      <c r="BC57" s="134">
        <f t="shared" si="16"/>
        <v>60.671875</v>
      </c>
      <c r="BD57" s="141">
        <f t="shared" si="17"/>
        <v>447.3499999999998</v>
      </c>
    </row>
    <row r="58" spans="1:56">
      <c r="A58" s="146">
        <v>2030</v>
      </c>
      <c r="B58" s="159">
        <f>B$7</f>
        <v>1.85</v>
      </c>
      <c r="C58" s="159">
        <f>(C$7-C$6)/COUNT($A$38:$A$57)+C57</f>
        <v>1.3400000000000007</v>
      </c>
      <c r="D58" s="159">
        <f>D$7</f>
        <v>-4.1399999999999997</v>
      </c>
      <c r="E58" s="159">
        <f>E$7</f>
        <v>-3</v>
      </c>
      <c r="F58" s="159">
        <f>F$7</f>
        <v>0.86513269999999665</v>
      </c>
      <c r="G58" s="159">
        <f>G$7</f>
        <v>0.90000260000000054</v>
      </c>
      <c r="K58" s="147">
        <v>452</v>
      </c>
      <c r="L58" s="147">
        <v>450.5</v>
      </c>
      <c r="M58" s="147">
        <f t="shared" si="2"/>
        <v>20.950000000000003</v>
      </c>
      <c r="N58" s="147">
        <f t="shared" si="3"/>
        <v>20.440000000000001</v>
      </c>
      <c r="O58" s="147">
        <f t="shared" si="4"/>
        <v>23.55</v>
      </c>
      <c r="P58" s="147">
        <f t="shared" si="5"/>
        <v>23.04</v>
      </c>
      <c r="Q58" s="147">
        <f t="shared" si="6"/>
        <v>15.15</v>
      </c>
      <c r="R58" s="147">
        <f t="shared" si="7"/>
        <v>14.64</v>
      </c>
      <c r="S58" s="147">
        <f t="shared" si="8"/>
        <v>59.912500000000001</v>
      </c>
      <c r="T58" s="147">
        <f t="shared" si="9"/>
        <v>60.625</v>
      </c>
      <c r="U58" s="147">
        <f t="shared" si="10"/>
        <v>22.993245299999998</v>
      </c>
      <c r="V58" s="147">
        <f t="shared" si="11"/>
        <v>23.028115200000002</v>
      </c>
      <c r="Z58" s="142"/>
      <c r="AX58" s="141">
        <v>2030</v>
      </c>
      <c r="AY58" s="134">
        <f t="shared" si="12"/>
        <v>20.950000000000003</v>
      </c>
      <c r="AZ58" s="134">
        <f t="shared" si="13"/>
        <v>59.912500000000001</v>
      </c>
      <c r="BA58" s="141">
        <f t="shared" si="14"/>
        <v>452</v>
      </c>
      <c r="BB58" s="134">
        <f t="shared" si="15"/>
        <v>20.440000000000001</v>
      </c>
      <c r="BC58" s="134">
        <f t="shared" si="16"/>
        <v>60.625</v>
      </c>
      <c r="BD58" s="141">
        <f t="shared" si="17"/>
        <v>450.5</v>
      </c>
    </row>
    <row r="59" spans="1:56">
      <c r="A59" s="146">
        <v>2031</v>
      </c>
      <c r="B59" s="159">
        <f t="shared" ref="B59:G74" si="23">(B$8-B$7)/COUNT($A$58:$A$77)+B58</f>
        <v>1.9490000000000001</v>
      </c>
      <c r="C59" s="159">
        <f t="shared" si="23"/>
        <v>1.3870000000000007</v>
      </c>
      <c r="D59" s="159">
        <f t="shared" si="23"/>
        <v>-4.3609999999999998</v>
      </c>
      <c r="E59" s="159">
        <f t="shared" si="23"/>
        <v>-3.1044999999999998</v>
      </c>
      <c r="F59" s="159">
        <f t="shared" si="23"/>
        <v>0.91263687999999676</v>
      </c>
      <c r="G59" s="159">
        <f t="shared" si="23"/>
        <v>0.93147809000000037</v>
      </c>
      <c r="K59" s="147">
        <v>456.75</v>
      </c>
      <c r="L59" s="147">
        <v>454.15</v>
      </c>
      <c r="M59" s="147">
        <f t="shared" si="2"/>
        <v>21.049000000000003</v>
      </c>
      <c r="N59" s="147">
        <f t="shared" si="3"/>
        <v>20.487000000000002</v>
      </c>
      <c r="O59" s="147">
        <f t="shared" si="4"/>
        <v>23.649000000000001</v>
      </c>
      <c r="P59" s="147">
        <f t="shared" si="5"/>
        <v>23.087</v>
      </c>
      <c r="Q59" s="147">
        <f t="shared" si="6"/>
        <v>15.249000000000001</v>
      </c>
      <c r="R59" s="147">
        <f t="shared" si="7"/>
        <v>14.687000000000001</v>
      </c>
      <c r="S59" s="147">
        <f t="shared" si="8"/>
        <v>59.774374999999999</v>
      </c>
      <c r="T59" s="147">
        <f t="shared" si="9"/>
        <v>60.559687500000003</v>
      </c>
      <c r="U59" s="147">
        <f t="shared" si="10"/>
        <v>23.040749479999999</v>
      </c>
      <c r="V59" s="147">
        <f t="shared" si="11"/>
        <v>23.05959069</v>
      </c>
      <c r="Z59" s="142"/>
      <c r="AX59" s="141">
        <v>2031</v>
      </c>
      <c r="AY59" s="134">
        <f t="shared" si="12"/>
        <v>21.049000000000003</v>
      </c>
      <c r="AZ59" s="134">
        <f t="shared" si="13"/>
        <v>59.774374999999999</v>
      </c>
      <c r="BA59" s="141">
        <f t="shared" si="14"/>
        <v>456.75</v>
      </c>
      <c r="BB59" s="134">
        <f t="shared" si="15"/>
        <v>20.487000000000002</v>
      </c>
      <c r="BC59" s="134">
        <f t="shared" si="16"/>
        <v>60.559687500000003</v>
      </c>
      <c r="BD59" s="141">
        <f t="shared" si="17"/>
        <v>454.15</v>
      </c>
    </row>
    <row r="60" spans="1:56">
      <c r="A60" s="146">
        <v>2032</v>
      </c>
      <c r="B60" s="159">
        <f t="shared" si="23"/>
        <v>2.048</v>
      </c>
      <c r="C60" s="159">
        <f t="shared" si="23"/>
        <v>1.4340000000000006</v>
      </c>
      <c r="D60" s="159">
        <f t="shared" si="23"/>
        <v>-4.5819999999999999</v>
      </c>
      <c r="E60" s="159">
        <f t="shared" si="23"/>
        <v>-3.2089999999999996</v>
      </c>
      <c r="F60" s="159">
        <f t="shared" si="23"/>
        <v>0.96014105999999688</v>
      </c>
      <c r="G60" s="159">
        <f t="shared" si="23"/>
        <v>0.9629535800000002</v>
      </c>
      <c r="K60" s="147">
        <v>461.5</v>
      </c>
      <c r="L60" s="147">
        <v>457.79999999999995</v>
      </c>
      <c r="M60" s="147">
        <f t="shared" si="2"/>
        <v>21.148000000000003</v>
      </c>
      <c r="N60" s="147">
        <f t="shared" si="3"/>
        <v>20.534000000000002</v>
      </c>
      <c r="O60" s="147">
        <f t="shared" si="4"/>
        <v>23.747999999999998</v>
      </c>
      <c r="P60" s="147">
        <f t="shared" si="5"/>
        <v>23.134</v>
      </c>
      <c r="Q60" s="147">
        <f t="shared" si="6"/>
        <v>15.348000000000001</v>
      </c>
      <c r="R60" s="147">
        <f t="shared" si="7"/>
        <v>14.734000000000002</v>
      </c>
      <c r="S60" s="147">
        <f t="shared" si="8"/>
        <v>59.636249999999997</v>
      </c>
      <c r="T60" s="147">
        <f t="shared" si="9"/>
        <v>60.494374999999998</v>
      </c>
      <c r="U60" s="147">
        <f t="shared" si="10"/>
        <v>23.088253659999999</v>
      </c>
      <c r="V60" s="147">
        <f t="shared" si="11"/>
        <v>23.091066180000002</v>
      </c>
      <c r="Z60" s="142"/>
      <c r="AX60" s="141">
        <v>2032</v>
      </c>
      <c r="AY60" s="134">
        <f t="shared" si="12"/>
        <v>21.148000000000003</v>
      </c>
      <c r="AZ60" s="134">
        <f t="shared" si="13"/>
        <v>59.636249999999997</v>
      </c>
      <c r="BA60" s="141">
        <f t="shared" si="14"/>
        <v>461.5</v>
      </c>
      <c r="BB60" s="134">
        <f t="shared" si="15"/>
        <v>20.534000000000002</v>
      </c>
      <c r="BC60" s="134">
        <f t="shared" si="16"/>
        <v>60.494374999999998</v>
      </c>
      <c r="BD60" s="141">
        <f t="shared" si="17"/>
        <v>457.79999999999995</v>
      </c>
    </row>
    <row r="61" spans="1:56">
      <c r="A61" s="146">
        <v>2033</v>
      </c>
      <c r="B61" s="159">
        <f t="shared" si="23"/>
        <v>2.1470000000000002</v>
      </c>
      <c r="C61" s="159">
        <f t="shared" si="23"/>
        <v>1.4810000000000005</v>
      </c>
      <c r="D61" s="159">
        <f t="shared" si="23"/>
        <v>-4.8029999999999999</v>
      </c>
      <c r="E61" s="159">
        <f t="shared" si="23"/>
        <v>-3.3134999999999994</v>
      </c>
      <c r="F61" s="159">
        <f t="shared" si="23"/>
        <v>1.0076452399999971</v>
      </c>
      <c r="G61" s="159">
        <f t="shared" si="23"/>
        <v>0.99442907000000003</v>
      </c>
      <c r="K61" s="147">
        <v>466.25</v>
      </c>
      <c r="L61" s="147">
        <v>461.44999999999993</v>
      </c>
      <c r="M61" s="147">
        <f t="shared" si="2"/>
        <v>21.247</v>
      </c>
      <c r="N61" s="147">
        <f t="shared" si="3"/>
        <v>20.581000000000003</v>
      </c>
      <c r="O61" s="147">
        <f t="shared" si="4"/>
        <v>23.847000000000001</v>
      </c>
      <c r="P61" s="147">
        <f t="shared" si="5"/>
        <v>23.181000000000001</v>
      </c>
      <c r="Q61" s="147">
        <f t="shared" si="6"/>
        <v>15.447000000000001</v>
      </c>
      <c r="R61" s="147">
        <f t="shared" si="7"/>
        <v>14.781000000000001</v>
      </c>
      <c r="S61" s="147">
        <f t="shared" si="8"/>
        <v>59.498125000000002</v>
      </c>
      <c r="T61" s="147">
        <f t="shared" si="9"/>
        <v>60.429062500000001</v>
      </c>
      <c r="U61" s="147">
        <f t="shared" si="10"/>
        <v>23.13575784</v>
      </c>
      <c r="V61" s="147">
        <f t="shared" si="11"/>
        <v>23.12254167</v>
      </c>
      <c r="Z61" s="142"/>
      <c r="AX61" s="141">
        <v>2033</v>
      </c>
      <c r="AY61" s="134">
        <f t="shared" si="12"/>
        <v>21.247</v>
      </c>
      <c r="AZ61" s="134">
        <f t="shared" si="13"/>
        <v>59.498125000000002</v>
      </c>
      <c r="BA61" s="141">
        <f t="shared" si="14"/>
        <v>466.25</v>
      </c>
      <c r="BB61" s="134">
        <f t="shared" si="15"/>
        <v>20.581000000000003</v>
      </c>
      <c r="BC61" s="134">
        <f t="shared" si="16"/>
        <v>60.429062500000001</v>
      </c>
      <c r="BD61" s="141">
        <f t="shared" si="17"/>
        <v>461.44999999999993</v>
      </c>
    </row>
    <row r="62" spans="1:56">
      <c r="A62" s="146">
        <v>2034</v>
      </c>
      <c r="B62" s="159">
        <f t="shared" si="23"/>
        <v>2.2460000000000004</v>
      </c>
      <c r="C62" s="159">
        <f t="shared" si="23"/>
        <v>1.5280000000000005</v>
      </c>
      <c r="D62" s="159">
        <f t="shared" si="23"/>
        <v>-5.024</v>
      </c>
      <c r="E62" s="159">
        <f t="shared" si="23"/>
        <v>-3.4179999999999993</v>
      </c>
      <c r="F62" s="159">
        <f t="shared" si="23"/>
        <v>1.0551494199999973</v>
      </c>
      <c r="G62" s="159">
        <f t="shared" si="23"/>
        <v>1.0259045599999999</v>
      </c>
      <c r="K62" s="147">
        <v>471</v>
      </c>
      <c r="L62" s="147">
        <v>465.09999999999991</v>
      </c>
      <c r="M62" s="147">
        <f t="shared" si="2"/>
        <v>21.346000000000004</v>
      </c>
      <c r="N62" s="147">
        <f t="shared" si="3"/>
        <v>20.628</v>
      </c>
      <c r="O62" s="147">
        <f t="shared" si="4"/>
        <v>23.945999999999998</v>
      </c>
      <c r="P62" s="147">
        <f t="shared" si="5"/>
        <v>23.228000000000002</v>
      </c>
      <c r="Q62" s="147">
        <f t="shared" si="6"/>
        <v>15.546000000000001</v>
      </c>
      <c r="R62" s="147">
        <f t="shared" si="7"/>
        <v>14.828000000000001</v>
      </c>
      <c r="S62" s="147">
        <f t="shared" si="8"/>
        <v>59.36</v>
      </c>
      <c r="T62" s="147">
        <f t="shared" si="9"/>
        <v>60.363750000000003</v>
      </c>
      <c r="U62" s="147">
        <f t="shared" si="10"/>
        <v>23.183262019999997</v>
      </c>
      <c r="V62" s="147">
        <f t="shared" si="11"/>
        <v>23.154017160000002</v>
      </c>
      <c r="Z62" s="142"/>
      <c r="AX62" s="141">
        <v>2034</v>
      </c>
      <c r="AY62" s="134">
        <f t="shared" si="12"/>
        <v>21.346000000000004</v>
      </c>
      <c r="AZ62" s="134">
        <f t="shared" si="13"/>
        <v>59.36</v>
      </c>
      <c r="BA62" s="141">
        <f t="shared" si="14"/>
        <v>471</v>
      </c>
      <c r="BB62" s="134">
        <f t="shared" si="15"/>
        <v>20.628</v>
      </c>
      <c r="BC62" s="134">
        <f t="shared" si="16"/>
        <v>60.363750000000003</v>
      </c>
      <c r="BD62" s="141">
        <f t="shared" si="17"/>
        <v>465.09999999999991</v>
      </c>
    </row>
    <row r="63" spans="1:56">
      <c r="A63" s="146">
        <v>2035</v>
      </c>
      <c r="B63" s="159">
        <f t="shared" si="23"/>
        <v>2.3450000000000006</v>
      </c>
      <c r="C63" s="159">
        <f t="shared" si="23"/>
        <v>1.5750000000000004</v>
      </c>
      <c r="D63" s="159">
        <f t="shared" si="23"/>
        <v>-5.2450000000000001</v>
      </c>
      <c r="E63" s="159">
        <f t="shared" si="23"/>
        <v>-3.5224999999999991</v>
      </c>
      <c r="F63" s="159">
        <f t="shared" si="23"/>
        <v>1.1026535999999976</v>
      </c>
      <c r="G63" s="159">
        <f t="shared" si="23"/>
        <v>1.0573800499999997</v>
      </c>
      <c r="K63" s="147">
        <v>475.75</v>
      </c>
      <c r="L63" s="147">
        <v>468.74999999999989</v>
      </c>
      <c r="M63" s="147">
        <f t="shared" si="2"/>
        <v>21.445</v>
      </c>
      <c r="N63" s="147">
        <f t="shared" si="3"/>
        <v>20.675000000000001</v>
      </c>
      <c r="O63" s="147">
        <f t="shared" si="4"/>
        <v>24.045000000000002</v>
      </c>
      <c r="P63" s="147">
        <f t="shared" si="5"/>
        <v>23.274999999999999</v>
      </c>
      <c r="Q63" s="147">
        <f t="shared" si="6"/>
        <v>15.645000000000001</v>
      </c>
      <c r="R63" s="147">
        <f t="shared" si="7"/>
        <v>14.875000000000002</v>
      </c>
      <c r="S63" s="147">
        <f t="shared" si="8"/>
        <v>59.221874999999997</v>
      </c>
      <c r="T63" s="147">
        <f t="shared" si="9"/>
        <v>60.298437499999999</v>
      </c>
      <c r="U63" s="147">
        <f t="shared" si="10"/>
        <v>23.230766199999998</v>
      </c>
      <c r="V63" s="147">
        <f t="shared" si="11"/>
        <v>23.18549265</v>
      </c>
      <c r="Z63" s="142"/>
      <c r="AX63" s="141">
        <v>2035</v>
      </c>
      <c r="AY63" s="134">
        <f t="shared" si="12"/>
        <v>21.445</v>
      </c>
      <c r="AZ63" s="134">
        <f t="shared" si="13"/>
        <v>59.221874999999997</v>
      </c>
      <c r="BA63" s="141">
        <f t="shared" si="14"/>
        <v>475.75</v>
      </c>
      <c r="BB63" s="134">
        <f t="shared" si="15"/>
        <v>20.675000000000001</v>
      </c>
      <c r="BC63" s="134">
        <f t="shared" si="16"/>
        <v>60.298437499999999</v>
      </c>
      <c r="BD63" s="141">
        <f t="shared" si="17"/>
        <v>468.74999999999989</v>
      </c>
    </row>
    <row r="64" spans="1:56">
      <c r="A64" s="146">
        <v>2036</v>
      </c>
      <c r="B64" s="159">
        <f t="shared" si="23"/>
        <v>2.4440000000000008</v>
      </c>
      <c r="C64" s="159">
        <f t="shared" si="23"/>
        <v>1.6220000000000003</v>
      </c>
      <c r="D64" s="159">
        <f t="shared" si="23"/>
        <v>-5.4660000000000002</v>
      </c>
      <c r="E64" s="159">
        <f t="shared" si="23"/>
        <v>-3.6269999999999989</v>
      </c>
      <c r="F64" s="159">
        <f t="shared" si="23"/>
        <v>1.1501577799999978</v>
      </c>
      <c r="G64" s="159">
        <f t="shared" si="23"/>
        <v>1.0888555399999995</v>
      </c>
      <c r="K64" s="147">
        <v>480.5</v>
      </c>
      <c r="L64" s="147">
        <v>472.39999999999986</v>
      </c>
      <c r="M64" s="147">
        <f t="shared" si="2"/>
        <v>21.544000000000004</v>
      </c>
      <c r="N64" s="147">
        <f t="shared" si="3"/>
        <v>20.722000000000001</v>
      </c>
      <c r="O64" s="147">
        <f t="shared" si="4"/>
        <v>24.143999999999998</v>
      </c>
      <c r="P64" s="147">
        <f t="shared" si="5"/>
        <v>23.321999999999999</v>
      </c>
      <c r="Q64" s="147">
        <f t="shared" si="6"/>
        <v>15.744000000000002</v>
      </c>
      <c r="R64" s="147">
        <f t="shared" si="7"/>
        <v>14.922000000000001</v>
      </c>
      <c r="S64" s="147">
        <f t="shared" si="8"/>
        <v>59.083750000000002</v>
      </c>
      <c r="T64" s="147">
        <f t="shared" si="9"/>
        <v>60.233125000000001</v>
      </c>
      <c r="U64" s="147">
        <f t="shared" si="10"/>
        <v>23.278270379999999</v>
      </c>
      <c r="V64" s="147">
        <f t="shared" si="11"/>
        <v>23.216968140000002</v>
      </c>
      <c r="Z64" s="142"/>
      <c r="AX64" s="141">
        <v>2036</v>
      </c>
      <c r="AY64" s="134">
        <f t="shared" si="12"/>
        <v>21.544000000000004</v>
      </c>
      <c r="AZ64" s="134">
        <f t="shared" si="13"/>
        <v>59.083750000000002</v>
      </c>
      <c r="BA64" s="141">
        <f t="shared" si="14"/>
        <v>480.5</v>
      </c>
      <c r="BB64" s="134">
        <f t="shared" si="15"/>
        <v>20.722000000000001</v>
      </c>
      <c r="BC64" s="134">
        <f t="shared" si="16"/>
        <v>60.233125000000001</v>
      </c>
      <c r="BD64" s="141">
        <f t="shared" si="17"/>
        <v>472.39999999999986</v>
      </c>
    </row>
    <row r="65" spans="1:56">
      <c r="A65" s="146">
        <v>2037</v>
      </c>
      <c r="B65" s="159">
        <f t="shared" si="23"/>
        <v>2.543000000000001</v>
      </c>
      <c r="C65" s="159">
        <f t="shared" si="23"/>
        <v>1.6690000000000003</v>
      </c>
      <c r="D65" s="159">
        <f t="shared" si="23"/>
        <v>-5.6870000000000003</v>
      </c>
      <c r="E65" s="159">
        <f t="shared" si="23"/>
        <v>-3.7314999999999987</v>
      </c>
      <c r="F65" s="159">
        <f t="shared" si="23"/>
        <v>1.197661959999998</v>
      </c>
      <c r="G65" s="159">
        <f t="shared" si="23"/>
        <v>1.1203310299999993</v>
      </c>
      <c r="K65" s="147">
        <v>485.25</v>
      </c>
      <c r="L65" s="147">
        <v>476.04999999999984</v>
      </c>
      <c r="M65" s="147">
        <f t="shared" si="2"/>
        <v>21.643000000000001</v>
      </c>
      <c r="N65" s="147">
        <f t="shared" si="3"/>
        <v>20.769000000000002</v>
      </c>
      <c r="O65" s="147">
        <f t="shared" si="4"/>
        <v>24.243000000000002</v>
      </c>
      <c r="P65" s="147">
        <f t="shared" si="5"/>
        <v>23.369</v>
      </c>
      <c r="Q65" s="147">
        <f t="shared" si="6"/>
        <v>15.843000000000002</v>
      </c>
      <c r="R65" s="147">
        <f t="shared" si="7"/>
        <v>14.969000000000001</v>
      </c>
      <c r="S65" s="147">
        <f t="shared" si="8"/>
        <v>58.945625</v>
      </c>
      <c r="T65" s="147">
        <f t="shared" si="9"/>
        <v>60.167812500000004</v>
      </c>
      <c r="U65" s="147">
        <f t="shared" si="10"/>
        <v>23.325774559999999</v>
      </c>
      <c r="V65" s="147">
        <f t="shared" si="11"/>
        <v>23.248443630000001</v>
      </c>
      <c r="Z65" s="142"/>
      <c r="AX65" s="141">
        <v>2037</v>
      </c>
      <c r="AY65" s="134">
        <f t="shared" si="12"/>
        <v>21.643000000000001</v>
      </c>
      <c r="AZ65" s="134">
        <f t="shared" si="13"/>
        <v>58.945625</v>
      </c>
      <c r="BA65" s="141">
        <f t="shared" si="14"/>
        <v>485.25</v>
      </c>
      <c r="BB65" s="134">
        <f t="shared" si="15"/>
        <v>20.769000000000002</v>
      </c>
      <c r="BC65" s="134">
        <f t="shared" si="16"/>
        <v>60.167812500000004</v>
      </c>
      <c r="BD65" s="141">
        <f t="shared" si="17"/>
        <v>476.04999999999984</v>
      </c>
    </row>
    <row r="66" spans="1:56">
      <c r="A66" s="146">
        <v>2038</v>
      </c>
      <c r="B66" s="159">
        <f t="shared" si="23"/>
        <v>2.6420000000000012</v>
      </c>
      <c r="C66" s="159">
        <f t="shared" si="23"/>
        <v>1.7160000000000002</v>
      </c>
      <c r="D66" s="159">
        <f t="shared" si="23"/>
        <v>-5.9080000000000004</v>
      </c>
      <c r="E66" s="159">
        <f t="shared" si="23"/>
        <v>-3.8359999999999985</v>
      </c>
      <c r="F66" s="159">
        <f t="shared" si="23"/>
        <v>1.2451661399999983</v>
      </c>
      <c r="G66" s="159">
        <f t="shared" si="23"/>
        <v>1.1518065199999992</v>
      </c>
      <c r="K66" s="147">
        <v>490</v>
      </c>
      <c r="L66" s="147">
        <v>479.69999999999982</v>
      </c>
      <c r="M66" s="147">
        <f t="shared" si="2"/>
        <v>21.742000000000004</v>
      </c>
      <c r="N66" s="147">
        <f t="shared" si="3"/>
        <v>20.816000000000003</v>
      </c>
      <c r="O66" s="147">
        <f t="shared" si="4"/>
        <v>24.341999999999999</v>
      </c>
      <c r="P66" s="147">
        <f t="shared" si="5"/>
        <v>23.416</v>
      </c>
      <c r="Q66" s="147">
        <f t="shared" si="6"/>
        <v>15.942000000000002</v>
      </c>
      <c r="R66" s="147">
        <f t="shared" si="7"/>
        <v>15.016000000000002</v>
      </c>
      <c r="S66" s="147">
        <f t="shared" si="8"/>
        <v>58.807499999999997</v>
      </c>
      <c r="T66" s="147">
        <f t="shared" si="9"/>
        <v>60.102499999999999</v>
      </c>
      <c r="U66" s="147">
        <f t="shared" si="10"/>
        <v>23.37327874</v>
      </c>
      <c r="V66" s="147">
        <f t="shared" si="11"/>
        <v>23.279919120000002</v>
      </c>
      <c r="Z66" s="142"/>
      <c r="AX66" s="141">
        <v>2038</v>
      </c>
      <c r="AY66" s="134">
        <f t="shared" si="12"/>
        <v>21.742000000000004</v>
      </c>
      <c r="AZ66" s="134">
        <f t="shared" si="13"/>
        <v>58.807499999999997</v>
      </c>
      <c r="BA66" s="141">
        <f t="shared" si="14"/>
        <v>490</v>
      </c>
      <c r="BB66" s="134">
        <f t="shared" si="15"/>
        <v>20.816000000000003</v>
      </c>
      <c r="BC66" s="134">
        <f t="shared" si="16"/>
        <v>60.102499999999999</v>
      </c>
      <c r="BD66" s="141">
        <f t="shared" si="17"/>
        <v>479.69999999999982</v>
      </c>
    </row>
    <row r="67" spans="1:56">
      <c r="A67" s="146">
        <v>2039</v>
      </c>
      <c r="B67" s="159">
        <f t="shared" si="23"/>
        <v>2.7410000000000014</v>
      </c>
      <c r="C67" s="159">
        <f t="shared" si="23"/>
        <v>1.7630000000000001</v>
      </c>
      <c r="D67" s="159">
        <f t="shared" si="23"/>
        <v>-6.1290000000000004</v>
      </c>
      <c r="E67" s="159">
        <f t="shared" si="23"/>
        <v>-3.9404999999999983</v>
      </c>
      <c r="F67" s="159">
        <f t="shared" si="23"/>
        <v>1.2926703199999985</v>
      </c>
      <c r="G67" s="159">
        <f t="shared" si="23"/>
        <v>1.183282009999999</v>
      </c>
      <c r="K67" s="147">
        <v>494.75</v>
      </c>
      <c r="L67" s="147">
        <v>483.3499999999998</v>
      </c>
      <c r="M67" s="147">
        <f t="shared" si="2"/>
        <v>21.841000000000001</v>
      </c>
      <c r="N67" s="147">
        <f t="shared" si="3"/>
        <v>20.863000000000003</v>
      </c>
      <c r="O67" s="147">
        <f t="shared" si="4"/>
        <v>24.441000000000003</v>
      </c>
      <c r="P67" s="147">
        <f t="shared" si="5"/>
        <v>23.463000000000001</v>
      </c>
      <c r="Q67" s="147">
        <f t="shared" si="6"/>
        <v>16.041000000000004</v>
      </c>
      <c r="R67" s="147">
        <f t="shared" si="7"/>
        <v>15.063000000000001</v>
      </c>
      <c r="S67" s="147">
        <f t="shared" si="8"/>
        <v>58.669375000000002</v>
      </c>
      <c r="T67" s="147">
        <f t="shared" si="9"/>
        <v>60.037187500000002</v>
      </c>
      <c r="U67" s="147">
        <f t="shared" si="10"/>
        <v>23.420782920000001</v>
      </c>
      <c r="V67" s="147">
        <f t="shared" si="11"/>
        <v>23.311394610000001</v>
      </c>
      <c r="Z67" s="142"/>
      <c r="AX67" s="141">
        <v>2039</v>
      </c>
      <c r="AY67" s="134">
        <f t="shared" si="12"/>
        <v>21.841000000000001</v>
      </c>
      <c r="AZ67" s="134">
        <f t="shared" si="13"/>
        <v>58.669375000000002</v>
      </c>
      <c r="BA67" s="141">
        <f t="shared" si="14"/>
        <v>494.75</v>
      </c>
      <c r="BB67" s="134">
        <f t="shared" si="15"/>
        <v>20.863000000000003</v>
      </c>
      <c r="BC67" s="134">
        <f t="shared" si="16"/>
        <v>60.037187500000002</v>
      </c>
      <c r="BD67" s="141">
        <f t="shared" si="17"/>
        <v>483.3499999999998</v>
      </c>
    </row>
    <row r="68" spans="1:56">
      <c r="A68" s="146">
        <v>2040</v>
      </c>
      <c r="B68" s="159">
        <f t="shared" si="23"/>
        <v>2.8400000000000016</v>
      </c>
      <c r="C68" s="159">
        <f t="shared" si="23"/>
        <v>1.81</v>
      </c>
      <c r="D68" s="159">
        <f t="shared" si="23"/>
        <v>-6.3500000000000005</v>
      </c>
      <c r="E68" s="159">
        <f t="shared" si="23"/>
        <v>-4.0449999999999982</v>
      </c>
      <c r="F68" s="159">
        <f t="shared" si="23"/>
        <v>1.3401744999999987</v>
      </c>
      <c r="G68" s="159">
        <f t="shared" si="23"/>
        <v>1.2147574999999988</v>
      </c>
      <c r="K68" s="147">
        <v>499.5</v>
      </c>
      <c r="L68" s="147">
        <v>487</v>
      </c>
      <c r="M68" s="147">
        <f t="shared" si="2"/>
        <v>21.940000000000005</v>
      </c>
      <c r="N68" s="147">
        <f t="shared" si="3"/>
        <v>20.91</v>
      </c>
      <c r="O68" s="147">
        <f t="shared" si="4"/>
        <v>24.54</v>
      </c>
      <c r="P68" s="147">
        <f t="shared" si="5"/>
        <v>23.509999999999998</v>
      </c>
      <c r="Q68" s="147">
        <f t="shared" si="6"/>
        <v>16.14</v>
      </c>
      <c r="R68" s="147">
        <f t="shared" si="7"/>
        <v>15.110000000000001</v>
      </c>
      <c r="S68" s="147">
        <f t="shared" si="8"/>
        <v>58.53125</v>
      </c>
      <c r="T68" s="147">
        <f t="shared" si="9"/>
        <v>59.971875000000004</v>
      </c>
      <c r="U68" s="147">
        <f t="shared" si="10"/>
        <v>23.468287100000001</v>
      </c>
      <c r="V68" s="147">
        <f t="shared" si="11"/>
        <v>23.342870099999999</v>
      </c>
      <c r="Z68" s="142"/>
      <c r="AX68" s="141">
        <v>2040</v>
      </c>
      <c r="AY68" s="134">
        <f t="shared" si="12"/>
        <v>21.940000000000005</v>
      </c>
      <c r="AZ68" s="134">
        <f t="shared" si="13"/>
        <v>58.53125</v>
      </c>
      <c r="BA68" s="141">
        <f t="shared" si="14"/>
        <v>499.5</v>
      </c>
      <c r="BB68" s="134">
        <f t="shared" si="15"/>
        <v>20.91</v>
      </c>
      <c r="BC68" s="134">
        <f t="shared" si="16"/>
        <v>59.971875000000004</v>
      </c>
      <c r="BD68" s="141">
        <f t="shared" si="17"/>
        <v>487</v>
      </c>
    </row>
    <row r="69" spans="1:56">
      <c r="A69" s="146">
        <v>2041</v>
      </c>
      <c r="B69" s="159">
        <f t="shared" si="23"/>
        <v>2.9390000000000018</v>
      </c>
      <c r="C69" s="159">
        <f t="shared" si="23"/>
        <v>1.857</v>
      </c>
      <c r="D69" s="159">
        <f t="shared" si="23"/>
        <v>-6.5710000000000006</v>
      </c>
      <c r="E69" s="159">
        <f t="shared" si="23"/>
        <v>-4.149499999999998</v>
      </c>
      <c r="F69" s="159">
        <f t="shared" si="23"/>
        <v>1.3876786799999989</v>
      </c>
      <c r="G69" s="159">
        <f t="shared" si="23"/>
        <v>1.2462329899999987</v>
      </c>
      <c r="K69" s="147">
        <v>505.65</v>
      </c>
      <c r="L69" s="147">
        <v>491</v>
      </c>
      <c r="M69" s="147">
        <f t="shared" si="2"/>
        <v>22.039000000000001</v>
      </c>
      <c r="N69" s="147">
        <f t="shared" si="3"/>
        <v>20.957000000000001</v>
      </c>
      <c r="O69" s="147">
        <f t="shared" si="4"/>
        <v>24.639000000000003</v>
      </c>
      <c r="P69" s="147">
        <f t="shared" si="5"/>
        <v>23.556999999999999</v>
      </c>
      <c r="Q69" s="147">
        <f t="shared" si="6"/>
        <v>16.239000000000004</v>
      </c>
      <c r="R69" s="147">
        <f t="shared" si="7"/>
        <v>15.157</v>
      </c>
      <c r="S69" s="147">
        <f t="shared" si="8"/>
        <v>58.393124999999998</v>
      </c>
      <c r="T69" s="147">
        <f t="shared" si="9"/>
        <v>59.9065625</v>
      </c>
      <c r="U69" s="147">
        <f t="shared" si="10"/>
        <v>23.515791280000002</v>
      </c>
      <c r="V69" s="147">
        <f t="shared" si="11"/>
        <v>23.374345590000001</v>
      </c>
      <c r="Z69" s="142"/>
      <c r="AX69" s="141">
        <v>2041</v>
      </c>
      <c r="AY69" s="134">
        <f t="shared" si="12"/>
        <v>22.039000000000001</v>
      </c>
      <c r="AZ69" s="134">
        <f t="shared" si="13"/>
        <v>58.393124999999998</v>
      </c>
      <c r="BA69" s="141">
        <f t="shared" si="14"/>
        <v>505.65</v>
      </c>
      <c r="BB69" s="134">
        <f t="shared" si="15"/>
        <v>20.957000000000001</v>
      </c>
      <c r="BC69" s="134">
        <f t="shared" si="16"/>
        <v>59.9065625</v>
      </c>
      <c r="BD69" s="141">
        <f t="shared" si="17"/>
        <v>491</v>
      </c>
    </row>
    <row r="70" spans="1:56">
      <c r="A70" s="146">
        <v>2042</v>
      </c>
      <c r="B70" s="159">
        <f t="shared" si="23"/>
        <v>3.038000000000002</v>
      </c>
      <c r="C70" s="159">
        <f t="shared" si="23"/>
        <v>1.9039999999999999</v>
      </c>
      <c r="D70" s="159">
        <f t="shared" si="23"/>
        <v>-6.7920000000000007</v>
      </c>
      <c r="E70" s="159">
        <f t="shared" si="23"/>
        <v>-4.2539999999999978</v>
      </c>
      <c r="F70" s="159">
        <f t="shared" si="23"/>
        <v>1.4351828599999992</v>
      </c>
      <c r="G70" s="159">
        <f t="shared" si="23"/>
        <v>1.2777084799999985</v>
      </c>
      <c r="K70" s="147">
        <v>511.79999999999995</v>
      </c>
      <c r="L70" s="147">
        <v>495</v>
      </c>
      <c r="M70" s="147">
        <f t="shared" si="2"/>
        <v>22.138000000000005</v>
      </c>
      <c r="N70" s="147">
        <f t="shared" si="3"/>
        <v>21.004000000000001</v>
      </c>
      <c r="O70" s="147">
        <f t="shared" si="4"/>
        <v>24.738</v>
      </c>
      <c r="P70" s="147">
        <f t="shared" si="5"/>
        <v>23.603999999999999</v>
      </c>
      <c r="Q70" s="147">
        <f t="shared" si="6"/>
        <v>16.338000000000001</v>
      </c>
      <c r="R70" s="147">
        <f t="shared" si="7"/>
        <v>15.204000000000001</v>
      </c>
      <c r="S70" s="147">
        <f t="shared" si="8"/>
        <v>58.254999999999995</v>
      </c>
      <c r="T70" s="147">
        <f t="shared" si="9"/>
        <v>59.841250000000002</v>
      </c>
      <c r="U70" s="147">
        <f t="shared" si="10"/>
        <v>23.563295459999999</v>
      </c>
      <c r="V70" s="147">
        <f t="shared" si="11"/>
        <v>23.405821079999999</v>
      </c>
      <c r="Z70" s="142"/>
      <c r="AX70" s="141">
        <v>2042</v>
      </c>
      <c r="AY70" s="134">
        <f t="shared" si="12"/>
        <v>22.138000000000005</v>
      </c>
      <c r="AZ70" s="134">
        <f t="shared" si="13"/>
        <v>58.254999999999995</v>
      </c>
      <c r="BA70" s="141">
        <f t="shared" si="14"/>
        <v>511.79999999999995</v>
      </c>
      <c r="BB70" s="134">
        <f t="shared" si="15"/>
        <v>21.004000000000001</v>
      </c>
      <c r="BC70" s="134">
        <f t="shared" si="16"/>
        <v>59.841250000000002</v>
      </c>
      <c r="BD70" s="141">
        <f t="shared" si="17"/>
        <v>495</v>
      </c>
    </row>
    <row r="71" spans="1:56">
      <c r="A71" s="146">
        <v>2043</v>
      </c>
      <c r="B71" s="159">
        <f t="shared" si="23"/>
        <v>3.1370000000000022</v>
      </c>
      <c r="C71" s="159">
        <f t="shared" si="23"/>
        <v>1.9509999999999998</v>
      </c>
      <c r="D71" s="159">
        <f t="shared" si="23"/>
        <v>-7.0130000000000008</v>
      </c>
      <c r="E71" s="159">
        <f t="shared" si="23"/>
        <v>-4.3584999999999976</v>
      </c>
      <c r="F71" s="159">
        <f t="shared" si="23"/>
        <v>1.4826870399999994</v>
      </c>
      <c r="G71" s="159">
        <f t="shared" si="23"/>
        <v>1.3091839699999983</v>
      </c>
      <c r="K71" s="147">
        <v>517.94999999999993</v>
      </c>
      <c r="L71" s="147">
        <v>499</v>
      </c>
      <c r="M71" s="147">
        <f t="shared" si="2"/>
        <v>22.237000000000002</v>
      </c>
      <c r="N71" s="147">
        <f t="shared" si="3"/>
        <v>21.051000000000002</v>
      </c>
      <c r="O71" s="147">
        <f t="shared" si="4"/>
        <v>24.837000000000003</v>
      </c>
      <c r="P71" s="147">
        <f t="shared" si="5"/>
        <v>23.651</v>
      </c>
      <c r="Q71" s="147">
        <f t="shared" si="6"/>
        <v>16.437000000000005</v>
      </c>
      <c r="R71" s="147">
        <f t="shared" si="7"/>
        <v>15.251000000000001</v>
      </c>
      <c r="S71" s="147">
        <f t="shared" si="8"/>
        <v>58.116875</v>
      </c>
      <c r="T71" s="147">
        <f t="shared" si="9"/>
        <v>59.775937500000005</v>
      </c>
      <c r="U71" s="147">
        <f t="shared" si="10"/>
        <v>23.61079964</v>
      </c>
      <c r="V71" s="147">
        <f t="shared" si="11"/>
        <v>23.437296570000001</v>
      </c>
      <c r="Z71" s="142"/>
      <c r="AX71" s="141">
        <v>2043</v>
      </c>
      <c r="AY71" s="134">
        <f t="shared" si="12"/>
        <v>22.237000000000002</v>
      </c>
      <c r="AZ71" s="134">
        <f t="shared" si="13"/>
        <v>58.116875</v>
      </c>
      <c r="BA71" s="141">
        <f t="shared" si="14"/>
        <v>517.94999999999993</v>
      </c>
      <c r="BB71" s="134">
        <f t="shared" si="15"/>
        <v>21.051000000000002</v>
      </c>
      <c r="BC71" s="134">
        <f t="shared" si="16"/>
        <v>59.775937500000005</v>
      </c>
      <c r="BD71" s="141">
        <f t="shared" si="17"/>
        <v>499</v>
      </c>
    </row>
    <row r="72" spans="1:56">
      <c r="A72" s="146">
        <v>2044</v>
      </c>
      <c r="B72" s="159">
        <f t="shared" si="23"/>
        <v>3.2360000000000024</v>
      </c>
      <c r="C72" s="159">
        <f t="shared" si="23"/>
        <v>1.9979999999999998</v>
      </c>
      <c r="D72" s="159">
        <f t="shared" si="23"/>
        <v>-7.2340000000000009</v>
      </c>
      <c r="E72" s="159">
        <f t="shared" si="23"/>
        <v>-4.4629999999999974</v>
      </c>
      <c r="F72" s="159">
        <f t="shared" si="23"/>
        <v>1.5301912199999996</v>
      </c>
      <c r="G72" s="159">
        <f t="shared" si="23"/>
        <v>1.3406594599999981</v>
      </c>
      <c r="K72" s="147">
        <v>524.09999999999991</v>
      </c>
      <c r="L72" s="147">
        <v>503</v>
      </c>
      <c r="M72" s="147">
        <f t="shared" si="2"/>
        <v>22.336000000000006</v>
      </c>
      <c r="N72" s="147">
        <f t="shared" si="3"/>
        <v>21.098000000000003</v>
      </c>
      <c r="O72" s="147">
        <f t="shared" si="4"/>
        <v>24.936</v>
      </c>
      <c r="P72" s="147">
        <f t="shared" si="5"/>
        <v>23.698</v>
      </c>
      <c r="Q72" s="147">
        <f t="shared" si="6"/>
        <v>16.536000000000001</v>
      </c>
      <c r="R72" s="147">
        <f t="shared" si="7"/>
        <v>15.298</v>
      </c>
      <c r="S72" s="147">
        <f t="shared" si="8"/>
        <v>57.978749999999998</v>
      </c>
      <c r="T72" s="147">
        <f t="shared" si="9"/>
        <v>59.710625</v>
      </c>
      <c r="U72" s="147">
        <f t="shared" si="10"/>
        <v>23.65830382</v>
      </c>
      <c r="V72" s="147">
        <f t="shared" si="11"/>
        <v>23.468772059999999</v>
      </c>
      <c r="Z72" s="142"/>
      <c r="AX72" s="141">
        <v>2044</v>
      </c>
      <c r="AY72" s="134">
        <f t="shared" si="12"/>
        <v>22.336000000000006</v>
      </c>
      <c r="AZ72" s="134">
        <f t="shared" si="13"/>
        <v>57.978749999999998</v>
      </c>
      <c r="BA72" s="141">
        <f t="shared" si="14"/>
        <v>524.09999999999991</v>
      </c>
      <c r="BB72" s="134">
        <f t="shared" si="15"/>
        <v>21.098000000000003</v>
      </c>
      <c r="BC72" s="134">
        <f t="shared" si="16"/>
        <v>59.710625</v>
      </c>
      <c r="BD72" s="141">
        <f t="shared" si="17"/>
        <v>503</v>
      </c>
    </row>
    <row r="73" spans="1:56">
      <c r="A73" s="146">
        <v>2045</v>
      </c>
      <c r="B73" s="159">
        <f t="shared" si="23"/>
        <v>3.3350000000000026</v>
      </c>
      <c r="C73" s="159">
        <f t="shared" si="23"/>
        <v>2.0449999999999999</v>
      </c>
      <c r="D73" s="159">
        <f t="shared" si="23"/>
        <v>-7.455000000000001</v>
      </c>
      <c r="E73" s="159">
        <f t="shared" si="23"/>
        <v>-4.5674999999999972</v>
      </c>
      <c r="F73" s="159">
        <f t="shared" si="23"/>
        <v>1.5776953999999999</v>
      </c>
      <c r="G73" s="159">
        <f t="shared" si="23"/>
        <v>1.372134949999998</v>
      </c>
      <c r="K73" s="147">
        <v>530.24999999999989</v>
      </c>
      <c r="L73" s="147">
        <v>507</v>
      </c>
      <c r="M73" s="147">
        <f t="shared" si="2"/>
        <v>22.435000000000002</v>
      </c>
      <c r="N73" s="147">
        <f t="shared" si="3"/>
        <v>21.145000000000003</v>
      </c>
      <c r="O73" s="147">
        <f t="shared" si="4"/>
        <v>25.035000000000004</v>
      </c>
      <c r="P73" s="147">
        <f t="shared" si="5"/>
        <v>23.744999999999997</v>
      </c>
      <c r="Q73" s="147">
        <f t="shared" si="6"/>
        <v>16.635000000000005</v>
      </c>
      <c r="R73" s="147">
        <f t="shared" si="7"/>
        <v>15.345000000000001</v>
      </c>
      <c r="S73" s="147">
        <f t="shared" si="8"/>
        <v>57.840625000000003</v>
      </c>
      <c r="T73" s="147">
        <f t="shared" si="9"/>
        <v>59.645312500000003</v>
      </c>
      <c r="U73" s="147">
        <f t="shared" si="10"/>
        <v>23.705808000000001</v>
      </c>
      <c r="V73" s="147">
        <f t="shared" si="11"/>
        <v>23.500247550000001</v>
      </c>
      <c r="Z73" s="142"/>
      <c r="AX73" s="141">
        <v>2045</v>
      </c>
      <c r="AY73" s="134">
        <f t="shared" si="12"/>
        <v>22.435000000000002</v>
      </c>
      <c r="AZ73" s="134">
        <f t="shared" si="13"/>
        <v>57.840625000000003</v>
      </c>
      <c r="BA73" s="141">
        <f t="shared" si="14"/>
        <v>530.24999999999989</v>
      </c>
      <c r="BB73" s="134">
        <f t="shared" si="15"/>
        <v>21.145000000000003</v>
      </c>
      <c r="BC73" s="134">
        <f t="shared" si="16"/>
        <v>59.645312500000003</v>
      </c>
      <c r="BD73" s="141">
        <f t="shared" si="17"/>
        <v>507</v>
      </c>
    </row>
    <row r="74" spans="1:56">
      <c r="A74" s="146">
        <v>2046</v>
      </c>
      <c r="B74" s="159">
        <f t="shared" si="23"/>
        <v>3.4340000000000028</v>
      </c>
      <c r="C74" s="159">
        <f t="shared" si="23"/>
        <v>2.0920000000000001</v>
      </c>
      <c r="D74" s="159">
        <f t="shared" si="23"/>
        <v>-7.676000000000001</v>
      </c>
      <c r="E74" s="159">
        <f t="shared" si="23"/>
        <v>-4.671999999999997</v>
      </c>
      <c r="F74" s="159">
        <f t="shared" si="23"/>
        <v>1.6251995800000001</v>
      </c>
      <c r="G74" s="159">
        <f t="shared" si="23"/>
        <v>1.4036104399999978</v>
      </c>
      <c r="K74" s="147">
        <v>536.39999999999986</v>
      </c>
      <c r="L74" s="147">
        <v>511</v>
      </c>
      <c r="M74" s="147">
        <f t="shared" si="2"/>
        <v>22.534000000000006</v>
      </c>
      <c r="N74" s="147">
        <f t="shared" si="3"/>
        <v>21.192</v>
      </c>
      <c r="O74" s="147">
        <f t="shared" si="4"/>
        <v>25.134</v>
      </c>
      <c r="P74" s="147">
        <f t="shared" si="5"/>
        <v>23.791999999999998</v>
      </c>
      <c r="Q74" s="147">
        <f t="shared" si="6"/>
        <v>16.734000000000002</v>
      </c>
      <c r="R74" s="147">
        <f t="shared" si="7"/>
        <v>15.392000000000001</v>
      </c>
      <c r="S74" s="147">
        <f t="shared" si="8"/>
        <v>57.702500000000001</v>
      </c>
      <c r="T74" s="147">
        <f t="shared" si="9"/>
        <v>59.58</v>
      </c>
      <c r="U74" s="147">
        <f t="shared" si="10"/>
        <v>23.753312180000002</v>
      </c>
      <c r="V74" s="147">
        <f t="shared" si="11"/>
        <v>23.531723039999999</v>
      </c>
      <c r="Z74" s="142"/>
      <c r="AX74" s="141">
        <v>2046</v>
      </c>
      <c r="AY74" s="134">
        <f t="shared" si="12"/>
        <v>22.534000000000006</v>
      </c>
      <c r="AZ74" s="134">
        <f t="shared" si="13"/>
        <v>57.702500000000001</v>
      </c>
      <c r="BA74" s="141">
        <f t="shared" si="14"/>
        <v>536.39999999999986</v>
      </c>
      <c r="BB74" s="134">
        <f t="shared" si="15"/>
        <v>21.192</v>
      </c>
      <c r="BC74" s="134">
        <f t="shared" si="16"/>
        <v>59.58</v>
      </c>
      <c r="BD74" s="141">
        <f t="shared" si="17"/>
        <v>511</v>
      </c>
    </row>
    <row r="75" spans="1:56">
      <c r="A75" s="146">
        <v>2047</v>
      </c>
      <c r="B75" s="159">
        <f t="shared" ref="B75:G77" si="24">(B$8-B$7)/COUNT($A$58:$A$77)+B74</f>
        <v>3.533000000000003</v>
      </c>
      <c r="C75" s="159">
        <f t="shared" si="24"/>
        <v>2.1390000000000002</v>
      </c>
      <c r="D75" s="159">
        <f t="shared" si="24"/>
        <v>-7.8970000000000011</v>
      </c>
      <c r="E75" s="159">
        <f t="shared" si="24"/>
        <v>-4.7764999999999969</v>
      </c>
      <c r="F75" s="159">
        <f t="shared" si="24"/>
        <v>1.6727037600000003</v>
      </c>
      <c r="G75" s="159">
        <f t="shared" si="24"/>
        <v>1.4350859299999976</v>
      </c>
      <c r="K75" s="147">
        <v>542.54999999999984</v>
      </c>
      <c r="L75" s="147">
        <v>515</v>
      </c>
      <c r="M75" s="147">
        <f t="shared" si="2"/>
        <v>22.633000000000003</v>
      </c>
      <c r="N75" s="147">
        <f t="shared" si="3"/>
        <v>21.239000000000001</v>
      </c>
      <c r="O75" s="147">
        <f t="shared" si="4"/>
        <v>25.233000000000004</v>
      </c>
      <c r="P75" s="147">
        <f t="shared" si="5"/>
        <v>23.838999999999999</v>
      </c>
      <c r="Q75" s="147">
        <f t="shared" si="6"/>
        <v>16.833000000000006</v>
      </c>
      <c r="R75" s="147">
        <f t="shared" si="7"/>
        <v>15.439</v>
      </c>
      <c r="S75" s="147">
        <f t="shared" si="8"/>
        <v>57.564374999999998</v>
      </c>
      <c r="T75" s="147">
        <f t="shared" si="9"/>
        <v>59.514687500000001</v>
      </c>
      <c r="U75" s="147">
        <f t="shared" si="10"/>
        <v>23.800816360000002</v>
      </c>
      <c r="V75" s="147">
        <f t="shared" si="11"/>
        <v>23.563198529999998</v>
      </c>
      <c r="Z75" s="142"/>
      <c r="AX75" s="141">
        <v>2047</v>
      </c>
      <c r="AY75" s="134">
        <f t="shared" si="12"/>
        <v>22.633000000000003</v>
      </c>
      <c r="AZ75" s="134">
        <f t="shared" si="13"/>
        <v>57.564374999999998</v>
      </c>
      <c r="BA75" s="141">
        <f t="shared" si="14"/>
        <v>542.54999999999984</v>
      </c>
      <c r="BB75" s="134">
        <f t="shared" si="15"/>
        <v>21.239000000000001</v>
      </c>
      <c r="BC75" s="134">
        <f t="shared" si="16"/>
        <v>59.514687500000001</v>
      </c>
      <c r="BD75" s="141">
        <f t="shared" si="17"/>
        <v>515</v>
      </c>
    </row>
    <row r="76" spans="1:56">
      <c r="A76" s="146">
        <v>2048</v>
      </c>
      <c r="B76" s="159">
        <f t="shared" si="24"/>
        <v>3.6320000000000032</v>
      </c>
      <c r="C76" s="159">
        <f t="shared" si="24"/>
        <v>2.1860000000000004</v>
      </c>
      <c r="D76" s="159">
        <f t="shared" si="24"/>
        <v>-8.1180000000000003</v>
      </c>
      <c r="E76" s="159">
        <f t="shared" si="24"/>
        <v>-4.8809999999999967</v>
      </c>
      <c r="F76" s="159">
        <f t="shared" si="24"/>
        <v>1.7202079400000005</v>
      </c>
      <c r="G76" s="159">
        <f t="shared" si="24"/>
        <v>1.4665614199999975</v>
      </c>
      <c r="K76" s="147">
        <v>548.69999999999982</v>
      </c>
      <c r="L76" s="147">
        <v>519</v>
      </c>
      <c r="M76" s="147">
        <f t="shared" si="2"/>
        <v>22.732000000000006</v>
      </c>
      <c r="N76" s="147">
        <f t="shared" si="3"/>
        <v>21.286000000000001</v>
      </c>
      <c r="O76" s="147">
        <f t="shared" si="4"/>
        <v>25.332000000000001</v>
      </c>
      <c r="P76" s="147">
        <f t="shared" si="5"/>
        <v>23.885999999999999</v>
      </c>
      <c r="Q76" s="147">
        <f t="shared" si="6"/>
        <v>16.932000000000002</v>
      </c>
      <c r="R76" s="147">
        <f t="shared" si="7"/>
        <v>15.486000000000001</v>
      </c>
      <c r="S76" s="147">
        <f t="shared" si="8"/>
        <v>57.426249999999996</v>
      </c>
      <c r="T76" s="147">
        <f t="shared" si="9"/>
        <v>59.449375000000003</v>
      </c>
      <c r="U76" s="147">
        <f t="shared" si="10"/>
        <v>23.848320540000003</v>
      </c>
      <c r="V76" s="147">
        <f t="shared" si="11"/>
        <v>23.594674019999999</v>
      </c>
      <c r="Z76" s="142"/>
      <c r="AX76" s="141">
        <v>2048</v>
      </c>
      <c r="AY76" s="134">
        <f t="shared" si="12"/>
        <v>22.732000000000006</v>
      </c>
      <c r="AZ76" s="134">
        <f t="shared" si="13"/>
        <v>57.426249999999996</v>
      </c>
      <c r="BA76" s="141">
        <f t="shared" si="14"/>
        <v>548.69999999999982</v>
      </c>
      <c r="BB76" s="134">
        <f t="shared" si="15"/>
        <v>21.286000000000001</v>
      </c>
      <c r="BC76" s="134">
        <f t="shared" si="16"/>
        <v>59.449375000000003</v>
      </c>
      <c r="BD76" s="141">
        <f t="shared" si="17"/>
        <v>519</v>
      </c>
    </row>
    <row r="77" spans="1:56">
      <c r="A77" s="146">
        <v>2049</v>
      </c>
      <c r="B77" s="159">
        <f t="shared" si="24"/>
        <v>3.7310000000000034</v>
      </c>
      <c r="C77" s="159">
        <f t="shared" si="24"/>
        <v>2.2330000000000005</v>
      </c>
      <c r="D77" s="159">
        <f t="shared" si="24"/>
        <v>-8.3390000000000004</v>
      </c>
      <c r="E77" s="159">
        <f t="shared" si="24"/>
        <v>-4.9854999999999965</v>
      </c>
      <c r="F77" s="159">
        <f t="shared" si="24"/>
        <v>1.7677121200000008</v>
      </c>
      <c r="G77" s="159">
        <f t="shared" si="24"/>
        <v>1.4980369099999973</v>
      </c>
      <c r="K77" s="147">
        <v>554.8499999999998</v>
      </c>
      <c r="L77" s="147">
        <v>523</v>
      </c>
      <c r="M77" s="147">
        <f t="shared" si="2"/>
        <v>22.831000000000003</v>
      </c>
      <c r="N77" s="147">
        <f t="shared" si="3"/>
        <v>21.333000000000002</v>
      </c>
      <c r="O77" s="147">
        <f t="shared" si="4"/>
        <v>25.431000000000004</v>
      </c>
      <c r="P77" s="147">
        <f t="shared" si="5"/>
        <v>23.933</v>
      </c>
      <c r="Q77" s="147">
        <f t="shared" si="6"/>
        <v>17.031000000000006</v>
      </c>
      <c r="R77" s="147">
        <f t="shared" si="7"/>
        <v>15.533000000000001</v>
      </c>
      <c r="S77" s="147">
        <f t="shared" si="8"/>
        <v>57.288125000000001</v>
      </c>
      <c r="T77" s="147">
        <f t="shared" si="9"/>
        <v>59.384062499999999</v>
      </c>
      <c r="U77" s="147">
        <f t="shared" si="10"/>
        <v>23.895824720000004</v>
      </c>
      <c r="V77" s="147">
        <f t="shared" si="11"/>
        <v>23.626149509999998</v>
      </c>
      <c r="Z77" s="142"/>
      <c r="AX77" s="141">
        <v>2049</v>
      </c>
      <c r="AY77" s="134">
        <f t="shared" si="12"/>
        <v>22.831000000000003</v>
      </c>
      <c r="AZ77" s="134">
        <f t="shared" si="13"/>
        <v>57.288125000000001</v>
      </c>
      <c r="BA77" s="141">
        <f t="shared" si="14"/>
        <v>554.8499999999998</v>
      </c>
      <c r="BB77" s="134">
        <f t="shared" si="15"/>
        <v>21.333000000000002</v>
      </c>
      <c r="BC77" s="134">
        <f t="shared" si="16"/>
        <v>59.384062499999999</v>
      </c>
      <c r="BD77" s="141">
        <f t="shared" si="17"/>
        <v>523</v>
      </c>
    </row>
    <row r="78" spans="1:56">
      <c r="A78" s="146">
        <v>2050</v>
      </c>
      <c r="B78" s="159">
        <f t="shared" ref="B78:G78" si="25">B$8</f>
        <v>3.83</v>
      </c>
      <c r="C78" s="159">
        <f t="shared" si="25"/>
        <v>2.2799999999999998</v>
      </c>
      <c r="D78" s="159">
        <f t="shared" si="25"/>
        <v>-8.56</v>
      </c>
      <c r="E78" s="159">
        <f t="shared" si="25"/>
        <v>-5.09</v>
      </c>
      <c r="F78" s="159">
        <f t="shared" si="25"/>
        <v>1.8152162999999994</v>
      </c>
      <c r="G78" s="159">
        <f t="shared" si="25"/>
        <v>1.529512399999998</v>
      </c>
      <c r="K78" s="147">
        <v>561</v>
      </c>
      <c r="L78" s="147">
        <v>527</v>
      </c>
      <c r="M78" s="147">
        <f t="shared" si="2"/>
        <v>22.93</v>
      </c>
      <c r="N78" s="147">
        <f t="shared" si="3"/>
        <v>21.380000000000003</v>
      </c>
      <c r="O78" s="147">
        <f t="shared" si="4"/>
        <v>25.53</v>
      </c>
      <c r="P78" s="147">
        <f t="shared" si="5"/>
        <v>23.98</v>
      </c>
      <c r="Q78" s="147">
        <f t="shared" si="6"/>
        <v>17.130000000000003</v>
      </c>
      <c r="R78" s="147">
        <f t="shared" si="7"/>
        <v>15.58</v>
      </c>
      <c r="S78" s="147">
        <f t="shared" si="8"/>
        <v>57.15</v>
      </c>
      <c r="T78" s="147">
        <f t="shared" si="9"/>
        <v>59.318750000000001</v>
      </c>
      <c r="U78" s="147">
        <f t="shared" si="10"/>
        <v>23.943328900000001</v>
      </c>
      <c r="V78" s="147">
        <f t="shared" si="11"/>
        <v>23.657624999999999</v>
      </c>
      <c r="Z78" s="142"/>
      <c r="AX78" s="141">
        <v>2050</v>
      </c>
      <c r="AY78" s="134">
        <f t="shared" si="12"/>
        <v>22.93</v>
      </c>
      <c r="AZ78" s="134">
        <f t="shared" si="13"/>
        <v>57.15</v>
      </c>
      <c r="BA78" s="141">
        <f t="shared" si="14"/>
        <v>561</v>
      </c>
      <c r="BB78" s="134">
        <f t="shared" si="15"/>
        <v>21.380000000000003</v>
      </c>
      <c r="BC78" s="134">
        <f t="shared" si="16"/>
        <v>59.318750000000001</v>
      </c>
      <c r="BD78" s="141">
        <f t="shared" si="17"/>
        <v>527</v>
      </c>
    </row>
    <row r="79" spans="1:56">
      <c r="A79" s="146">
        <v>2051</v>
      </c>
      <c r="B79" s="159">
        <f t="shared" ref="B79:G94" si="26">(B$9-B$8)/COUNT($A$78:$A$97)+B78</f>
        <v>3.9470000000000001</v>
      </c>
      <c r="C79" s="159">
        <f t="shared" si="26"/>
        <v>2.3245</v>
      </c>
      <c r="D79" s="159">
        <f t="shared" si="26"/>
        <v>-8.8215000000000003</v>
      </c>
      <c r="E79" s="159">
        <f t="shared" si="26"/>
        <v>-5.1899999999999995</v>
      </c>
      <c r="F79" s="159">
        <f t="shared" si="26"/>
        <v>1.8707615899999994</v>
      </c>
      <c r="G79" s="159">
        <f t="shared" si="26"/>
        <v>1.5603975699999979</v>
      </c>
      <c r="K79" s="147">
        <v>568.04999999999995</v>
      </c>
      <c r="L79" s="147">
        <v>531.04999999999995</v>
      </c>
      <c r="M79" s="147">
        <f t="shared" si="2"/>
        <v>23.047000000000001</v>
      </c>
      <c r="N79" s="147">
        <f t="shared" si="3"/>
        <v>21.424500000000002</v>
      </c>
      <c r="O79" s="147">
        <f t="shared" si="4"/>
        <v>25.646999999999998</v>
      </c>
      <c r="P79" s="147">
        <f t="shared" si="5"/>
        <v>24.0245</v>
      </c>
      <c r="Q79" s="147">
        <f t="shared" si="6"/>
        <v>17.247</v>
      </c>
      <c r="R79" s="147">
        <f t="shared" si="7"/>
        <v>15.624500000000001</v>
      </c>
      <c r="S79" s="147">
        <f t="shared" si="8"/>
        <v>56.986562499999998</v>
      </c>
      <c r="T79" s="147">
        <f t="shared" si="9"/>
        <v>59.256250000000001</v>
      </c>
      <c r="U79" s="147">
        <f t="shared" si="10"/>
        <v>23.998874190000002</v>
      </c>
      <c r="V79" s="147">
        <f t="shared" si="11"/>
        <v>23.688510170000001</v>
      </c>
      <c r="Z79" s="142"/>
      <c r="AX79" s="141">
        <v>2051</v>
      </c>
      <c r="AY79" s="134">
        <f t="shared" si="12"/>
        <v>23.047000000000001</v>
      </c>
      <c r="AZ79" s="134">
        <f t="shared" si="13"/>
        <v>56.986562499999998</v>
      </c>
      <c r="BA79" s="141">
        <f t="shared" si="14"/>
        <v>568.04999999999995</v>
      </c>
      <c r="BB79" s="134">
        <f t="shared" si="15"/>
        <v>21.424500000000002</v>
      </c>
      <c r="BC79" s="134">
        <f t="shared" si="16"/>
        <v>59.256250000000001</v>
      </c>
      <c r="BD79" s="141">
        <f t="shared" si="17"/>
        <v>531.04999999999995</v>
      </c>
    </row>
    <row r="80" spans="1:56">
      <c r="A80" s="146">
        <v>2052</v>
      </c>
      <c r="B80" s="159">
        <f t="shared" si="26"/>
        <v>4.0640000000000001</v>
      </c>
      <c r="C80" s="159">
        <f t="shared" si="26"/>
        <v>2.3690000000000002</v>
      </c>
      <c r="D80" s="159">
        <f t="shared" si="26"/>
        <v>-9.0830000000000002</v>
      </c>
      <c r="E80" s="159">
        <f t="shared" si="26"/>
        <v>-5.2899999999999991</v>
      </c>
      <c r="F80" s="159">
        <f t="shared" si="26"/>
        <v>1.9263068799999994</v>
      </c>
      <c r="G80" s="159">
        <f t="shared" si="26"/>
        <v>1.5912827399999978</v>
      </c>
      <c r="K80" s="147">
        <v>575.09999999999991</v>
      </c>
      <c r="L80" s="147">
        <v>535.09999999999991</v>
      </c>
      <c r="M80" s="147">
        <f t="shared" si="2"/>
        <v>23.164000000000001</v>
      </c>
      <c r="N80" s="147">
        <f t="shared" si="3"/>
        <v>21.469000000000001</v>
      </c>
      <c r="O80" s="147">
        <f t="shared" si="4"/>
        <v>25.763999999999999</v>
      </c>
      <c r="P80" s="147">
        <f t="shared" si="5"/>
        <v>24.068999999999999</v>
      </c>
      <c r="Q80" s="147">
        <f t="shared" si="6"/>
        <v>17.364000000000001</v>
      </c>
      <c r="R80" s="147">
        <f t="shared" si="7"/>
        <v>15.669</v>
      </c>
      <c r="S80" s="147">
        <f t="shared" si="8"/>
        <v>56.823124999999997</v>
      </c>
      <c r="T80" s="147">
        <f t="shared" si="9"/>
        <v>59.193750000000001</v>
      </c>
      <c r="U80" s="147">
        <f t="shared" si="10"/>
        <v>24.05441948</v>
      </c>
      <c r="V80" s="147">
        <f t="shared" si="11"/>
        <v>23.719395339999998</v>
      </c>
      <c r="Z80" s="142"/>
      <c r="AX80" s="141">
        <v>2052</v>
      </c>
      <c r="AY80" s="134">
        <f t="shared" si="12"/>
        <v>23.164000000000001</v>
      </c>
      <c r="AZ80" s="134">
        <f t="shared" si="13"/>
        <v>56.823124999999997</v>
      </c>
      <c r="BA80" s="141">
        <f t="shared" si="14"/>
        <v>575.09999999999991</v>
      </c>
      <c r="BB80" s="134">
        <f t="shared" si="15"/>
        <v>21.469000000000001</v>
      </c>
      <c r="BC80" s="134">
        <f t="shared" si="16"/>
        <v>59.193750000000001</v>
      </c>
      <c r="BD80" s="141">
        <f t="shared" si="17"/>
        <v>535.09999999999991</v>
      </c>
    </row>
    <row r="81" spans="1:68">
      <c r="A81" s="146">
        <v>2053</v>
      </c>
      <c r="B81" s="159">
        <f t="shared" si="26"/>
        <v>4.181</v>
      </c>
      <c r="C81" s="159">
        <f t="shared" si="26"/>
        <v>2.4135000000000004</v>
      </c>
      <c r="D81" s="159">
        <f t="shared" si="26"/>
        <v>-9.3445</v>
      </c>
      <c r="E81" s="159">
        <f t="shared" si="26"/>
        <v>-5.3899999999999988</v>
      </c>
      <c r="F81" s="159">
        <f t="shared" si="26"/>
        <v>1.9818521699999994</v>
      </c>
      <c r="G81" s="159">
        <f t="shared" si="26"/>
        <v>1.6221679099999977</v>
      </c>
      <c r="K81" s="147">
        <v>582.14999999999986</v>
      </c>
      <c r="L81" s="147">
        <v>539.14999999999986</v>
      </c>
      <c r="M81" s="147">
        <f t="shared" si="2"/>
        <v>23.281000000000002</v>
      </c>
      <c r="N81" s="147">
        <f t="shared" si="3"/>
        <v>21.513500000000001</v>
      </c>
      <c r="O81" s="147">
        <f t="shared" si="4"/>
        <v>25.881</v>
      </c>
      <c r="P81" s="147">
        <f t="shared" si="5"/>
        <v>24.113499999999998</v>
      </c>
      <c r="Q81" s="147">
        <f t="shared" si="6"/>
        <v>17.481000000000002</v>
      </c>
      <c r="R81" s="147">
        <f t="shared" si="7"/>
        <v>15.713500000000002</v>
      </c>
      <c r="S81" s="147">
        <f t="shared" si="8"/>
        <v>56.659687500000004</v>
      </c>
      <c r="T81" s="147">
        <f t="shared" si="9"/>
        <v>59.131250000000001</v>
      </c>
      <c r="U81" s="147">
        <f t="shared" si="10"/>
        <v>24.109964770000001</v>
      </c>
      <c r="V81" s="147">
        <f t="shared" si="11"/>
        <v>23.75028051</v>
      </c>
      <c r="Z81" s="142"/>
      <c r="AX81" s="141">
        <v>2053</v>
      </c>
      <c r="AY81" s="134">
        <f t="shared" si="12"/>
        <v>23.281000000000002</v>
      </c>
      <c r="AZ81" s="134">
        <f t="shared" si="13"/>
        <v>56.659687500000004</v>
      </c>
      <c r="BA81" s="141">
        <f t="shared" si="14"/>
        <v>582.14999999999986</v>
      </c>
      <c r="BB81" s="134">
        <f t="shared" si="15"/>
        <v>21.513500000000001</v>
      </c>
      <c r="BC81" s="134">
        <f t="shared" si="16"/>
        <v>59.131250000000001</v>
      </c>
      <c r="BD81" s="141">
        <f t="shared" si="17"/>
        <v>539.14999999999986</v>
      </c>
    </row>
    <row r="82" spans="1:68">
      <c r="A82" s="146">
        <v>2054</v>
      </c>
      <c r="B82" s="159">
        <f t="shared" si="26"/>
        <v>4.298</v>
      </c>
      <c r="C82" s="159">
        <f t="shared" si="26"/>
        <v>2.4580000000000006</v>
      </c>
      <c r="D82" s="159">
        <f t="shared" si="26"/>
        <v>-9.6059999999999999</v>
      </c>
      <c r="E82" s="159">
        <f t="shared" si="26"/>
        <v>-5.4899999999999984</v>
      </c>
      <c r="F82" s="159">
        <f t="shared" si="26"/>
        <v>2.0373974599999993</v>
      </c>
      <c r="G82" s="159">
        <f t="shared" si="26"/>
        <v>1.6530530799999976</v>
      </c>
      <c r="K82" s="147">
        <v>589.19999999999982</v>
      </c>
      <c r="L82" s="147">
        <v>543.19999999999982</v>
      </c>
      <c r="M82" s="147">
        <f t="shared" si="2"/>
        <v>23.398000000000003</v>
      </c>
      <c r="N82" s="147">
        <f t="shared" si="3"/>
        <v>21.558000000000003</v>
      </c>
      <c r="O82" s="147">
        <f t="shared" si="4"/>
        <v>25.997999999999998</v>
      </c>
      <c r="P82" s="147">
        <f t="shared" si="5"/>
        <v>24.158000000000001</v>
      </c>
      <c r="Q82" s="147">
        <f t="shared" si="6"/>
        <v>17.597999999999999</v>
      </c>
      <c r="R82" s="147">
        <f t="shared" si="7"/>
        <v>15.758000000000001</v>
      </c>
      <c r="S82" s="147">
        <f t="shared" si="8"/>
        <v>56.496250000000003</v>
      </c>
      <c r="T82" s="147">
        <f t="shared" si="9"/>
        <v>59.068750000000001</v>
      </c>
      <c r="U82" s="147">
        <f t="shared" si="10"/>
        <v>24.165510060000003</v>
      </c>
      <c r="V82" s="147">
        <f t="shared" si="11"/>
        <v>23.781165680000001</v>
      </c>
      <c r="AX82" s="141">
        <v>2054</v>
      </c>
      <c r="AY82" s="134">
        <f t="shared" si="12"/>
        <v>23.398000000000003</v>
      </c>
      <c r="AZ82" s="134">
        <f t="shared" si="13"/>
        <v>56.496250000000003</v>
      </c>
      <c r="BA82" s="141">
        <f t="shared" si="14"/>
        <v>589.19999999999982</v>
      </c>
      <c r="BB82" s="134">
        <f t="shared" si="15"/>
        <v>21.558000000000003</v>
      </c>
      <c r="BC82" s="134">
        <f t="shared" si="16"/>
        <v>59.068750000000001</v>
      </c>
      <c r="BD82" s="141">
        <f t="shared" si="17"/>
        <v>543.19999999999982</v>
      </c>
    </row>
    <row r="83" spans="1:68">
      <c r="A83" s="146">
        <v>2055</v>
      </c>
      <c r="B83" s="159">
        <f t="shared" si="26"/>
        <v>4.415</v>
      </c>
      <c r="C83" s="159">
        <f t="shared" si="26"/>
        <v>2.5025000000000008</v>
      </c>
      <c r="D83" s="159">
        <f t="shared" si="26"/>
        <v>-9.8674999999999997</v>
      </c>
      <c r="E83" s="159">
        <f t="shared" si="26"/>
        <v>-5.5899999999999981</v>
      </c>
      <c r="F83" s="159">
        <f t="shared" si="26"/>
        <v>2.0929427499999993</v>
      </c>
      <c r="G83" s="159">
        <f t="shared" si="26"/>
        <v>1.6839382499999975</v>
      </c>
      <c r="K83" s="147">
        <v>596.24999999999977</v>
      </c>
      <c r="L83" s="147">
        <v>547.24999999999977</v>
      </c>
      <c r="M83" s="147">
        <f t="shared" si="2"/>
        <v>23.515000000000001</v>
      </c>
      <c r="N83" s="147">
        <f t="shared" si="3"/>
        <v>21.602500000000003</v>
      </c>
      <c r="O83" s="147">
        <f t="shared" si="4"/>
        <v>26.114999999999998</v>
      </c>
      <c r="P83" s="147">
        <f t="shared" si="5"/>
        <v>24.202500000000001</v>
      </c>
      <c r="Q83" s="147">
        <f t="shared" si="6"/>
        <v>17.715</v>
      </c>
      <c r="R83" s="147">
        <f t="shared" si="7"/>
        <v>15.802500000000002</v>
      </c>
      <c r="S83" s="147">
        <f t="shared" si="8"/>
        <v>56.332812500000003</v>
      </c>
      <c r="T83" s="147">
        <f t="shared" si="9"/>
        <v>59.006250000000001</v>
      </c>
      <c r="U83" s="147">
        <f t="shared" si="10"/>
        <v>24.22105535</v>
      </c>
      <c r="V83" s="147">
        <f t="shared" si="11"/>
        <v>23.812050849999999</v>
      </c>
      <c r="AX83" s="141">
        <v>2055</v>
      </c>
      <c r="AY83" s="134">
        <f t="shared" si="12"/>
        <v>23.515000000000001</v>
      </c>
      <c r="AZ83" s="134">
        <f t="shared" si="13"/>
        <v>56.332812500000003</v>
      </c>
      <c r="BA83" s="141">
        <f t="shared" si="14"/>
        <v>596.24999999999977</v>
      </c>
      <c r="BB83" s="134">
        <f t="shared" si="15"/>
        <v>21.602500000000003</v>
      </c>
      <c r="BC83" s="134">
        <f t="shared" si="16"/>
        <v>59.006250000000001</v>
      </c>
      <c r="BD83" s="141">
        <f t="shared" si="17"/>
        <v>547.24999999999977</v>
      </c>
    </row>
    <row r="84" spans="1:68">
      <c r="A84" s="146">
        <v>2056</v>
      </c>
      <c r="B84" s="159">
        <f t="shared" si="26"/>
        <v>4.532</v>
      </c>
      <c r="C84" s="159">
        <f t="shared" si="26"/>
        <v>2.547000000000001</v>
      </c>
      <c r="D84" s="159">
        <f t="shared" si="26"/>
        <v>-10.129</v>
      </c>
      <c r="E84" s="159">
        <f t="shared" si="26"/>
        <v>-5.6899999999999977</v>
      </c>
      <c r="F84" s="159">
        <f t="shared" si="26"/>
        <v>2.1484880399999993</v>
      </c>
      <c r="G84" s="159">
        <f t="shared" si="26"/>
        <v>1.7148234199999974</v>
      </c>
      <c r="K84" s="147">
        <v>603.29999999999973</v>
      </c>
      <c r="L84" s="147">
        <v>551.29999999999973</v>
      </c>
      <c r="M84" s="147">
        <f t="shared" ref="M84:M98" si="27">M$18+$B84</f>
        <v>23.632000000000001</v>
      </c>
      <c r="N84" s="147">
        <f t="shared" ref="N84:N98" si="28">N$18+$C84</f>
        <v>21.647000000000002</v>
      </c>
      <c r="O84" s="147">
        <f t="shared" ref="O84:O98" si="29">O$18+$B84</f>
        <v>26.231999999999999</v>
      </c>
      <c r="P84" s="147">
        <f t="shared" ref="P84:P98" si="30">P$18+$C84</f>
        <v>24.247</v>
      </c>
      <c r="Q84" s="147">
        <f t="shared" ref="Q84:Q98" si="31">Q$18+$B84</f>
        <v>17.832000000000001</v>
      </c>
      <c r="R84" s="147">
        <f t="shared" ref="R84:R98" si="32">R$18+$C84</f>
        <v>15.847000000000001</v>
      </c>
      <c r="S84" s="147">
        <f t="shared" ref="S84:S98" si="33">S$18+S$18*$D84/100</f>
        <v>56.169375000000002</v>
      </c>
      <c r="T84" s="147">
        <f t="shared" ref="T84:T98" si="34">T$18+T$18*$E84/100</f>
        <v>58.943750000000001</v>
      </c>
      <c r="U84" s="147">
        <f t="shared" ref="U84:U98" si="35">U$18+$F84</f>
        <v>24.276600640000002</v>
      </c>
      <c r="V84" s="147">
        <f t="shared" ref="V84:V98" si="36">V$18+$G84</f>
        <v>23.84293602</v>
      </c>
      <c r="AX84" s="141">
        <v>2056</v>
      </c>
      <c r="AY84" s="134">
        <f t="shared" si="12"/>
        <v>23.632000000000001</v>
      </c>
      <c r="AZ84" s="134">
        <f t="shared" si="13"/>
        <v>56.169375000000002</v>
      </c>
      <c r="BA84" s="141">
        <f t="shared" si="14"/>
        <v>603.29999999999973</v>
      </c>
      <c r="BB84" s="134">
        <f t="shared" si="15"/>
        <v>21.647000000000002</v>
      </c>
      <c r="BC84" s="134">
        <f t="shared" si="16"/>
        <v>58.943750000000001</v>
      </c>
      <c r="BD84" s="141">
        <f t="shared" si="17"/>
        <v>551.29999999999973</v>
      </c>
    </row>
    <row r="85" spans="1:68">
      <c r="A85" s="146">
        <v>2057</v>
      </c>
      <c r="B85" s="159">
        <f t="shared" si="26"/>
        <v>4.649</v>
      </c>
      <c r="C85" s="159">
        <f t="shared" si="26"/>
        <v>2.5915000000000012</v>
      </c>
      <c r="D85" s="159">
        <f t="shared" si="26"/>
        <v>-10.390499999999999</v>
      </c>
      <c r="E85" s="159">
        <f t="shared" si="26"/>
        <v>-5.7899999999999974</v>
      </c>
      <c r="F85" s="159">
        <f t="shared" si="26"/>
        <v>2.2040333299999992</v>
      </c>
      <c r="G85" s="159">
        <f t="shared" si="26"/>
        <v>1.7457085899999973</v>
      </c>
      <c r="K85" s="147">
        <v>610.34999999999968</v>
      </c>
      <c r="L85" s="147">
        <v>555.34999999999968</v>
      </c>
      <c r="M85" s="147">
        <f t="shared" si="27"/>
        <v>23.749000000000002</v>
      </c>
      <c r="N85" s="147">
        <f t="shared" si="28"/>
        <v>21.691500000000001</v>
      </c>
      <c r="O85" s="147">
        <f t="shared" si="29"/>
        <v>26.349</v>
      </c>
      <c r="P85" s="147">
        <f t="shared" si="30"/>
        <v>24.291499999999999</v>
      </c>
      <c r="Q85" s="147">
        <f t="shared" si="31"/>
        <v>17.949000000000002</v>
      </c>
      <c r="R85" s="147">
        <f t="shared" si="32"/>
        <v>15.891500000000002</v>
      </c>
      <c r="S85" s="147">
        <f t="shared" si="33"/>
        <v>56.005937500000002</v>
      </c>
      <c r="T85" s="147">
        <f t="shared" si="34"/>
        <v>58.881250000000001</v>
      </c>
      <c r="U85" s="147">
        <f t="shared" si="35"/>
        <v>24.332145929999999</v>
      </c>
      <c r="V85" s="147">
        <f t="shared" si="36"/>
        <v>23.873821189999997</v>
      </c>
      <c r="AX85" s="141">
        <v>2057</v>
      </c>
      <c r="AY85" s="134">
        <f t="shared" si="12"/>
        <v>23.749000000000002</v>
      </c>
      <c r="AZ85" s="134">
        <f t="shared" si="13"/>
        <v>56.005937500000002</v>
      </c>
      <c r="BA85" s="141">
        <f t="shared" si="14"/>
        <v>610.34999999999968</v>
      </c>
      <c r="BB85" s="134">
        <f t="shared" si="15"/>
        <v>21.691500000000001</v>
      </c>
      <c r="BC85" s="134">
        <f t="shared" si="16"/>
        <v>58.881250000000001</v>
      </c>
      <c r="BD85" s="141">
        <f t="shared" si="17"/>
        <v>555.34999999999968</v>
      </c>
    </row>
    <row r="86" spans="1:68">
      <c r="A86" s="146">
        <v>2058</v>
      </c>
      <c r="B86" s="159">
        <f t="shared" si="26"/>
        <v>4.766</v>
      </c>
      <c r="C86" s="159">
        <f t="shared" si="26"/>
        <v>2.6360000000000015</v>
      </c>
      <c r="D86" s="159">
        <f t="shared" si="26"/>
        <v>-10.651999999999999</v>
      </c>
      <c r="E86" s="159">
        <f t="shared" si="26"/>
        <v>-5.889999999999997</v>
      </c>
      <c r="F86" s="159">
        <f t="shared" si="26"/>
        <v>2.2595786199999992</v>
      </c>
      <c r="G86" s="159">
        <f t="shared" si="26"/>
        <v>1.7765937599999972</v>
      </c>
      <c r="K86" s="147">
        <v>617.39999999999964</v>
      </c>
      <c r="L86" s="147">
        <v>559.39999999999964</v>
      </c>
      <c r="M86" s="147">
        <f t="shared" si="27"/>
        <v>23.866</v>
      </c>
      <c r="N86" s="147">
        <f t="shared" si="28"/>
        <v>21.736000000000004</v>
      </c>
      <c r="O86" s="147">
        <f t="shared" si="29"/>
        <v>26.466000000000001</v>
      </c>
      <c r="P86" s="147">
        <f t="shared" si="30"/>
        <v>24.336000000000002</v>
      </c>
      <c r="Q86" s="147">
        <f t="shared" si="31"/>
        <v>18.066000000000003</v>
      </c>
      <c r="R86" s="147">
        <f t="shared" si="32"/>
        <v>15.936000000000002</v>
      </c>
      <c r="S86" s="147">
        <f t="shared" si="33"/>
        <v>55.842500000000001</v>
      </c>
      <c r="T86" s="147">
        <f t="shared" si="34"/>
        <v>58.818750000000001</v>
      </c>
      <c r="U86" s="147">
        <f t="shared" si="35"/>
        <v>24.387691220000001</v>
      </c>
      <c r="V86" s="147">
        <f t="shared" si="36"/>
        <v>23.904706359999999</v>
      </c>
      <c r="AX86" s="141">
        <v>2058</v>
      </c>
      <c r="AY86" s="134">
        <f t="shared" si="12"/>
        <v>23.866</v>
      </c>
      <c r="AZ86" s="134">
        <f t="shared" si="13"/>
        <v>55.842500000000001</v>
      </c>
      <c r="BA86" s="141">
        <f t="shared" si="14"/>
        <v>617.39999999999964</v>
      </c>
      <c r="BB86" s="134">
        <f t="shared" si="15"/>
        <v>21.736000000000004</v>
      </c>
      <c r="BC86" s="134">
        <f t="shared" si="16"/>
        <v>58.818750000000001</v>
      </c>
      <c r="BD86" s="141">
        <f t="shared" si="17"/>
        <v>559.39999999999964</v>
      </c>
    </row>
    <row r="87" spans="1:68">
      <c r="A87" s="146">
        <v>2059</v>
      </c>
      <c r="B87" s="159">
        <f t="shared" si="26"/>
        <v>4.883</v>
      </c>
      <c r="C87" s="159">
        <f t="shared" si="26"/>
        <v>2.6805000000000017</v>
      </c>
      <c r="D87" s="159">
        <f t="shared" si="26"/>
        <v>-10.913499999999999</v>
      </c>
      <c r="E87" s="159">
        <f t="shared" si="26"/>
        <v>-5.9899999999999967</v>
      </c>
      <c r="F87" s="159">
        <f t="shared" si="26"/>
        <v>2.3151239099999992</v>
      </c>
      <c r="G87" s="159">
        <f t="shared" si="26"/>
        <v>1.8074789299999972</v>
      </c>
      <c r="K87" s="147">
        <v>624.44999999999959</v>
      </c>
      <c r="L87" s="147">
        <v>563.44999999999959</v>
      </c>
      <c r="M87" s="147">
        <f t="shared" si="27"/>
        <v>23.983000000000001</v>
      </c>
      <c r="N87" s="147">
        <f t="shared" si="28"/>
        <v>21.780500000000004</v>
      </c>
      <c r="O87" s="147">
        <f t="shared" si="29"/>
        <v>26.582999999999998</v>
      </c>
      <c r="P87" s="147">
        <f t="shared" si="30"/>
        <v>24.380500000000001</v>
      </c>
      <c r="Q87" s="147">
        <f t="shared" si="31"/>
        <v>18.183</v>
      </c>
      <c r="R87" s="147">
        <f t="shared" si="32"/>
        <v>15.980500000000003</v>
      </c>
      <c r="S87" s="147">
        <f t="shared" si="33"/>
        <v>55.679062500000001</v>
      </c>
      <c r="T87" s="147">
        <f t="shared" si="34"/>
        <v>58.756250000000001</v>
      </c>
      <c r="U87" s="147">
        <f t="shared" si="35"/>
        <v>24.443236510000002</v>
      </c>
      <c r="V87" s="147">
        <f t="shared" si="36"/>
        <v>23.93559153</v>
      </c>
      <c r="AX87" s="141">
        <v>2059</v>
      </c>
      <c r="AY87" s="134">
        <f t="shared" si="12"/>
        <v>23.983000000000001</v>
      </c>
      <c r="AZ87" s="134">
        <f t="shared" si="13"/>
        <v>55.679062500000001</v>
      </c>
      <c r="BA87" s="141">
        <f t="shared" si="14"/>
        <v>624.44999999999959</v>
      </c>
      <c r="BB87" s="134">
        <f t="shared" si="15"/>
        <v>21.780500000000004</v>
      </c>
      <c r="BC87" s="134">
        <f t="shared" si="16"/>
        <v>58.756250000000001</v>
      </c>
      <c r="BD87" s="141">
        <f t="shared" si="17"/>
        <v>563.44999999999959</v>
      </c>
    </row>
    <row r="88" spans="1:68">
      <c r="A88" s="146">
        <v>2060</v>
      </c>
      <c r="B88" s="159">
        <f t="shared" si="26"/>
        <v>5</v>
      </c>
      <c r="C88" s="159">
        <f t="shared" si="26"/>
        <v>2.7250000000000019</v>
      </c>
      <c r="D88" s="159">
        <f t="shared" si="26"/>
        <v>-11.174999999999999</v>
      </c>
      <c r="E88" s="159">
        <f t="shared" si="26"/>
        <v>-6.0899999999999963</v>
      </c>
      <c r="F88" s="159">
        <f t="shared" si="26"/>
        <v>2.3706691999999991</v>
      </c>
      <c r="G88" s="159">
        <f t="shared" si="26"/>
        <v>1.8383640999999971</v>
      </c>
      <c r="K88" s="147">
        <v>631.5</v>
      </c>
      <c r="L88" s="147">
        <v>567.5</v>
      </c>
      <c r="M88" s="147">
        <f t="shared" si="27"/>
        <v>24.1</v>
      </c>
      <c r="N88" s="147">
        <f t="shared" si="28"/>
        <v>21.825000000000003</v>
      </c>
      <c r="O88" s="147">
        <f t="shared" si="29"/>
        <v>26.7</v>
      </c>
      <c r="P88" s="147">
        <f t="shared" si="30"/>
        <v>24.425000000000001</v>
      </c>
      <c r="Q88" s="147">
        <f t="shared" si="31"/>
        <v>18.3</v>
      </c>
      <c r="R88" s="147">
        <f t="shared" si="32"/>
        <v>16.025000000000002</v>
      </c>
      <c r="S88" s="147">
        <f t="shared" si="33"/>
        <v>55.515625</v>
      </c>
      <c r="T88" s="147">
        <f t="shared" si="34"/>
        <v>58.693750000000001</v>
      </c>
      <c r="U88" s="147">
        <f t="shared" si="35"/>
        <v>24.4987818</v>
      </c>
      <c r="V88" s="147">
        <f t="shared" si="36"/>
        <v>23.966476699999998</v>
      </c>
      <c r="AX88" s="141">
        <v>2060</v>
      </c>
      <c r="AY88" s="134">
        <f t="shared" si="12"/>
        <v>24.1</v>
      </c>
      <c r="AZ88" s="134">
        <f t="shared" si="13"/>
        <v>55.515625</v>
      </c>
      <c r="BA88" s="141">
        <f t="shared" si="14"/>
        <v>631.5</v>
      </c>
      <c r="BB88" s="134">
        <f t="shared" si="15"/>
        <v>21.825000000000003</v>
      </c>
      <c r="BC88" s="134">
        <f t="shared" si="16"/>
        <v>58.693750000000001</v>
      </c>
      <c r="BD88" s="141">
        <f t="shared" si="17"/>
        <v>567.5</v>
      </c>
      <c r="BL88" s="142"/>
      <c r="BM88" s="142"/>
      <c r="BN88" s="142"/>
      <c r="BO88" s="142"/>
      <c r="BP88" s="142"/>
    </row>
    <row r="89" spans="1:68">
      <c r="A89" s="146">
        <v>2061</v>
      </c>
      <c r="B89" s="159">
        <f t="shared" si="26"/>
        <v>5.117</v>
      </c>
      <c r="C89" s="159">
        <f t="shared" si="26"/>
        <v>2.7695000000000021</v>
      </c>
      <c r="D89" s="159">
        <f t="shared" si="26"/>
        <v>-11.436499999999999</v>
      </c>
      <c r="E89" s="159">
        <f t="shared" si="26"/>
        <v>-6.1899999999999959</v>
      </c>
      <c r="F89" s="159">
        <f t="shared" si="26"/>
        <v>2.4262144899999991</v>
      </c>
      <c r="G89" s="159">
        <f t="shared" si="26"/>
        <v>1.869249269999997</v>
      </c>
      <c r="K89" s="147">
        <v>639.25</v>
      </c>
      <c r="L89" s="147">
        <v>571.35</v>
      </c>
      <c r="M89" s="147">
        <f t="shared" si="27"/>
        <v>24.217000000000002</v>
      </c>
      <c r="N89" s="147">
        <f t="shared" si="28"/>
        <v>21.869500000000002</v>
      </c>
      <c r="O89" s="147">
        <f t="shared" si="29"/>
        <v>26.817</v>
      </c>
      <c r="P89" s="147">
        <f t="shared" si="30"/>
        <v>24.4695</v>
      </c>
      <c r="Q89" s="147">
        <f t="shared" si="31"/>
        <v>18.417000000000002</v>
      </c>
      <c r="R89" s="147">
        <f t="shared" si="32"/>
        <v>16.069500000000001</v>
      </c>
      <c r="S89" s="147">
        <f t="shared" si="33"/>
        <v>55.352187499999999</v>
      </c>
      <c r="T89" s="147">
        <f t="shared" si="34"/>
        <v>58.631250000000001</v>
      </c>
      <c r="U89" s="147">
        <f t="shared" si="35"/>
        <v>24.554327090000001</v>
      </c>
      <c r="V89" s="147">
        <f t="shared" si="36"/>
        <v>23.997361869999999</v>
      </c>
      <c r="AX89" s="141">
        <v>2061</v>
      </c>
      <c r="AY89" s="134">
        <f t="shared" si="12"/>
        <v>24.217000000000002</v>
      </c>
      <c r="AZ89" s="134">
        <f t="shared" si="13"/>
        <v>55.352187499999999</v>
      </c>
      <c r="BA89" s="141">
        <f t="shared" si="14"/>
        <v>639.25</v>
      </c>
      <c r="BB89" s="134">
        <f t="shared" si="15"/>
        <v>21.869500000000002</v>
      </c>
      <c r="BC89" s="134">
        <f t="shared" si="16"/>
        <v>58.631250000000001</v>
      </c>
      <c r="BD89" s="141">
        <f t="shared" si="17"/>
        <v>571.35</v>
      </c>
    </row>
    <row r="90" spans="1:68">
      <c r="A90" s="146">
        <v>2062</v>
      </c>
      <c r="B90" s="159">
        <f t="shared" si="26"/>
        <v>5.234</v>
      </c>
      <c r="C90" s="159">
        <f t="shared" si="26"/>
        <v>2.8140000000000023</v>
      </c>
      <c r="D90" s="159">
        <f t="shared" si="26"/>
        <v>-11.697999999999999</v>
      </c>
      <c r="E90" s="159">
        <f t="shared" si="26"/>
        <v>-6.2899999999999956</v>
      </c>
      <c r="F90" s="159">
        <f t="shared" si="26"/>
        <v>2.4817597799999991</v>
      </c>
      <c r="G90" s="159">
        <f t="shared" si="26"/>
        <v>1.9001344399999969</v>
      </c>
      <c r="K90" s="147">
        <v>647</v>
      </c>
      <c r="L90" s="147">
        <v>575.20000000000005</v>
      </c>
      <c r="M90" s="147">
        <f t="shared" si="27"/>
        <v>24.334000000000003</v>
      </c>
      <c r="N90" s="147">
        <f t="shared" si="28"/>
        <v>21.914000000000005</v>
      </c>
      <c r="O90" s="147">
        <f t="shared" si="29"/>
        <v>26.933999999999997</v>
      </c>
      <c r="P90" s="147">
        <f t="shared" si="30"/>
        <v>24.514000000000003</v>
      </c>
      <c r="Q90" s="147">
        <f t="shared" si="31"/>
        <v>18.533999999999999</v>
      </c>
      <c r="R90" s="147">
        <f t="shared" si="32"/>
        <v>16.114000000000004</v>
      </c>
      <c r="S90" s="147">
        <f t="shared" si="33"/>
        <v>55.188749999999999</v>
      </c>
      <c r="T90" s="147">
        <f t="shared" si="34"/>
        <v>58.568750000000001</v>
      </c>
      <c r="U90" s="147">
        <f t="shared" si="35"/>
        <v>24.609872379999999</v>
      </c>
      <c r="V90" s="147">
        <f t="shared" si="36"/>
        <v>24.028247039999997</v>
      </c>
      <c r="AX90" s="141">
        <v>2062</v>
      </c>
      <c r="AY90" s="134">
        <f t="shared" si="12"/>
        <v>24.334000000000003</v>
      </c>
      <c r="AZ90" s="134">
        <f t="shared" si="13"/>
        <v>55.188749999999999</v>
      </c>
      <c r="BA90" s="141">
        <f t="shared" si="14"/>
        <v>647</v>
      </c>
      <c r="BB90" s="134">
        <f t="shared" si="15"/>
        <v>21.914000000000005</v>
      </c>
      <c r="BC90" s="134">
        <f t="shared" si="16"/>
        <v>58.568750000000001</v>
      </c>
      <c r="BD90" s="141">
        <f t="shared" si="17"/>
        <v>575.20000000000005</v>
      </c>
    </row>
    <row r="91" spans="1:68">
      <c r="A91" s="146">
        <v>2063</v>
      </c>
      <c r="B91" s="159">
        <f t="shared" si="26"/>
        <v>5.351</v>
      </c>
      <c r="C91" s="159">
        <f t="shared" si="26"/>
        <v>2.8585000000000025</v>
      </c>
      <c r="D91" s="159">
        <f t="shared" si="26"/>
        <v>-11.959499999999998</v>
      </c>
      <c r="E91" s="159">
        <f t="shared" si="26"/>
        <v>-6.3899999999999952</v>
      </c>
      <c r="F91" s="159">
        <f t="shared" si="26"/>
        <v>2.5373050699999991</v>
      </c>
      <c r="G91" s="159">
        <f t="shared" si="26"/>
        <v>1.9310196099999968</v>
      </c>
      <c r="K91" s="147">
        <v>654.75</v>
      </c>
      <c r="L91" s="147">
        <v>579.05000000000007</v>
      </c>
      <c r="M91" s="147">
        <f t="shared" si="27"/>
        <v>24.451000000000001</v>
      </c>
      <c r="N91" s="147">
        <f t="shared" si="28"/>
        <v>21.958500000000004</v>
      </c>
      <c r="O91" s="147">
        <f t="shared" si="29"/>
        <v>27.050999999999998</v>
      </c>
      <c r="P91" s="147">
        <f t="shared" si="30"/>
        <v>24.558500000000002</v>
      </c>
      <c r="Q91" s="147">
        <f t="shared" si="31"/>
        <v>18.651</v>
      </c>
      <c r="R91" s="147">
        <f t="shared" si="32"/>
        <v>16.158500000000004</v>
      </c>
      <c r="S91" s="147">
        <f t="shared" si="33"/>
        <v>55.025312499999998</v>
      </c>
      <c r="T91" s="147">
        <f t="shared" si="34"/>
        <v>58.506250000000001</v>
      </c>
      <c r="U91" s="147">
        <f t="shared" si="35"/>
        <v>24.66541767</v>
      </c>
      <c r="V91" s="147">
        <f t="shared" si="36"/>
        <v>24.059132209999998</v>
      </c>
      <c r="AX91" s="141">
        <v>2063</v>
      </c>
      <c r="AY91" s="134">
        <f t="shared" si="12"/>
        <v>24.451000000000001</v>
      </c>
      <c r="AZ91" s="134">
        <f t="shared" si="13"/>
        <v>55.025312499999998</v>
      </c>
      <c r="BA91" s="141">
        <f t="shared" si="14"/>
        <v>654.75</v>
      </c>
      <c r="BB91" s="134">
        <f t="shared" si="15"/>
        <v>21.958500000000004</v>
      </c>
      <c r="BC91" s="134">
        <f t="shared" si="16"/>
        <v>58.506250000000001</v>
      </c>
      <c r="BD91" s="141">
        <f t="shared" si="17"/>
        <v>579.05000000000007</v>
      </c>
    </row>
    <row r="92" spans="1:68">
      <c r="A92" s="146">
        <v>2064</v>
      </c>
      <c r="B92" s="159">
        <f t="shared" si="26"/>
        <v>5.468</v>
      </c>
      <c r="C92" s="159">
        <f t="shared" si="26"/>
        <v>2.9030000000000027</v>
      </c>
      <c r="D92" s="159">
        <f t="shared" si="26"/>
        <v>-12.220999999999998</v>
      </c>
      <c r="E92" s="159">
        <f t="shared" si="26"/>
        <v>-6.4899999999999949</v>
      </c>
      <c r="F92" s="159">
        <f t="shared" si="26"/>
        <v>2.592850359999999</v>
      </c>
      <c r="G92" s="159">
        <f t="shared" si="26"/>
        <v>1.9619047799999967</v>
      </c>
      <c r="K92" s="147">
        <v>662.5</v>
      </c>
      <c r="L92" s="147">
        <v>582.90000000000009</v>
      </c>
      <c r="M92" s="147">
        <f t="shared" si="27"/>
        <v>24.568000000000001</v>
      </c>
      <c r="N92" s="147">
        <f t="shared" si="28"/>
        <v>22.003000000000004</v>
      </c>
      <c r="O92" s="147">
        <f t="shared" si="29"/>
        <v>27.167999999999999</v>
      </c>
      <c r="P92" s="147">
        <f t="shared" si="30"/>
        <v>24.603000000000002</v>
      </c>
      <c r="Q92" s="147">
        <f t="shared" si="31"/>
        <v>18.768000000000001</v>
      </c>
      <c r="R92" s="147">
        <f t="shared" si="32"/>
        <v>16.203000000000003</v>
      </c>
      <c r="S92" s="147">
        <f t="shared" si="33"/>
        <v>54.861874999999998</v>
      </c>
      <c r="T92" s="147">
        <f t="shared" si="34"/>
        <v>58.443750000000001</v>
      </c>
      <c r="U92" s="147">
        <f t="shared" si="35"/>
        <v>24.720962960000001</v>
      </c>
      <c r="V92" s="147">
        <f t="shared" si="36"/>
        <v>24.090017379999999</v>
      </c>
      <c r="AX92" s="141">
        <v>2064</v>
      </c>
      <c r="AY92" s="134">
        <f t="shared" ref="AY92:AY98" si="37">M92</f>
        <v>24.568000000000001</v>
      </c>
      <c r="AZ92" s="134">
        <f t="shared" ref="AZ92:AZ98" si="38">S92</f>
        <v>54.861874999999998</v>
      </c>
      <c r="BA92" s="141">
        <f t="shared" ref="BA92:BA98" si="39">K92</f>
        <v>662.5</v>
      </c>
      <c r="BB92" s="134">
        <f t="shared" si="15"/>
        <v>22.003000000000004</v>
      </c>
      <c r="BC92" s="134">
        <f t="shared" si="16"/>
        <v>58.443750000000001</v>
      </c>
      <c r="BD92" s="141">
        <f t="shared" si="17"/>
        <v>582.90000000000009</v>
      </c>
    </row>
    <row r="93" spans="1:68">
      <c r="A93" s="146">
        <v>2065</v>
      </c>
      <c r="B93" s="159">
        <f t="shared" si="26"/>
        <v>5.585</v>
      </c>
      <c r="C93" s="159">
        <f t="shared" si="26"/>
        <v>2.9475000000000029</v>
      </c>
      <c r="D93" s="159">
        <f t="shared" si="26"/>
        <v>-12.482499999999998</v>
      </c>
      <c r="E93" s="159">
        <f t="shared" si="26"/>
        <v>-6.5899999999999945</v>
      </c>
      <c r="F93" s="159">
        <f t="shared" si="26"/>
        <v>2.648395649999999</v>
      </c>
      <c r="G93" s="159">
        <f t="shared" si="26"/>
        <v>1.9927899499999966</v>
      </c>
      <c r="K93" s="147">
        <v>670.25</v>
      </c>
      <c r="L93" s="147">
        <v>586.75000000000011</v>
      </c>
      <c r="M93" s="147">
        <f t="shared" si="27"/>
        <v>24.685000000000002</v>
      </c>
      <c r="N93" s="147">
        <f t="shared" si="28"/>
        <v>22.047500000000003</v>
      </c>
      <c r="O93" s="147">
        <f t="shared" si="29"/>
        <v>27.285</v>
      </c>
      <c r="P93" s="147">
        <f t="shared" si="30"/>
        <v>24.647500000000001</v>
      </c>
      <c r="Q93" s="147">
        <f t="shared" si="31"/>
        <v>18.885000000000002</v>
      </c>
      <c r="R93" s="147">
        <f t="shared" si="32"/>
        <v>16.247500000000002</v>
      </c>
      <c r="S93" s="147">
        <f t="shared" si="33"/>
        <v>54.698437499999997</v>
      </c>
      <c r="T93" s="147">
        <f t="shared" si="34"/>
        <v>58.381250000000001</v>
      </c>
      <c r="U93" s="147">
        <f t="shared" si="35"/>
        <v>24.776508249999999</v>
      </c>
      <c r="V93" s="147">
        <f t="shared" si="36"/>
        <v>24.120902549999997</v>
      </c>
      <c r="AX93" s="141">
        <v>2065</v>
      </c>
      <c r="AY93" s="134">
        <f t="shared" si="37"/>
        <v>24.685000000000002</v>
      </c>
      <c r="AZ93" s="134">
        <f t="shared" si="38"/>
        <v>54.698437499999997</v>
      </c>
      <c r="BA93" s="141">
        <f t="shared" si="39"/>
        <v>670.25</v>
      </c>
      <c r="BB93" s="134">
        <f t="shared" ref="BB93:BB98" si="40">N93</f>
        <v>22.047500000000003</v>
      </c>
      <c r="BC93" s="134">
        <f t="shared" ref="BC93:BC98" si="41">T93</f>
        <v>58.381250000000001</v>
      </c>
      <c r="BD93" s="141">
        <f t="shared" ref="BD93:BD98" si="42">L93</f>
        <v>586.75000000000011</v>
      </c>
    </row>
    <row r="94" spans="1:68">
      <c r="A94" s="146">
        <v>2066</v>
      </c>
      <c r="B94" s="159">
        <f t="shared" si="26"/>
        <v>5.702</v>
      </c>
      <c r="C94" s="159">
        <f t="shared" si="26"/>
        <v>2.9920000000000031</v>
      </c>
      <c r="D94" s="159">
        <f t="shared" si="26"/>
        <v>-12.743999999999998</v>
      </c>
      <c r="E94" s="159">
        <f t="shared" si="26"/>
        <v>-6.6899999999999942</v>
      </c>
      <c r="F94" s="159">
        <f t="shared" si="26"/>
        <v>2.703940939999999</v>
      </c>
      <c r="G94" s="159">
        <f t="shared" si="26"/>
        <v>2.0236751199999965</v>
      </c>
      <c r="K94" s="147">
        <v>678</v>
      </c>
      <c r="L94" s="147">
        <v>590.60000000000014</v>
      </c>
      <c r="M94" s="147">
        <f t="shared" si="27"/>
        <v>24.802</v>
      </c>
      <c r="N94" s="147">
        <f t="shared" si="28"/>
        <v>22.092000000000006</v>
      </c>
      <c r="O94" s="147">
        <f t="shared" si="29"/>
        <v>27.402000000000001</v>
      </c>
      <c r="P94" s="147">
        <f t="shared" si="30"/>
        <v>24.692000000000004</v>
      </c>
      <c r="Q94" s="147">
        <f t="shared" si="31"/>
        <v>19.002000000000002</v>
      </c>
      <c r="R94" s="147">
        <f t="shared" si="32"/>
        <v>16.292000000000005</v>
      </c>
      <c r="S94" s="147">
        <f t="shared" si="33"/>
        <v>54.535000000000004</v>
      </c>
      <c r="T94" s="147">
        <f t="shared" si="34"/>
        <v>58.318750000000001</v>
      </c>
      <c r="U94" s="147">
        <f t="shared" si="35"/>
        <v>24.83205354</v>
      </c>
      <c r="V94" s="147">
        <f t="shared" si="36"/>
        <v>24.151787719999998</v>
      </c>
      <c r="AX94" s="141">
        <v>2066</v>
      </c>
      <c r="AY94" s="134">
        <f t="shared" si="37"/>
        <v>24.802</v>
      </c>
      <c r="AZ94" s="134">
        <f t="shared" si="38"/>
        <v>54.535000000000004</v>
      </c>
      <c r="BA94" s="141">
        <f t="shared" si="39"/>
        <v>678</v>
      </c>
      <c r="BB94" s="134">
        <f t="shared" si="40"/>
        <v>22.092000000000006</v>
      </c>
      <c r="BC94" s="134">
        <f t="shared" si="41"/>
        <v>58.318750000000001</v>
      </c>
      <c r="BD94" s="141">
        <f t="shared" si="42"/>
        <v>590.60000000000014</v>
      </c>
    </row>
    <row r="95" spans="1:68">
      <c r="A95" s="146">
        <v>2067</v>
      </c>
      <c r="B95" s="159">
        <f t="shared" ref="B95:G97" si="43">(B$9-B$8)/COUNT($A$78:$A$97)+B94</f>
        <v>5.819</v>
      </c>
      <c r="C95" s="159">
        <f t="shared" si="43"/>
        <v>3.0365000000000033</v>
      </c>
      <c r="D95" s="159">
        <f t="shared" si="43"/>
        <v>-13.005499999999998</v>
      </c>
      <c r="E95" s="159">
        <f t="shared" si="43"/>
        <v>-6.7899999999999938</v>
      </c>
      <c r="F95" s="159">
        <f t="shared" si="43"/>
        <v>2.7594862299999989</v>
      </c>
      <c r="G95" s="159">
        <f t="shared" si="43"/>
        <v>2.0545602899999964</v>
      </c>
      <c r="K95" s="147">
        <v>685.75</v>
      </c>
      <c r="L95" s="147">
        <v>594.45000000000016</v>
      </c>
      <c r="M95" s="147">
        <f t="shared" si="27"/>
        <v>24.919</v>
      </c>
      <c r="N95" s="147">
        <f t="shared" si="28"/>
        <v>22.136500000000005</v>
      </c>
      <c r="O95" s="147">
        <f t="shared" si="29"/>
        <v>27.518999999999998</v>
      </c>
      <c r="P95" s="147">
        <f t="shared" si="30"/>
        <v>24.736500000000003</v>
      </c>
      <c r="Q95" s="147">
        <f t="shared" si="31"/>
        <v>19.119</v>
      </c>
      <c r="R95" s="147">
        <f t="shared" si="32"/>
        <v>16.336500000000004</v>
      </c>
      <c r="S95" s="147">
        <f t="shared" si="33"/>
        <v>54.371562500000003</v>
      </c>
      <c r="T95" s="147">
        <f t="shared" si="34"/>
        <v>58.256250000000001</v>
      </c>
      <c r="U95" s="147">
        <f t="shared" si="35"/>
        <v>24.887598830000002</v>
      </c>
      <c r="V95" s="147">
        <f t="shared" si="36"/>
        <v>24.182672889999999</v>
      </c>
      <c r="AX95" s="141">
        <v>2067</v>
      </c>
      <c r="AY95" s="134">
        <f t="shared" si="37"/>
        <v>24.919</v>
      </c>
      <c r="AZ95" s="134">
        <f t="shared" si="38"/>
        <v>54.371562500000003</v>
      </c>
      <c r="BA95" s="141">
        <f t="shared" si="39"/>
        <v>685.75</v>
      </c>
      <c r="BB95" s="134">
        <f t="shared" si="40"/>
        <v>22.136500000000005</v>
      </c>
      <c r="BC95" s="134">
        <f t="shared" si="41"/>
        <v>58.256250000000001</v>
      </c>
      <c r="BD95" s="141">
        <f t="shared" si="42"/>
        <v>594.45000000000016</v>
      </c>
    </row>
    <row r="96" spans="1:68">
      <c r="A96" s="146">
        <v>2068</v>
      </c>
      <c r="B96" s="159">
        <f t="shared" si="43"/>
        <v>5.9359999999999999</v>
      </c>
      <c r="C96" s="159">
        <f t="shared" si="43"/>
        <v>3.0810000000000035</v>
      </c>
      <c r="D96" s="159">
        <f t="shared" si="43"/>
        <v>-13.266999999999998</v>
      </c>
      <c r="E96" s="159">
        <f t="shared" si="43"/>
        <v>-6.8899999999999935</v>
      </c>
      <c r="F96" s="159">
        <f t="shared" si="43"/>
        <v>2.8150315199999989</v>
      </c>
      <c r="G96" s="159">
        <f t="shared" si="43"/>
        <v>2.0854454599999963</v>
      </c>
      <c r="K96" s="147">
        <v>693.5</v>
      </c>
      <c r="L96" s="147">
        <v>598.30000000000018</v>
      </c>
      <c r="M96" s="147">
        <f t="shared" si="27"/>
        <v>25.036000000000001</v>
      </c>
      <c r="N96" s="147">
        <f t="shared" si="28"/>
        <v>22.181000000000004</v>
      </c>
      <c r="O96" s="147">
        <f t="shared" si="29"/>
        <v>27.635999999999999</v>
      </c>
      <c r="P96" s="147">
        <f t="shared" si="30"/>
        <v>24.781000000000002</v>
      </c>
      <c r="Q96" s="147">
        <f t="shared" si="31"/>
        <v>19.236000000000001</v>
      </c>
      <c r="R96" s="147">
        <f t="shared" si="32"/>
        <v>16.381000000000004</v>
      </c>
      <c r="S96" s="147">
        <f t="shared" si="33"/>
        <v>54.208125000000003</v>
      </c>
      <c r="T96" s="147">
        <f t="shared" si="34"/>
        <v>58.193750000000001</v>
      </c>
      <c r="U96" s="147">
        <f t="shared" si="35"/>
        <v>24.943144119999999</v>
      </c>
      <c r="V96" s="147">
        <f t="shared" si="36"/>
        <v>24.213558059999997</v>
      </c>
      <c r="AX96" s="141">
        <v>2068</v>
      </c>
      <c r="AY96" s="134">
        <f t="shared" si="37"/>
        <v>25.036000000000001</v>
      </c>
      <c r="AZ96" s="134">
        <f t="shared" si="38"/>
        <v>54.208125000000003</v>
      </c>
      <c r="BA96" s="141">
        <f t="shared" si="39"/>
        <v>693.5</v>
      </c>
      <c r="BB96" s="134">
        <f t="shared" si="40"/>
        <v>22.181000000000004</v>
      </c>
      <c r="BC96" s="134">
        <f t="shared" si="41"/>
        <v>58.193750000000001</v>
      </c>
      <c r="BD96" s="141">
        <f t="shared" si="42"/>
        <v>598.30000000000018</v>
      </c>
    </row>
    <row r="97" spans="1:68">
      <c r="A97" s="146">
        <v>2069</v>
      </c>
      <c r="B97" s="159">
        <f t="shared" si="43"/>
        <v>6.0529999999999999</v>
      </c>
      <c r="C97" s="159">
        <f t="shared" si="43"/>
        <v>3.1255000000000037</v>
      </c>
      <c r="D97" s="159">
        <f t="shared" si="43"/>
        <v>-13.528499999999998</v>
      </c>
      <c r="E97" s="159">
        <f t="shared" si="43"/>
        <v>-6.9899999999999931</v>
      </c>
      <c r="F97" s="159">
        <f t="shared" si="43"/>
        <v>2.8705768099999989</v>
      </c>
      <c r="G97" s="159">
        <f t="shared" si="43"/>
        <v>2.1163306299999962</v>
      </c>
      <c r="K97" s="147">
        <v>701.25</v>
      </c>
      <c r="L97" s="147">
        <v>602.1500000000002</v>
      </c>
      <c r="M97" s="147">
        <f t="shared" si="27"/>
        <v>25.153000000000002</v>
      </c>
      <c r="N97" s="147">
        <f t="shared" si="28"/>
        <v>22.225500000000004</v>
      </c>
      <c r="O97" s="147">
        <f t="shared" si="29"/>
        <v>27.753</v>
      </c>
      <c r="P97" s="147">
        <f t="shared" si="30"/>
        <v>24.825500000000002</v>
      </c>
      <c r="Q97" s="147">
        <f t="shared" si="31"/>
        <v>19.353000000000002</v>
      </c>
      <c r="R97" s="147">
        <f t="shared" si="32"/>
        <v>16.425500000000003</v>
      </c>
      <c r="S97" s="147">
        <f t="shared" si="33"/>
        <v>54.044687500000002</v>
      </c>
      <c r="T97" s="147">
        <f t="shared" si="34"/>
        <v>58.131250000000009</v>
      </c>
      <c r="U97" s="147">
        <f t="shared" si="35"/>
        <v>24.998689410000001</v>
      </c>
      <c r="V97" s="147">
        <f t="shared" si="36"/>
        <v>24.244443229999998</v>
      </c>
      <c r="AX97" s="141">
        <v>2069</v>
      </c>
      <c r="AY97" s="134">
        <f t="shared" si="37"/>
        <v>25.153000000000002</v>
      </c>
      <c r="AZ97" s="134">
        <f t="shared" si="38"/>
        <v>54.044687500000002</v>
      </c>
      <c r="BA97" s="141">
        <f t="shared" si="39"/>
        <v>701.25</v>
      </c>
      <c r="BB97" s="134">
        <f t="shared" si="40"/>
        <v>22.225500000000004</v>
      </c>
      <c r="BC97" s="134">
        <f t="shared" si="41"/>
        <v>58.131250000000009</v>
      </c>
      <c r="BD97" s="141">
        <f t="shared" si="42"/>
        <v>602.1500000000002</v>
      </c>
    </row>
    <row r="98" spans="1:68">
      <c r="A98" s="146">
        <v>2070</v>
      </c>
      <c r="B98" s="159">
        <f t="shared" ref="B98:G98" si="44">B$9</f>
        <v>6.17</v>
      </c>
      <c r="C98" s="159">
        <f t="shared" si="44"/>
        <v>3.17</v>
      </c>
      <c r="D98" s="159">
        <f t="shared" si="44"/>
        <v>-13.79</v>
      </c>
      <c r="E98" s="159">
        <f t="shared" si="44"/>
        <v>-7.09</v>
      </c>
      <c r="F98" s="159">
        <f t="shared" si="44"/>
        <v>2.9261221000000006</v>
      </c>
      <c r="G98" s="159">
        <f t="shared" si="44"/>
        <v>2.1472157999999979</v>
      </c>
      <c r="K98" s="147">
        <v>709</v>
      </c>
      <c r="L98" s="147">
        <v>606</v>
      </c>
      <c r="M98" s="147">
        <f t="shared" si="27"/>
        <v>25.270000000000003</v>
      </c>
      <c r="N98" s="147">
        <f t="shared" si="28"/>
        <v>22.270000000000003</v>
      </c>
      <c r="O98" s="147">
        <f t="shared" si="29"/>
        <v>27.869999999999997</v>
      </c>
      <c r="P98" s="147">
        <f t="shared" si="30"/>
        <v>24.869999999999997</v>
      </c>
      <c r="Q98" s="147">
        <f t="shared" si="31"/>
        <v>19.47</v>
      </c>
      <c r="R98" s="147">
        <f t="shared" si="32"/>
        <v>16.47</v>
      </c>
      <c r="S98" s="147">
        <f t="shared" si="33"/>
        <v>53.881250000000001</v>
      </c>
      <c r="T98" s="147">
        <f t="shared" si="34"/>
        <v>58.068750000000001</v>
      </c>
      <c r="U98" s="147">
        <f t="shared" si="35"/>
        <v>25.054234700000002</v>
      </c>
      <c r="V98" s="147">
        <f t="shared" si="36"/>
        <v>24.275328399999999</v>
      </c>
      <c r="AX98" s="141">
        <v>2070</v>
      </c>
      <c r="AY98" s="134">
        <f t="shared" si="37"/>
        <v>25.270000000000003</v>
      </c>
      <c r="AZ98" s="134">
        <f t="shared" si="38"/>
        <v>53.881250000000001</v>
      </c>
      <c r="BA98" s="141">
        <f t="shared" si="39"/>
        <v>709</v>
      </c>
      <c r="BB98" s="134">
        <f t="shared" si="40"/>
        <v>22.270000000000003</v>
      </c>
      <c r="BC98" s="134">
        <f t="shared" si="41"/>
        <v>58.068750000000001</v>
      </c>
      <c r="BD98" s="141">
        <f t="shared" si="42"/>
        <v>606</v>
      </c>
    </row>
    <row r="99" spans="1:68" s="142" customFormat="1">
      <c r="A99" s="157">
        <v>2071</v>
      </c>
      <c r="B99" s="158"/>
      <c r="C99" s="158"/>
      <c r="D99" s="158"/>
      <c r="E99" s="158"/>
      <c r="F99" s="158"/>
      <c r="G99" s="158"/>
      <c r="H99" s="141"/>
      <c r="I99" s="141"/>
      <c r="J99" s="141"/>
      <c r="K99" s="146"/>
      <c r="L99" s="146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76"/>
      <c r="X99" s="176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L99" s="141"/>
      <c r="BM99" s="141"/>
      <c r="BN99" s="141"/>
      <c r="BO99" s="141"/>
      <c r="BP99" s="141"/>
    </row>
    <row r="100" spans="1:68" s="142" customFormat="1">
      <c r="A100" s="157">
        <v>2072</v>
      </c>
      <c r="B100" s="158"/>
      <c r="C100" s="158"/>
      <c r="D100" s="158"/>
      <c r="E100" s="158"/>
      <c r="F100" s="158"/>
      <c r="G100" s="158"/>
      <c r="H100" s="141"/>
      <c r="I100" s="141"/>
      <c r="J100" s="141"/>
      <c r="K100" s="146"/>
      <c r="L100" s="146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76"/>
      <c r="X100" s="176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L100" s="141"/>
      <c r="BM100" s="141"/>
      <c r="BN100" s="141"/>
      <c r="BO100" s="141"/>
      <c r="BP100" s="141"/>
    </row>
    <row r="101" spans="1:68" s="142" customFormat="1">
      <c r="A101" s="157">
        <v>2073</v>
      </c>
      <c r="B101" s="158"/>
      <c r="C101" s="158"/>
      <c r="D101" s="158"/>
      <c r="E101" s="158"/>
      <c r="F101" s="158"/>
      <c r="G101" s="158"/>
      <c r="H101" s="141"/>
      <c r="I101" s="141"/>
      <c r="J101" s="141"/>
      <c r="K101" s="146"/>
      <c r="L101" s="146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76"/>
      <c r="X101" s="176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L101" s="141"/>
      <c r="BM101" s="141"/>
      <c r="BN101" s="141"/>
      <c r="BO101" s="141"/>
      <c r="BP101" s="141"/>
    </row>
    <row r="102" spans="1:68" s="142" customFormat="1">
      <c r="A102" s="157">
        <v>2074</v>
      </c>
      <c r="B102" s="158"/>
      <c r="C102" s="158"/>
      <c r="D102" s="158"/>
      <c r="E102" s="158"/>
      <c r="F102" s="158"/>
      <c r="G102" s="158"/>
      <c r="H102" s="141"/>
      <c r="I102" s="141"/>
      <c r="J102" s="141"/>
      <c r="K102" s="146"/>
      <c r="L102" s="146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76"/>
      <c r="X102" s="176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L102" s="141"/>
      <c r="BM102" s="141"/>
      <c r="BN102" s="141"/>
      <c r="BO102" s="141"/>
      <c r="BP102" s="141"/>
    </row>
    <row r="103" spans="1:68" s="142" customFormat="1">
      <c r="A103" s="157">
        <v>2075</v>
      </c>
      <c r="B103" s="158"/>
      <c r="C103" s="158"/>
      <c r="D103" s="158"/>
      <c r="E103" s="158"/>
      <c r="F103" s="158"/>
      <c r="G103" s="158"/>
      <c r="H103" s="141"/>
      <c r="I103" s="141"/>
      <c r="J103" s="141"/>
      <c r="K103" s="146"/>
      <c r="L103" s="146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76"/>
      <c r="X103" s="176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L103" s="141"/>
      <c r="BM103" s="141"/>
      <c r="BN103" s="141"/>
      <c r="BO103" s="141"/>
      <c r="BP103" s="141"/>
    </row>
    <row r="104" spans="1:68" s="142" customFormat="1">
      <c r="A104" s="157">
        <v>2076</v>
      </c>
      <c r="B104" s="158"/>
      <c r="C104" s="158"/>
      <c r="D104" s="158"/>
      <c r="E104" s="158"/>
      <c r="F104" s="158"/>
      <c r="G104" s="158"/>
      <c r="H104" s="141"/>
      <c r="I104" s="141"/>
      <c r="J104" s="141"/>
      <c r="K104" s="146"/>
      <c r="L104" s="146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76"/>
      <c r="X104" s="176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L104" s="141"/>
      <c r="BM104" s="141"/>
      <c r="BN104" s="141"/>
      <c r="BO104" s="141"/>
      <c r="BP104" s="141"/>
    </row>
    <row r="105" spans="1:68" s="142" customFormat="1">
      <c r="A105" s="157">
        <v>2077</v>
      </c>
      <c r="B105" s="158"/>
      <c r="C105" s="158"/>
      <c r="D105" s="158"/>
      <c r="E105" s="158"/>
      <c r="F105" s="158"/>
      <c r="G105" s="158"/>
      <c r="H105" s="141"/>
      <c r="I105" s="141"/>
      <c r="J105" s="141"/>
      <c r="K105" s="146"/>
      <c r="L105" s="146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76"/>
      <c r="X105" s="176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L105" s="141"/>
      <c r="BM105" s="141"/>
      <c r="BN105" s="141"/>
      <c r="BO105" s="141"/>
      <c r="BP105" s="141"/>
    </row>
    <row r="106" spans="1:68" s="142" customFormat="1">
      <c r="A106" s="157">
        <v>2078</v>
      </c>
      <c r="B106" s="158"/>
      <c r="C106" s="158"/>
      <c r="D106" s="158"/>
      <c r="E106" s="158"/>
      <c r="F106" s="158"/>
      <c r="G106" s="158"/>
      <c r="H106" s="141"/>
      <c r="I106" s="141"/>
      <c r="J106" s="141"/>
      <c r="K106" s="146"/>
      <c r="L106" s="146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76"/>
      <c r="X106" s="176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L106" s="141"/>
      <c r="BM106" s="141"/>
      <c r="BN106" s="141"/>
      <c r="BO106" s="141"/>
      <c r="BP106" s="141"/>
    </row>
    <row r="107" spans="1:68" s="142" customFormat="1">
      <c r="A107" s="157">
        <v>2079</v>
      </c>
      <c r="B107" s="158"/>
      <c r="C107" s="158"/>
      <c r="D107" s="158"/>
      <c r="E107" s="158"/>
      <c r="F107" s="158"/>
      <c r="G107" s="158"/>
      <c r="H107" s="141"/>
      <c r="I107" s="141"/>
      <c r="J107" s="141"/>
      <c r="K107" s="146"/>
      <c r="L107" s="146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76"/>
      <c r="X107" s="176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L107" s="141"/>
      <c r="BM107" s="141"/>
      <c r="BN107" s="141"/>
      <c r="BO107" s="141"/>
      <c r="BP107" s="141"/>
    </row>
    <row r="108" spans="1:68" s="142" customFormat="1">
      <c r="A108" s="157">
        <v>2080</v>
      </c>
      <c r="B108" s="158"/>
      <c r="C108" s="158"/>
      <c r="D108" s="158"/>
      <c r="E108" s="158"/>
      <c r="F108" s="158"/>
      <c r="G108" s="158"/>
      <c r="H108" s="141"/>
      <c r="I108" s="141"/>
      <c r="J108" s="141"/>
      <c r="K108" s="146"/>
      <c r="L108" s="146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76"/>
      <c r="X108" s="176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L108" s="141"/>
      <c r="BM108" s="141"/>
      <c r="BN108" s="141"/>
      <c r="BO108" s="141"/>
      <c r="BP108" s="141"/>
    </row>
    <row r="109" spans="1:68" s="142" customFormat="1">
      <c r="A109" s="157">
        <v>2081</v>
      </c>
      <c r="B109" s="158"/>
      <c r="C109" s="158"/>
      <c r="D109" s="158"/>
      <c r="E109" s="158"/>
      <c r="F109" s="158"/>
      <c r="G109" s="158"/>
      <c r="H109" s="141"/>
      <c r="I109" s="141"/>
      <c r="J109" s="141"/>
      <c r="K109" s="146"/>
      <c r="L109" s="146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76"/>
      <c r="X109" s="176"/>
      <c r="BL109" s="141"/>
      <c r="BM109" s="141"/>
      <c r="BN109" s="141"/>
      <c r="BO109" s="141"/>
      <c r="BP109" s="141"/>
    </row>
    <row r="110" spans="1:68" s="142" customFormat="1">
      <c r="A110" s="157">
        <v>2082</v>
      </c>
      <c r="B110" s="158"/>
      <c r="C110" s="158"/>
      <c r="D110" s="158"/>
      <c r="E110" s="158"/>
      <c r="F110" s="158"/>
      <c r="G110" s="158"/>
      <c r="H110" s="141"/>
      <c r="I110" s="141"/>
      <c r="J110" s="141"/>
      <c r="K110" s="146"/>
      <c r="L110" s="146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76"/>
      <c r="X110" s="176"/>
      <c r="BL110" s="141"/>
      <c r="BM110" s="141"/>
      <c r="BN110" s="141"/>
      <c r="BO110" s="141"/>
      <c r="BP110" s="141"/>
    </row>
    <row r="111" spans="1:68" s="142" customFormat="1">
      <c r="A111" s="157">
        <v>2083</v>
      </c>
      <c r="B111" s="158"/>
      <c r="C111" s="158"/>
      <c r="D111" s="158"/>
      <c r="E111" s="158"/>
      <c r="F111" s="158"/>
      <c r="G111" s="158"/>
      <c r="H111" s="141"/>
      <c r="I111" s="141"/>
      <c r="J111" s="141"/>
      <c r="K111" s="146"/>
      <c r="L111" s="146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76"/>
      <c r="X111" s="176"/>
      <c r="BL111" s="141"/>
      <c r="BM111" s="141"/>
      <c r="BN111" s="141"/>
      <c r="BO111" s="141"/>
      <c r="BP111" s="141"/>
    </row>
    <row r="112" spans="1:68" s="142" customFormat="1">
      <c r="A112" s="157">
        <v>2084</v>
      </c>
      <c r="B112" s="158"/>
      <c r="C112" s="158"/>
      <c r="D112" s="158"/>
      <c r="E112" s="158"/>
      <c r="F112" s="158"/>
      <c r="G112" s="158"/>
      <c r="H112" s="141"/>
      <c r="I112" s="141"/>
      <c r="J112" s="141"/>
      <c r="K112" s="146"/>
      <c r="L112" s="146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76"/>
      <c r="X112" s="176"/>
      <c r="BL112" s="141"/>
      <c r="BM112" s="141"/>
      <c r="BN112" s="141"/>
      <c r="BO112" s="141"/>
      <c r="BP112" s="141"/>
    </row>
    <row r="113" spans="1:68" s="142" customFormat="1">
      <c r="A113" s="157">
        <v>2085</v>
      </c>
      <c r="B113" s="158"/>
      <c r="C113" s="158"/>
      <c r="D113" s="158"/>
      <c r="E113" s="158"/>
      <c r="F113" s="158"/>
      <c r="G113" s="158"/>
      <c r="H113" s="141"/>
      <c r="I113" s="141"/>
      <c r="J113" s="141"/>
      <c r="K113" s="146"/>
      <c r="L113" s="146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76"/>
      <c r="X113" s="176"/>
      <c r="BL113" s="141"/>
      <c r="BM113" s="141"/>
      <c r="BN113" s="141"/>
      <c r="BO113" s="141"/>
      <c r="BP113" s="141"/>
    </row>
    <row r="114" spans="1:68" s="142" customFormat="1">
      <c r="A114" s="157">
        <v>2086</v>
      </c>
      <c r="B114" s="158"/>
      <c r="C114" s="158"/>
      <c r="D114" s="158"/>
      <c r="E114" s="158"/>
      <c r="F114" s="158"/>
      <c r="G114" s="158"/>
      <c r="H114" s="141"/>
      <c r="I114" s="141"/>
      <c r="J114" s="141"/>
      <c r="K114" s="146"/>
      <c r="L114" s="146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76"/>
      <c r="X114" s="176"/>
      <c r="BL114" s="141"/>
      <c r="BM114" s="141"/>
      <c r="BN114" s="141"/>
      <c r="BO114" s="141"/>
      <c r="BP114" s="141"/>
    </row>
    <row r="115" spans="1:68" s="142" customFormat="1">
      <c r="A115" s="157">
        <v>2087</v>
      </c>
      <c r="B115" s="158"/>
      <c r="C115" s="158"/>
      <c r="D115" s="158"/>
      <c r="E115" s="158"/>
      <c r="F115" s="158"/>
      <c r="G115" s="158"/>
      <c r="H115" s="141"/>
      <c r="I115" s="141"/>
      <c r="J115" s="141"/>
      <c r="K115" s="146"/>
      <c r="L115" s="146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76"/>
      <c r="X115" s="176"/>
      <c r="BL115" s="141"/>
      <c r="BM115" s="141"/>
      <c r="BN115" s="141"/>
      <c r="BO115" s="141"/>
      <c r="BP115" s="141"/>
    </row>
    <row r="116" spans="1:68" s="142" customFormat="1">
      <c r="A116" s="157">
        <v>2088</v>
      </c>
      <c r="B116" s="158"/>
      <c r="C116" s="158"/>
      <c r="D116" s="158"/>
      <c r="E116" s="158"/>
      <c r="F116" s="158"/>
      <c r="G116" s="158"/>
      <c r="H116" s="141"/>
      <c r="I116" s="141"/>
      <c r="J116" s="141"/>
      <c r="K116" s="146"/>
      <c r="L116" s="146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76"/>
      <c r="X116" s="176"/>
      <c r="BL116" s="141"/>
      <c r="BM116" s="141"/>
      <c r="BN116" s="141"/>
      <c r="BO116" s="141"/>
      <c r="BP116" s="141"/>
    </row>
    <row r="117" spans="1:68" s="142" customFormat="1">
      <c r="A117" s="157">
        <v>2089</v>
      </c>
      <c r="B117" s="158"/>
      <c r="C117" s="158"/>
      <c r="D117" s="158"/>
      <c r="E117" s="158"/>
      <c r="F117" s="158"/>
      <c r="G117" s="158"/>
      <c r="H117" s="141"/>
      <c r="I117" s="141"/>
      <c r="J117" s="141"/>
      <c r="K117" s="146"/>
      <c r="L117" s="146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76"/>
      <c r="X117" s="176"/>
      <c r="BL117" s="141"/>
      <c r="BM117" s="141"/>
      <c r="BN117" s="141"/>
      <c r="BO117" s="141"/>
      <c r="BP117" s="141"/>
    </row>
    <row r="118" spans="1:68" s="142" customFormat="1">
      <c r="A118" s="157">
        <v>2090</v>
      </c>
      <c r="B118" s="157"/>
      <c r="C118" s="157"/>
      <c r="D118" s="157"/>
      <c r="E118" s="157"/>
      <c r="F118" s="157"/>
      <c r="G118" s="157"/>
      <c r="H118" s="141"/>
      <c r="I118" s="141"/>
      <c r="J118" s="141"/>
      <c r="K118" s="146"/>
      <c r="L118" s="146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76"/>
      <c r="X118" s="176"/>
      <c r="BL118" s="141"/>
      <c r="BM118" s="141"/>
      <c r="BN118" s="141"/>
      <c r="BO118" s="141"/>
      <c r="BP118" s="141"/>
    </row>
    <row r="119" spans="1:68" s="142" customFormat="1">
      <c r="A119" s="157">
        <v>2091</v>
      </c>
      <c r="B119" s="158"/>
      <c r="C119" s="158"/>
      <c r="D119" s="158"/>
      <c r="E119" s="158"/>
      <c r="F119" s="158"/>
      <c r="G119" s="158"/>
      <c r="H119" s="141"/>
      <c r="I119" s="141"/>
      <c r="J119" s="141"/>
      <c r="K119" s="146"/>
      <c r="L119" s="146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76"/>
      <c r="X119" s="176"/>
      <c r="BL119" s="141"/>
      <c r="BM119" s="141"/>
      <c r="BN119" s="141"/>
      <c r="BO119" s="141"/>
      <c r="BP119" s="141"/>
    </row>
    <row r="120" spans="1:68" s="142" customFormat="1">
      <c r="A120" s="157">
        <v>2092</v>
      </c>
      <c r="B120" s="158"/>
      <c r="C120" s="158"/>
      <c r="D120" s="158"/>
      <c r="E120" s="158"/>
      <c r="F120" s="158"/>
      <c r="G120" s="158"/>
      <c r="H120" s="141"/>
      <c r="I120" s="141"/>
      <c r="J120" s="141"/>
      <c r="K120" s="146"/>
      <c r="L120" s="146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76"/>
      <c r="X120" s="176"/>
      <c r="BL120" s="141"/>
      <c r="BM120" s="141"/>
      <c r="BN120" s="141"/>
      <c r="BO120" s="141"/>
      <c r="BP120" s="141"/>
    </row>
    <row r="121" spans="1:68" s="142" customFormat="1">
      <c r="A121" s="157">
        <v>2093</v>
      </c>
      <c r="B121" s="158"/>
      <c r="C121" s="158"/>
      <c r="D121" s="158"/>
      <c r="E121" s="158"/>
      <c r="F121" s="158"/>
      <c r="G121" s="158"/>
      <c r="H121" s="141"/>
      <c r="I121" s="141"/>
      <c r="J121" s="141"/>
      <c r="K121" s="146"/>
      <c r="L121" s="146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76"/>
      <c r="X121" s="176"/>
      <c r="BL121" s="141"/>
      <c r="BM121" s="141"/>
      <c r="BN121" s="141"/>
      <c r="BO121" s="141"/>
      <c r="BP121" s="141"/>
    </row>
    <row r="122" spans="1:68" s="142" customFormat="1">
      <c r="A122" s="157">
        <v>2094</v>
      </c>
      <c r="B122" s="158"/>
      <c r="C122" s="158"/>
      <c r="D122" s="158"/>
      <c r="E122" s="158"/>
      <c r="F122" s="158"/>
      <c r="G122" s="158"/>
      <c r="H122" s="141"/>
      <c r="I122" s="141"/>
      <c r="J122" s="141"/>
      <c r="K122" s="146"/>
      <c r="L122" s="146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76"/>
      <c r="X122" s="176"/>
      <c r="BL122" s="141"/>
      <c r="BM122" s="141"/>
      <c r="BN122" s="141"/>
      <c r="BO122" s="141"/>
      <c r="BP122" s="141"/>
    </row>
    <row r="123" spans="1:68" s="142" customFormat="1">
      <c r="A123" s="157">
        <v>2095</v>
      </c>
      <c r="B123" s="158"/>
      <c r="C123" s="158"/>
      <c r="D123" s="158"/>
      <c r="E123" s="158"/>
      <c r="F123" s="158"/>
      <c r="G123" s="158"/>
      <c r="H123" s="141"/>
      <c r="I123" s="141"/>
      <c r="J123" s="141"/>
      <c r="K123" s="146"/>
      <c r="L123" s="146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76"/>
      <c r="X123" s="176"/>
      <c r="BL123" s="141"/>
      <c r="BM123" s="141"/>
      <c r="BN123" s="141"/>
      <c r="BO123" s="141"/>
      <c r="BP123" s="141"/>
    </row>
    <row r="124" spans="1:68" s="142" customFormat="1">
      <c r="A124" s="157">
        <v>2096</v>
      </c>
      <c r="B124" s="158"/>
      <c r="C124" s="158"/>
      <c r="D124" s="158"/>
      <c r="E124" s="158"/>
      <c r="F124" s="158"/>
      <c r="G124" s="158"/>
      <c r="H124" s="141"/>
      <c r="I124" s="141"/>
      <c r="J124" s="141"/>
      <c r="K124" s="146"/>
      <c r="L124" s="146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76"/>
      <c r="X124" s="176"/>
      <c r="BL124" s="141"/>
      <c r="BM124" s="141"/>
      <c r="BN124" s="141"/>
      <c r="BO124" s="141"/>
      <c r="BP124" s="141"/>
    </row>
    <row r="125" spans="1:68" s="142" customFormat="1">
      <c r="A125" s="157">
        <v>2097</v>
      </c>
      <c r="B125" s="158"/>
      <c r="C125" s="158"/>
      <c r="D125" s="158"/>
      <c r="E125" s="158"/>
      <c r="F125" s="158"/>
      <c r="G125" s="158"/>
      <c r="H125" s="141"/>
      <c r="I125" s="141"/>
      <c r="J125" s="141"/>
      <c r="K125" s="146"/>
      <c r="L125" s="146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76"/>
      <c r="X125" s="176"/>
      <c r="BL125" s="141"/>
      <c r="BM125" s="141"/>
      <c r="BN125" s="141"/>
      <c r="BO125" s="141"/>
      <c r="BP125" s="141"/>
    </row>
    <row r="126" spans="1:68" s="142" customFormat="1">
      <c r="A126" s="157">
        <v>2098</v>
      </c>
      <c r="B126" s="158"/>
      <c r="C126" s="158"/>
      <c r="D126" s="158"/>
      <c r="E126" s="158"/>
      <c r="F126" s="158"/>
      <c r="G126" s="158"/>
      <c r="H126" s="141"/>
      <c r="I126" s="141"/>
      <c r="J126" s="141"/>
      <c r="K126" s="146"/>
      <c r="L126" s="146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76"/>
      <c r="X126" s="176"/>
      <c r="BL126" s="141"/>
      <c r="BM126" s="141"/>
      <c r="BN126" s="141"/>
      <c r="BO126" s="141"/>
      <c r="BP126" s="141"/>
    </row>
    <row r="127" spans="1:68" s="142" customFormat="1">
      <c r="A127" s="157">
        <v>2099</v>
      </c>
      <c r="B127" s="158"/>
      <c r="C127" s="158"/>
      <c r="D127" s="158"/>
      <c r="E127" s="158"/>
      <c r="F127" s="158"/>
      <c r="G127" s="158"/>
      <c r="H127" s="141"/>
      <c r="I127" s="141"/>
      <c r="J127" s="141"/>
      <c r="K127" s="146"/>
      <c r="L127" s="146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76"/>
      <c r="X127" s="176"/>
      <c r="BL127" s="141"/>
      <c r="BM127" s="141"/>
      <c r="BN127" s="141"/>
      <c r="BO127" s="141"/>
      <c r="BP127" s="141"/>
    </row>
    <row r="128" spans="1:68" s="142" customFormat="1">
      <c r="A128" s="157">
        <v>2100</v>
      </c>
      <c r="B128" s="157"/>
      <c r="C128" s="157"/>
      <c r="D128" s="157"/>
      <c r="E128" s="157"/>
      <c r="F128" s="157"/>
      <c r="G128" s="157"/>
      <c r="H128" s="141"/>
      <c r="I128" s="141"/>
      <c r="J128" s="141"/>
      <c r="K128" s="146"/>
      <c r="L128" s="146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76"/>
      <c r="X128" s="176"/>
      <c r="BL128" s="141"/>
      <c r="BM128" s="141"/>
      <c r="BN128" s="141"/>
      <c r="BO128" s="141"/>
      <c r="BP128" s="141"/>
    </row>
  </sheetData>
  <mergeCells count="20">
    <mergeCell ref="K14:T14"/>
    <mergeCell ref="A15:A17"/>
    <mergeCell ref="B15:C15"/>
    <mergeCell ref="D15:E15"/>
    <mergeCell ref="F15:G15"/>
    <mergeCell ref="K15:L15"/>
    <mergeCell ref="M15:N15"/>
    <mergeCell ref="O15:P15"/>
    <mergeCell ref="Q15:R15"/>
    <mergeCell ref="S15:T15"/>
    <mergeCell ref="U15:V15"/>
    <mergeCell ref="B16:C16"/>
    <mergeCell ref="D16:E16"/>
    <mergeCell ref="F16:G16"/>
    <mergeCell ref="K16:L16"/>
    <mergeCell ref="M16:N16"/>
    <mergeCell ref="O16:P16"/>
    <mergeCell ref="Q16:R16"/>
    <mergeCell ref="S16:T16"/>
    <mergeCell ref="U16:V16"/>
  </mergeCells>
  <pageMargins left="0.7" right="0.7" top="0.75" bottom="0.75" header="0.3" footer="0.3"/>
  <pageSetup paperSize="8" scale="3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BP128"/>
  <sheetViews>
    <sheetView workbookViewId="0">
      <selection activeCell="F7" sqref="F7:I9"/>
    </sheetView>
  </sheetViews>
  <sheetFormatPr defaultRowHeight="15" outlineLevelCol="1"/>
  <cols>
    <col min="1" max="1" width="9.140625" style="141"/>
    <col min="2" max="9" width="12.85546875" style="141" customWidth="1"/>
    <col min="10" max="10" width="10.7109375" style="141" customWidth="1"/>
    <col min="11" max="12" width="9.140625" style="141" customWidth="1"/>
    <col min="13" max="49" width="9.140625" style="141"/>
    <col min="50" max="56" width="0" style="141" hidden="1" customWidth="1" outlineLevel="1"/>
    <col min="57" max="57" width="9.140625" style="141" collapsed="1"/>
    <col min="58" max="16384" width="9.140625" style="141"/>
  </cols>
  <sheetData>
    <row r="1" spans="1:24">
      <c r="A1" s="141" t="s">
        <v>313</v>
      </c>
    </row>
    <row r="3" spans="1:24" ht="18">
      <c r="B3" s="1" t="s">
        <v>293</v>
      </c>
      <c r="C3" s="1"/>
      <c r="D3" s="1" t="s">
        <v>294</v>
      </c>
      <c r="E3" s="1"/>
      <c r="F3" s="1" t="s">
        <v>295</v>
      </c>
      <c r="G3" s="1"/>
      <c r="H3" s="1" t="s">
        <v>314</v>
      </c>
      <c r="I3" s="1"/>
      <c r="K3" s="1" t="s">
        <v>331</v>
      </c>
      <c r="L3" s="1"/>
    </row>
    <row r="4" spans="1:24">
      <c r="B4" s="169" t="s">
        <v>99</v>
      </c>
      <c r="C4" s="169" t="s">
        <v>89</v>
      </c>
      <c r="D4" s="169" t="s">
        <v>99</v>
      </c>
      <c r="E4" s="169" t="s">
        <v>89</v>
      </c>
      <c r="F4" s="169" t="s">
        <v>99</v>
      </c>
      <c r="G4" s="169" t="s">
        <v>89</v>
      </c>
      <c r="H4" s="169" t="s">
        <v>99</v>
      </c>
      <c r="I4" s="169" t="s">
        <v>89</v>
      </c>
      <c r="K4" s="169" t="s">
        <v>99</v>
      </c>
      <c r="L4" s="169" t="s">
        <v>89</v>
      </c>
    </row>
    <row r="5" spans="1:24">
      <c r="A5" s="141">
        <v>1990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K5" s="84">
        <v>352.5</v>
      </c>
      <c r="L5" s="84">
        <v>352.5</v>
      </c>
    </row>
    <row r="6" spans="1:24" s="142" customFormat="1">
      <c r="A6" s="142">
        <v>2010</v>
      </c>
      <c r="B6" s="142">
        <v>0.35</v>
      </c>
      <c r="C6" s="142">
        <v>0.3</v>
      </c>
      <c r="J6" s="141"/>
      <c r="K6" s="167">
        <v>387.5</v>
      </c>
      <c r="L6" s="167">
        <v>389.5</v>
      </c>
      <c r="P6" s="141"/>
    </row>
    <row r="7" spans="1:24">
      <c r="A7" s="141">
        <v>2030</v>
      </c>
      <c r="B7" s="148">
        <v>1.9</v>
      </c>
      <c r="C7" s="143">
        <v>1.38</v>
      </c>
      <c r="D7" s="143">
        <v>-0.13</v>
      </c>
      <c r="E7" s="148">
        <v>-0.1</v>
      </c>
      <c r="F7" s="242">
        <v>0.94724379999999897</v>
      </c>
      <c r="G7" s="242">
        <v>0.98231119999999805</v>
      </c>
      <c r="H7" s="242">
        <v>2.0960858000000002E-2</v>
      </c>
      <c r="I7" s="242">
        <v>2.1372505E-2</v>
      </c>
      <c r="K7" s="84">
        <v>452</v>
      </c>
      <c r="L7" s="84">
        <v>450.5</v>
      </c>
    </row>
    <row r="8" spans="1:24">
      <c r="A8" s="141">
        <v>2050</v>
      </c>
      <c r="B8" s="143">
        <v>3.93</v>
      </c>
      <c r="C8" s="143">
        <v>2.34</v>
      </c>
      <c r="D8" s="143">
        <v>-0.28000000000000003</v>
      </c>
      <c r="E8" s="143">
        <v>-0.16</v>
      </c>
      <c r="F8" s="242">
        <v>1.9767982000000011</v>
      </c>
      <c r="G8" s="242">
        <v>1.6704104999999956</v>
      </c>
      <c r="H8" s="242">
        <v>4.2827281999999994E-2</v>
      </c>
      <c r="I8" s="242">
        <v>3.6702115E-2</v>
      </c>
      <c r="K8" s="84">
        <v>561</v>
      </c>
      <c r="L8" s="84">
        <v>527</v>
      </c>
    </row>
    <row r="9" spans="1:24">
      <c r="A9" s="141">
        <v>2070</v>
      </c>
      <c r="B9" s="143">
        <v>6.34</v>
      </c>
      <c r="C9" s="143">
        <v>3.26</v>
      </c>
      <c r="D9" s="143">
        <v>-0.45</v>
      </c>
      <c r="E9" s="143">
        <v>-0.23</v>
      </c>
      <c r="F9" s="242">
        <v>3.1816457000000007</v>
      </c>
      <c r="G9" s="242">
        <v>2.3298359999999967</v>
      </c>
      <c r="H9" s="242">
        <v>6.9451329000000006E-2</v>
      </c>
      <c r="I9" s="242">
        <v>5.1500765999999996E-2</v>
      </c>
      <c r="K9" s="84">
        <v>709</v>
      </c>
      <c r="L9" s="84">
        <v>606</v>
      </c>
    </row>
    <row r="10" spans="1:24">
      <c r="A10" s="141">
        <v>2090</v>
      </c>
      <c r="B10" s="144"/>
      <c r="C10" s="144"/>
      <c r="D10" s="144"/>
      <c r="E10" s="144"/>
      <c r="F10" s="144"/>
      <c r="G10" s="144"/>
      <c r="H10" s="144"/>
      <c r="I10" s="144"/>
      <c r="K10" s="84">
        <v>878.5</v>
      </c>
      <c r="L10" s="84">
        <v>679.5</v>
      </c>
    </row>
    <row r="11" spans="1:24">
      <c r="A11" s="141">
        <v>2100</v>
      </c>
      <c r="B11" s="144"/>
      <c r="C11" s="144"/>
      <c r="D11" s="144"/>
      <c r="E11" s="144"/>
      <c r="F11" s="144"/>
      <c r="G11" s="144"/>
      <c r="H11" s="144"/>
      <c r="I11" s="144"/>
      <c r="K11" s="84">
        <v>964</v>
      </c>
      <c r="L11" s="84">
        <v>710</v>
      </c>
    </row>
    <row r="12" spans="1:24">
      <c r="B12" s="145"/>
      <c r="K12" s="141" t="s">
        <v>296</v>
      </c>
    </row>
    <row r="14" spans="1:24">
      <c r="K14" s="247" t="s">
        <v>297</v>
      </c>
      <c r="L14" s="247"/>
      <c r="M14" s="247"/>
      <c r="N14" s="247"/>
      <c r="O14" s="247"/>
      <c r="P14" s="247"/>
      <c r="Q14" s="247"/>
      <c r="R14" s="247"/>
      <c r="S14" s="247"/>
      <c r="T14" s="247"/>
      <c r="U14" s="153"/>
      <c r="V14" s="153"/>
      <c r="W14" s="153"/>
      <c r="X14" s="153"/>
    </row>
    <row r="15" spans="1:24" ht="18">
      <c r="A15" s="243" t="s">
        <v>86</v>
      </c>
      <c r="B15" s="243" t="s">
        <v>293</v>
      </c>
      <c r="C15" s="243"/>
      <c r="D15" s="243" t="s">
        <v>294</v>
      </c>
      <c r="E15" s="243"/>
      <c r="F15" s="243" t="s">
        <v>298</v>
      </c>
      <c r="G15" s="243"/>
      <c r="H15" s="243" t="s">
        <v>314</v>
      </c>
      <c r="I15" s="243"/>
      <c r="K15" s="243" t="s">
        <v>299</v>
      </c>
      <c r="L15" s="243"/>
      <c r="M15" s="243" t="s">
        <v>193</v>
      </c>
      <c r="N15" s="243"/>
      <c r="O15" s="243" t="s">
        <v>300</v>
      </c>
      <c r="P15" s="243"/>
      <c r="Q15" s="243" t="s">
        <v>301</v>
      </c>
      <c r="R15" s="243"/>
      <c r="S15" s="243" t="s">
        <v>192</v>
      </c>
      <c r="T15" s="243"/>
      <c r="U15" s="243" t="s">
        <v>302</v>
      </c>
      <c r="V15" s="243"/>
      <c r="W15" s="243" t="s">
        <v>314</v>
      </c>
      <c r="X15" s="243"/>
    </row>
    <row r="16" spans="1:24">
      <c r="A16" s="243"/>
      <c r="B16" s="243" t="s">
        <v>303</v>
      </c>
      <c r="C16" s="243"/>
      <c r="D16" s="243" t="s">
        <v>304</v>
      </c>
      <c r="E16" s="243"/>
      <c r="F16" s="243" t="s">
        <v>303</v>
      </c>
      <c r="G16" s="243"/>
      <c r="H16" s="243" t="s">
        <v>315</v>
      </c>
      <c r="I16" s="243"/>
      <c r="K16" s="243" t="s">
        <v>305</v>
      </c>
      <c r="L16" s="243"/>
      <c r="M16" s="243" t="s">
        <v>303</v>
      </c>
      <c r="N16" s="243"/>
      <c r="O16" s="243" t="s">
        <v>303</v>
      </c>
      <c r="P16" s="243"/>
      <c r="Q16" s="243" t="s">
        <v>303</v>
      </c>
      <c r="R16" s="243"/>
      <c r="S16" s="243" t="s">
        <v>304</v>
      </c>
      <c r="T16" s="243"/>
      <c r="U16" s="243" t="s">
        <v>303</v>
      </c>
      <c r="V16" s="243"/>
      <c r="W16" s="243" t="s">
        <v>315</v>
      </c>
      <c r="X16" s="243"/>
    </row>
    <row r="17" spans="1:56" ht="27" customHeight="1">
      <c r="A17" s="243"/>
      <c r="B17" s="160" t="s">
        <v>316</v>
      </c>
      <c r="C17" s="160" t="s">
        <v>317</v>
      </c>
      <c r="D17" s="160" t="s">
        <v>316</v>
      </c>
      <c r="E17" s="160" t="s">
        <v>317</v>
      </c>
      <c r="F17" s="160" t="s">
        <v>316</v>
      </c>
      <c r="G17" s="160" t="s">
        <v>317</v>
      </c>
      <c r="H17" s="160" t="s">
        <v>316</v>
      </c>
      <c r="I17" s="160" t="s">
        <v>317</v>
      </c>
      <c r="K17" s="154" t="s">
        <v>99</v>
      </c>
      <c r="L17" s="154" t="s">
        <v>89</v>
      </c>
      <c r="M17" s="154" t="s">
        <v>99</v>
      </c>
      <c r="N17" s="154" t="s">
        <v>89</v>
      </c>
      <c r="O17" s="154" t="s">
        <v>99</v>
      </c>
      <c r="P17" s="154" t="s">
        <v>89</v>
      </c>
      <c r="Q17" s="154" t="s">
        <v>99</v>
      </c>
      <c r="R17" s="154" t="s">
        <v>89</v>
      </c>
      <c r="S17" s="154" t="s">
        <v>99</v>
      </c>
      <c r="T17" s="154" t="s">
        <v>89</v>
      </c>
      <c r="U17" s="154" t="s">
        <v>99</v>
      </c>
      <c r="V17" s="154" t="s">
        <v>89</v>
      </c>
      <c r="W17" s="154" t="s">
        <v>99</v>
      </c>
      <c r="X17" s="154" t="s">
        <v>89</v>
      </c>
    </row>
    <row r="18" spans="1:56">
      <c r="A18" s="146">
        <v>1990</v>
      </c>
      <c r="B18" s="159">
        <f>B5</f>
        <v>0</v>
      </c>
      <c r="C18" s="159">
        <f>C5</f>
        <v>0</v>
      </c>
      <c r="D18" s="159">
        <v>0</v>
      </c>
      <c r="E18" s="159">
        <v>0</v>
      </c>
      <c r="F18" s="159">
        <v>0</v>
      </c>
      <c r="G18" s="159">
        <v>0</v>
      </c>
      <c r="H18" s="159">
        <v>0</v>
      </c>
      <c r="I18" s="159">
        <v>0</v>
      </c>
      <c r="K18" s="147">
        <v>352.5</v>
      </c>
      <c r="L18" s="147">
        <v>352.5</v>
      </c>
      <c r="M18" s="146">
        <v>19.100000000000001</v>
      </c>
      <c r="N18" s="146">
        <v>19.100000000000001</v>
      </c>
      <c r="O18" s="146">
        <v>21.7</v>
      </c>
      <c r="P18" s="146">
        <v>21.7</v>
      </c>
      <c r="Q18" s="146">
        <v>13.3</v>
      </c>
      <c r="R18" s="146">
        <v>13.3</v>
      </c>
      <c r="S18" s="146">
        <v>62.5</v>
      </c>
      <c r="T18" s="146">
        <v>62.5</v>
      </c>
      <c r="U18" s="147">
        <v>22.128112600000001</v>
      </c>
      <c r="V18" s="147">
        <v>22.128112600000001</v>
      </c>
      <c r="W18" s="147">
        <v>35.567640594999993</v>
      </c>
      <c r="X18" s="147">
        <v>35.567640594999993</v>
      </c>
    </row>
    <row r="19" spans="1:56">
      <c r="A19" s="146">
        <v>1991</v>
      </c>
      <c r="B19" s="159">
        <f t="shared" ref="B19:C34" si="0">(B$6-B$5)/COUNT($A$18:$A$37)+B18</f>
        <v>1.7499999999999998E-2</v>
      </c>
      <c r="C19" s="159">
        <f t="shared" si="0"/>
        <v>1.4999999999999999E-2</v>
      </c>
      <c r="D19" s="159">
        <f t="shared" ref="D19:I34" si="1">(D$7-D$5)/COUNT($A$18:$A$57)+D18</f>
        <v>-3.2500000000000003E-3</v>
      </c>
      <c r="E19" s="159">
        <f t="shared" si="1"/>
        <v>-2.5000000000000001E-3</v>
      </c>
      <c r="F19" s="159">
        <f t="shared" si="1"/>
        <v>2.3681094999999975E-2</v>
      </c>
      <c r="G19" s="159">
        <f t="shared" si="1"/>
        <v>2.4557779999999953E-2</v>
      </c>
      <c r="H19" s="159">
        <f t="shared" si="1"/>
        <v>5.240214500000001E-4</v>
      </c>
      <c r="I19" s="159">
        <f t="shared" si="1"/>
        <v>5.34312625E-4</v>
      </c>
      <c r="K19" s="147">
        <v>354.05</v>
      </c>
      <c r="L19" s="147">
        <v>354.05</v>
      </c>
      <c r="M19" s="147">
        <f>M$18+$B19</f>
        <v>19.1175</v>
      </c>
      <c r="N19" s="147">
        <f>N$18+$C19</f>
        <v>19.115000000000002</v>
      </c>
      <c r="O19" s="147">
        <f>O$18+$B19</f>
        <v>21.717499999999998</v>
      </c>
      <c r="P19" s="147">
        <f>P$18+$C19</f>
        <v>21.715</v>
      </c>
      <c r="Q19" s="147">
        <f>Q$18+$B19</f>
        <v>13.317500000000001</v>
      </c>
      <c r="R19" s="147">
        <f>R$18+$C19</f>
        <v>13.315000000000001</v>
      </c>
      <c r="S19" s="147">
        <f>S$18+S$18*$D19/100</f>
        <v>62.497968749999998</v>
      </c>
      <c r="T19" s="147">
        <f>T$18+T$18*$E19/100</f>
        <v>62.498437500000001</v>
      </c>
      <c r="U19" s="147">
        <f>U$18+$F19</f>
        <v>22.151793695000002</v>
      </c>
      <c r="V19" s="147">
        <f>V$18+$G19</f>
        <v>22.15267038</v>
      </c>
      <c r="W19" s="147">
        <f>W$18+$H19</f>
        <v>35.568164616449991</v>
      </c>
      <c r="X19" s="147">
        <f>X$18+$I19</f>
        <v>35.568174907624993</v>
      </c>
    </row>
    <row r="20" spans="1:56">
      <c r="A20" s="146">
        <v>1992</v>
      </c>
      <c r="B20" s="159">
        <f t="shared" si="0"/>
        <v>3.4999999999999996E-2</v>
      </c>
      <c r="C20" s="159">
        <f t="shared" si="0"/>
        <v>0.03</v>
      </c>
      <c r="D20" s="159">
        <f t="shared" si="1"/>
        <v>-6.5000000000000006E-3</v>
      </c>
      <c r="E20" s="159">
        <f t="shared" si="1"/>
        <v>-5.0000000000000001E-3</v>
      </c>
      <c r="F20" s="159">
        <f t="shared" si="1"/>
        <v>4.736218999999995E-2</v>
      </c>
      <c r="G20" s="159">
        <f t="shared" si="1"/>
        <v>4.9115559999999905E-2</v>
      </c>
      <c r="H20" s="159">
        <f t="shared" si="1"/>
        <v>1.0480429000000002E-3</v>
      </c>
      <c r="I20" s="159">
        <f t="shared" si="1"/>
        <v>1.06862525E-3</v>
      </c>
      <c r="K20" s="147">
        <v>355.6</v>
      </c>
      <c r="L20" s="147">
        <v>355.6</v>
      </c>
      <c r="M20" s="147">
        <f t="shared" ref="M20:M83" si="2">M$18+$B20</f>
        <v>19.135000000000002</v>
      </c>
      <c r="N20" s="147">
        <f t="shared" ref="N20:N83" si="3">N$18+$C20</f>
        <v>19.130000000000003</v>
      </c>
      <c r="O20" s="147">
        <f t="shared" ref="O20:O83" si="4">O$18+$B20</f>
        <v>21.734999999999999</v>
      </c>
      <c r="P20" s="147">
        <f t="shared" ref="P20:P83" si="5">P$18+$C20</f>
        <v>21.73</v>
      </c>
      <c r="Q20" s="147">
        <f t="shared" ref="Q20:Q83" si="6">Q$18+$B20</f>
        <v>13.335000000000001</v>
      </c>
      <c r="R20" s="147">
        <f t="shared" ref="R20:R83" si="7">R$18+$C20</f>
        <v>13.33</v>
      </c>
      <c r="S20" s="147">
        <f t="shared" ref="S20:S83" si="8">S$18+S$18*$D20/100</f>
        <v>62.495937499999997</v>
      </c>
      <c r="T20" s="147">
        <f t="shared" ref="T20:T83" si="9">T$18+T$18*$E20/100</f>
        <v>62.496875000000003</v>
      </c>
      <c r="U20" s="147">
        <f t="shared" ref="U20:U83" si="10">U$18+$F20</f>
        <v>22.175474790000003</v>
      </c>
      <c r="V20" s="147">
        <f t="shared" ref="V20:V83" si="11">V$18+$G20</f>
        <v>22.177228160000002</v>
      </c>
      <c r="W20" s="147">
        <f t="shared" ref="W20:W83" si="12">W$18+$H20</f>
        <v>35.568688637899996</v>
      </c>
      <c r="X20" s="147">
        <f t="shared" ref="X20:X83" si="13">X$18+$I20</f>
        <v>35.568709220249993</v>
      </c>
    </row>
    <row r="21" spans="1:56">
      <c r="A21" s="146">
        <v>1993</v>
      </c>
      <c r="B21" s="159">
        <f t="shared" si="0"/>
        <v>5.2499999999999991E-2</v>
      </c>
      <c r="C21" s="159">
        <f t="shared" si="0"/>
        <v>4.4999999999999998E-2</v>
      </c>
      <c r="D21" s="159">
        <f t="shared" si="1"/>
        <v>-9.7500000000000017E-3</v>
      </c>
      <c r="E21" s="159">
        <f t="shared" si="1"/>
        <v>-7.4999999999999997E-3</v>
      </c>
      <c r="F21" s="159">
        <f t="shared" si="1"/>
        <v>7.1043284999999928E-2</v>
      </c>
      <c r="G21" s="159">
        <f t="shared" si="1"/>
        <v>7.3673339999999865E-2</v>
      </c>
      <c r="H21" s="159">
        <f t="shared" si="1"/>
        <v>1.5720643500000003E-3</v>
      </c>
      <c r="I21" s="159">
        <f t="shared" si="1"/>
        <v>1.602937875E-3</v>
      </c>
      <c r="K21" s="147">
        <v>357.15000000000003</v>
      </c>
      <c r="L21" s="147">
        <v>357.15000000000003</v>
      </c>
      <c r="M21" s="147">
        <f t="shared" si="2"/>
        <v>19.1525</v>
      </c>
      <c r="N21" s="147">
        <f t="shared" si="3"/>
        <v>19.145000000000003</v>
      </c>
      <c r="O21" s="147">
        <f t="shared" si="4"/>
        <v>21.752499999999998</v>
      </c>
      <c r="P21" s="147">
        <f t="shared" si="5"/>
        <v>21.745000000000001</v>
      </c>
      <c r="Q21" s="147">
        <f t="shared" si="6"/>
        <v>13.352500000000001</v>
      </c>
      <c r="R21" s="147">
        <f t="shared" si="7"/>
        <v>13.345000000000001</v>
      </c>
      <c r="S21" s="147">
        <f t="shared" si="8"/>
        <v>62.493906250000002</v>
      </c>
      <c r="T21" s="147">
        <f t="shared" si="9"/>
        <v>62.495312499999997</v>
      </c>
      <c r="U21" s="147">
        <f t="shared" si="10"/>
        <v>22.199155885</v>
      </c>
      <c r="V21" s="147">
        <f t="shared" si="11"/>
        <v>22.201785940000001</v>
      </c>
      <c r="W21" s="147">
        <f t="shared" si="12"/>
        <v>35.569212659349994</v>
      </c>
      <c r="X21" s="147">
        <f t="shared" si="13"/>
        <v>35.569243532874992</v>
      </c>
    </row>
    <row r="22" spans="1:56">
      <c r="A22" s="146">
        <v>1994</v>
      </c>
      <c r="B22" s="159">
        <f t="shared" si="0"/>
        <v>6.9999999999999993E-2</v>
      </c>
      <c r="C22" s="159">
        <f t="shared" si="0"/>
        <v>0.06</v>
      </c>
      <c r="D22" s="159">
        <f t="shared" si="1"/>
        <v>-1.3000000000000001E-2</v>
      </c>
      <c r="E22" s="159">
        <f t="shared" si="1"/>
        <v>-0.01</v>
      </c>
      <c r="F22" s="159">
        <f t="shared" si="1"/>
        <v>9.47243799999999E-2</v>
      </c>
      <c r="G22" s="159">
        <f t="shared" si="1"/>
        <v>9.8231119999999811E-2</v>
      </c>
      <c r="H22" s="159">
        <f t="shared" si="1"/>
        <v>2.0960858000000004E-3</v>
      </c>
      <c r="I22" s="159">
        <f t="shared" si="1"/>
        <v>2.1372505E-3</v>
      </c>
      <c r="K22" s="147">
        <v>358.70000000000005</v>
      </c>
      <c r="L22" s="147">
        <v>358.70000000000005</v>
      </c>
      <c r="M22" s="147">
        <f t="shared" si="2"/>
        <v>19.170000000000002</v>
      </c>
      <c r="N22" s="147">
        <f t="shared" si="3"/>
        <v>19.16</v>
      </c>
      <c r="O22" s="147">
        <f t="shared" si="4"/>
        <v>21.77</v>
      </c>
      <c r="P22" s="147">
        <f t="shared" si="5"/>
        <v>21.759999999999998</v>
      </c>
      <c r="Q22" s="147">
        <f t="shared" si="6"/>
        <v>13.370000000000001</v>
      </c>
      <c r="R22" s="147">
        <f t="shared" si="7"/>
        <v>13.360000000000001</v>
      </c>
      <c r="S22" s="147">
        <f t="shared" si="8"/>
        <v>62.491875</v>
      </c>
      <c r="T22" s="147">
        <f t="shared" si="9"/>
        <v>62.493749999999999</v>
      </c>
      <c r="U22" s="147">
        <f t="shared" si="10"/>
        <v>22.22283698</v>
      </c>
      <c r="V22" s="147">
        <f t="shared" si="11"/>
        <v>22.226343720000003</v>
      </c>
      <c r="W22" s="147">
        <f t="shared" si="12"/>
        <v>35.569736680799991</v>
      </c>
      <c r="X22" s="147">
        <f t="shared" si="13"/>
        <v>35.569777845499992</v>
      </c>
    </row>
    <row r="23" spans="1:56">
      <c r="A23" s="146">
        <v>1995</v>
      </c>
      <c r="B23" s="159">
        <f t="shared" si="0"/>
        <v>8.7499999999999994E-2</v>
      </c>
      <c r="C23" s="159">
        <f t="shared" si="0"/>
        <v>7.4999999999999997E-2</v>
      </c>
      <c r="D23" s="159">
        <f t="shared" si="1"/>
        <v>-1.6250000000000001E-2</v>
      </c>
      <c r="E23" s="159">
        <f t="shared" si="1"/>
        <v>-1.2500000000000001E-2</v>
      </c>
      <c r="F23" s="159">
        <f t="shared" si="1"/>
        <v>0.11840547499999987</v>
      </c>
      <c r="G23" s="159">
        <f t="shared" si="1"/>
        <v>0.12278889999999976</v>
      </c>
      <c r="H23" s="159">
        <f t="shared" si="1"/>
        <v>2.6201072500000007E-3</v>
      </c>
      <c r="I23" s="159">
        <f t="shared" si="1"/>
        <v>2.671563125E-3</v>
      </c>
      <c r="K23" s="147">
        <v>360.25000000000006</v>
      </c>
      <c r="L23" s="147">
        <v>360.25000000000006</v>
      </c>
      <c r="M23" s="147">
        <f t="shared" si="2"/>
        <v>19.1875</v>
      </c>
      <c r="N23" s="147">
        <f t="shared" si="3"/>
        <v>19.175000000000001</v>
      </c>
      <c r="O23" s="147">
        <f t="shared" si="4"/>
        <v>21.787499999999998</v>
      </c>
      <c r="P23" s="147">
        <f t="shared" si="5"/>
        <v>21.774999999999999</v>
      </c>
      <c r="Q23" s="147">
        <f t="shared" si="6"/>
        <v>13.387500000000001</v>
      </c>
      <c r="R23" s="147">
        <f t="shared" si="7"/>
        <v>13.375</v>
      </c>
      <c r="S23" s="147">
        <f t="shared" si="8"/>
        <v>62.489843749999999</v>
      </c>
      <c r="T23" s="147">
        <f t="shared" si="9"/>
        <v>62.4921875</v>
      </c>
      <c r="U23" s="147">
        <f t="shared" si="10"/>
        <v>22.246518075000001</v>
      </c>
      <c r="V23" s="147">
        <f t="shared" si="11"/>
        <v>22.250901500000001</v>
      </c>
      <c r="W23" s="147">
        <f t="shared" si="12"/>
        <v>35.570260702249996</v>
      </c>
      <c r="X23" s="147">
        <f t="shared" si="13"/>
        <v>35.570312158124992</v>
      </c>
    </row>
    <row r="24" spans="1:56">
      <c r="A24" s="146">
        <v>1996</v>
      </c>
      <c r="B24" s="159">
        <f t="shared" si="0"/>
        <v>0.105</v>
      </c>
      <c r="C24" s="159">
        <f t="shared" si="0"/>
        <v>0.09</v>
      </c>
      <c r="D24" s="159">
        <f t="shared" si="1"/>
        <v>-1.95E-2</v>
      </c>
      <c r="E24" s="159">
        <f t="shared" si="1"/>
        <v>-1.5000000000000001E-2</v>
      </c>
      <c r="F24" s="159">
        <f t="shared" si="1"/>
        <v>0.14208656999999986</v>
      </c>
      <c r="G24" s="159">
        <f t="shared" si="1"/>
        <v>0.1473466799999997</v>
      </c>
      <c r="H24" s="159">
        <f t="shared" si="1"/>
        <v>3.144128700000001E-3</v>
      </c>
      <c r="I24" s="159">
        <f t="shared" si="1"/>
        <v>3.20587575E-3</v>
      </c>
      <c r="K24" s="147">
        <v>361.80000000000007</v>
      </c>
      <c r="L24" s="147">
        <v>361.80000000000007</v>
      </c>
      <c r="M24" s="147">
        <f t="shared" si="2"/>
        <v>19.205000000000002</v>
      </c>
      <c r="N24" s="147">
        <f t="shared" si="3"/>
        <v>19.190000000000001</v>
      </c>
      <c r="O24" s="147">
        <f t="shared" si="4"/>
        <v>21.805</v>
      </c>
      <c r="P24" s="147">
        <f t="shared" si="5"/>
        <v>21.79</v>
      </c>
      <c r="Q24" s="147">
        <f t="shared" si="6"/>
        <v>13.405000000000001</v>
      </c>
      <c r="R24" s="147">
        <f t="shared" si="7"/>
        <v>13.39</v>
      </c>
      <c r="S24" s="147">
        <f t="shared" si="8"/>
        <v>62.487812499999997</v>
      </c>
      <c r="T24" s="147">
        <f t="shared" si="9"/>
        <v>62.490625000000001</v>
      </c>
      <c r="U24" s="147">
        <f t="shared" si="10"/>
        <v>22.270199170000001</v>
      </c>
      <c r="V24" s="147">
        <f t="shared" si="11"/>
        <v>22.27545928</v>
      </c>
      <c r="W24" s="147">
        <f t="shared" si="12"/>
        <v>35.570784723699994</v>
      </c>
      <c r="X24" s="147">
        <f t="shared" si="13"/>
        <v>35.570846470749991</v>
      </c>
    </row>
    <row r="25" spans="1:56">
      <c r="A25" s="146">
        <v>1997</v>
      </c>
      <c r="B25" s="159">
        <f t="shared" si="0"/>
        <v>0.1225</v>
      </c>
      <c r="C25" s="159">
        <f t="shared" si="0"/>
        <v>0.105</v>
      </c>
      <c r="D25" s="159">
        <f t="shared" si="1"/>
        <v>-2.2749999999999999E-2</v>
      </c>
      <c r="E25" s="159">
        <f t="shared" si="1"/>
        <v>-1.7500000000000002E-2</v>
      </c>
      <c r="F25" s="159">
        <f t="shared" si="1"/>
        <v>0.16576766499999984</v>
      </c>
      <c r="G25" s="159">
        <f t="shared" si="1"/>
        <v>0.17190445999999965</v>
      </c>
      <c r="H25" s="159">
        <f t="shared" si="1"/>
        <v>3.6681501500000014E-3</v>
      </c>
      <c r="I25" s="159">
        <f t="shared" si="1"/>
        <v>3.740188375E-3</v>
      </c>
      <c r="K25" s="147">
        <v>363.35000000000008</v>
      </c>
      <c r="L25" s="147">
        <v>363.35000000000008</v>
      </c>
      <c r="M25" s="147">
        <f t="shared" si="2"/>
        <v>19.2225</v>
      </c>
      <c r="N25" s="147">
        <f t="shared" si="3"/>
        <v>19.205000000000002</v>
      </c>
      <c r="O25" s="147">
        <f t="shared" si="4"/>
        <v>21.822499999999998</v>
      </c>
      <c r="P25" s="147">
        <f t="shared" si="5"/>
        <v>21.805</v>
      </c>
      <c r="Q25" s="147">
        <f t="shared" si="6"/>
        <v>13.422500000000001</v>
      </c>
      <c r="R25" s="147">
        <f t="shared" si="7"/>
        <v>13.405000000000001</v>
      </c>
      <c r="S25" s="147">
        <f t="shared" si="8"/>
        <v>62.485781250000002</v>
      </c>
      <c r="T25" s="147">
        <f t="shared" si="9"/>
        <v>62.489062500000003</v>
      </c>
      <c r="U25" s="147">
        <f t="shared" si="10"/>
        <v>22.293880265000002</v>
      </c>
      <c r="V25" s="147">
        <f t="shared" si="11"/>
        <v>22.300017060000002</v>
      </c>
      <c r="W25" s="147">
        <f t="shared" si="12"/>
        <v>35.571308745149992</v>
      </c>
      <c r="X25" s="147">
        <f t="shared" si="13"/>
        <v>35.571380783374991</v>
      </c>
    </row>
    <row r="26" spans="1:56">
      <c r="A26" s="146">
        <v>1998</v>
      </c>
      <c r="B26" s="159">
        <f t="shared" si="0"/>
        <v>0.13999999999999999</v>
      </c>
      <c r="C26" s="159">
        <f t="shared" si="0"/>
        <v>0.12</v>
      </c>
      <c r="D26" s="159">
        <f t="shared" si="1"/>
        <v>-2.5999999999999999E-2</v>
      </c>
      <c r="E26" s="159">
        <f t="shared" si="1"/>
        <v>-0.02</v>
      </c>
      <c r="F26" s="159">
        <f t="shared" si="1"/>
        <v>0.18944875999999983</v>
      </c>
      <c r="G26" s="159">
        <f t="shared" si="1"/>
        <v>0.19646223999999959</v>
      </c>
      <c r="H26" s="159">
        <f t="shared" si="1"/>
        <v>4.1921716000000017E-3</v>
      </c>
      <c r="I26" s="159">
        <f t="shared" si="1"/>
        <v>4.274501E-3</v>
      </c>
      <c r="K26" s="147">
        <v>364.90000000000009</v>
      </c>
      <c r="L26" s="147">
        <v>364.90000000000009</v>
      </c>
      <c r="M26" s="147">
        <f t="shared" si="2"/>
        <v>19.240000000000002</v>
      </c>
      <c r="N26" s="147">
        <f t="shared" si="3"/>
        <v>19.220000000000002</v>
      </c>
      <c r="O26" s="147">
        <f t="shared" si="4"/>
        <v>21.84</v>
      </c>
      <c r="P26" s="147">
        <f t="shared" si="5"/>
        <v>21.82</v>
      </c>
      <c r="Q26" s="147">
        <f t="shared" si="6"/>
        <v>13.440000000000001</v>
      </c>
      <c r="R26" s="147">
        <f t="shared" si="7"/>
        <v>13.42</v>
      </c>
      <c r="S26" s="147">
        <f t="shared" si="8"/>
        <v>62.483750000000001</v>
      </c>
      <c r="T26" s="147">
        <f t="shared" si="9"/>
        <v>62.487499999999997</v>
      </c>
      <c r="U26" s="147">
        <f t="shared" si="10"/>
        <v>22.317561360000003</v>
      </c>
      <c r="V26" s="147">
        <f t="shared" si="11"/>
        <v>22.32457484</v>
      </c>
      <c r="W26" s="147">
        <f t="shared" si="12"/>
        <v>35.571832766599996</v>
      </c>
      <c r="X26" s="147">
        <f t="shared" si="13"/>
        <v>35.571915095999991</v>
      </c>
      <c r="AY26" s="141" t="s">
        <v>99</v>
      </c>
      <c r="BB26" s="141" t="s">
        <v>89</v>
      </c>
    </row>
    <row r="27" spans="1:56">
      <c r="A27" s="151">
        <v>1999</v>
      </c>
      <c r="B27" s="37">
        <f t="shared" si="0"/>
        <v>0.15749999999999997</v>
      </c>
      <c r="C27" s="37">
        <f t="shared" si="0"/>
        <v>0.13500000000000001</v>
      </c>
      <c r="D27" s="37">
        <f t="shared" si="1"/>
        <v>-2.9249999999999998E-2</v>
      </c>
      <c r="E27" s="37">
        <f t="shared" si="1"/>
        <v>-2.2499999999999999E-2</v>
      </c>
      <c r="F27" s="37">
        <f t="shared" si="1"/>
        <v>0.21312985499999981</v>
      </c>
      <c r="G27" s="37">
        <f t="shared" si="1"/>
        <v>0.22102001999999954</v>
      </c>
      <c r="H27" s="37">
        <f t="shared" si="1"/>
        <v>4.716193050000002E-3</v>
      </c>
      <c r="I27" s="37">
        <f t="shared" si="1"/>
        <v>4.808813625E-3</v>
      </c>
      <c r="K27" s="152">
        <v>366.4500000000001</v>
      </c>
      <c r="L27" s="152">
        <v>366.4500000000001</v>
      </c>
      <c r="M27" s="152">
        <f t="shared" si="2"/>
        <v>19.2575</v>
      </c>
      <c r="N27" s="152">
        <f t="shared" si="3"/>
        <v>19.235000000000003</v>
      </c>
      <c r="O27" s="152">
        <f t="shared" si="4"/>
        <v>21.857499999999998</v>
      </c>
      <c r="P27" s="152">
        <f t="shared" si="5"/>
        <v>21.835000000000001</v>
      </c>
      <c r="Q27" s="152">
        <f t="shared" si="6"/>
        <v>13.457500000000001</v>
      </c>
      <c r="R27" s="152">
        <f t="shared" si="7"/>
        <v>13.435</v>
      </c>
      <c r="S27" s="152">
        <f t="shared" si="8"/>
        <v>62.481718749999999</v>
      </c>
      <c r="T27" s="152">
        <f t="shared" si="9"/>
        <v>62.485937499999999</v>
      </c>
      <c r="U27" s="152">
        <f t="shared" si="10"/>
        <v>22.341242455</v>
      </c>
      <c r="V27" s="152">
        <f t="shared" si="11"/>
        <v>22.349132620000002</v>
      </c>
      <c r="W27" s="152">
        <f t="shared" si="12"/>
        <v>35.572356788049994</v>
      </c>
      <c r="X27" s="152">
        <f t="shared" si="13"/>
        <v>35.57244940862499</v>
      </c>
      <c r="AY27" s="141" t="s">
        <v>308</v>
      </c>
      <c r="AZ27" s="141" t="s">
        <v>29</v>
      </c>
      <c r="BA27" s="141" t="s">
        <v>309</v>
      </c>
      <c r="BB27" s="141" t="s">
        <v>308</v>
      </c>
      <c r="BC27" s="141" t="s">
        <v>29</v>
      </c>
      <c r="BD27" s="141" t="s">
        <v>309</v>
      </c>
    </row>
    <row r="28" spans="1:56">
      <c r="A28" s="150">
        <v>2000</v>
      </c>
      <c r="B28" s="36">
        <f t="shared" si="0"/>
        <v>0.17499999999999996</v>
      </c>
      <c r="C28" s="36">
        <f t="shared" si="0"/>
        <v>0.15000000000000002</v>
      </c>
      <c r="D28" s="36">
        <f t="shared" si="1"/>
        <v>-3.2500000000000001E-2</v>
      </c>
      <c r="E28" s="36">
        <f t="shared" si="1"/>
        <v>-2.4999999999999998E-2</v>
      </c>
      <c r="F28" s="36">
        <f t="shared" si="1"/>
        <v>0.2368109499999998</v>
      </c>
      <c r="G28" s="36">
        <f t="shared" si="1"/>
        <v>0.24557779999999949</v>
      </c>
      <c r="H28" s="36">
        <f t="shared" si="1"/>
        <v>5.2402145000000023E-3</v>
      </c>
      <c r="I28" s="36">
        <f t="shared" si="1"/>
        <v>5.34312625E-3</v>
      </c>
      <c r="K28" s="149">
        <v>368</v>
      </c>
      <c r="L28" s="149">
        <v>368</v>
      </c>
      <c r="M28" s="149">
        <f t="shared" si="2"/>
        <v>19.275000000000002</v>
      </c>
      <c r="N28" s="149">
        <f t="shared" si="3"/>
        <v>19.25</v>
      </c>
      <c r="O28" s="149">
        <f t="shared" si="4"/>
        <v>21.875</v>
      </c>
      <c r="P28" s="149">
        <f t="shared" si="5"/>
        <v>21.849999999999998</v>
      </c>
      <c r="Q28" s="149">
        <f t="shared" si="6"/>
        <v>13.475000000000001</v>
      </c>
      <c r="R28" s="149">
        <f t="shared" si="7"/>
        <v>13.450000000000001</v>
      </c>
      <c r="S28" s="149">
        <f t="shared" si="8"/>
        <v>62.479687499999997</v>
      </c>
      <c r="T28" s="149">
        <f t="shared" si="9"/>
        <v>62.484375</v>
      </c>
      <c r="U28" s="147">
        <f t="shared" si="10"/>
        <v>22.36492355</v>
      </c>
      <c r="V28" s="147">
        <f t="shared" si="11"/>
        <v>22.373690400000001</v>
      </c>
      <c r="W28" s="147">
        <f t="shared" si="12"/>
        <v>35.572880809499992</v>
      </c>
      <c r="X28" s="147">
        <f t="shared" si="13"/>
        <v>35.57298372124999</v>
      </c>
      <c r="AX28" s="141">
        <v>2000</v>
      </c>
      <c r="AY28" s="134">
        <f t="shared" ref="AY28:AY91" si="14">M28</f>
        <v>19.275000000000002</v>
      </c>
      <c r="AZ28" s="134">
        <f t="shared" ref="AZ28:AZ91" si="15">S28</f>
        <v>62.479687499999997</v>
      </c>
      <c r="BA28" s="141">
        <f t="shared" ref="BA28:BA91" si="16">K28</f>
        <v>368</v>
      </c>
      <c r="BB28" s="134">
        <f>N28</f>
        <v>19.25</v>
      </c>
      <c r="BC28" s="134">
        <f>T28</f>
        <v>62.484375</v>
      </c>
      <c r="BD28" s="141">
        <f>L28</f>
        <v>368</v>
      </c>
    </row>
    <row r="29" spans="1:56">
      <c r="A29" s="146">
        <v>2001</v>
      </c>
      <c r="B29" s="159">
        <f t="shared" si="0"/>
        <v>0.19249999999999995</v>
      </c>
      <c r="C29" s="159">
        <f t="shared" si="0"/>
        <v>0.16500000000000004</v>
      </c>
      <c r="D29" s="159">
        <f t="shared" si="1"/>
        <v>-3.5750000000000004E-2</v>
      </c>
      <c r="E29" s="159">
        <f t="shared" si="1"/>
        <v>-2.7499999999999997E-2</v>
      </c>
      <c r="F29" s="159">
        <f t="shared" si="1"/>
        <v>0.26049204499999978</v>
      </c>
      <c r="G29" s="159">
        <f t="shared" si="1"/>
        <v>0.27013557999999943</v>
      </c>
      <c r="H29" s="159">
        <f t="shared" si="1"/>
        <v>5.7642359500000026E-3</v>
      </c>
      <c r="I29" s="159">
        <f t="shared" si="1"/>
        <v>5.877438875E-3</v>
      </c>
      <c r="K29" s="147">
        <v>369.95</v>
      </c>
      <c r="L29" s="147">
        <v>370.15</v>
      </c>
      <c r="M29" s="147">
        <f t="shared" si="2"/>
        <v>19.2925</v>
      </c>
      <c r="N29" s="147">
        <f t="shared" si="3"/>
        <v>19.265000000000001</v>
      </c>
      <c r="O29" s="147">
        <f t="shared" si="4"/>
        <v>21.892499999999998</v>
      </c>
      <c r="P29" s="147">
        <f t="shared" si="5"/>
        <v>21.864999999999998</v>
      </c>
      <c r="Q29" s="147">
        <f t="shared" si="6"/>
        <v>13.492500000000001</v>
      </c>
      <c r="R29" s="147">
        <f t="shared" si="7"/>
        <v>13.465</v>
      </c>
      <c r="S29" s="147">
        <f t="shared" si="8"/>
        <v>62.477656250000003</v>
      </c>
      <c r="T29" s="147">
        <f t="shared" si="9"/>
        <v>62.482812500000001</v>
      </c>
      <c r="U29" s="147">
        <f t="shared" si="10"/>
        <v>22.388604645000001</v>
      </c>
      <c r="V29" s="147">
        <f t="shared" si="11"/>
        <v>22.39824818</v>
      </c>
      <c r="W29" s="147">
        <f t="shared" si="12"/>
        <v>35.57340483094999</v>
      </c>
      <c r="X29" s="147">
        <f t="shared" si="13"/>
        <v>35.57351803387499</v>
      </c>
      <c r="AX29" s="141">
        <v>2001</v>
      </c>
      <c r="AY29" s="134">
        <f t="shared" si="14"/>
        <v>19.2925</v>
      </c>
      <c r="AZ29" s="134">
        <f t="shared" si="15"/>
        <v>62.477656250000003</v>
      </c>
      <c r="BA29" s="141">
        <f t="shared" si="16"/>
        <v>369.95</v>
      </c>
      <c r="BB29" s="134">
        <f t="shared" ref="BB29:BB92" si="17">N29</f>
        <v>19.265000000000001</v>
      </c>
      <c r="BC29" s="134">
        <f t="shared" ref="BC29:BC92" si="18">T29</f>
        <v>62.482812500000001</v>
      </c>
      <c r="BD29" s="141">
        <f t="shared" ref="BD29:BD92" si="19">L29</f>
        <v>370.15</v>
      </c>
    </row>
    <row r="30" spans="1:56">
      <c r="A30" s="146">
        <v>2002</v>
      </c>
      <c r="B30" s="159">
        <f t="shared" si="0"/>
        <v>0.20999999999999994</v>
      </c>
      <c r="C30" s="159">
        <f t="shared" si="0"/>
        <v>0.18000000000000005</v>
      </c>
      <c r="D30" s="159">
        <f t="shared" si="1"/>
        <v>-3.9000000000000007E-2</v>
      </c>
      <c r="E30" s="159">
        <f t="shared" si="1"/>
        <v>-2.9999999999999995E-2</v>
      </c>
      <c r="F30" s="159">
        <f t="shared" si="1"/>
        <v>0.28417313999999977</v>
      </c>
      <c r="G30" s="159">
        <f t="shared" si="1"/>
        <v>0.2946933599999994</v>
      </c>
      <c r="H30" s="159">
        <f t="shared" si="1"/>
        <v>6.288257400000003E-3</v>
      </c>
      <c r="I30" s="159">
        <f t="shared" si="1"/>
        <v>6.4117515E-3</v>
      </c>
      <c r="K30" s="147">
        <v>371.9</v>
      </c>
      <c r="L30" s="147">
        <v>372.29999999999995</v>
      </c>
      <c r="M30" s="147">
        <f t="shared" si="2"/>
        <v>19.310000000000002</v>
      </c>
      <c r="N30" s="147">
        <f t="shared" si="3"/>
        <v>19.28</v>
      </c>
      <c r="O30" s="147">
        <f t="shared" si="4"/>
        <v>21.91</v>
      </c>
      <c r="P30" s="147">
        <f t="shared" si="5"/>
        <v>21.88</v>
      </c>
      <c r="Q30" s="147">
        <f t="shared" si="6"/>
        <v>13.51</v>
      </c>
      <c r="R30" s="147">
        <f t="shared" si="7"/>
        <v>13.48</v>
      </c>
      <c r="S30" s="147">
        <f t="shared" si="8"/>
        <v>62.475625000000001</v>
      </c>
      <c r="T30" s="147">
        <f t="shared" si="9"/>
        <v>62.481250000000003</v>
      </c>
      <c r="U30" s="147">
        <f t="shared" si="10"/>
        <v>22.412285740000002</v>
      </c>
      <c r="V30" s="147">
        <f t="shared" si="11"/>
        <v>22.422805960000002</v>
      </c>
      <c r="W30" s="147">
        <f t="shared" si="12"/>
        <v>35.573928852399995</v>
      </c>
      <c r="X30" s="147">
        <f t="shared" si="13"/>
        <v>35.574052346499997</v>
      </c>
      <c r="AX30" s="141">
        <v>2002</v>
      </c>
      <c r="AY30" s="134">
        <f t="shared" si="14"/>
        <v>19.310000000000002</v>
      </c>
      <c r="AZ30" s="134">
        <f t="shared" si="15"/>
        <v>62.475625000000001</v>
      </c>
      <c r="BA30" s="141">
        <f t="shared" si="16"/>
        <v>371.9</v>
      </c>
      <c r="BB30" s="134">
        <f t="shared" si="17"/>
        <v>19.28</v>
      </c>
      <c r="BC30" s="134">
        <f t="shared" si="18"/>
        <v>62.481250000000003</v>
      </c>
      <c r="BD30" s="141">
        <f t="shared" si="19"/>
        <v>372.29999999999995</v>
      </c>
    </row>
    <row r="31" spans="1:56">
      <c r="A31" s="146">
        <v>2003</v>
      </c>
      <c r="B31" s="159">
        <f t="shared" si="0"/>
        <v>0.22749999999999992</v>
      </c>
      <c r="C31" s="159">
        <f t="shared" si="0"/>
        <v>0.19500000000000006</v>
      </c>
      <c r="D31" s="159">
        <f t="shared" si="1"/>
        <v>-4.225000000000001E-2</v>
      </c>
      <c r="E31" s="159">
        <f t="shared" si="1"/>
        <v>-3.2499999999999994E-2</v>
      </c>
      <c r="F31" s="159">
        <f t="shared" si="1"/>
        <v>0.30785423499999975</v>
      </c>
      <c r="G31" s="159">
        <f t="shared" si="1"/>
        <v>0.31925113999999938</v>
      </c>
      <c r="H31" s="159">
        <f t="shared" si="1"/>
        <v>6.8122788500000033E-3</v>
      </c>
      <c r="I31" s="159">
        <f t="shared" si="1"/>
        <v>6.946064125E-3</v>
      </c>
      <c r="K31" s="147">
        <v>373.84999999999997</v>
      </c>
      <c r="L31" s="147">
        <v>374.44999999999993</v>
      </c>
      <c r="M31" s="147">
        <f t="shared" si="2"/>
        <v>19.327500000000001</v>
      </c>
      <c r="N31" s="147">
        <f t="shared" si="3"/>
        <v>19.295000000000002</v>
      </c>
      <c r="O31" s="147">
        <f t="shared" si="4"/>
        <v>21.927499999999998</v>
      </c>
      <c r="P31" s="147">
        <f t="shared" si="5"/>
        <v>21.895</v>
      </c>
      <c r="Q31" s="147">
        <f t="shared" si="6"/>
        <v>13.5275</v>
      </c>
      <c r="R31" s="147">
        <f t="shared" si="7"/>
        <v>13.495000000000001</v>
      </c>
      <c r="S31" s="147">
        <f t="shared" si="8"/>
        <v>62.473593749999999</v>
      </c>
      <c r="T31" s="147">
        <f t="shared" si="9"/>
        <v>62.479687499999997</v>
      </c>
      <c r="U31" s="147">
        <f t="shared" si="10"/>
        <v>22.435966835000002</v>
      </c>
      <c r="V31" s="147">
        <f t="shared" si="11"/>
        <v>22.44736374</v>
      </c>
      <c r="W31" s="147">
        <f t="shared" si="12"/>
        <v>35.574452873849992</v>
      </c>
      <c r="X31" s="147">
        <f t="shared" si="13"/>
        <v>35.574586659124996</v>
      </c>
      <c r="AX31" s="141">
        <v>2003</v>
      </c>
      <c r="AY31" s="134">
        <f t="shared" si="14"/>
        <v>19.327500000000001</v>
      </c>
      <c r="AZ31" s="134">
        <f t="shared" si="15"/>
        <v>62.473593749999999</v>
      </c>
      <c r="BA31" s="141">
        <f t="shared" si="16"/>
        <v>373.84999999999997</v>
      </c>
      <c r="BB31" s="134">
        <f t="shared" si="17"/>
        <v>19.295000000000002</v>
      </c>
      <c r="BC31" s="134">
        <f t="shared" si="18"/>
        <v>62.479687499999997</v>
      </c>
      <c r="BD31" s="141">
        <f t="shared" si="19"/>
        <v>374.44999999999993</v>
      </c>
    </row>
    <row r="32" spans="1:56">
      <c r="A32" s="146">
        <v>2004</v>
      </c>
      <c r="B32" s="159">
        <f t="shared" si="0"/>
        <v>0.24499999999999991</v>
      </c>
      <c r="C32" s="159">
        <f t="shared" si="0"/>
        <v>0.21000000000000008</v>
      </c>
      <c r="D32" s="159">
        <f t="shared" si="1"/>
        <v>-4.5500000000000013E-2</v>
      </c>
      <c r="E32" s="159">
        <f t="shared" si="1"/>
        <v>-3.4999999999999996E-2</v>
      </c>
      <c r="F32" s="159">
        <f t="shared" si="1"/>
        <v>0.33153532999999974</v>
      </c>
      <c r="G32" s="159">
        <f t="shared" si="1"/>
        <v>0.34380891999999935</v>
      </c>
      <c r="H32" s="159">
        <f t="shared" si="1"/>
        <v>7.3363003000000036E-3</v>
      </c>
      <c r="I32" s="159">
        <f t="shared" si="1"/>
        <v>7.48037675E-3</v>
      </c>
      <c r="K32" s="147">
        <v>375.79999999999995</v>
      </c>
      <c r="L32" s="147">
        <v>376.59999999999991</v>
      </c>
      <c r="M32" s="147">
        <f t="shared" si="2"/>
        <v>19.345000000000002</v>
      </c>
      <c r="N32" s="147">
        <f t="shared" si="3"/>
        <v>19.310000000000002</v>
      </c>
      <c r="O32" s="147">
        <f t="shared" si="4"/>
        <v>21.945</v>
      </c>
      <c r="P32" s="147">
        <f t="shared" si="5"/>
        <v>21.91</v>
      </c>
      <c r="Q32" s="147">
        <f t="shared" si="6"/>
        <v>13.545</v>
      </c>
      <c r="R32" s="147">
        <f t="shared" si="7"/>
        <v>13.510000000000002</v>
      </c>
      <c r="S32" s="147">
        <f t="shared" si="8"/>
        <v>62.471562499999997</v>
      </c>
      <c r="T32" s="147">
        <f t="shared" si="9"/>
        <v>62.478124999999999</v>
      </c>
      <c r="U32" s="147">
        <f t="shared" si="10"/>
        <v>22.459647930000003</v>
      </c>
      <c r="V32" s="147">
        <f t="shared" si="11"/>
        <v>22.471921520000002</v>
      </c>
      <c r="W32" s="147">
        <f t="shared" si="12"/>
        <v>35.57497689529999</v>
      </c>
      <c r="X32" s="147">
        <f t="shared" si="13"/>
        <v>35.575120971749996</v>
      </c>
      <c r="AX32" s="141">
        <v>2004</v>
      </c>
      <c r="AY32" s="134">
        <f t="shared" si="14"/>
        <v>19.345000000000002</v>
      </c>
      <c r="AZ32" s="134">
        <f t="shared" si="15"/>
        <v>62.471562499999997</v>
      </c>
      <c r="BA32" s="141">
        <f t="shared" si="16"/>
        <v>375.79999999999995</v>
      </c>
      <c r="BB32" s="134">
        <f t="shared" si="17"/>
        <v>19.310000000000002</v>
      </c>
      <c r="BC32" s="134">
        <f t="shared" si="18"/>
        <v>62.478124999999999</v>
      </c>
      <c r="BD32" s="141">
        <f t="shared" si="19"/>
        <v>376.59999999999991</v>
      </c>
    </row>
    <row r="33" spans="1:62">
      <c r="A33" s="146">
        <v>2005</v>
      </c>
      <c r="B33" s="159">
        <f t="shared" si="0"/>
        <v>0.2624999999999999</v>
      </c>
      <c r="C33" s="159">
        <f t="shared" si="0"/>
        <v>0.22500000000000009</v>
      </c>
      <c r="D33" s="159">
        <f t="shared" si="1"/>
        <v>-4.8750000000000016E-2</v>
      </c>
      <c r="E33" s="159">
        <f t="shared" si="1"/>
        <v>-3.7499999999999999E-2</v>
      </c>
      <c r="F33" s="159">
        <f t="shared" si="1"/>
        <v>0.35521642499999972</v>
      </c>
      <c r="G33" s="159">
        <f t="shared" si="1"/>
        <v>0.36836669999999933</v>
      </c>
      <c r="H33" s="159">
        <f t="shared" si="1"/>
        <v>7.860321750000003E-3</v>
      </c>
      <c r="I33" s="159">
        <f t="shared" si="1"/>
        <v>8.014689375E-3</v>
      </c>
      <c r="K33" s="147">
        <v>377.74999999999994</v>
      </c>
      <c r="L33" s="147">
        <v>378.74999999999989</v>
      </c>
      <c r="M33" s="147">
        <f t="shared" si="2"/>
        <v>19.362500000000001</v>
      </c>
      <c r="N33" s="147">
        <f t="shared" si="3"/>
        <v>19.325000000000003</v>
      </c>
      <c r="O33" s="147">
        <f t="shared" si="4"/>
        <v>21.962499999999999</v>
      </c>
      <c r="P33" s="147">
        <f t="shared" si="5"/>
        <v>21.925000000000001</v>
      </c>
      <c r="Q33" s="147">
        <f t="shared" si="6"/>
        <v>13.5625</v>
      </c>
      <c r="R33" s="147">
        <f t="shared" si="7"/>
        <v>13.525</v>
      </c>
      <c r="S33" s="147">
        <f t="shared" si="8"/>
        <v>62.469531250000003</v>
      </c>
      <c r="T33" s="147">
        <f t="shared" si="9"/>
        <v>62.4765625</v>
      </c>
      <c r="U33" s="147">
        <f t="shared" si="10"/>
        <v>22.483329025</v>
      </c>
      <c r="V33" s="147">
        <f t="shared" si="11"/>
        <v>22.496479300000001</v>
      </c>
      <c r="W33" s="147">
        <f t="shared" si="12"/>
        <v>35.575500916749995</v>
      </c>
      <c r="X33" s="147">
        <f t="shared" si="13"/>
        <v>35.575655284374996</v>
      </c>
      <c r="AX33" s="141">
        <v>2005</v>
      </c>
      <c r="AY33" s="134">
        <f t="shared" si="14"/>
        <v>19.362500000000001</v>
      </c>
      <c r="AZ33" s="134">
        <f t="shared" si="15"/>
        <v>62.469531250000003</v>
      </c>
      <c r="BA33" s="141">
        <f t="shared" si="16"/>
        <v>377.74999999999994</v>
      </c>
      <c r="BB33" s="134">
        <f t="shared" si="17"/>
        <v>19.325000000000003</v>
      </c>
      <c r="BC33" s="134">
        <f t="shared" si="18"/>
        <v>62.4765625</v>
      </c>
      <c r="BD33" s="141">
        <f t="shared" si="19"/>
        <v>378.74999999999989</v>
      </c>
    </row>
    <row r="34" spans="1:62">
      <c r="A34" s="146">
        <v>2006</v>
      </c>
      <c r="B34" s="159">
        <f t="shared" si="0"/>
        <v>0.27999999999999992</v>
      </c>
      <c r="C34" s="159">
        <f t="shared" si="0"/>
        <v>0.2400000000000001</v>
      </c>
      <c r="D34" s="159">
        <f t="shared" si="1"/>
        <v>-5.2000000000000018E-2</v>
      </c>
      <c r="E34" s="159">
        <f t="shared" si="1"/>
        <v>-0.04</v>
      </c>
      <c r="F34" s="159">
        <f t="shared" si="1"/>
        <v>0.37889751999999971</v>
      </c>
      <c r="G34" s="159">
        <f t="shared" si="1"/>
        <v>0.3929244799999993</v>
      </c>
      <c r="H34" s="159">
        <f t="shared" si="1"/>
        <v>8.3843432000000034E-3</v>
      </c>
      <c r="I34" s="159">
        <f t="shared" si="1"/>
        <v>8.549002E-3</v>
      </c>
      <c r="K34" s="147">
        <v>379.69999999999993</v>
      </c>
      <c r="L34" s="147">
        <v>380.89999999999986</v>
      </c>
      <c r="M34" s="147">
        <f t="shared" si="2"/>
        <v>19.380000000000003</v>
      </c>
      <c r="N34" s="147">
        <f t="shared" si="3"/>
        <v>19.34</v>
      </c>
      <c r="O34" s="147">
        <f t="shared" si="4"/>
        <v>21.98</v>
      </c>
      <c r="P34" s="147">
        <f t="shared" si="5"/>
        <v>21.939999999999998</v>
      </c>
      <c r="Q34" s="147">
        <f t="shared" si="6"/>
        <v>13.58</v>
      </c>
      <c r="R34" s="147">
        <f t="shared" si="7"/>
        <v>13.540000000000001</v>
      </c>
      <c r="S34" s="147">
        <f t="shared" si="8"/>
        <v>62.467500000000001</v>
      </c>
      <c r="T34" s="147">
        <f t="shared" si="9"/>
        <v>62.475000000000001</v>
      </c>
      <c r="U34" s="147">
        <f t="shared" si="10"/>
        <v>22.50701012</v>
      </c>
      <c r="V34" s="147">
        <f t="shared" si="11"/>
        <v>22.521037079999999</v>
      </c>
      <c r="W34" s="147">
        <f t="shared" si="12"/>
        <v>35.576024938199993</v>
      </c>
      <c r="X34" s="147">
        <f t="shared" si="13"/>
        <v>35.576189596999996</v>
      </c>
      <c r="AX34" s="141">
        <v>2006</v>
      </c>
      <c r="AY34" s="134">
        <f t="shared" si="14"/>
        <v>19.380000000000003</v>
      </c>
      <c r="AZ34" s="134">
        <f t="shared" si="15"/>
        <v>62.467500000000001</v>
      </c>
      <c r="BA34" s="141">
        <f t="shared" si="16"/>
        <v>379.69999999999993</v>
      </c>
      <c r="BB34" s="134">
        <f t="shared" si="17"/>
        <v>19.34</v>
      </c>
      <c r="BC34" s="134">
        <f t="shared" si="18"/>
        <v>62.475000000000001</v>
      </c>
      <c r="BD34" s="141">
        <f t="shared" si="19"/>
        <v>380.89999999999986</v>
      </c>
    </row>
    <row r="35" spans="1:62">
      <c r="A35" s="146">
        <v>2007</v>
      </c>
      <c r="B35" s="159">
        <f t="shared" ref="B35:C37" si="20">(B$6-B$5)/COUNT($A$18:$A$37)+B34</f>
        <v>0.29749999999999993</v>
      </c>
      <c r="C35" s="159">
        <f t="shared" si="20"/>
        <v>0.25500000000000012</v>
      </c>
      <c r="D35" s="159">
        <f t="shared" ref="D35:I50" si="21">(D$7-D$5)/COUNT($A$18:$A$57)+D34</f>
        <v>-5.5250000000000021E-2</v>
      </c>
      <c r="E35" s="159">
        <f t="shared" si="21"/>
        <v>-4.2500000000000003E-2</v>
      </c>
      <c r="F35" s="159">
        <f t="shared" si="21"/>
        <v>0.4025786149999997</v>
      </c>
      <c r="G35" s="159">
        <f t="shared" si="21"/>
        <v>0.41748225999999927</v>
      </c>
      <c r="H35" s="159">
        <f t="shared" si="21"/>
        <v>8.9083646500000037E-3</v>
      </c>
      <c r="I35" s="159">
        <f t="shared" si="21"/>
        <v>9.083314625E-3</v>
      </c>
      <c r="K35" s="147">
        <v>381.64999999999992</v>
      </c>
      <c r="L35" s="147">
        <v>383.04999999999984</v>
      </c>
      <c r="M35" s="147">
        <f t="shared" si="2"/>
        <v>19.397500000000001</v>
      </c>
      <c r="N35" s="147">
        <f t="shared" si="3"/>
        <v>19.355</v>
      </c>
      <c r="O35" s="147">
        <f t="shared" si="4"/>
        <v>21.997499999999999</v>
      </c>
      <c r="P35" s="147">
        <f t="shared" si="5"/>
        <v>21.954999999999998</v>
      </c>
      <c r="Q35" s="147">
        <f t="shared" si="6"/>
        <v>13.5975</v>
      </c>
      <c r="R35" s="147">
        <f t="shared" si="7"/>
        <v>13.555000000000001</v>
      </c>
      <c r="S35" s="147">
        <f t="shared" si="8"/>
        <v>62.465468749999999</v>
      </c>
      <c r="T35" s="147">
        <f t="shared" si="9"/>
        <v>62.473437500000003</v>
      </c>
      <c r="U35" s="147">
        <f t="shared" si="10"/>
        <v>22.530691215000001</v>
      </c>
      <c r="V35" s="147">
        <f t="shared" si="11"/>
        <v>22.545594860000001</v>
      </c>
      <c r="W35" s="147">
        <f t="shared" si="12"/>
        <v>35.57654895964999</v>
      </c>
      <c r="X35" s="147">
        <f t="shared" si="13"/>
        <v>35.576723909624995</v>
      </c>
      <c r="AX35" s="141">
        <v>2007</v>
      </c>
      <c r="AY35" s="134">
        <f t="shared" si="14"/>
        <v>19.397500000000001</v>
      </c>
      <c r="AZ35" s="134">
        <f t="shared" si="15"/>
        <v>62.465468749999999</v>
      </c>
      <c r="BA35" s="141">
        <f t="shared" si="16"/>
        <v>381.64999999999992</v>
      </c>
      <c r="BB35" s="134">
        <f t="shared" si="17"/>
        <v>19.355</v>
      </c>
      <c r="BC35" s="134">
        <f t="shared" si="18"/>
        <v>62.473437500000003</v>
      </c>
      <c r="BD35" s="141">
        <f t="shared" si="19"/>
        <v>383.04999999999984</v>
      </c>
    </row>
    <row r="36" spans="1:62">
      <c r="A36" s="146">
        <v>2008</v>
      </c>
      <c r="B36" s="159">
        <f t="shared" si="20"/>
        <v>0.31499999999999995</v>
      </c>
      <c r="C36" s="159">
        <f t="shared" si="20"/>
        <v>0.27000000000000013</v>
      </c>
      <c r="D36" s="159">
        <f t="shared" si="21"/>
        <v>-5.8500000000000024E-2</v>
      </c>
      <c r="E36" s="159">
        <f t="shared" si="21"/>
        <v>-4.5000000000000005E-2</v>
      </c>
      <c r="F36" s="159">
        <f t="shared" si="21"/>
        <v>0.42625970999999968</v>
      </c>
      <c r="G36" s="159">
        <f t="shared" si="21"/>
        <v>0.44204003999999925</v>
      </c>
      <c r="H36" s="159">
        <f t="shared" si="21"/>
        <v>9.432386100000004E-3</v>
      </c>
      <c r="I36" s="159">
        <f t="shared" si="21"/>
        <v>9.61762725E-3</v>
      </c>
      <c r="K36" s="147">
        <v>383.59999999999991</v>
      </c>
      <c r="L36" s="147">
        <v>385.19999999999982</v>
      </c>
      <c r="M36" s="147">
        <f t="shared" si="2"/>
        <v>19.415000000000003</v>
      </c>
      <c r="N36" s="147">
        <f t="shared" si="3"/>
        <v>19.37</v>
      </c>
      <c r="O36" s="147">
        <f t="shared" si="4"/>
        <v>22.015000000000001</v>
      </c>
      <c r="P36" s="147">
        <f t="shared" si="5"/>
        <v>21.97</v>
      </c>
      <c r="Q36" s="147">
        <f t="shared" si="6"/>
        <v>13.615</v>
      </c>
      <c r="R36" s="147">
        <f t="shared" si="7"/>
        <v>13.57</v>
      </c>
      <c r="S36" s="147">
        <f t="shared" si="8"/>
        <v>62.463437499999998</v>
      </c>
      <c r="T36" s="147">
        <f t="shared" si="9"/>
        <v>62.471874999999997</v>
      </c>
      <c r="U36" s="147">
        <f t="shared" si="10"/>
        <v>22.554372310000002</v>
      </c>
      <c r="V36" s="147">
        <f t="shared" si="11"/>
        <v>22.57015264</v>
      </c>
      <c r="W36" s="147">
        <f t="shared" si="12"/>
        <v>35.577072981099995</v>
      </c>
      <c r="X36" s="147">
        <f t="shared" si="13"/>
        <v>35.577258222249995</v>
      </c>
      <c r="AX36" s="141">
        <v>2008</v>
      </c>
      <c r="AY36" s="134">
        <f t="shared" si="14"/>
        <v>19.415000000000003</v>
      </c>
      <c r="AZ36" s="134">
        <f t="shared" si="15"/>
        <v>62.463437499999998</v>
      </c>
      <c r="BA36" s="141">
        <f t="shared" si="16"/>
        <v>383.59999999999991</v>
      </c>
      <c r="BB36" s="134">
        <f t="shared" si="17"/>
        <v>19.37</v>
      </c>
      <c r="BC36" s="134">
        <f t="shared" si="18"/>
        <v>62.471874999999997</v>
      </c>
      <c r="BD36" s="141">
        <f t="shared" si="19"/>
        <v>385.19999999999982</v>
      </c>
    </row>
    <row r="37" spans="1:62">
      <c r="A37" s="146">
        <v>2009</v>
      </c>
      <c r="B37" s="159">
        <f t="shared" si="20"/>
        <v>0.33249999999999996</v>
      </c>
      <c r="C37" s="159">
        <f t="shared" si="20"/>
        <v>0.28500000000000014</v>
      </c>
      <c r="D37" s="159">
        <f t="shared" si="21"/>
        <v>-6.1750000000000027E-2</v>
      </c>
      <c r="E37" s="159">
        <f t="shared" si="21"/>
        <v>-4.7500000000000007E-2</v>
      </c>
      <c r="F37" s="159">
        <f t="shared" si="21"/>
        <v>0.44994080499999967</v>
      </c>
      <c r="G37" s="159">
        <f t="shared" si="21"/>
        <v>0.46659781999999922</v>
      </c>
      <c r="H37" s="159">
        <f t="shared" si="21"/>
        <v>9.9564075500000043E-3</v>
      </c>
      <c r="I37" s="159">
        <f t="shared" si="21"/>
        <v>1.0151939875E-2</v>
      </c>
      <c r="K37" s="147">
        <v>385.5499999999999</v>
      </c>
      <c r="L37" s="147">
        <v>387.3499999999998</v>
      </c>
      <c r="M37" s="147">
        <f t="shared" si="2"/>
        <v>19.432500000000001</v>
      </c>
      <c r="N37" s="147">
        <f t="shared" si="3"/>
        <v>19.385000000000002</v>
      </c>
      <c r="O37" s="147">
        <f t="shared" si="4"/>
        <v>22.032499999999999</v>
      </c>
      <c r="P37" s="147">
        <f t="shared" si="5"/>
        <v>21.984999999999999</v>
      </c>
      <c r="Q37" s="147">
        <f t="shared" si="6"/>
        <v>13.6325</v>
      </c>
      <c r="R37" s="147">
        <f t="shared" si="7"/>
        <v>13.585000000000001</v>
      </c>
      <c r="S37" s="147">
        <f t="shared" si="8"/>
        <v>62.461406250000003</v>
      </c>
      <c r="T37" s="147">
        <f t="shared" si="9"/>
        <v>62.470312499999999</v>
      </c>
      <c r="U37" s="147">
        <f t="shared" si="10"/>
        <v>22.578053405000002</v>
      </c>
      <c r="V37" s="147">
        <f t="shared" si="11"/>
        <v>22.594710420000002</v>
      </c>
      <c r="W37" s="147">
        <f t="shared" si="12"/>
        <v>35.577597002549993</v>
      </c>
      <c r="X37" s="147">
        <f t="shared" si="13"/>
        <v>35.577792534874995</v>
      </c>
      <c r="AX37" s="141">
        <v>2009</v>
      </c>
      <c r="AY37" s="134">
        <f t="shared" si="14"/>
        <v>19.432500000000001</v>
      </c>
      <c r="AZ37" s="134">
        <f t="shared" si="15"/>
        <v>62.461406250000003</v>
      </c>
      <c r="BA37" s="141">
        <f t="shared" si="16"/>
        <v>385.5499999999999</v>
      </c>
      <c r="BB37" s="134">
        <f t="shared" si="17"/>
        <v>19.385000000000002</v>
      </c>
      <c r="BC37" s="134">
        <f t="shared" si="18"/>
        <v>62.470312499999999</v>
      </c>
      <c r="BD37" s="141">
        <f t="shared" si="19"/>
        <v>387.3499999999998</v>
      </c>
    </row>
    <row r="38" spans="1:62">
      <c r="A38" s="146">
        <v>2010</v>
      </c>
      <c r="B38" s="159">
        <f>B6</f>
        <v>0.35</v>
      </c>
      <c r="C38" s="159">
        <f>C6</f>
        <v>0.3</v>
      </c>
      <c r="D38" s="159">
        <f t="shared" si="21"/>
        <v>-6.500000000000003E-2</v>
      </c>
      <c r="E38" s="159">
        <f t="shared" si="21"/>
        <v>-5.000000000000001E-2</v>
      </c>
      <c r="F38" s="159">
        <f t="shared" si="21"/>
        <v>0.47362189999999965</v>
      </c>
      <c r="G38" s="159">
        <f t="shared" si="21"/>
        <v>0.49115559999999919</v>
      </c>
      <c r="H38" s="159">
        <f t="shared" si="21"/>
        <v>1.0480429000000005E-2</v>
      </c>
      <c r="I38" s="159">
        <f t="shared" si="21"/>
        <v>1.06862525E-2</v>
      </c>
      <c r="K38" s="147">
        <v>387.5</v>
      </c>
      <c r="L38" s="147">
        <v>389.5</v>
      </c>
      <c r="M38" s="147">
        <f t="shared" si="2"/>
        <v>19.450000000000003</v>
      </c>
      <c r="N38" s="147">
        <f t="shared" si="3"/>
        <v>19.400000000000002</v>
      </c>
      <c r="O38" s="147">
        <f t="shared" si="4"/>
        <v>22.05</v>
      </c>
      <c r="P38" s="147">
        <f t="shared" si="5"/>
        <v>22</v>
      </c>
      <c r="Q38" s="147">
        <f t="shared" si="6"/>
        <v>13.65</v>
      </c>
      <c r="R38" s="147">
        <f t="shared" si="7"/>
        <v>13.600000000000001</v>
      </c>
      <c r="S38" s="147">
        <f t="shared" si="8"/>
        <v>62.459375000000001</v>
      </c>
      <c r="T38" s="147">
        <f t="shared" si="9"/>
        <v>62.46875</v>
      </c>
      <c r="U38" s="147">
        <f t="shared" si="10"/>
        <v>22.601734500000003</v>
      </c>
      <c r="V38" s="147">
        <f t="shared" si="11"/>
        <v>22.6192682</v>
      </c>
      <c r="W38" s="147">
        <f t="shared" si="12"/>
        <v>35.578121023999991</v>
      </c>
      <c r="X38" s="147">
        <f t="shared" si="13"/>
        <v>35.578326847499994</v>
      </c>
      <c r="AX38" s="141">
        <v>2010</v>
      </c>
      <c r="AY38" s="134">
        <f t="shared" si="14"/>
        <v>19.450000000000003</v>
      </c>
      <c r="AZ38" s="134">
        <f t="shared" si="15"/>
        <v>62.459375000000001</v>
      </c>
      <c r="BA38" s="141">
        <f t="shared" si="16"/>
        <v>387.5</v>
      </c>
      <c r="BB38" s="134">
        <f t="shared" si="17"/>
        <v>19.400000000000002</v>
      </c>
      <c r="BC38" s="134">
        <f t="shared" si="18"/>
        <v>62.46875</v>
      </c>
      <c r="BD38" s="141">
        <f t="shared" si="19"/>
        <v>389.5</v>
      </c>
    </row>
    <row r="39" spans="1:62">
      <c r="A39" s="146">
        <v>2011</v>
      </c>
      <c r="B39" s="159">
        <f t="shared" ref="B39:C54" si="22">(B$7-B$6)/COUNT($A$38:$A$57)+B38</f>
        <v>0.42749999999999999</v>
      </c>
      <c r="C39" s="159">
        <f t="shared" si="22"/>
        <v>0.35399999999999998</v>
      </c>
      <c r="D39" s="159">
        <f t="shared" si="21"/>
        <v>-6.8250000000000033E-2</v>
      </c>
      <c r="E39" s="159">
        <f t="shared" si="21"/>
        <v>-5.2500000000000012E-2</v>
      </c>
      <c r="F39" s="159">
        <f t="shared" si="21"/>
        <v>0.49730299499999964</v>
      </c>
      <c r="G39" s="159">
        <f t="shared" si="21"/>
        <v>0.51571337999999911</v>
      </c>
      <c r="H39" s="159">
        <f t="shared" si="21"/>
        <v>1.1004450450000005E-2</v>
      </c>
      <c r="I39" s="159">
        <f t="shared" si="21"/>
        <v>1.1220565125E-2</v>
      </c>
      <c r="K39" s="147">
        <v>390.35</v>
      </c>
      <c r="L39" s="147">
        <v>392.45</v>
      </c>
      <c r="M39" s="147">
        <f t="shared" si="2"/>
        <v>19.5275</v>
      </c>
      <c r="N39" s="147">
        <f t="shared" si="3"/>
        <v>19.454000000000001</v>
      </c>
      <c r="O39" s="147">
        <f t="shared" si="4"/>
        <v>22.127499999999998</v>
      </c>
      <c r="P39" s="147">
        <f t="shared" si="5"/>
        <v>22.053999999999998</v>
      </c>
      <c r="Q39" s="147">
        <f t="shared" si="6"/>
        <v>13.727500000000001</v>
      </c>
      <c r="R39" s="147">
        <f t="shared" si="7"/>
        <v>13.654</v>
      </c>
      <c r="S39" s="147">
        <f t="shared" si="8"/>
        <v>62.45734375</v>
      </c>
      <c r="T39" s="147">
        <f t="shared" si="9"/>
        <v>62.467187500000001</v>
      </c>
      <c r="U39" s="147">
        <f t="shared" si="10"/>
        <v>22.625415595</v>
      </c>
      <c r="V39" s="147">
        <f t="shared" si="11"/>
        <v>22.643825979999999</v>
      </c>
      <c r="W39" s="147">
        <f t="shared" si="12"/>
        <v>35.578645045449996</v>
      </c>
      <c r="X39" s="147">
        <f t="shared" si="13"/>
        <v>35.578861160124994</v>
      </c>
      <c r="AX39" s="141">
        <v>2011</v>
      </c>
      <c r="AY39" s="134">
        <f t="shared" si="14"/>
        <v>19.5275</v>
      </c>
      <c r="AZ39" s="134">
        <f t="shared" si="15"/>
        <v>62.45734375</v>
      </c>
      <c r="BA39" s="141">
        <f t="shared" si="16"/>
        <v>390.35</v>
      </c>
      <c r="BB39" s="134">
        <f t="shared" si="17"/>
        <v>19.454000000000001</v>
      </c>
      <c r="BC39" s="134">
        <f t="shared" si="18"/>
        <v>62.467187500000001</v>
      </c>
      <c r="BD39" s="141">
        <f t="shared" si="19"/>
        <v>392.45</v>
      </c>
    </row>
    <row r="40" spans="1:62">
      <c r="A40" s="146">
        <v>2012</v>
      </c>
      <c r="B40" s="159">
        <f t="shared" si="22"/>
        <v>0.505</v>
      </c>
      <c r="C40" s="159">
        <f t="shared" si="22"/>
        <v>0.40799999999999997</v>
      </c>
      <c r="D40" s="159">
        <f t="shared" si="21"/>
        <v>-7.1500000000000036E-2</v>
      </c>
      <c r="E40" s="159">
        <f t="shared" si="21"/>
        <v>-5.5000000000000014E-2</v>
      </c>
      <c r="F40" s="159">
        <f t="shared" si="21"/>
        <v>0.52098408999999957</v>
      </c>
      <c r="G40" s="159">
        <f t="shared" si="21"/>
        <v>0.54027115999999908</v>
      </c>
      <c r="H40" s="159">
        <f t="shared" si="21"/>
        <v>1.1528471900000005E-2</v>
      </c>
      <c r="I40" s="159">
        <f t="shared" si="21"/>
        <v>1.175487775E-2</v>
      </c>
      <c r="K40" s="147">
        <v>393.20000000000005</v>
      </c>
      <c r="L40" s="147">
        <v>395.4</v>
      </c>
      <c r="M40" s="147">
        <f t="shared" si="2"/>
        <v>19.605</v>
      </c>
      <c r="N40" s="147">
        <f t="shared" si="3"/>
        <v>19.508000000000003</v>
      </c>
      <c r="O40" s="147">
        <f t="shared" si="4"/>
        <v>22.204999999999998</v>
      </c>
      <c r="P40" s="147">
        <f t="shared" si="5"/>
        <v>22.108000000000001</v>
      </c>
      <c r="Q40" s="147">
        <f t="shared" si="6"/>
        <v>13.805000000000001</v>
      </c>
      <c r="R40" s="147">
        <f t="shared" si="7"/>
        <v>13.708</v>
      </c>
      <c r="S40" s="147">
        <f t="shared" si="8"/>
        <v>62.455312499999998</v>
      </c>
      <c r="T40" s="147">
        <f t="shared" si="9"/>
        <v>62.465625000000003</v>
      </c>
      <c r="U40" s="147">
        <f t="shared" si="10"/>
        <v>22.64909669</v>
      </c>
      <c r="V40" s="147">
        <f t="shared" si="11"/>
        <v>22.668383760000001</v>
      </c>
      <c r="W40" s="147">
        <f t="shared" si="12"/>
        <v>35.579169066899993</v>
      </c>
      <c r="X40" s="147">
        <f t="shared" si="13"/>
        <v>35.579395472749994</v>
      </c>
      <c r="AX40" s="141">
        <v>2012</v>
      </c>
      <c r="AY40" s="134">
        <f t="shared" si="14"/>
        <v>19.605</v>
      </c>
      <c r="AZ40" s="134">
        <f t="shared" si="15"/>
        <v>62.455312499999998</v>
      </c>
      <c r="BA40" s="141">
        <f t="shared" si="16"/>
        <v>393.20000000000005</v>
      </c>
      <c r="BB40" s="134">
        <f t="shared" si="17"/>
        <v>19.508000000000003</v>
      </c>
      <c r="BC40" s="134">
        <f t="shared" si="18"/>
        <v>62.465625000000003</v>
      </c>
      <c r="BD40" s="141">
        <f t="shared" si="19"/>
        <v>395.4</v>
      </c>
    </row>
    <row r="41" spans="1:62">
      <c r="A41" s="146">
        <v>2013</v>
      </c>
      <c r="B41" s="159">
        <f t="shared" si="22"/>
        <v>0.58250000000000002</v>
      </c>
      <c r="C41" s="159">
        <f t="shared" si="22"/>
        <v>0.46199999999999997</v>
      </c>
      <c r="D41" s="159">
        <f t="shared" si="21"/>
        <v>-7.4750000000000039E-2</v>
      </c>
      <c r="E41" s="159">
        <f t="shared" si="21"/>
        <v>-5.7500000000000016E-2</v>
      </c>
      <c r="F41" s="159">
        <f t="shared" si="21"/>
        <v>0.5446651849999995</v>
      </c>
      <c r="G41" s="159">
        <f t="shared" si="21"/>
        <v>0.56482893999999906</v>
      </c>
      <c r="H41" s="159">
        <f t="shared" si="21"/>
        <v>1.2052493350000006E-2</v>
      </c>
      <c r="I41" s="159">
        <f t="shared" si="21"/>
        <v>1.2289190375E-2</v>
      </c>
      <c r="K41" s="147">
        <v>396.05000000000007</v>
      </c>
      <c r="L41" s="147">
        <v>398.34999999999997</v>
      </c>
      <c r="M41" s="147">
        <f t="shared" si="2"/>
        <v>19.682500000000001</v>
      </c>
      <c r="N41" s="147">
        <f t="shared" si="3"/>
        <v>19.562000000000001</v>
      </c>
      <c r="O41" s="147">
        <f t="shared" si="4"/>
        <v>22.282499999999999</v>
      </c>
      <c r="P41" s="147">
        <f t="shared" si="5"/>
        <v>22.161999999999999</v>
      </c>
      <c r="Q41" s="147">
        <f t="shared" si="6"/>
        <v>13.8825</v>
      </c>
      <c r="R41" s="147">
        <f t="shared" si="7"/>
        <v>13.762</v>
      </c>
      <c r="S41" s="147">
        <f t="shared" si="8"/>
        <v>62.453281250000003</v>
      </c>
      <c r="T41" s="147">
        <f t="shared" si="9"/>
        <v>62.464062499999997</v>
      </c>
      <c r="U41" s="147">
        <f t="shared" si="10"/>
        <v>22.672777785000001</v>
      </c>
      <c r="V41" s="147">
        <f t="shared" si="11"/>
        <v>22.69294154</v>
      </c>
      <c r="W41" s="147">
        <f t="shared" si="12"/>
        <v>35.579693088349991</v>
      </c>
      <c r="X41" s="147">
        <f t="shared" si="13"/>
        <v>35.579929785374993</v>
      </c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1">
        <v>2013</v>
      </c>
      <c r="AY41" s="134">
        <f t="shared" si="14"/>
        <v>19.682500000000001</v>
      </c>
      <c r="AZ41" s="134">
        <f t="shared" si="15"/>
        <v>62.453281250000003</v>
      </c>
      <c r="BA41" s="141">
        <f t="shared" si="16"/>
        <v>396.05000000000007</v>
      </c>
      <c r="BB41" s="134">
        <f t="shared" si="17"/>
        <v>19.562000000000001</v>
      </c>
      <c r="BC41" s="134">
        <f t="shared" si="18"/>
        <v>62.464062499999997</v>
      </c>
      <c r="BD41" s="141">
        <f t="shared" si="19"/>
        <v>398.34999999999997</v>
      </c>
      <c r="BE41" s="142"/>
      <c r="BF41" s="142"/>
      <c r="BG41" s="142"/>
      <c r="BH41" s="142"/>
      <c r="BI41" s="142"/>
      <c r="BJ41" s="142"/>
    </row>
    <row r="42" spans="1:62">
      <c r="A42" s="146">
        <v>2014</v>
      </c>
      <c r="B42" s="159">
        <f t="shared" si="22"/>
        <v>0.66</v>
      </c>
      <c r="C42" s="159">
        <f t="shared" si="22"/>
        <v>0.51600000000000001</v>
      </c>
      <c r="D42" s="159">
        <f t="shared" si="21"/>
        <v>-7.8000000000000042E-2</v>
      </c>
      <c r="E42" s="159">
        <f t="shared" si="21"/>
        <v>-6.0000000000000019E-2</v>
      </c>
      <c r="F42" s="159">
        <f t="shared" si="21"/>
        <v>0.56834627999999943</v>
      </c>
      <c r="G42" s="159">
        <f t="shared" si="21"/>
        <v>0.58938671999999903</v>
      </c>
      <c r="H42" s="159">
        <f t="shared" si="21"/>
        <v>1.2576514800000006E-2</v>
      </c>
      <c r="I42" s="159">
        <f t="shared" si="21"/>
        <v>1.2823503E-2</v>
      </c>
      <c r="K42" s="147">
        <v>398.90000000000009</v>
      </c>
      <c r="L42" s="147">
        <v>401.29999999999995</v>
      </c>
      <c r="M42" s="147">
        <f t="shared" si="2"/>
        <v>19.760000000000002</v>
      </c>
      <c r="N42" s="147">
        <f t="shared" si="3"/>
        <v>19.616</v>
      </c>
      <c r="O42" s="147">
        <f t="shared" si="4"/>
        <v>22.36</v>
      </c>
      <c r="P42" s="147">
        <f t="shared" si="5"/>
        <v>22.216000000000001</v>
      </c>
      <c r="Q42" s="147">
        <f t="shared" si="6"/>
        <v>13.96</v>
      </c>
      <c r="R42" s="147">
        <f t="shared" si="7"/>
        <v>13.816000000000001</v>
      </c>
      <c r="S42" s="147">
        <f t="shared" si="8"/>
        <v>62.451250000000002</v>
      </c>
      <c r="T42" s="147">
        <f t="shared" si="9"/>
        <v>62.462499999999999</v>
      </c>
      <c r="U42" s="147">
        <f t="shared" si="10"/>
        <v>22.696458880000002</v>
      </c>
      <c r="V42" s="147">
        <f t="shared" si="11"/>
        <v>22.717499320000002</v>
      </c>
      <c r="W42" s="147">
        <f t="shared" si="12"/>
        <v>35.580217109799996</v>
      </c>
      <c r="X42" s="147">
        <f t="shared" si="13"/>
        <v>35.580464097999993</v>
      </c>
      <c r="AX42" s="141">
        <v>2014</v>
      </c>
      <c r="AY42" s="134">
        <f t="shared" si="14"/>
        <v>19.760000000000002</v>
      </c>
      <c r="AZ42" s="134">
        <f t="shared" si="15"/>
        <v>62.451250000000002</v>
      </c>
      <c r="BA42" s="141">
        <f t="shared" si="16"/>
        <v>398.90000000000009</v>
      </c>
      <c r="BB42" s="134">
        <f t="shared" si="17"/>
        <v>19.616</v>
      </c>
      <c r="BC42" s="134">
        <f t="shared" si="18"/>
        <v>62.462499999999999</v>
      </c>
      <c r="BD42" s="141">
        <f t="shared" si="19"/>
        <v>401.29999999999995</v>
      </c>
    </row>
    <row r="43" spans="1:62">
      <c r="A43" s="146">
        <v>2015</v>
      </c>
      <c r="B43" s="159">
        <f t="shared" si="22"/>
        <v>0.73750000000000004</v>
      </c>
      <c r="C43" s="159">
        <f t="shared" si="22"/>
        <v>0.57000000000000006</v>
      </c>
      <c r="D43" s="159">
        <f t="shared" si="21"/>
        <v>-8.1250000000000044E-2</v>
      </c>
      <c r="E43" s="159">
        <f t="shared" si="21"/>
        <v>-6.2500000000000014E-2</v>
      </c>
      <c r="F43" s="159">
        <f t="shared" si="21"/>
        <v>0.59202737499999936</v>
      </c>
      <c r="G43" s="159">
        <f t="shared" si="21"/>
        <v>0.613944499999999</v>
      </c>
      <c r="H43" s="159">
        <f t="shared" si="21"/>
        <v>1.3100536250000006E-2</v>
      </c>
      <c r="I43" s="159">
        <f t="shared" si="21"/>
        <v>1.3357815625E-2</v>
      </c>
      <c r="K43" s="147">
        <v>401.75000000000011</v>
      </c>
      <c r="L43" s="147">
        <v>404.24999999999994</v>
      </c>
      <c r="M43" s="147">
        <f t="shared" si="2"/>
        <v>19.837500000000002</v>
      </c>
      <c r="N43" s="147">
        <f t="shared" si="3"/>
        <v>19.670000000000002</v>
      </c>
      <c r="O43" s="147">
        <f t="shared" si="4"/>
        <v>22.4375</v>
      </c>
      <c r="P43" s="147">
        <f t="shared" si="5"/>
        <v>22.27</v>
      </c>
      <c r="Q43" s="147">
        <f t="shared" si="6"/>
        <v>14.037500000000001</v>
      </c>
      <c r="R43" s="147">
        <f t="shared" si="7"/>
        <v>13.870000000000001</v>
      </c>
      <c r="S43" s="147">
        <f t="shared" si="8"/>
        <v>62.44921875</v>
      </c>
      <c r="T43" s="147">
        <f t="shared" si="9"/>
        <v>62.4609375</v>
      </c>
      <c r="U43" s="147">
        <f t="shared" si="10"/>
        <v>22.720139975000002</v>
      </c>
      <c r="V43" s="147">
        <f t="shared" si="11"/>
        <v>22.7420571</v>
      </c>
      <c r="W43" s="147">
        <f t="shared" si="12"/>
        <v>35.580741131249994</v>
      </c>
      <c r="X43" s="147">
        <f t="shared" si="13"/>
        <v>35.580998410624993</v>
      </c>
      <c r="AX43" s="141">
        <v>2015</v>
      </c>
      <c r="AY43" s="134">
        <f t="shared" si="14"/>
        <v>19.837500000000002</v>
      </c>
      <c r="AZ43" s="134">
        <f t="shared" si="15"/>
        <v>62.44921875</v>
      </c>
      <c r="BA43" s="141">
        <f t="shared" si="16"/>
        <v>401.75000000000011</v>
      </c>
      <c r="BB43" s="134">
        <f t="shared" si="17"/>
        <v>19.670000000000002</v>
      </c>
      <c r="BC43" s="134">
        <f t="shared" si="18"/>
        <v>62.4609375</v>
      </c>
      <c r="BD43" s="141">
        <f t="shared" si="19"/>
        <v>404.24999999999994</v>
      </c>
    </row>
    <row r="44" spans="1:62">
      <c r="A44" s="146">
        <v>2016</v>
      </c>
      <c r="B44" s="159">
        <f t="shared" si="22"/>
        <v>0.81500000000000006</v>
      </c>
      <c r="C44" s="159">
        <f t="shared" si="22"/>
        <v>0.62400000000000011</v>
      </c>
      <c r="D44" s="159">
        <f t="shared" si="21"/>
        <v>-8.4500000000000047E-2</v>
      </c>
      <c r="E44" s="159">
        <f t="shared" si="21"/>
        <v>-6.5000000000000016E-2</v>
      </c>
      <c r="F44" s="159">
        <f t="shared" si="21"/>
        <v>0.61570846999999929</v>
      </c>
      <c r="G44" s="159">
        <f t="shared" si="21"/>
        <v>0.63850227999999898</v>
      </c>
      <c r="H44" s="159">
        <f t="shared" si="21"/>
        <v>1.3624557700000007E-2</v>
      </c>
      <c r="I44" s="159">
        <f t="shared" si="21"/>
        <v>1.389212825E-2</v>
      </c>
      <c r="K44" s="147">
        <v>404.60000000000014</v>
      </c>
      <c r="L44" s="147">
        <v>407.19999999999993</v>
      </c>
      <c r="M44" s="147">
        <f t="shared" si="2"/>
        <v>19.915000000000003</v>
      </c>
      <c r="N44" s="147">
        <f t="shared" si="3"/>
        <v>19.724</v>
      </c>
      <c r="O44" s="147">
        <f t="shared" si="4"/>
        <v>22.515000000000001</v>
      </c>
      <c r="P44" s="147">
        <f t="shared" si="5"/>
        <v>22.323999999999998</v>
      </c>
      <c r="Q44" s="147">
        <f t="shared" si="6"/>
        <v>14.115</v>
      </c>
      <c r="R44" s="147">
        <f t="shared" si="7"/>
        <v>13.924000000000001</v>
      </c>
      <c r="S44" s="147">
        <f t="shared" si="8"/>
        <v>62.447187499999998</v>
      </c>
      <c r="T44" s="147">
        <f t="shared" si="9"/>
        <v>62.459375000000001</v>
      </c>
      <c r="U44" s="147">
        <f t="shared" si="10"/>
        <v>22.743821069999999</v>
      </c>
      <c r="V44" s="147">
        <f t="shared" si="11"/>
        <v>22.766614879999999</v>
      </c>
      <c r="W44" s="147">
        <f t="shared" si="12"/>
        <v>35.581265152699991</v>
      </c>
      <c r="X44" s="147">
        <f t="shared" si="13"/>
        <v>35.581532723249993</v>
      </c>
      <c r="AX44" s="141">
        <v>2016</v>
      </c>
      <c r="AY44" s="134">
        <f t="shared" si="14"/>
        <v>19.915000000000003</v>
      </c>
      <c r="AZ44" s="134">
        <f t="shared" si="15"/>
        <v>62.447187499999998</v>
      </c>
      <c r="BA44" s="141">
        <f t="shared" si="16"/>
        <v>404.60000000000014</v>
      </c>
      <c r="BB44" s="134">
        <f t="shared" si="17"/>
        <v>19.724</v>
      </c>
      <c r="BC44" s="134">
        <f t="shared" si="18"/>
        <v>62.459375000000001</v>
      </c>
      <c r="BD44" s="141">
        <f t="shared" si="19"/>
        <v>407.19999999999993</v>
      </c>
    </row>
    <row r="45" spans="1:62">
      <c r="A45" s="146">
        <v>2017</v>
      </c>
      <c r="B45" s="159">
        <f t="shared" si="22"/>
        <v>0.89250000000000007</v>
      </c>
      <c r="C45" s="159">
        <f t="shared" si="22"/>
        <v>0.67800000000000016</v>
      </c>
      <c r="D45" s="159">
        <f t="shared" si="21"/>
        <v>-8.775000000000005E-2</v>
      </c>
      <c r="E45" s="159">
        <f t="shared" si="21"/>
        <v>-6.7500000000000018E-2</v>
      </c>
      <c r="F45" s="159">
        <f t="shared" si="21"/>
        <v>0.63938956499999922</v>
      </c>
      <c r="G45" s="159">
        <f t="shared" si="21"/>
        <v>0.66306005999999895</v>
      </c>
      <c r="H45" s="159">
        <f t="shared" si="21"/>
        <v>1.4148579150000007E-2</v>
      </c>
      <c r="I45" s="159">
        <f t="shared" si="21"/>
        <v>1.4426440875E-2</v>
      </c>
      <c r="K45" s="147">
        <v>407.45000000000016</v>
      </c>
      <c r="L45" s="147">
        <v>410.14999999999992</v>
      </c>
      <c r="M45" s="147">
        <f t="shared" si="2"/>
        <v>19.9925</v>
      </c>
      <c r="N45" s="147">
        <f t="shared" si="3"/>
        <v>19.778000000000002</v>
      </c>
      <c r="O45" s="147">
        <f t="shared" si="4"/>
        <v>22.592500000000001</v>
      </c>
      <c r="P45" s="147">
        <f t="shared" si="5"/>
        <v>22.378</v>
      </c>
      <c r="Q45" s="147">
        <f t="shared" si="6"/>
        <v>14.192500000000001</v>
      </c>
      <c r="R45" s="147">
        <f t="shared" si="7"/>
        <v>13.978000000000002</v>
      </c>
      <c r="S45" s="147">
        <f t="shared" si="8"/>
        <v>62.445156249999997</v>
      </c>
      <c r="T45" s="147">
        <f t="shared" si="9"/>
        <v>62.457812500000003</v>
      </c>
      <c r="U45" s="147">
        <f t="shared" si="10"/>
        <v>22.767502165</v>
      </c>
      <c r="V45" s="147">
        <f t="shared" si="11"/>
        <v>22.791172660000001</v>
      </c>
      <c r="W45" s="147">
        <f t="shared" si="12"/>
        <v>35.581789174149996</v>
      </c>
      <c r="X45" s="147">
        <f t="shared" si="13"/>
        <v>35.582067035874992</v>
      </c>
      <c r="AX45" s="141">
        <v>2017</v>
      </c>
      <c r="AY45" s="134">
        <f t="shared" si="14"/>
        <v>19.9925</v>
      </c>
      <c r="AZ45" s="134">
        <f t="shared" si="15"/>
        <v>62.445156249999997</v>
      </c>
      <c r="BA45" s="141">
        <f t="shared" si="16"/>
        <v>407.45000000000016</v>
      </c>
      <c r="BB45" s="134">
        <f t="shared" si="17"/>
        <v>19.778000000000002</v>
      </c>
      <c r="BC45" s="134">
        <f t="shared" si="18"/>
        <v>62.457812500000003</v>
      </c>
      <c r="BD45" s="141">
        <f t="shared" si="19"/>
        <v>410.14999999999992</v>
      </c>
    </row>
    <row r="46" spans="1:62">
      <c r="A46" s="146">
        <v>2018</v>
      </c>
      <c r="B46" s="159">
        <f t="shared" si="22"/>
        <v>0.97000000000000008</v>
      </c>
      <c r="C46" s="159">
        <f t="shared" si="22"/>
        <v>0.73200000000000021</v>
      </c>
      <c r="D46" s="159">
        <f t="shared" si="21"/>
        <v>-9.1000000000000053E-2</v>
      </c>
      <c r="E46" s="159">
        <f t="shared" si="21"/>
        <v>-7.0000000000000021E-2</v>
      </c>
      <c r="F46" s="159">
        <f t="shared" si="21"/>
        <v>0.66307065999999915</v>
      </c>
      <c r="G46" s="159">
        <f t="shared" si="21"/>
        <v>0.68761783999999893</v>
      </c>
      <c r="H46" s="159">
        <f t="shared" si="21"/>
        <v>1.4672600600000007E-2</v>
      </c>
      <c r="I46" s="159">
        <f t="shared" si="21"/>
        <v>1.49607535E-2</v>
      </c>
      <c r="K46" s="147">
        <v>410.30000000000018</v>
      </c>
      <c r="L46" s="147">
        <v>413.09999999999991</v>
      </c>
      <c r="M46" s="147">
        <f t="shared" si="2"/>
        <v>20.07</v>
      </c>
      <c r="N46" s="147">
        <f t="shared" si="3"/>
        <v>19.832000000000001</v>
      </c>
      <c r="O46" s="147">
        <f t="shared" si="4"/>
        <v>22.669999999999998</v>
      </c>
      <c r="P46" s="147">
        <f t="shared" si="5"/>
        <v>22.431999999999999</v>
      </c>
      <c r="Q46" s="147">
        <f t="shared" si="6"/>
        <v>14.270000000000001</v>
      </c>
      <c r="R46" s="147">
        <f t="shared" si="7"/>
        <v>14.032</v>
      </c>
      <c r="S46" s="147">
        <f t="shared" si="8"/>
        <v>62.443125000000002</v>
      </c>
      <c r="T46" s="147">
        <f t="shared" si="9"/>
        <v>62.456249999999997</v>
      </c>
      <c r="U46" s="147">
        <f t="shared" si="10"/>
        <v>22.79118326</v>
      </c>
      <c r="V46" s="147">
        <f t="shared" si="11"/>
        <v>22.815730439999999</v>
      </c>
      <c r="W46" s="147">
        <f t="shared" si="12"/>
        <v>35.582313195599994</v>
      </c>
      <c r="X46" s="147">
        <f t="shared" si="13"/>
        <v>35.582601348499992</v>
      </c>
      <c r="AX46" s="141">
        <v>2018</v>
      </c>
      <c r="AY46" s="134">
        <f t="shared" si="14"/>
        <v>20.07</v>
      </c>
      <c r="AZ46" s="134">
        <f t="shared" si="15"/>
        <v>62.443125000000002</v>
      </c>
      <c r="BA46" s="141">
        <f t="shared" si="16"/>
        <v>410.30000000000018</v>
      </c>
      <c r="BB46" s="134">
        <f t="shared" si="17"/>
        <v>19.832000000000001</v>
      </c>
      <c r="BC46" s="134">
        <f t="shared" si="18"/>
        <v>62.456249999999997</v>
      </c>
      <c r="BD46" s="141">
        <f t="shared" si="19"/>
        <v>413.09999999999991</v>
      </c>
    </row>
    <row r="47" spans="1:62">
      <c r="A47" s="146">
        <v>2019</v>
      </c>
      <c r="B47" s="159">
        <f t="shared" si="22"/>
        <v>1.0475000000000001</v>
      </c>
      <c r="C47" s="159">
        <f t="shared" si="22"/>
        <v>0.78600000000000025</v>
      </c>
      <c r="D47" s="159">
        <f t="shared" si="21"/>
        <v>-9.4250000000000056E-2</v>
      </c>
      <c r="E47" s="159">
        <f t="shared" si="21"/>
        <v>-7.2500000000000023E-2</v>
      </c>
      <c r="F47" s="159">
        <f t="shared" si="21"/>
        <v>0.68675175499999908</v>
      </c>
      <c r="G47" s="159">
        <f t="shared" si="21"/>
        <v>0.7121756199999989</v>
      </c>
      <c r="H47" s="159">
        <f t="shared" si="21"/>
        <v>1.5196622050000008E-2</v>
      </c>
      <c r="I47" s="159">
        <f t="shared" si="21"/>
        <v>1.5495066125E-2</v>
      </c>
      <c r="K47" s="147">
        <v>413.1500000000002</v>
      </c>
      <c r="L47" s="147">
        <v>416.0499999999999</v>
      </c>
      <c r="M47" s="147">
        <f t="shared" si="2"/>
        <v>20.147500000000001</v>
      </c>
      <c r="N47" s="147">
        <f t="shared" si="3"/>
        <v>19.886000000000003</v>
      </c>
      <c r="O47" s="147">
        <f t="shared" si="4"/>
        <v>22.747499999999999</v>
      </c>
      <c r="P47" s="147">
        <f t="shared" si="5"/>
        <v>22.486000000000001</v>
      </c>
      <c r="Q47" s="147">
        <f t="shared" si="6"/>
        <v>14.3475</v>
      </c>
      <c r="R47" s="147">
        <f t="shared" si="7"/>
        <v>14.086</v>
      </c>
      <c r="S47" s="147">
        <f t="shared" si="8"/>
        <v>62.44109375</v>
      </c>
      <c r="T47" s="147">
        <f t="shared" si="9"/>
        <v>62.454687499999999</v>
      </c>
      <c r="U47" s="147">
        <f t="shared" si="10"/>
        <v>22.814864355000001</v>
      </c>
      <c r="V47" s="147">
        <f t="shared" si="11"/>
        <v>22.840288220000001</v>
      </c>
      <c r="W47" s="147">
        <f t="shared" si="12"/>
        <v>35.582837217049992</v>
      </c>
      <c r="X47" s="147">
        <f t="shared" si="13"/>
        <v>35.583135661124992</v>
      </c>
      <c r="AX47" s="141">
        <v>2019</v>
      </c>
      <c r="AY47" s="134">
        <f t="shared" si="14"/>
        <v>20.147500000000001</v>
      </c>
      <c r="AZ47" s="134">
        <f t="shared" si="15"/>
        <v>62.44109375</v>
      </c>
      <c r="BA47" s="141">
        <f t="shared" si="16"/>
        <v>413.1500000000002</v>
      </c>
      <c r="BB47" s="134">
        <f t="shared" si="17"/>
        <v>19.886000000000003</v>
      </c>
      <c r="BC47" s="134">
        <f t="shared" si="18"/>
        <v>62.454687499999999</v>
      </c>
      <c r="BD47" s="141">
        <f t="shared" si="19"/>
        <v>416.0499999999999</v>
      </c>
    </row>
    <row r="48" spans="1:62">
      <c r="A48" s="146">
        <v>2020</v>
      </c>
      <c r="B48" s="159">
        <f t="shared" si="22"/>
        <v>1.125</v>
      </c>
      <c r="C48" s="159">
        <f t="shared" si="22"/>
        <v>0.8400000000000003</v>
      </c>
      <c r="D48" s="159">
        <f t="shared" si="21"/>
        <v>-9.7500000000000059E-2</v>
      </c>
      <c r="E48" s="159">
        <f t="shared" si="21"/>
        <v>-7.5000000000000025E-2</v>
      </c>
      <c r="F48" s="159">
        <f t="shared" si="21"/>
        <v>0.71043284999999901</v>
      </c>
      <c r="G48" s="159">
        <f t="shared" si="21"/>
        <v>0.73673339999999887</v>
      </c>
      <c r="H48" s="159">
        <f t="shared" si="21"/>
        <v>1.5720643500000006E-2</v>
      </c>
      <c r="I48" s="159">
        <f t="shared" si="21"/>
        <v>1.602937875E-2</v>
      </c>
      <c r="K48" s="147">
        <v>416</v>
      </c>
      <c r="L48" s="147">
        <v>419</v>
      </c>
      <c r="M48" s="147">
        <f t="shared" si="2"/>
        <v>20.225000000000001</v>
      </c>
      <c r="N48" s="147">
        <f t="shared" si="3"/>
        <v>19.940000000000001</v>
      </c>
      <c r="O48" s="147">
        <f t="shared" si="4"/>
        <v>22.824999999999999</v>
      </c>
      <c r="P48" s="147">
        <f t="shared" si="5"/>
        <v>22.54</v>
      </c>
      <c r="Q48" s="147">
        <f t="shared" si="6"/>
        <v>14.425000000000001</v>
      </c>
      <c r="R48" s="147">
        <f t="shared" si="7"/>
        <v>14.14</v>
      </c>
      <c r="S48" s="147">
        <f t="shared" si="8"/>
        <v>62.439062499999999</v>
      </c>
      <c r="T48" s="147">
        <f t="shared" si="9"/>
        <v>62.453125</v>
      </c>
      <c r="U48" s="147">
        <f t="shared" si="10"/>
        <v>22.838545450000002</v>
      </c>
      <c r="V48" s="147">
        <f t="shared" si="11"/>
        <v>22.864846</v>
      </c>
      <c r="W48" s="147">
        <f t="shared" si="12"/>
        <v>35.583361238499997</v>
      </c>
      <c r="X48" s="147">
        <f t="shared" si="13"/>
        <v>35.583669973749991</v>
      </c>
      <c r="AX48" s="141">
        <v>2020</v>
      </c>
      <c r="AY48" s="134">
        <f t="shared" si="14"/>
        <v>20.225000000000001</v>
      </c>
      <c r="AZ48" s="134">
        <f t="shared" si="15"/>
        <v>62.439062499999999</v>
      </c>
      <c r="BA48" s="141">
        <f t="shared" si="16"/>
        <v>416</v>
      </c>
      <c r="BB48" s="134">
        <f t="shared" si="17"/>
        <v>19.940000000000001</v>
      </c>
      <c r="BC48" s="134">
        <f t="shared" si="18"/>
        <v>62.453125</v>
      </c>
      <c r="BD48" s="141">
        <f t="shared" si="19"/>
        <v>419</v>
      </c>
    </row>
    <row r="49" spans="1:56">
      <c r="A49" s="146">
        <v>2021</v>
      </c>
      <c r="B49" s="159">
        <f t="shared" si="22"/>
        <v>1.2024999999999999</v>
      </c>
      <c r="C49" s="159">
        <f t="shared" si="22"/>
        <v>0.89400000000000035</v>
      </c>
      <c r="D49" s="159">
        <f t="shared" si="21"/>
        <v>-0.10075000000000006</v>
      </c>
      <c r="E49" s="159">
        <f t="shared" si="21"/>
        <v>-7.7500000000000027E-2</v>
      </c>
      <c r="F49" s="159">
        <f t="shared" si="21"/>
        <v>0.73411394499999894</v>
      </c>
      <c r="G49" s="159">
        <f t="shared" si="21"/>
        <v>0.76129117999999885</v>
      </c>
      <c r="H49" s="159">
        <f t="shared" si="21"/>
        <v>1.6244664950000005E-2</v>
      </c>
      <c r="I49" s="159">
        <f t="shared" si="21"/>
        <v>1.6563691375000002E-2</v>
      </c>
      <c r="K49" s="147">
        <v>419.6</v>
      </c>
      <c r="L49" s="147">
        <v>422.15</v>
      </c>
      <c r="M49" s="147">
        <f t="shared" si="2"/>
        <v>20.302500000000002</v>
      </c>
      <c r="N49" s="147">
        <f t="shared" si="3"/>
        <v>19.994000000000003</v>
      </c>
      <c r="O49" s="147">
        <f t="shared" si="4"/>
        <v>22.9025</v>
      </c>
      <c r="P49" s="147">
        <f t="shared" si="5"/>
        <v>22.594000000000001</v>
      </c>
      <c r="Q49" s="147">
        <f t="shared" si="6"/>
        <v>14.502500000000001</v>
      </c>
      <c r="R49" s="147">
        <f t="shared" si="7"/>
        <v>14.194000000000001</v>
      </c>
      <c r="S49" s="147">
        <f t="shared" si="8"/>
        <v>62.437031249999997</v>
      </c>
      <c r="T49" s="147">
        <f t="shared" si="9"/>
        <v>62.451562500000001</v>
      </c>
      <c r="U49" s="147">
        <f t="shared" si="10"/>
        <v>22.862226544999999</v>
      </c>
      <c r="V49" s="147">
        <f t="shared" si="11"/>
        <v>22.889403780000002</v>
      </c>
      <c r="W49" s="147">
        <f t="shared" si="12"/>
        <v>35.583885259949994</v>
      </c>
      <c r="X49" s="147">
        <f t="shared" si="13"/>
        <v>35.584204286374991</v>
      </c>
      <c r="AX49" s="141">
        <v>2021</v>
      </c>
      <c r="AY49" s="134">
        <f t="shared" si="14"/>
        <v>20.302500000000002</v>
      </c>
      <c r="AZ49" s="134">
        <f t="shared" si="15"/>
        <v>62.437031249999997</v>
      </c>
      <c r="BA49" s="141">
        <f t="shared" si="16"/>
        <v>419.6</v>
      </c>
      <c r="BB49" s="134">
        <f t="shared" si="17"/>
        <v>19.994000000000003</v>
      </c>
      <c r="BC49" s="134">
        <f t="shared" si="18"/>
        <v>62.451562500000001</v>
      </c>
      <c r="BD49" s="141">
        <f t="shared" si="19"/>
        <v>422.15</v>
      </c>
    </row>
    <row r="50" spans="1:56">
      <c r="A50" s="146">
        <v>2022</v>
      </c>
      <c r="B50" s="159">
        <f t="shared" si="22"/>
        <v>1.2799999999999998</v>
      </c>
      <c r="C50" s="159">
        <f t="shared" si="22"/>
        <v>0.9480000000000004</v>
      </c>
      <c r="D50" s="159">
        <f t="shared" si="21"/>
        <v>-0.10400000000000006</v>
      </c>
      <c r="E50" s="159">
        <f t="shared" si="21"/>
        <v>-8.0000000000000029E-2</v>
      </c>
      <c r="F50" s="159">
        <f t="shared" si="21"/>
        <v>0.75779503999999887</v>
      </c>
      <c r="G50" s="159">
        <f t="shared" si="21"/>
        <v>0.78584895999999882</v>
      </c>
      <c r="H50" s="159">
        <f t="shared" si="21"/>
        <v>1.6768686400000003E-2</v>
      </c>
      <c r="I50" s="159">
        <f t="shared" si="21"/>
        <v>1.7098004E-2</v>
      </c>
      <c r="K50" s="147">
        <v>423.20000000000005</v>
      </c>
      <c r="L50" s="147">
        <v>425.29999999999995</v>
      </c>
      <c r="M50" s="147">
        <f t="shared" si="2"/>
        <v>20.380000000000003</v>
      </c>
      <c r="N50" s="147">
        <f t="shared" si="3"/>
        <v>20.048000000000002</v>
      </c>
      <c r="O50" s="147">
        <f t="shared" si="4"/>
        <v>22.98</v>
      </c>
      <c r="P50" s="147">
        <f t="shared" si="5"/>
        <v>22.648</v>
      </c>
      <c r="Q50" s="147">
        <f t="shared" si="6"/>
        <v>14.58</v>
      </c>
      <c r="R50" s="147">
        <f t="shared" si="7"/>
        <v>14.248000000000001</v>
      </c>
      <c r="S50" s="147">
        <f t="shared" si="8"/>
        <v>62.435000000000002</v>
      </c>
      <c r="T50" s="147">
        <f t="shared" si="9"/>
        <v>62.45</v>
      </c>
      <c r="U50" s="147">
        <f t="shared" si="10"/>
        <v>22.885907639999999</v>
      </c>
      <c r="V50" s="147">
        <f t="shared" si="11"/>
        <v>22.913961560000001</v>
      </c>
      <c r="W50" s="147">
        <f t="shared" si="12"/>
        <v>35.584409281399992</v>
      </c>
      <c r="X50" s="147">
        <f t="shared" si="13"/>
        <v>35.584738598999991</v>
      </c>
      <c r="AX50" s="141">
        <v>2022</v>
      </c>
      <c r="AY50" s="134">
        <f t="shared" si="14"/>
        <v>20.380000000000003</v>
      </c>
      <c r="AZ50" s="134">
        <f t="shared" si="15"/>
        <v>62.435000000000002</v>
      </c>
      <c r="BA50" s="141">
        <f t="shared" si="16"/>
        <v>423.20000000000005</v>
      </c>
      <c r="BB50" s="134">
        <f t="shared" si="17"/>
        <v>20.048000000000002</v>
      </c>
      <c r="BC50" s="134">
        <f t="shared" si="18"/>
        <v>62.45</v>
      </c>
      <c r="BD50" s="141">
        <f t="shared" si="19"/>
        <v>425.29999999999995</v>
      </c>
    </row>
    <row r="51" spans="1:56">
      <c r="A51" s="146">
        <v>2023</v>
      </c>
      <c r="B51" s="159">
        <f t="shared" si="22"/>
        <v>1.3574999999999997</v>
      </c>
      <c r="C51" s="159">
        <f t="shared" si="22"/>
        <v>1.0020000000000004</v>
      </c>
      <c r="D51" s="159">
        <f t="shared" ref="D51:I57" si="23">(D$7-D$5)/COUNT($A$18:$A$57)+D50</f>
        <v>-0.10725000000000007</v>
      </c>
      <c r="E51" s="159">
        <f t="shared" si="23"/>
        <v>-8.2500000000000032E-2</v>
      </c>
      <c r="F51" s="159">
        <f t="shared" si="23"/>
        <v>0.78147613499999879</v>
      </c>
      <c r="G51" s="159">
        <f t="shared" si="23"/>
        <v>0.81040673999999879</v>
      </c>
      <c r="H51" s="159">
        <f t="shared" si="23"/>
        <v>1.7292707850000002E-2</v>
      </c>
      <c r="I51" s="159">
        <f t="shared" si="23"/>
        <v>1.7632316624999998E-2</v>
      </c>
      <c r="K51" s="147">
        <v>426.80000000000007</v>
      </c>
      <c r="L51" s="147">
        <v>428.44999999999993</v>
      </c>
      <c r="M51" s="147">
        <f t="shared" si="2"/>
        <v>20.4575</v>
      </c>
      <c r="N51" s="147">
        <f t="shared" si="3"/>
        <v>20.102</v>
      </c>
      <c r="O51" s="147">
        <f t="shared" si="4"/>
        <v>23.057499999999997</v>
      </c>
      <c r="P51" s="147">
        <f t="shared" si="5"/>
        <v>22.701999999999998</v>
      </c>
      <c r="Q51" s="147">
        <f t="shared" si="6"/>
        <v>14.657500000000001</v>
      </c>
      <c r="R51" s="147">
        <f t="shared" si="7"/>
        <v>14.302000000000001</v>
      </c>
      <c r="S51" s="147">
        <f t="shared" si="8"/>
        <v>62.432968750000001</v>
      </c>
      <c r="T51" s="147">
        <f t="shared" si="9"/>
        <v>62.448437499999997</v>
      </c>
      <c r="U51" s="147">
        <f t="shared" si="10"/>
        <v>22.909588735</v>
      </c>
      <c r="V51" s="147">
        <f t="shared" si="11"/>
        <v>22.938519339999999</v>
      </c>
      <c r="W51" s="147">
        <f t="shared" si="12"/>
        <v>35.58493330284999</v>
      </c>
      <c r="X51" s="147">
        <f t="shared" si="13"/>
        <v>35.58527291162499</v>
      </c>
      <c r="AX51" s="141">
        <v>2023</v>
      </c>
      <c r="AY51" s="134">
        <f t="shared" si="14"/>
        <v>20.4575</v>
      </c>
      <c r="AZ51" s="134">
        <f t="shared" si="15"/>
        <v>62.432968750000001</v>
      </c>
      <c r="BA51" s="141">
        <f t="shared" si="16"/>
        <v>426.80000000000007</v>
      </c>
      <c r="BB51" s="134">
        <f t="shared" si="17"/>
        <v>20.102</v>
      </c>
      <c r="BC51" s="134">
        <f t="shared" si="18"/>
        <v>62.448437499999997</v>
      </c>
      <c r="BD51" s="141">
        <f t="shared" si="19"/>
        <v>428.44999999999993</v>
      </c>
    </row>
    <row r="52" spans="1:56">
      <c r="A52" s="146">
        <v>2024</v>
      </c>
      <c r="B52" s="159">
        <f t="shared" si="22"/>
        <v>1.4349999999999996</v>
      </c>
      <c r="C52" s="159">
        <f t="shared" si="22"/>
        <v>1.0560000000000005</v>
      </c>
      <c r="D52" s="159">
        <f t="shared" si="23"/>
        <v>-0.11050000000000007</v>
      </c>
      <c r="E52" s="159">
        <f t="shared" si="23"/>
        <v>-8.5000000000000034E-2</v>
      </c>
      <c r="F52" s="159">
        <f t="shared" si="23"/>
        <v>0.80515722999999872</v>
      </c>
      <c r="G52" s="159">
        <f t="shared" si="23"/>
        <v>0.83496451999999877</v>
      </c>
      <c r="H52" s="159">
        <f t="shared" si="23"/>
        <v>1.78167293E-2</v>
      </c>
      <c r="I52" s="159">
        <f t="shared" si="23"/>
        <v>1.8166629249999997E-2</v>
      </c>
      <c r="K52" s="147">
        <v>430.40000000000009</v>
      </c>
      <c r="L52" s="147">
        <v>431.59999999999991</v>
      </c>
      <c r="M52" s="147">
        <f t="shared" si="2"/>
        <v>20.535</v>
      </c>
      <c r="N52" s="147">
        <f t="shared" si="3"/>
        <v>20.156000000000002</v>
      </c>
      <c r="O52" s="147">
        <f t="shared" si="4"/>
        <v>23.134999999999998</v>
      </c>
      <c r="P52" s="147">
        <f t="shared" si="5"/>
        <v>22.756</v>
      </c>
      <c r="Q52" s="147">
        <f t="shared" si="6"/>
        <v>14.734999999999999</v>
      </c>
      <c r="R52" s="147">
        <f t="shared" si="7"/>
        <v>14.356000000000002</v>
      </c>
      <c r="S52" s="147">
        <f t="shared" si="8"/>
        <v>62.430937499999999</v>
      </c>
      <c r="T52" s="147">
        <f t="shared" si="9"/>
        <v>62.446874999999999</v>
      </c>
      <c r="U52" s="147">
        <f t="shared" si="10"/>
        <v>22.93326983</v>
      </c>
      <c r="V52" s="147">
        <f t="shared" si="11"/>
        <v>22.963077120000001</v>
      </c>
      <c r="W52" s="147">
        <f t="shared" si="12"/>
        <v>35.585457324299995</v>
      </c>
      <c r="X52" s="147">
        <f t="shared" si="13"/>
        <v>35.58580722424999</v>
      </c>
      <c r="Z52" s="142"/>
      <c r="AX52" s="141">
        <v>2024</v>
      </c>
      <c r="AY52" s="134">
        <f t="shared" si="14"/>
        <v>20.535</v>
      </c>
      <c r="AZ52" s="134">
        <f t="shared" si="15"/>
        <v>62.430937499999999</v>
      </c>
      <c r="BA52" s="141">
        <f t="shared" si="16"/>
        <v>430.40000000000009</v>
      </c>
      <c r="BB52" s="134">
        <f t="shared" si="17"/>
        <v>20.156000000000002</v>
      </c>
      <c r="BC52" s="134">
        <f t="shared" si="18"/>
        <v>62.446874999999999</v>
      </c>
      <c r="BD52" s="141">
        <f t="shared" si="19"/>
        <v>431.59999999999991</v>
      </c>
    </row>
    <row r="53" spans="1:56">
      <c r="A53" s="146">
        <v>2025</v>
      </c>
      <c r="B53" s="159">
        <f t="shared" si="22"/>
        <v>1.5124999999999995</v>
      </c>
      <c r="C53" s="159">
        <f t="shared" si="22"/>
        <v>1.1100000000000005</v>
      </c>
      <c r="D53" s="159">
        <f t="shared" si="23"/>
        <v>-0.11375000000000007</v>
      </c>
      <c r="E53" s="159">
        <f t="shared" si="23"/>
        <v>-8.7500000000000036E-2</v>
      </c>
      <c r="F53" s="159">
        <f t="shared" si="23"/>
        <v>0.82883832499999865</v>
      </c>
      <c r="G53" s="159">
        <f t="shared" si="23"/>
        <v>0.85952229999999874</v>
      </c>
      <c r="H53" s="159">
        <f t="shared" si="23"/>
        <v>1.8340750749999999E-2</v>
      </c>
      <c r="I53" s="159">
        <f t="shared" si="23"/>
        <v>1.8700941874999995E-2</v>
      </c>
      <c r="K53" s="147">
        <v>434.00000000000011</v>
      </c>
      <c r="L53" s="147">
        <v>434.74999999999989</v>
      </c>
      <c r="M53" s="147">
        <f t="shared" si="2"/>
        <v>20.612500000000001</v>
      </c>
      <c r="N53" s="147">
        <f t="shared" si="3"/>
        <v>20.21</v>
      </c>
      <c r="O53" s="147">
        <f t="shared" si="4"/>
        <v>23.212499999999999</v>
      </c>
      <c r="P53" s="147">
        <f t="shared" si="5"/>
        <v>22.81</v>
      </c>
      <c r="Q53" s="147">
        <f t="shared" si="6"/>
        <v>14.8125</v>
      </c>
      <c r="R53" s="147">
        <f t="shared" si="7"/>
        <v>14.410000000000002</v>
      </c>
      <c r="S53" s="147">
        <f t="shared" si="8"/>
        <v>62.428906249999997</v>
      </c>
      <c r="T53" s="147">
        <f t="shared" si="9"/>
        <v>62.4453125</v>
      </c>
      <c r="U53" s="147">
        <f t="shared" si="10"/>
        <v>22.956950925000001</v>
      </c>
      <c r="V53" s="147">
        <f t="shared" si="11"/>
        <v>22.9876349</v>
      </c>
      <c r="W53" s="147">
        <f t="shared" si="12"/>
        <v>35.585981345749992</v>
      </c>
      <c r="X53" s="147">
        <f t="shared" si="13"/>
        <v>35.58634153687499</v>
      </c>
      <c r="Z53" s="142"/>
      <c r="AX53" s="141">
        <v>2025</v>
      </c>
      <c r="AY53" s="134">
        <f t="shared" si="14"/>
        <v>20.612500000000001</v>
      </c>
      <c r="AZ53" s="134">
        <f t="shared" si="15"/>
        <v>62.428906249999997</v>
      </c>
      <c r="BA53" s="141">
        <f t="shared" si="16"/>
        <v>434.00000000000011</v>
      </c>
      <c r="BB53" s="134">
        <f t="shared" si="17"/>
        <v>20.21</v>
      </c>
      <c r="BC53" s="134">
        <f t="shared" si="18"/>
        <v>62.4453125</v>
      </c>
      <c r="BD53" s="141">
        <f t="shared" si="19"/>
        <v>434.74999999999989</v>
      </c>
    </row>
    <row r="54" spans="1:56">
      <c r="A54" s="146">
        <v>2026</v>
      </c>
      <c r="B54" s="159">
        <f t="shared" si="22"/>
        <v>1.5899999999999994</v>
      </c>
      <c r="C54" s="159">
        <f t="shared" si="22"/>
        <v>1.1640000000000006</v>
      </c>
      <c r="D54" s="159">
        <f t="shared" si="23"/>
        <v>-0.11700000000000008</v>
      </c>
      <c r="E54" s="159">
        <f t="shared" si="23"/>
        <v>-9.0000000000000038E-2</v>
      </c>
      <c r="F54" s="159">
        <f t="shared" si="23"/>
        <v>0.85251941999999858</v>
      </c>
      <c r="G54" s="159">
        <f t="shared" si="23"/>
        <v>0.88408007999999871</v>
      </c>
      <c r="H54" s="159">
        <f t="shared" si="23"/>
        <v>1.8864772199999998E-2</v>
      </c>
      <c r="I54" s="159">
        <f t="shared" si="23"/>
        <v>1.9235254499999993E-2</v>
      </c>
      <c r="K54" s="147">
        <v>437.60000000000014</v>
      </c>
      <c r="L54" s="147">
        <v>437.89999999999986</v>
      </c>
      <c r="M54" s="147">
        <f t="shared" si="2"/>
        <v>20.69</v>
      </c>
      <c r="N54" s="147">
        <f t="shared" si="3"/>
        <v>20.264000000000003</v>
      </c>
      <c r="O54" s="147">
        <f t="shared" si="4"/>
        <v>23.29</v>
      </c>
      <c r="P54" s="147">
        <f t="shared" si="5"/>
        <v>22.864000000000001</v>
      </c>
      <c r="Q54" s="147">
        <f t="shared" si="6"/>
        <v>14.89</v>
      </c>
      <c r="R54" s="147">
        <f t="shared" si="7"/>
        <v>14.464000000000002</v>
      </c>
      <c r="S54" s="147">
        <f t="shared" si="8"/>
        <v>62.426875000000003</v>
      </c>
      <c r="T54" s="147">
        <f t="shared" si="9"/>
        <v>62.443750000000001</v>
      </c>
      <c r="U54" s="147">
        <f t="shared" si="10"/>
        <v>22.980632020000002</v>
      </c>
      <c r="V54" s="147">
        <f t="shared" si="11"/>
        <v>23.012192680000002</v>
      </c>
      <c r="W54" s="147">
        <f t="shared" si="12"/>
        <v>35.58650536719999</v>
      </c>
      <c r="X54" s="147">
        <f t="shared" si="13"/>
        <v>35.586875849499997</v>
      </c>
      <c r="Z54" s="142"/>
      <c r="AX54" s="141">
        <v>2026</v>
      </c>
      <c r="AY54" s="134">
        <f t="shared" si="14"/>
        <v>20.69</v>
      </c>
      <c r="AZ54" s="134">
        <f t="shared" si="15"/>
        <v>62.426875000000003</v>
      </c>
      <c r="BA54" s="141">
        <f t="shared" si="16"/>
        <v>437.60000000000014</v>
      </c>
      <c r="BB54" s="134">
        <f t="shared" si="17"/>
        <v>20.264000000000003</v>
      </c>
      <c r="BC54" s="134">
        <f t="shared" si="18"/>
        <v>62.443750000000001</v>
      </c>
      <c r="BD54" s="141">
        <f t="shared" si="19"/>
        <v>437.89999999999986</v>
      </c>
    </row>
    <row r="55" spans="1:56">
      <c r="A55" s="146">
        <v>2027</v>
      </c>
      <c r="B55" s="159">
        <f t="shared" ref="B55:C57" si="24">(B$7-B$6)/COUNT($A$38:$A$57)+B54</f>
        <v>1.6674999999999993</v>
      </c>
      <c r="C55" s="159">
        <f t="shared" si="24"/>
        <v>1.2180000000000006</v>
      </c>
      <c r="D55" s="159">
        <f t="shared" si="23"/>
        <v>-0.12025000000000008</v>
      </c>
      <c r="E55" s="159">
        <f t="shared" si="23"/>
        <v>-9.2500000000000041E-2</v>
      </c>
      <c r="F55" s="159">
        <f t="shared" si="23"/>
        <v>0.87620051499999851</v>
      </c>
      <c r="G55" s="159">
        <f t="shared" si="23"/>
        <v>0.90863785999999869</v>
      </c>
      <c r="H55" s="159">
        <f t="shared" si="23"/>
        <v>1.9388793649999996E-2</v>
      </c>
      <c r="I55" s="159">
        <f t="shared" si="23"/>
        <v>1.9769567124999991E-2</v>
      </c>
      <c r="K55" s="147">
        <v>441.20000000000016</v>
      </c>
      <c r="L55" s="147">
        <v>441.04999999999984</v>
      </c>
      <c r="M55" s="147">
        <f t="shared" si="2"/>
        <v>20.767500000000002</v>
      </c>
      <c r="N55" s="147">
        <f t="shared" si="3"/>
        <v>20.318000000000001</v>
      </c>
      <c r="O55" s="147">
        <f t="shared" si="4"/>
        <v>23.3675</v>
      </c>
      <c r="P55" s="147">
        <f t="shared" si="5"/>
        <v>22.917999999999999</v>
      </c>
      <c r="Q55" s="147">
        <f t="shared" si="6"/>
        <v>14.967499999999999</v>
      </c>
      <c r="R55" s="147">
        <f t="shared" si="7"/>
        <v>14.518000000000001</v>
      </c>
      <c r="S55" s="147">
        <f t="shared" si="8"/>
        <v>62.424843750000001</v>
      </c>
      <c r="T55" s="147">
        <f t="shared" si="9"/>
        <v>62.442187500000003</v>
      </c>
      <c r="U55" s="147">
        <f t="shared" si="10"/>
        <v>23.004313114999999</v>
      </c>
      <c r="V55" s="147">
        <f t="shared" si="11"/>
        <v>23.03675046</v>
      </c>
      <c r="W55" s="147">
        <f t="shared" si="12"/>
        <v>35.587029388649995</v>
      </c>
      <c r="X55" s="147">
        <f t="shared" si="13"/>
        <v>35.587410162124996</v>
      </c>
      <c r="Z55" s="142"/>
      <c r="AX55" s="141">
        <v>2027</v>
      </c>
      <c r="AY55" s="134">
        <f t="shared" si="14"/>
        <v>20.767500000000002</v>
      </c>
      <c r="AZ55" s="134">
        <f t="shared" si="15"/>
        <v>62.424843750000001</v>
      </c>
      <c r="BA55" s="141">
        <f t="shared" si="16"/>
        <v>441.20000000000016</v>
      </c>
      <c r="BB55" s="134">
        <f t="shared" si="17"/>
        <v>20.318000000000001</v>
      </c>
      <c r="BC55" s="134">
        <f t="shared" si="18"/>
        <v>62.442187500000003</v>
      </c>
      <c r="BD55" s="141">
        <f t="shared" si="19"/>
        <v>441.04999999999984</v>
      </c>
    </row>
    <row r="56" spans="1:56">
      <c r="A56" s="146">
        <v>2028</v>
      </c>
      <c r="B56" s="159">
        <f t="shared" si="24"/>
        <v>1.7449999999999992</v>
      </c>
      <c r="C56" s="159">
        <f t="shared" si="24"/>
        <v>1.2720000000000007</v>
      </c>
      <c r="D56" s="159">
        <f t="shared" si="23"/>
        <v>-0.12350000000000008</v>
      </c>
      <c r="E56" s="159">
        <f t="shared" si="23"/>
        <v>-9.5000000000000043E-2</v>
      </c>
      <c r="F56" s="159">
        <f t="shared" si="23"/>
        <v>0.89988160999999844</v>
      </c>
      <c r="G56" s="159">
        <f t="shared" si="23"/>
        <v>0.93319563999999866</v>
      </c>
      <c r="H56" s="159">
        <f t="shared" si="23"/>
        <v>1.9912815099999995E-2</v>
      </c>
      <c r="I56" s="159">
        <f t="shared" si="23"/>
        <v>2.030387974999999E-2</v>
      </c>
      <c r="K56" s="147">
        <v>444.80000000000018</v>
      </c>
      <c r="L56" s="147">
        <v>444.19999999999982</v>
      </c>
      <c r="M56" s="147">
        <f t="shared" si="2"/>
        <v>20.844999999999999</v>
      </c>
      <c r="N56" s="147">
        <f t="shared" si="3"/>
        <v>20.372000000000003</v>
      </c>
      <c r="O56" s="147">
        <f t="shared" si="4"/>
        <v>23.445</v>
      </c>
      <c r="P56" s="147">
        <f t="shared" si="5"/>
        <v>22.972000000000001</v>
      </c>
      <c r="Q56" s="147">
        <f t="shared" si="6"/>
        <v>15.045</v>
      </c>
      <c r="R56" s="147">
        <f t="shared" si="7"/>
        <v>14.572000000000001</v>
      </c>
      <c r="S56" s="147">
        <f t="shared" si="8"/>
        <v>62.422812499999999</v>
      </c>
      <c r="T56" s="147">
        <f t="shared" si="9"/>
        <v>62.440624999999997</v>
      </c>
      <c r="U56" s="147">
        <f t="shared" si="10"/>
        <v>23.027994209999999</v>
      </c>
      <c r="V56" s="147">
        <f t="shared" si="11"/>
        <v>23.061308239999999</v>
      </c>
      <c r="W56" s="147">
        <f t="shared" si="12"/>
        <v>35.587553410099993</v>
      </c>
      <c r="X56" s="147">
        <f t="shared" si="13"/>
        <v>35.587944474749996</v>
      </c>
      <c r="Z56" s="142"/>
      <c r="AQ56" s="156"/>
      <c r="AX56" s="141">
        <v>2028</v>
      </c>
      <c r="AY56" s="134">
        <f t="shared" si="14"/>
        <v>20.844999999999999</v>
      </c>
      <c r="AZ56" s="134">
        <f t="shared" si="15"/>
        <v>62.422812499999999</v>
      </c>
      <c r="BA56" s="141">
        <f t="shared" si="16"/>
        <v>444.80000000000018</v>
      </c>
      <c r="BB56" s="134">
        <f t="shared" si="17"/>
        <v>20.372000000000003</v>
      </c>
      <c r="BC56" s="134">
        <f t="shared" si="18"/>
        <v>62.440624999999997</v>
      </c>
      <c r="BD56" s="141">
        <f t="shared" si="19"/>
        <v>444.19999999999982</v>
      </c>
    </row>
    <row r="57" spans="1:56">
      <c r="A57" s="146">
        <v>2029</v>
      </c>
      <c r="B57" s="159">
        <f t="shared" si="24"/>
        <v>1.8224999999999991</v>
      </c>
      <c r="C57" s="159">
        <f t="shared" si="24"/>
        <v>1.3260000000000007</v>
      </c>
      <c r="D57" s="159">
        <f t="shared" si="23"/>
        <v>-0.12675000000000008</v>
      </c>
      <c r="E57" s="159">
        <f t="shared" si="23"/>
        <v>-9.7500000000000045E-2</v>
      </c>
      <c r="F57" s="159">
        <f t="shared" si="23"/>
        <v>0.92356270499999837</v>
      </c>
      <c r="G57" s="159">
        <f t="shared" si="23"/>
        <v>0.95775341999999863</v>
      </c>
      <c r="H57" s="159">
        <f t="shared" si="23"/>
        <v>2.0436836549999993E-2</v>
      </c>
      <c r="I57" s="159">
        <f t="shared" si="23"/>
        <v>2.0838192374999988E-2</v>
      </c>
      <c r="K57" s="147">
        <v>448.4000000000002</v>
      </c>
      <c r="L57" s="147">
        <v>447.3499999999998</v>
      </c>
      <c r="M57" s="147">
        <f t="shared" si="2"/>
        <v>20.922499999999999</v>
      </c>
      <c r="N57" s="147">
        <f t="shared" si="3"/>
        <v>20.426000000000002</v>
      </c>
      <c r="O57" s="147">
        <f t="shared" si="4"/>
        <v>23.522499999999997</v>
      </c>
      <c r="P57" s="147">
        <f t="shared" si="5"/>
        <v>23.026</v>
      </c>
      <c r="Q57" s="147">
        <f t="shared" si="6"/>
        <v>15.1225</v>
      </c>
      <c r="R57" s="147">
        <f t="shared" si="7"/>
        <v>14.626000000000001</v>
      </c>
      <c r="S57" s="147">
        <f t="shared" si="8"/>
        <v>62.420781249999997</v>
      </c>
      <c r="T57" s="147">
        <f t="shared" si="9"/>
        <v>62.439062499999999</v>
      </c>
      <c r="U57" s="147">
        <f t="shared" si="10"/>
        <v>23.051675305</v>
      </c>
      <c r="V57" s="147">
        <f t="shared" si="11"/>
        <v>23.085866020000001</v>
      </c>
      <c r="W57" s="147">
        <f t="shared" si="12"/>
        <v>35.588077431549991</v>
      </c>
      <c r="X57" s="147">
        <f t="shared" si="13"/>
        <v>35.588478787374996</v>
      </c>
      <c r="Z57" s="142"/>
      <c r="AX57" s="141">
        <v>2029</v>
      </c>
      <c r="AY57" s="134">
        <f t="shared" si="14"/>
        <v>20.922499999999999</v>
      </c>
      <c r="AZ57" s="134">
        <f t="shared" si="15"/>
        <v>62.420781249999997</v>
      </c>
      <c r="BA57" s="141">
        <f t="shared" si="16"/>
        <v>448.4000000000002</v>
      </c>
      <c r="BB57" s="134">
        <f t="shared" si="17"/>
        <v>20.426000000000002</v>
      </c>
      <c r="BC57" s="134">
        <f t="shared" si="18"/>
        <v>62.439062499999999</v>
      </c>
      <c r="BD57" s="141">
        <f t="shared" si="19"/>
        <v>447.3499999999998</v>
      </c>
    </row>
    <row r="58" spans="1:56">
      <c r="A58" s="146">
        <v>2030</v>
      </c>
      <c r="B58" s="159">
        <f>B$7</f>
        <v>1.9</v>
      </c>
      <c r="C58" s="159">
        <f>(C$7-C$6)/COUNT($A$38:$A$57)+C57</f>
        <v>1.3800000000000008</v>
      </c>
      <c r="D58" s="159">
        <f t="shared" ref="D58:I58" si="25">D$7</f>
        <v>-0.13</v>
      </c>
      <c r="E58" s="159">
        <f t="shared" si="25"/>
        <v>-0.1</v>
      </c>
      <c r="F58" s="159">
        <f t="shared" si="25"/>
        <v>0.94724379999999897</v>
      </c>
      <c r="G58" s="159">
        <f t="shared" si="25"/>
        <v>0.98231119999999805</v>
      </c>
      <c r="H58" s="159">
        <f t="shared" si="25"/>
        <v>2.0960858000000002E-2</v>
      </c>
      <c r="I58" s="159">
        <f t="shared" si="25"/>
        <v>2.1372505E-2</v>
      </c>
      <c r="K58" s="147">
        <v>452</v>
      </c>
      <c r="L58" s="147">
        <v>450.5</v>
      </c>
      <c r="M58" s="147">
        <f t="shared" si="2"/>
        <v>21</v>
      </c>
      <c r="N58" s="147">
        <f t="shared" si="3"/>
        <v>20.480000000000004</v>
      </c>
      <c r="O58" s="147">
        <f t="shared" si="4"/>
        <v>23.599999999999998</v>
      </c>
      <c r="P58" s="147">
        <f t="shared" si="5"/>
        <v>23.08</v>
      </c>
      <c r="Q58" s="147">
        <f t="shared" si="6"/>
        <v>15.200000000000001</v>
      </c>
      <c r="R58" s="147">
        <f t="shared" si="7"/>
        <v>14.680000000000001</v>
      </c>
      <c r="S58" s="147">
        <f t="shared" si="8"/>
        <v>62.418750000000003</v>
      </c>
      <c r="T58" s="147">
        <f t="shared" si="9"/>
        <v>62.4375</v>
      </c>
      <c r="U58" s="147">
        <f t="shared" si="10"/>
        <v>23.0753564</v>
      </c>
      <c r="V58" s="147">
        <f t="shared" si="11"/>
        <v>23.1104238</v>
      </c>
      <c r="W58" s="147">
        <f t="shared" si="12"/>
        <v>35.588601452999995</v>
      </c>
      <c r="X58" s="147">
        <f t="shared" si="13"/>
        <v>35.589013099999995</v>
      </c>
      <c r="Z58" s="142"/>
      <c r="AX58" s="141">
        <v>2030</v>
      </c>
      <c r="AY58" s="134">
        <f t="shared" si="14"/>
        <v>21</v>
      </c>
      <c r="AZ58" s="134">
        <f t="shared" si="15"/>
        <v>62.418750000000003</v>
      </c>
      <c r="BA58" s="141">
        <f t="shared" si="16"/>
        <v>452</v>
      </c>
      <c r="BB58" s="134">
        <f t="shared" si="17"/>
        <v>20.480000000000004</v>
      </c>
      <c r="BC58" s="134">
        <f t="shared" si="18"/>
        <v>62.4375</v>
      </c>
      <c r="BD58" s="141">
        <f t="shared" si="19"/>
        <v>450.5</v>
      </c>
    </row>
    <row r="59" spans="1:56">
      <c r="A59" s="146">
        <v>2031</v>
      </c>
      <c r="B59" s="159">
        <f t="shared" ref="B59:I74" si="26">(B$8-B$7)/COUNT($A$58:$A$77)+B58</f>
        <v>2.0015000000000001</v>
      </c>
      <c r="C59" s="159">
        <f t="shared" si="26"/>
        <v>1.4280000000000008</v>
      </c>
      <c r="D59" s="159">
        <f t="shared" si="26"/>
        <v>-0.13750000000000001</v>
      </c>
      <c r="E59" s="159">
        <f t="shared" si="26"/>
        <v>-0.10300000000000001</v>
      </c>
      <c r="F59" s="159">
        <f t="shared" si="26"/>
        <v>0.99872151999999903</v>
      </c>
      <c r="G59" s="159">
        <f t="shared" si="26"/>
        <v>1.0167161649999978</v>
      </c>
      <c r="H59" s="159">
        <f t="shared" si="26"/>
        <v>2.2054179200000003E-2</v>
      </c>
      <c r="I59" s="159">
        <f t="shared" si="26"/>
        <v>2.21389855E-2</v>
      </c>
      <c r="K59" s="147">
        <v>456.75</v>
      </c>
      <c r="L59" s="147">
        <v>454.15</v>
      </c>
      <c r="M59" s="147">
        <f t="shared" si="2"/>
        <v>21.101500000000001</v>
      </c>
      <c r="N59" s="147">
        <f t="shared" si="3"/>
        <v>20.528000000000002</v>
      </c>
      <c r="O59" s="147">
        <f t="shared" si="4"/>
        <v>23.701499999999999</v>
      </c>
      <c r="P59" s="147">
        <f t="shared" si="5"/>
        <v>23.128</v>
      </c>
      <c r="Q59" s="147">
        <f t="shared" si="6"/>
        <v>15.301500000000001</v>
      </c>
      <c r="R59" s="147">
        <f t="shared" si="7"/>
        <v>14.728000000000002</v>
      </c>
      <c r="S59" s="147">
        <f t="shared" si="8"/>
        <v>62.4140625</v>
      </c>
      <c r="T59" s="147">
        <f t="shared" si="9"/>
        <v>62.435625000000002</v>
      </c>
      <c r="U59" s="147">
        <f t="shared" si="10"/>
        <v>23.126834120000002</v>
      </c>
      <c r="V59" s="147">
        <f t="shared" si="11"/>
        <v>23.144828765</v>
      </c>
      <c r="W59" s="147">
        <f t="shared" si="12"/>
        <v>35.589694774199991</v>
      </c>
      <c r="X59" s="147">
        <f t="shared" si="13"/>
        <v>35.589779580499993</v>
      </c>
      <c r="Z59" s="142"/>
      <c r="AX59" s="141">
        <v>2031</v>
      </c>
      <c r="AY59" s="134">
        <f t="shared" si="14"/>
        <v>21.101500000000001</v>
      </c>
      <c r="AZ59" s="134">
        <f t="shared" si="15"/>
        <v>62.4140625</v>
      </c>
      <c r="BA59" s="141">
        <f t="shared" si="16"/>
        <v>456.75</v>
      </c>
      <c r="BB59" s="134">
        <f t="shared" si="17"/>
        <v>20.528000000000002</v>
      </c>
      <c r="BC59" s="134">
        <f t="shared" si="18"/>
        <v>62.435625000000002</v>
      </c>
      <c r="BD59" s="141">
        <f t="shared" si="19"/>
        <v>454.15</v>
      </c>
    </row>
    <row r="60" spans="1:56">
      <c r="A60" s="146">
        <v>2032</v>
      </c>
      <c r="B60" s="159">
        <f t="shared" si="26"/>
        <v>2.1030000000000002</v>
      </c>
      <c r="C60" s="159">
        <f t="shared" si="26"/>
        <v>1.4760000000000009</v>
      </c>
      <c r="D60" s="159">
        <f t="shared" si="26"/>
        <v>-0.14500000000000002</v>
      </c>
      <c r="E60" s="159">
        <f t="shared" si="26"/>
        <v>-0.10600000000000001</v>
      </c>
      <c r="F60" s="159">
        <f t="shared" si="26"/>
        <v>1.0501992399999991</v>
      </c>
      <c r="G60" s="159">
        <f t="shared" si="26"/>
        <v>1.0511211299999976</v>
      </c>
      <c r="H60" s="159">
        <f t="shared" si="26"/>
        <v>2.3147500400000003E-2</v>
      </c>
      <c r="I60" s="159">
        <f t="shared" si="26"/>
        <v>2.2905465999999999E-2</v>
      </c>
      <c r="K60" s="147">
        <v>461.5</v>
      </c>
      <c r="L60" s="147">
        <v>457.79999999999995</v>
      </c>
      <c r="M60" s="147">
        <f t="shared" si="2"/>
        <v>21.203000000000003</v>
      </c>
      <c r="N60" s="147">
        <f t="shared" si="3"/>
        <v>20.576000000000001</v>
      </c>
      <c r="O60" s="147">
        <f t="shared" si="4"/>
        <v>23.803000000000001</v>
      </c>
      <c r="P60" s="147">
        <f t="shared" si="5"/>
        <v>23.176000000000002</v>
      </c>
      <c r="Q60" s="147">
        <f t="shared" si="6"/>
        <v>15.403</v>
      </c>
      <c r="R60" s="147">
        <f t="shared" si="7"/>
        <v>14.776000000000002</v>
      </c>
      <c r="S60" s="147">
        <f t="shared" si="8"/>
        <v>62.409374999999997</v>
      </c>
      <c r="T60" s="147">
        <f t="shared" si="9"/>
        <v>62.433750000000003</v>
      </c>
      <c r="U60" s="147">
        <f t="shared" si="10"/>
        <v>23.178311839999999</v>
      </c>
      <c r="V60" s="147">
        <f t="shared" si="11"/>
        <v>23.17923373</v>
      </c>
      <c r="W60" s="147">
        <f t="shared" si="12"/>
        <v>35.590788095399994</v>
      </c>
      <c r="X60" s="147">
        <f t="shared" si="13"/>
        <v>35.590546060999991</v>
      </c>
      <c r="Z60" s="142"/>
      <c r="AX60" s="141">
        <v>2032</v>
      </c>
      <c r="AY60" s="134">
        <f t="shared" si="14"/>
        <v>21.203000000000003</v>
      </c>
      <c r="AZ60" s="134">
        <f t="shared" si="15"/>
        <v>62.409374999999997</v>
      </c>
      <c r="BA60" s="141">
        <f t="shared" si="16"/>
        <v>461.5</v>
      </c>
      <c r="BB60" s="134">
        <f t="shared" si="17"/>
        <v>20.576000000000001</v>
      </c>
      <c r="BC60" s="134">
        <f t="shared" si="18"/>
        <v>62.433750000000003</v>
      </c>
      <c r="BD60" s="141">
        <f t="shared" si="19"/>
        <v>457.79999999999995</v>
      </c>
    </row>
    <row r="61" spans="1:56">
      <c r="A61" s="146">
        <v>2033</v>
      </c>
      <c r="B61" s="159">
        <f t="shared" si="26"/>
        <v>2.2045000000000003</v>
      </c>
      <c r="C61" s="159">
        <f t="shared" si="26"/>
        <v>1.5240000000000009</v>
      </c>
      <c r="D61" s="159">
        <f t="shared" si="26"/>
        <v>-0.15250000000000002</v>
      </c>
      <c r="E61" s="159">
        <f t="shared" si="26"/>
        <v>-0.10900000000000001</v>
      </c>
      <c r="F61" s="159">
        <f t="shared" si="26"/>
        <v>1.1016769599999992</v>
      </c>
      <c r="G61" s="159">
        <f t="shared" si="26"/>
        <v>1.0855260949999974</v>
      </c>
      <c r="H61" s="159">
        <f t="shared" si="26"/>
        <v>2.4240821600000004E-2</v>
      </c>
      <c r="I61" s="159">
        <f t="shared" si="26"/>
        <v>2.3671946499999999E-2</v>
      </c>
      <c r="K61" s="147">
        <v>466.25</v>
      </c>
      <c r="L61" s="147">
        <v>461.44999999999993</v>
      </c>
      <c r="M61" s="147">
        <f t="shared" si="2"/>
        <v>21.304500000000001</v>
      </c>
      <c r="N61" s="147">
        <f t="shared" si="3"/>
        <v>20.624000000000002</v>
      </c>
      <c r="O61" s="147">
        <f t="shared" si="4"/>
        <v>23.904499999999999</v>
      </c>
      <c r="P61" s="147">
        <f t="shared" si="5"/>
        <v>23.224</v>
      </c>
      <c r="Q61" s="147">
        <f t="shared" si="6"/>
        <v>15.5045</v>
      </c>
      <c r="R61" s="147">
        <f t="shared" si="7"/>
        <v>14.824000000000002</v>
      </c>
      <c r="S61" s="147">
        <f t="shared" si="8"/>
        <v>62.404687500000001</v>
      </c>
      <c r="T61" s="147">
        <f t="shared" si="9"/>
        <v>62.431874999999998</v>
      </c>
      <c r="U61" s="147">
        <f t="shared" si="10"/>
        <v>23.22978956</v>
      </c>
      <c r="V61" s="147">
        <f t="shared" si="11"/>
        <v>23.213638695</v>
      </c>
      <c r="W61" s="147">
        <f t="shared" si="12"/>
        <v>35.591881416599996</v>
      </c>
      <c r="X61" s="147">
        <f t="shared" si="13"/>
        <v>35.591312541499995</v>
      </c>
      <c r="Z61" s="142"/>
      <c r="AX61" s="141">
        <v>2033</v>
      </c>
      <c r="AY61" s="134">
        <f t="shared" si="14"/>
        <v>21.304500000000001</v>
      </c>
      <c r="AZ61" s="134">
        <f t="shared" si="15"/>
        <v>62.404687500000001</v>
      </c>
      <c r="BA61" s="141">
        <f t="shared" si="16"/>
        <v>466.25</v>
      </c>
      <c r="BB61" s="134">
        <f t="shared" si="17"/>
        <v>20.624000000000002</v>
      </c>
      <c r="BC61" s="134">
        <f t="shared" si="18"/>
        <v>62.431874999999998</v>
      </c>
      <c r="BD61" s="141">
        <f t="shared" si="19"/>
        <v>461.44999999999993</v>
      </c>
    </row>
    <row r="62" spans="1:56">
      <c r="A62" s="146">
        <v>2034</v>
      </c>
      <c r="B62" s="159">
        <f t="shared" si="26"/>
        <v>2.3060000000000005</v>
      </c>
      <c r="C62" s="159">
        <f t="shared" si="26"/>
        <v>1.572000000000001</v>
      </c>
      <c r="D62" s="159">
        <f t="shared" si="26"/>
        <v>-0.16000000000000003</v>
      </c>
      <c r="E62" s="159">
        <f t="shared" si="26"/>
        <v>-0.11200000000000002</v>
      </c>
      <c r="F62" s="159">
        <f t="shared" si="26"/>
        <v>1.1531546799999992</v>
      </c>
      <c r="G62" s="159">
        <f t="shared" si="26"/>
        <v>1.1199310599999972</v>
      </c>
      <c r="H62" s="159">
        <f t="shared" si="26"/>
        <v>2.5334142800000004E-2</v>
      </c>
      <c r="I62" s="159">
        <f t="shared" si="26"/>
        <v>2.4438426999999999E-2</v>
      </c>
      <c r="K62" s="147">
        <v>471</v>
      </c>
      <c r="L62" s="147">
        <v>465.09999999999991</v>
      </c>
      <c r="M62" s="147">
        <f t="shared" si="2"/>
        <v>21.406000000000002</v>
      </c>
      <c r="N62" s="147">
        <f t="shared" si="3"/>
        <v>20.672000000000004</v>
      </c>
      <c r="O62" s="147">
        <f t="shared" si="4"/>
        <v>24.006</v>
      </c>
      <c r="P62" s="147">
        <f t="shared" si="5"/>
        <v>23.271999999999998</v>
      </c>
      <c r="Q62" s="147">
        <f t="shared" si="6"/>
        <v>15.606000000000002</v>
      </c>
      <c r="R62" s="147">
        <f t="shared" si="7"/>
        <v>14.872000000000002</v>
      </c>
      <c r="S62" s="147">
        <f t="shared" si="8"/>
        <v>62.4</v>
      </c>
      <c r="T62" s="147">
        <f t="shared" si="9"/>
        <v>62.43</v>
      </c>
      <c r="U62" s="147">
        <f t="shared" si="10"/>
        <v>23.281267280000002</v>
      </c>
      <c r="V62" s="147">
        <f t="shared" si="11"/>
        <v>23.24804366</v>
      </c>
      <c r="W62" s="147">
        <f t="shared" si="12"/>
        <v>35.592974737799992</v>
      </c>
      <c r="X62" s="147">
        <f t="shared" si="13"/>
        <v>35.592079021999993</v>
      </c>
      <c r="Z62" s="142"/>
      <c r="AX62" s="141">
        <v>2034</v>
      </c>
      <c r="AY62" s="134">
        <f t="shared" si="14"/>
        <v>21.406000000000002</v>
      </c>
      <c r="AZ62" s="134">
        <f t="shared" si="15"/>
        <v>62.4</v>
      </c>
      <c r="BA62" s="141">
        <f t="shared" si="16"/>
        <v>471</v>
      </c>
      <c r="BB62" s="134">
        <f t="shared" si="17"/>
        <v>20.672000000000004</v>
      </c>
      <c r="BC62" s="134">
        <f t="shared" si="18"/>
        <v>62.43</v>
      </c>
      <c r="BD62" s="141">
        <f t="shared" si="19"/>
        <v>465.09999999999991</v>
      </c>
    </row>
    <row r="63" spans="1:56">
      <c r="A63" s="146">
        <v>2035</v>
      </c>
      <c r="B63" s="159">
        <f t="shared" si="26"/>
        <v>2.4075000000000006</v>
      </c>
      <c r="C63" s="159">
        <f t="shared" si="26"/>
        <v>1.620000000000001</v>
      </c>
      <c r="D63" s="159">
        <f t="shared" si="26"/>
        <v>-0.16750000000000004</v>
      </c>
      <c r="E63" s="159">
        <f t="shared" si="26"/>
        <v>-0.11500000000000002</v>
      </c>
      <c r="F63" s="159">
        <f t="shared" si="26"/>
        <v>1.2046323999999993</v>
      </c>
      <c r="G63" s="159">
        <f t="shared" si="26"/>
        <v>1.154336024999997</v>
      </c>
      <c r="H63" s="159">
        <f t="shared" si="26"/>
        <v>2.6427464000000005E-2</v>
      </c>
      <c r="I63" s="159">
        <f t="shared" si="26"/>
        <v>2.5204907499999998E-2</v>
      </c>
      <c r="K63" s="147">
        <v>475.75</v>
      </c>
      <c r="L63" s="147">
        <v>468.74999999999989</v>
      </c>
      <c r="M63" s="147">
        <f t="shared" si="2"/>
        <v>21.5075</v>
      </c>
      <c r="N63" s="147">
        <f t="shared" si="3"/>
        <v>20.720000000000002</v>
      </c>
      <c r="O63" s="147">
        <f t="shared" si="4"/>
        <v>24.107500000000002</v>
      </c>
      <c r="P63" s="147">
        <f t="shared" si="5"/>
        <v>23.32</v>
      </c>
      <c r="Q63" s="147">
        <f t="shared" si="6"/>
        <v>15.707500000000001</v>
      </c>
      <c r="R63" s="147">
        <f t="shared" si="7"/>
        <v>14.920000000000002</v>
      </c>
      <c r="S63" s="147">
        <f t="shared" si="8"/>
        <v>62.395312500000003</v>
      </c>
      <c r="T63" s="147">
        <f t="shared" si="9"/>
        <v>62.428125000000001</v>
      </c>
      <c r="U63" s="147">
        <f t="shared" si="10"/>
        <v>23.332744999999999</v>
      </c>
      <c r="V63" s="147">
        <f t="shared" si="11"/>
        <v>23.282448624999997</v>
      </c>
      <c r="W63" s="147">
        <f t="shared" si="12"/>
        <v>35.594068058999994</v>
      </c>
      <c r="X63" s="147">
        <f t="shared" si="13"/>
        <v>35.592845502499991</v>
      </c>
      <c r="Z63" s="142"/>
      <c r="AX63" s="141">
        <v>2035</v>
      </c>
      <c r="AY63" s="134">
        <f t="shared" si="14"/>
        <v>21.5075</v>
      </c>
      <c r="AZ63" s="134">
        <f t="shared" si="15"/>
        <v>62.395312500000003</v>
      </c>
      <c r="BA63" s="141">
        <f t="shared" si="16"/>
        <v>475.75</v>
      </c>
      <c r="BB63" s="134">
        <f t="shared" si="17"/>
        <v>20.720000000000002</v>
      </c>
      <c r="BC63" s="134">
        <f t="shared" si="18"/>
        <v>62.428125000000001</v>
      </c>
      <c r="BD63" s="141">
        <f t="shared" si="19"/>
        <v>468.74999999999989</v>
      </c>
    </row>
    <row r="64" spans="1:56">
      <c r="A64" s="146">
        <v>2036</v>
      </c>
      <c r="B64" s="159">
        <f t="shared" si="26"/>
        <v>2.5090000000000008</v>
      </c>
      <c r="C64" s="159">
        <f t="shared" si="26"/>
        <v>1.668000000000001</v>
      </c>
      <c r="D64" s="159">
        <f t="shared" si="26"/>
        <v>-0.17500000000000004</v>
      </c>
      <c r="E64" s="159">
        <f t="shared" si="26"/>
        <v>-0.11800000000000002</v>
      </c>
      <c r="F64" s="159">
        <f t="shared" si="26"/>
        <v>1.2561101199999993</v>
      </c>
      <c r="G64" s="159">
        <f t="shared" si="26"/>
        <v>1.1887409899999968</v>
      </c>
      <c r="H64" s="159">
        <f t="shared" si="26"/>
        <v>2.7520785200000005E-2</v>
      </c>
      <c r="I64" s="159">
        <f t="shared" si="26"/>
        <v>2.5971387999999998E-2</v>
      </c>
      <c r="K64" s="147">
        <v>480.5</v>
      </c>
      <c r="L64" s="147">
        <v>472.39999999999986</v>
      </c>
      <c r="M64" s="147">
        <f t="shared" si="2"/>
        <v>21.609000000000002</v>
      </c>
      <c r="N64" s="147">
        <f t="shared" si="3"/>
        <v>20.768000000000001</v>
      </c>
      <c r="O64" s="147">
        <f t="shared" si="4"/>
        <v>24.209</v>
      </c>
      <c r="P64" s="147">
        <f t="shared" si="5"/>
        <v>23.368000000000002</v>
      </c>
      <c r="Q64" s="147">
        <f t="shared" si="6"/>
        <v>15.809000000000001</v>
      </c>
      <c r="R64" s="147">
        <f t="shared" si="7"/>
        <v>14.968000000000002</v>
      </c>
      <c r="S64" s="147">
        <f t="shared" si="8"/>
        <v>62.390625</v>
      </c>
      <c r="T64" s="147">
        <f t="shared" si="9"/>
        <v>62.426250000000003</v>
      </c>
      <c r="U64" s="147">
        <f t="shared" si="10"/>
        <v>23.38422272</v>
      </c>
      <c r="V64" s="147">
        <f t="shared" si="11"/>
        <v>23.316853589999997</v>
      </c>
      <c r="W64" s="147">
        <f t="shared" si="12"/>
        <v>35.59516138019999</v>
      </c>
      <c r="X64" s="147">
        <f t="shared" si="13"/>
        <v>35.593611982999995</v>
      </c>
      <c r="Z64" s="142"/>
      <c r="AX64" s="141">
        <v>2036</v>
      </c>
      <c r="AY64" s="134">
        <f t="shared" si="14"/>
        <v>21.609000000000002</v>
      </c>
      <c r="AZ64" s="134">
        <f t="shared" si="15"/>
        <v>62.390625</v>
      </c>
      <c r="BA64" s="141">
        <f t="shared" si="16"/>
        <v>480.5</v>
      </c>
      <c r="BB64" s="134">
        <f t="shared" si="17"/>
        <v>20.768000000000001</v>
      </c>
      <c r="BC64" s="134">
        <f t="shared" si="18"/>
        <v>62.426250000000003</v>
      </c>
      <c r="BD64" s="141">
        <f t="shared" si="19"/>
        <v>472.39999999999986</v>
      </c>
    </row>
    <row r="65" spans="1:56">
      <c r="A65" s="146">
        <v>2037</v>
      </c>
      <c r="B65" s="159">
        <f t="shared" si="26"/>
        <v>2.6105000000000009</v>
      </c>
      <c r="C65" s="159">
        <f t="shared" si="26"/>
        <v>1.7160000000000011</v>
      </c>
      <c r="D65" s="159">
        <f t="shared" si="26"/>
        <v>-0.18250000000000005</v>
      </c>
      <c r="E65" s="159">
        <f t="shared" si="26"/>
        <v>-0.12100000000000002</v>
      </c>
      <c r="F65" s="159">
        <f t="shared" si="26"/>
        <v>1.3075878399999994</v>
      </c>
      <c r="G65" s="159">
        <f t="shared" si="26"/>
        <v>1.2231459549999966</v>
      </c>
      <c r="H65" s="159">
        <f t="shared" si="26"/>
        <v>2.8614106400000006E-2</v>
      </c>
      <c r="I65" s="159">
        <f t="shared" si="26"/>
        <v>2.6737868499999998E-2</v>
      </c>
      <c r="K65" s="147">
        <v>485.25</v>
      </c>
      <c r="L65" s="147">
        <v>476.04999999999984</v>
      </c>
      <c r="M65" s="147">
        <f t="shared" si="2"/>
        <v>21.710500000000003</v>
      </c>
      <c r="N65" s="147">
        <f t="shared" si="3"/>
        <v>20.816000000000003</v>
      </c>
      <c r="O65" s="147">
        <f t="shared" si="4"/>
        <v>24.310500000000001</v>
      </c>
      <c r="P65" s="147">
        <f t="shared" si="5"/>
        <v>23.416</v>
      </c>
      <c r="Q65" s="147">
        <f t="shared" si="6"/>
        <v>15.910500000000003</v>
      </c>
      <c r="R65" s="147">
        <f t="shared" si="7"/>
        <v>15.016000000000002</v>
      </c>
      <c r="S65" s="147">
        <f t="shared" si="8"/>
        <v>62.385937499999997</v>
      </c>
      <c r="T65" s="147">
        <f t="shared" si="9"/>
        <v>62.424374999999998</v>
      </c>
      <c r="U65" s="147">
        <f t="shared" si="10"/>
        <v>23.435700440000002</v>
      </c>
      <c r="V65" s="147">
        <f t="shared" si="11"/>
        <v>23.351258554999998</v>
      </c>
      <c r="W65" s="147">
        <f t="shared" si="12"/>
        <v>35.596254701399992</v>
      </c>
      <c r="X65" s="147">
        <f t="shared" si="13"/>
        <v>35.594378463499993</v>
      </c>
      <c r="Z65" s="142"/>
      <c r="AX65" s="141">
        <v>2037</v>
      </c>
      <c r="AY65" s="134">
        <f t="shared" si="14"/>
        <v>21.710500000000003</v>
      </c>
      <c r="AZ65" s="134">
        <f t="shared" si="15"/>
        <v>62.385937499999997</v>
      </c>
      <c r="BA65" s="141">
        <f t="shared" si="16"/>
        <v>485.25</v>
      </c>
      <c r="BB65" s="134">
        <f t="shared" si="17"/>
        <v>20.816000000000003</v>
      </c>
      <c r="BC65" s="134">
        <f t="shared" si="18"/>
        <v>62.424374999999998</v>
      </c>
      <c r="BD65" s="141">
        <f t="shared" si="19"/>
        <v>476.04999999999984</v>
      </c>
    </row>
    <row r="66" spans="1:56">
      <c r="A66" s="146">
        <v>2038</v>
      </c>
      <c r="B66" s="159">
        <f t="shared" si="26"/>
        <v>2.7120000000000011</v>
      </c>
      <c r="C66" s="159">
        <f t="shared" si="26"/>
        <v>1.7640000000000011</v>
      </c>
      <c r="D66" s="159">
        <f t="shared" si="26"/>
        <v>-0.19000000000000006</v>
      </c>
      <c r="E66" s="159">
        <f t="shared" si="26"/>
        <v>-0.12400000000000003</v>
      </c>
      <c r="F66" s="159">
        <f t="shared" si="26"/>
        <v>1.3590655599999995</v>
      </c>
      <c r="G66" s="159">
        <f t="shared" si="26"/>
        <v>1.2575509199999964</v>
      </c>
      <c r="H66" s="159">
        <f t="shared" si="26"/>
        <v>2.9707427600000006E-2</v>
      </c>
      <c r="I66" s="159">
        <f t="shared" si="26"/>
        <v>2.7504348999999997E-2</v>
      </c>
      <c r="K66" s="147">
        <v>490</v>
      </c>
      <c r="L66" s="147">
        <v>479.69999999999982</v>
      </c>
      <c r="M66" s="147">
        <f t="shared" si="2"/>
        <v>21.812000000000001</v>
      </c>
      <c r="N66" s="147">
        <f t="shared" si="3"/>
        <v>20.864000000000004</v>
      </c>
      <c r="O66" s="147">
        <f t="shared" si="4"/>
        <v>24.411999999999999</v>
      </c>
      <c r="P66" s="147">
        <f t="shared" si="5"/>
        <v>23.463999999999999</v>
      </c>
      <c r="Q66" s="147">
        <f t="shared" si="6"/>
        <v>16.012</v>
      </c>
      <c r="R66" s="147">
        <f t="shared" si="7"/>
        <v>15.064000000000002</v>
      </c>
      <c r="S66" s="147">
        <f t="shared" si="8"/>
        <v>62.381250000000001</v>
      </c>
      <c r="T66" s="147">
        <f t="shared" si="9"/>
        <v>62.422499999999999</v>
      </c>
      <c r="U66" s="147">
        <f t="shared" si="10"/>
        <v>23.487178159999999</v>
      </c>
      <c r="V66" s="147">
        <f t="shared" si="11"/>
        <v>23.385663519999998</v>
      </c>
      <c r="W66" s="147">
        <f t="shared" si="12"/>
        <v>35.597348022599995</v>
      </c>
      <c r="X66" s="147">
        <f t="shared" si="13"/>
        <v>35.595144943999991</v>
      </c>
      <c r="Z66" s="142"/>
      <c r="AX66" s="141">
        <v>2038</v>
      </c>
      <c r="AY66" s="134">
        <f t="shared" si="14"/>
        <v>21.812000000000001</v>
      </c>
      <c r="AZ66" s="134">
        <f t="shared" si="15"/>
        <v>62.381250000000001</v>
      </c>
      <c r="BA66" s="141">
        <f t="shared" si="16"/>
        <v>490</v>
      </c>
      <c r="BB66" s="134">
        <f t="shared" si="17"/>
        <v>20.864000000000004</v>
      </c>
      <c r="BC66" s="134">
        <f t="shared" si="18"/>
        <v>62.422499999999999</v>
      </c>
      <c r="BD66" s="141">
        <f t="shared" si="19"/>
        <v>479.69999999999982</v>
      </c>
    </row>
    <row r="67" spans="1:56">
      <c r="A67" s="146">
        <v>2039</v>
      </c>
      <c r="B67" s="159">
        <f t="shared" si="26"/>
        <v>2.8135000000000012</v>
      </c>
      <c r="C67" s="159">
        <f t="shared" si="26"/>
        <v>1.8120000000000012</v>
      </c>
      <c r="D67" s="159">
        <f t="shared" si="26"/>
        <v>-0.19750000000000006</v>
      </c>
      <c r="E67" s="159">
        <f t="shared" si="26"/>
        <v>-0.12700000000000003</v>
      </c>
      <c r="F67" s="159">
        <f t="shared" si="26"/>
        <v>1.4105432799999995</v>
      </c>
      <c r="G67" s="159">
        <f t="shared" si="26"/>
        <v>1.2919558849999961</v>
      </c>
      <c r="H67" s="159">
        <f t="shared" si="26"/>
        <v>3.0800748800000007E-2</v>
      </c>
      <c r="I67" s="159">
        <f t="shared" si="26"/>
        <v>2.8270829499999997E-2</v>
      </c>
      <c r="K67" s="147">
        <v>494.75</v>
      </c>
      <c r="L67" s="147">
        <v>483.3499999999998</v>
      </c>
      <c r="M67" s="147">
        <f t="shared" si="2"/>
        <v>21.913500000000003</v>
      </c>
      <c r="N67" s="147">
        <f t="shared" si="3"/>
        <v>20.912000000000003</v>
      </c>
      <c r="O67" s="147">
        <f t="shared" si="4"/>
        <v>24.513500000000001</v>
      </c>
      <c r="P67" s="147">
        <f t="shared" si="5"/>
        <v>23.512</v>
      </c>
      <c r="Q67" s="147">
        <f t="shared" si="6"/>
        <v>16.113500000000002</v>
      </c>
      <c r="R67" s="147">
        <f t="shared" si="7"/>
        <v>15.112000000000002</v>
      </c>
      <c r="S67" s="147">
        <f t="shared" si="8"/>
        <v>62.376562499999999</v>
      </c>
      <c r="T67" s="147">
        <f t="shared" si="9"/>
        <v>62.420625000000001</v>
      </c>
      <c r="U67" s="147">
        <f t="shared" si="10"/>
        <v>23.53865588</v>
      </c>
      <c r="V67" s="147">
        <f t="shared" si="11"/>
        <v>23.420068484999998</v>
      </c>
      <c r="W67" s="147">
        <f t="shared" si="12"/>
        <v>35.59844134379999</v>
      </c>
      <c r="X67" s="147">
        <f t="shared" si="13"/>
        <v>35.595911424499995</v>
      </c>
      <c r="Z67" s="142"/>
      <c r="AX67" s="141">
        <v>2039</v>
      </c>
      <c r="AY67" s="134">
        <f t="shared" si="14"/>
        <v>21.913500000000003</v>
      </c>
      <c r="AZ67" s="134">
        <f t="shared" si="15"/>
        <v>62.376562499999999</v>
      </c>
      <c r="BA67" s="141">
        <f t="shared" si="16"/>
        <v>494.75</v>
      </c>
      <c r="BB67" s="134">
        <f t="shared" si="17"/>
        <v>20.912000000000003</v>
      </c>
      <c r="BC67" s="134">
        <f t="shared" si="18"/>
        <v>62.420625000000001</v>
      </c>
      <c r="BD67" s="141">
        <f t="shared" si="19"/>
        <v>483.3499999999998</v>
      </c>
    </row>
    <row r="68" spans="1:56">
      <c r="A68" s="146">
        <v>2040</v>
      </c>
      <c r="B68" s="159">
        <f t="shared" si="26"/>
        <v>2.9150000000000014</v>
      </c>
      <c r="C68" s="159">
        <f t="shared" si="26"/>
        <v>1.8600000000000012</v>
      </c>
      <c r="D68" s="159">
        <f t="shared" si="26"/>
        <v>-0.20500000000000007</v>
      </c>
      <c r="E68" s="159">
        <f t="shared" si="26"/>
        <v>-0.13000000000000003</v>
      </c>
      <c r="F68" s="159">
        <f t="shared" si="26"/>
        <v>1.4620209999999996</v>
      </c>
      <c r="G68" s="159">
        <f t="shared" si="26"/>
        <v>1.3263608499999959</v>
      </c>
      <c r="H68" s="159">
        <f t="shared" si="26"/>
        <v>3.1894070000000004E-2</v>
      </c>
      <c r="I68" s="159">
        <f t="shared" si="26"/>
        <v>2.9037309999999997E-2</v>
      </c>
      <c r="K68" s="147">
        <v>499.5</v>
      </c>
      <c r="L68" s="147">
        <v>487</v>
      </c>
      <c r="M68" s="147">
        <f t="shared" si="2"/>
        <v>22.015000000000004</v>
      </c>
      <c r="N68" s="147">
        <f t="shared" si="3"/>
        <v>20.96</v>
      </c>
      <c r="O68" s="147">
        <f t="shared" si="4"/>
        <v>24.615000000000002</v>
      </c>
      <c r="P68" s="147">
        <f t="shared" si="5"/>
        <v>23.560000000000002</v>
      </c>
      <c r="Q68" s="147">
        <f t="shared" si="6"/>
        <v>16.215000000000003</v>
      </c>
      <c r="R68" s="147">
        <f t="shared" si="7"/>
        <v>15.160000000000002</v>
      </c>
      <c r="S68" s="147">
        <f t="shared" si="8"/>
        <v>62.371875000000003</v>
      </c>
      <c r="T68" s="147">
        <f t="shared" si="9"/>
        <v>62.418750000000003</v>
      </c>
      <c r="U68" s="147">
        <f t="shared" si="10"/>
        <v>23.590133600000001</v>
      </c>
      <c r="V68" s="147">
        <f t="shared" si="11"/>
        <v>23.454473449999998</v>
      </c>
      <c r="W68" s="147">
        <f t="shared" si="12"/>
        <v>35.599534664999993</v>
      </c>
      <c r="X68" s="147">
        <f t="shared" si="13"/>
        <v>35.596677904999993</v>
      </c>
      <c r="Z68" s="142"/>
      <c r="AX68" s="141">
        <v>2040</v>
      </c>
      <c r="AY68" s="134">
        <f t="shared" si="14"/>
        <v>22.015000000000004</v>
      </c>
      <c r="AZ68" s="134">
        <f t="shared" si="15"/>
        <v>62.371875000000003</v>
      </c>
      <c r="BA68" s="141">
        <f t="shared" si="16"/>
        <v>499.5</v>
      </c>
      <c r="BB68" s="134">
        <f t="shared" si="17"/>
        <v>20.96</v>
      </c>
      <c r="BC68" s="134">
        <f t="shared" si="18"/>
        <v>62.418750000000003</v>
      </c>
      <c r="BD68" s="141">
        <f t="shared" si="19"/>
        <v>487</v>
      </c>
    </row>
    <row r="69" spans="1:56">
      <c r="A69" s="146">
        <v>2041</v>
      </c>
      <c r="B69" s="159">
        <f t="shared" si="26"/>
        <v>3.0165000000000015</v>
      </c>
      <c r="C69" s="159">
        <f t="shared" si="26"/>
        <v>1.9080000000000013</v>
      </c>
      <c r="D69" s="159">
        <f t="shared" si="26"/>
        <v>-0.21250000000000008</v>
      </c>
      <c r="E69" s="159">
        <f t="shared" si="26"/>
        <v>-0.13300000000000003</v>
      </c>
      <c r="F69" s="159">
        <f t="shared" si="26"/>
        <v>1.5134987199999996</v>
      </c>
      <c r="G69" s="159">
        <f t="shared" si="26"/>
        <v>1.3607658149999957</v>
      </c>
      <c r="H69" s="159">
        <f t="shared" si="26"/>
        <v>3.2987391200000001E-2</v>
      </c>
      <c r="I69" s="159">
        <f t="shared" si="26"/>
        <v>2.9803790499999996E-2</v>
      </c>
      <c r="K69" s="147">
        <v>505.65</v>
      </c>
      <c r="L69" s="147">
        <v>491</v>
      </c>
      <c r="M69" s="147">
        <f t="shared" si="2"/>
        <v>22.116500000000002</v>
      </c>
      <c r="N69" s="147">
        <f t="shared" si="3"/>
        <v>21.008000000000003</v>
      </c>
      <c r="O69" s="147">
        <f t="shared" si="4"/>
        <v>24.7165</v>
      </c>
      <c r="P69" s="147">
        <f t="shared" si="5"/>
        <v>23.608000000000001</v>
      </c>
      <c r="Q69" s="147">
        <f t="shared" si="6"/>
        <v>16.316500000000001</v>
      </c>
      <c r="R69" s="147">
        <f t="shared" si="7"/>
        <v>15.208000000000002</v>
      </c>
      <c r="S69" s="147">
        <f t="shared" si="8"/>
        <v>62.3671875</v>
      </c>
      <c r="T69" s="147">
        <f t="shared" si="9"/>
        <v>62.416874999999997</v>
      </c>
      <c r="U69" s="147">
        <f t="shared" si="10"/>
        <v>23.641611320000003</v>
      </c>
      <c r="V69" s="147">
        <f t="shared" si="11"/>
        <v>23.488878414999999</v>
      </c>
      <c r="W69" s="147">
        <f t="shared" si="12"/>
        <v>35.600627986199996</v>
      </c>
      <c r="X69" s="147">
        <f t="shared" si="13"/>
        <v>35.59744438549999</v>
      </c>
      <c r="Z69" s="142"/>
      <c r="AX69" s="141">
        <v>2041</v>
      </c>
      <c r="AY69" s="134">
        <f t="shared" si="14"/>
        <v>22.116500000000002</v>
      </c>
      <c r="AZ69" s="134">
        <f t="shared" si="15"/>
        <v>62.3671875</v>
      </c>
      <c r="BA69" s="141">
        <f t="shared" si="16"/>
        <v>505.65</v>
      </c>
      <c r="BB69" s="134">
        <f t="shared" si="17"/>
        <v>21.008000000000003</v>
      </c>
      <c r="BC69" s="134">
        <f t="shared" si="18"/>
        <v>62.416874999999997</v>
      </c>
      <c r="BD69" s="141">
        <f t="shared" si="19"/>
        <v>491</v>
      </c>
    </row>
    <row r="70" spans="1:56">
      <c r="A70" s="146">
        <v>2042</v>
      </c>
      <c r="B70" s="159">
        <f t="shared" si="26"/>
        <v>3.1180000000000017</v>
      </c>
      <c r="C70" s="159">
        <f t="shared" si="26"/>
        <v>1.9560000000000013</v>
      </c>
      <c r="D70" s="159">
        <f t="shared" si="26"/>
        <v>-0.22000000000000008</v>
      </c>
      <c r="E70" s="159">
        <f t="shared" si="26"/>
        <v>-0.13600000000000004</v>
      </c>
      <c r="F70" s="159">
        <f t="shared" si="26"/>
        <v>1.5649764399999997</v>
      </c>
      <c r="G70" s="159">
        <f t="shared" si="26"/>
        <v>1.3951707799999955</v>
      </c>
      <c r="H70" s="159">
        <f t="shared" si="26"/>
        <v>3.4080712399999998E-2</v>
      </c>
      <c r="I70" s="159">
        <f t="shared" si="26"/>
        <v>3.0570270999999996E-2</v>
      </c>
      <c r="K70" s="147">
        <v>511.79999999999995</v>
      </c>
      <c r="L70" s="147">
        <v>495</v>
      </c>
      <c r="M70" s="147">
        <f t="shared" si="2"/>
        <v>22.218000000000004</v>
      </c>
      <c r="N70" s="147">
        <f t="shared" si="3"/>
        <v>21.056000000000004</v>
      </c>
      <c r="O70" s="147">
        <f t="shared" si="4"/>
        <v>24.818000000000001</v>
      </c>
      <c r="P70" s="147">
        <f t="shared" si="5"/>
        <v>23.655999999999999</v>
      </c>
      <c r="Q70" s="147">
        <f t="shared" si="6"/>
        <v>16.418000000000003</v>
      </c>
      <c r="R70" s="147">
        <f t="shared" si="7"/>
        <v>15.256000000000002</v>
      </c>
      <c r="S70" s="147">
        <f t="shared" si="8"/>
        <v>62.362499999999997</v>
      </c>
      <c r="T70" s="147">
        <f t="shared" si="9"/>
        <v>62.414999999999999</v>
      </c>
      <c r="U70" s="147">
        <f t="shared" si="10"/>
        <v>23.69308904</v>
      </c>
      <c r="V70" s="147">
        <f t="shared" si="11"/>
        <v>23.523283379999995</v>
      </c>
      <c r="W70" s="147">
        <f t="shared" si="12"/>
        <v>35.601721307399991</v>
      </c>
      <c r="X70" s="147">
        <f t="shared" si="13"/>
        <v>35.598210865999995</v>
      </c>
      <c r="Z70" s="142"/>
      <c r="AX70" s="141">
        <v>2042</v>
      </c>
      <c r="AY70" s="134">
        <f t="shared" si="14"/>
        <v>22.218000000000004</v>
      </c>
      <c r="AZ70" s="134">
        <f t="shared" si="15"/>
        <v>62.362499999999997</v>
      </c>
      <c r="BA70" s="141">
        <f t="shared" si="16"/>
        <v>511.79999999999995</v>
      </c>
      <c r="BB70" s="134">
        <f t="shared" si="17"/>
        <v>21.056000000000004</v>
      </c>
      <c r="BC70" s="134">
        <f t="shared" si="18"/>
        <v>62.414999999999999</v>
      </c>
      <c r="BD70" s="141">
        <f t="shared" si="19"/>
        <v>495</v>
      </c>
    </row>
    <row r="71" spans="1:56">
      <c r="A71" s="146">
        <v>2043</v>
      </c>
      <c r="B71" s="159">
        <f t="shared" si="26"/>
        <v>3.2195000000000018</v>
      </c>
      <c r="C71" s="159">
        <f t="shared" si="26"/>
        <v>2.0040000000000013</v>
      </c>
      <c r="D71" s="159">
        <f t="shared" si="26"/>
        <v>-0.22750000000000009</v>
      </c>
      <c r="E71" s="159">
        <f t="shared" si="26"/>
        <v>-0.13900000000000004</v>
      </c>
      <c r="F71" s="159">
        <f t="shared" si="26"/>
        <v>1.6164541599999998</v>
      </c>
      <c r="G71" s="159">
        <f t="shared" si="26"/>
        <v>1.4295757449999953</v>
      </c>
      <c r="H71" s="159">
        <f t="shared" si="26"/>
        <v>3.5174033599999995E-2</v>
      </c>
      <c r="I71" s="159">
        <f t="shared" si="26"/>
        <v>3.1336751499999996E-2</v>
      </c>
      <c r="K71" s="147">
        <v>517.94999999999993</v>
      </c>
      <c r="L71" s="147">
        <v>499</v>
      </c>
      <c r="M71" s="147">
        <f t="shared" si="2"/>
        <v>22.319500000000005</v>
      </c>
      <c r="N71" s="147">
        <f t="shared" si="3"/>
        <v>21.104000000000003</v>
      </c>
      <c r="O71" s="147">
        <f t="shared" si="4"/>
        <v>24.919499999999999</v>
      </c>
      <c r="P71" s="147">
        <f t="shared" si="5"/>
        <v>23.704000000000001</v>
      </c>
      <c r="Q71" s="147">
        <f t="shared" si="6"/>
        <v>16.519500000000001</v>
      </c>
      <c r="R71" s="147">
        <f t="shared" si="7"/>
        <v>15.304000000000002</v>
      </c>
      <c r="S71" s="147">
        <f t="shared" si="8"/>
        <v>62.357812500000001</v>
      </c>
      <c r="T71" s="147">
        <f t="shared" si="9"/>
        <v>62.413125000000001</v>
      </c>
      <c r="U71" s="147">
        <f t="shared" si="10"/>
        <v>23.744566760000001</v>
      </c>
      <c r="V71" s="147">
        <f t="shared" si="11"/>
        <v>23.557688344999995</v>
      </c>
      <c r="W71" s="147">
        <f t="shared" si="12"/>
        <v>35.602814628599994</v>
      </c>
      <c r="X71" s="147">
        <f t="shared" si="13"/>
        <v>35.598977346499993</v>
      </c>
      <c r="Z71" s="142"/>
      <c r="AX71" s="141">
        <v>2043</v>
      </c>
      <c r="AY71" s="134">
        <f t="shared" si="14"/>
        <v>22.319500000000005</v>
      </c>
      <c r="AZ71" s="134">
        <f t="shared" si="15"/>
        <v>62.357812500000001</v>
      </c>
      <c r="BA71" s="141">
        <f t="shared" si="16"/>
        <v>517.94999999999993</v>
      </c>
      <c r="BB71" s="134">
        <f t="shared" si="17"/>
        <v>21.104000000000003</v>
      </c>
      <c r="BC71" s="134">
        <f t="shared" si="18"/>
        <v>62.413125000000001</v>
      </c>
      <c r="BD71" s="141">
        <f t="shared" si="19"/>
        <v>499</v>
      </c>
    </row>
    <row r="72" spans="1:56">
      <c r="A72" s="146">
        <v>2044</v>
      </c>
      <c r="B72" s="159">
        <f t="shared" si="26"/>
        <v>3.321000000000002</v>
      </c>
      <c r="C72" s="159">
        <f t="shared" si="26"/>
        <v>2.0520000000000014</v>
      </c>
      <c r="D72" s="159">
        <f t="shared" si="26"/>
        <v>-0.2350000000000001</v>
      </c>
      <c r="E72" s="159">
        <f t="shared" si="26"/>
        <v>-0.14200000000000004</v>
      </c>
      <c r="F72" s="159">
        <f t="shared" si="26"/>
        <v>1.6679318799999998</v>
      </c>
      <c r="G72" s="159">
        <f t="shared" si="26"/>
        <v>1.4639807099999951</v>
      </c>
      <c r="H72" s="159">
        <f t="shared" si="26"/>
        <v>3.6267354799999992E-2</v>
      </c>
      <c r="I72" s="159">
        <f t="shared" si="26"/>
        <v>3.2103231999999995E-2</v>
      </c>
      <c r="K72" s="147">
        <v>524.09999999999991</v>
      </c>
      <c r="L72" s="147">
        <v>503</v>
      </c>
      <c r="M72" s="147">
        <f t="shared" si="2"/>
        <v>22.421000000000003</v>
      </c>
      <c r="N72" s="147">
        <f t="shared" si="3"/>
        <v>21.152000000000001</v>
      </c>
      <c r="O72" s="147">
        <f t="shared" si="4"/>
        <v>25.021000000000001</v>
      </c>
      <c r="P72" s="147">
        <f t="shared" si="5"/>
        <v>23.752000000000002</v>
      </c>
      <c r="Q72" s="147">
        <f t="shared" si="6"/>
        <v>16.621000000000002</v>
      </c>
      <c r="R72" s="147">
        <f t="shared" si="7"/>
        <v>15.352000000000002</v>
      </c>
      <c r="S72" s="147">
        <f t="shared" si="8"/>
        <v>62.353124999999999</v>
      </c>
      <c r="T72" s="147">
        <f t="shared" si="9"/>
        <v>62.411250000000003</v>
      </c>
      <c r="U72" s="147">
        <f t="shared" si="10"/>
        <v>23.796044480000003</v>
      </c>
      <c r="V72" s="147">
        <f t="shared" si="11"/>
        <v>23.592093309999996</v>
      </c>
      <c r="W72" s="147">
        <f t="shared" si="12"/>
        <v>35.603907949799996</v>
      </c>
      <c r="X72" s="147">
        <f t="shared" si="13"/>
        <v>35.59974382699999</v>
      </c>
      <c r="Z72" s="142"/>
      <c r="AX72" s="141">
        <v>2044</v>
      </c>
      <c r="AY72" s="134">
        <f t="shared" si="14"/>
        <v>22.421000000000003</v>
      </c>
      <c r="AZ72" s="134">
        <f t="shared" si="15"/>
        <v>62.353124999999999</v>
      </c>
      <c r="BA72" s="141">
        <f t="shared" si="16"/>
        <v>524.09999999999991</v>
      </c>
      <c r="BB72" s="134">
        <f t="shared" si="17"/>
        <v>21.152000000000001</v>
      </c>
      <c r="BC72" s="134">
        <f t="shared" si="18"/>
        <v>62.411250000000003</v>
      </c>
      <c r="BD72" s="141">
        <f t="shared" si="19"/>
        <v>503</v>
      </c>
    </row>
    <row r="73" spans="1:56">
      <c r="A73" s="146">
        <v>2045</v>
      </c>
      <c r="B73" s="159">
        <f t="shared" si="26"/>
        <v>3.4225000000000021</v>
      </c>
      <c r="C73" s="159">
        <f t="shared" si="26"/>
        <v>2.1000000000000014</v>
      </c>
      <c r="D73" s="159">
        <f t="shared" si="26"/>
        <v>-0.2425000000000001</v>
      </c>
      <c r="E73" s="159">
        <f t="shared" si="26"/>
        <v>-0.14500000000000005</v>
      </c>
      <c r="F73" s="159">
        <f t="shared" si="26"/>
        <v>1.7194095999999999</v>
      </c>
      <c r="G73" s="159">
        <f t="shared" si="26"/>
        <v>1.4983856749999949</v>
      </c>
      <c r="H73" s="159">
        <f t="shared" si="26"/>
        <v>3.7360675999999989E-2</v>
      </c>
      <c r="I73" s="159">
        <f t="shared" si="26"/>
        <v>3.2869712499999995E-2</v>
      </c>
      <c r="K73" s="147">
        <v>530.24999999999989</v>
      </c>
      <c r="L73" s="147">
        <v>507</v>
      </c>
      <c r="M73" s="147">
        <f t="shared" si="2"/>
        <v>22.522500000000004</v>
      </c>
      <c r="N73" s="147">
        <f t="shared" si="3"/>
        <v>21.200000000000003</v>
      </c>
      <c r="O73" s="147">
        <f t="shared" si="4"/>
        <v>25.122500000000002</v>
      </c>
      <c r="P73" s="147">
        <f t="shared" si="5"/>
        <v>23.8</v>
      </c>
      <c r="Q73" s="147">
        <f t="shared" si="6"/>
        <v>16.722500000000004</v>
      </c>
      <c r="R73" s="147">
        <f t="shared" si="7"/>
        <v>15.400000000000002</v>
      </c>
      <c r="S73" s="147">
        <f t="shared" si="8"/>
        <v>62.348437500000003</v>
      </c>
      <c r="T73" s="147">
        <f t="shared" si="9"/>
        <v>62.409374999999997</v>
      </c>
      <c r="U73" s="147">
        <f t="shared" si="10"/>
        <v>23.8475222</v>
      </c>
      <c r="V73" s="147">
        <f t="shared" si="11"/>
        <v>23.626498274999996</v>
      </c>
      <c r="W73" s="147">
        <f t="shared" si="12"/>
        <v>35.605001270999992</v>
      </c>
      <c r="X73" s="147">
        <f t="shared" si="13"/>
        <v>35.600510307499995</v>
      </c>
      <c r="Z73" s="142"/>
      <c r="AX73" s="141">
        <v>2045</v>
      </c>
      <c r="AY73" s="134">
        <f t="shared" si="14"/>
        <v>22.522500000000004</v>
      </c>
      <c r="AZ73" s="134">
        <f t="shared" si="15"/>
        <v>62.348437500000003</v>
      </c>
      <c r="BA73" s="141">
        <f t="shared" si="16"/>
        <v>530.24999999999989</v>
      </c>
      <c r="BB73" s="134">
        <f t="shared" si="17"/>
        <v>21.200000000000003</v>
      </c>
      <c r="BC73" s="134">
        <f t="shared" si="18"/>
        <v>62.409374999999997</v>
      </c>
      <c r="BD73" s="141">
        <f t="shared" si="19"/>
        <v>507</v>
      </c>
    </row>
    <row r="74" spans="1:56">
      <c r="A74" s="146">
        <v>2046</v>
      </c>
      <c r="B74" s="159">
        <f t="shared" si="26"/>
        <v>3.5240000000000022</v>
      </c>
      <c r="C74" s="159">
        <f t="shared" si="26"/>
        <v>2.1480000000000015</v>
      </c>
      <c r="D74" s="159">
        <f t="shared" si="26"/>
        <v>-0.25000000000000011</v>
      </c>
      <c r="E74" s="159">
        <f t="shared" si="26"/>
        <v>-0.14800000000000005</v>
      </c>
      <c r="F74" s="159">
        <f t="shared" si="26"/>
        <v>1.7708873199999999</v>
      </c>
      <c r="G74" s="159">
        <f t="shared" si="26"/>
        <v>1.5327906399999947</v>
      </c>
      <c r="H74" s="159">
        <f t="shared" si="26"/>
        <v>3.8453997199999986E-2</v>
      </c>
      <c r="I74" s="159">
        <f t="shared" si="26"/>
        <v>3.3636192999999995E-2</v>
      </c>
      <c r="K74" s="147">
        <v>536.39999999999986</v>
      </c>
      <c r="L74" s="147">
        <v>511</v>
      </c>
      <c r="M74" s="147">
        <f t="shared" si="2"/>
        <v>22.624000000000002</v>
      </c>
      <c r="N74" s="147">
        <f t="shared" si="3"/>
        <v>21.248000000000005</v>
      </c>
      <c r="O74" s="147">
        <f t="shared" si="4"/>
        <v>25.224</v>
      </c>
      <c r="P74" s="147">
        <f t="shared" si="5"/>
        <v>23.847999999999999</v>
      </c>
      <c r="Q74" s="147">
        <f t="shared" si="6"/>
        <v>16.824000000000002</v>
      </c>
      <c r="R74" s="147">
        <f t="shared" si="7"/>
        <v>15.448000000000002</v>
      </c>
      <c r="S74" s="147">
        <f t="shared" si="8"/>
        <v>62.34375</v>
      </c>
      <c r="T74" s="147">
        <f t="shared" si="9"/>
        <v>62.407499999999999</v>
      </c>
      <c r="U74" s="147">
        <f t="shared" si="10"/>
        <v>23.898999920000001</v>
      </c>
      <c r="V74" s="147">
        <f t="shared" si="11"/>
        <v>23.660903239999996</v>
      </c>
      <c r="W74" s="147">
        <f t="shared" si="12"/>
        <v>35.606094592199995</v>
      </c>
      <c r="X74" s="147">
        <f t="shared" si="13"/>
        <v>35.601276787999993</v>
      </c>
      <c r="Z74" s="142"/>
      <c r="AX74" s="141">
        <v>2046</v>
      </c>
      <c r="AY74" s="134">
        <f t="shared" si="14"/>
        <v>22.624000000000002</v>
      </c>
      <c r="AZ74" s="134">
        <f t="shared" si="15"/>
        <v>62.34375</v>
      </c>
      <c r="BA74" s="141">
        <f t="shared" si="16"/>
        <v>536.39999999999986</v>
      </c>
      <c r="BB74" s="134">
        <f t="shared" si="17"/>
        <v>21.248000000000005</v>
      </c>
      <c r="BC74" s="134">
        <f t="shared" si="18"/>
        <v>62.407499999999999</v>
      </c>
      <c r="BD74" s="141">
        <f t="shared" si="19"/>
        <v>511</v>
      </c>
    </row>
    <row r="75" spans="1:56">
      <c r="A75" s="146">
        <v>2047</v>
      </c>
      <c r="B75" s="159">
        <f t="shared" ref="B75:I77" si="27">(B$8-B$7)/COUNT($A$58:$A$77)+B74</f>
        <v>3.6255000000000024</v>
      </c>
      <c r="C75" s="159">
        <f t="shared" si="27"/>
        <v>2.1960000000000015</v>
      </c>
      <c r="D75" s="159">
        <f t="shared" si="27"/>
        <v>-0.25750000000000012</v>
      </c>
      <c r="E75" s="159">
        <f t="shared" si="27"/>
        <v>-0.15100000000000005</v>
      </c>
      <c r="F75" s="159">
        <f t="shared" si="27"/>
        <v>1.82236504</v>
      </c>
      <c r="G75" s="159">
        <f t="shared" si="27"/>
        <v>1.5671956049999944</v>
      </c>
      <c r="H75" s="159">
        <f t="shared" si="27"/>
        <v>3.9547318399999982E-2</v>
      </c>
      <c r="I75" s="159">
        <f t="shared" si="27"/>
        <v>3.4402673499999994E-2</v>
      </c>
      <c r="K75" s="147">
        <v>542.54999999999984</v>
      </c>
      <c r="L75" s="147">
        <v>515</v>
      </c>
      <c r="M75" s="147">
        <f t="shared" si="2"/>
        <v>22.725500000000004</v>
      </c>
      <c r="N75" s="147">
        <f t="shared" si="3"/>
        <v>21.296000000000003</v>
      </c>
      <c r="O75" s="147">
        <f t="shared" si="4"/>
        <v>25.325500000000002</v>
      </c>
      <c r="P75" s="147">
        <f t="shared" si="5"/>
        <v>23.896000000000001</v>
      </c>
      <c r="Q75" s="147">
        <f t="shared" si="6"/>
        <v>16.925500000000003</v>
      </c>
      <c r="R75" s="147">
        <f t="shared" si="7"/>
        <v>15.496000000000002</v>
      </c>
      <c r="S75" s="147">
        <f t="shared" si="8"/>
        <v>62.339062499999997</v>
      </c>
      <c r="T75" s="147">
        <f t="shared" si="9"/>
        <v>62.405625000000001</v>
      </c>
      <c r="U75" s="147">
        <f t="shared" si="10"/>
        <v>23.950477640000003</v>
      </c>
      <c r="V75" s="147">
        <f t="shared" si="11"/>
        <v>23.695308204999996</v>
      </c>
      <c r="W75" s="147">
        <f t="shared" si="12"/>
        <v>35.60718791339999</v>
      </c>
      <c r="X75" s="147">
        <f t="shared" si="13"/>
        <v>35.60204326849999</v>
      </c>
      <c r="Z75" s="142"/>
      <c r="AX75" s="141">
        <v>2047</v>
      </c>
      <c r="AY75" s="134">
        <f t="shared" si="14"/>
        <v>22.725500000000004</v>
      </c>
      <c r="AZ75" s="134">
        <f t="shared" si="15"/>
        <v>62.339062499999997</v>
      </c>
      <c r="BA75" s="141">
        <f t="shared" si="16"/>
        <v>542.54999999999984</v>
      </c>
      <c r="BB75" s="134">
        <f t="shared" si="17"/>
        <v>21.296000000000003</v>
      </c>
      <c r="BC75" s="134">
        <f t="shared" si="18"/>
        <v>62.405625000000001</v>
      </c>
      <c r="BD75" s="141">
        <f t="shared" si="19"/>
        <v>515</v>
      </c>
    </row>
    <row r="76" spans="1:56">
      <c r="A76" s="146">
        <v>2048</v>
      </c>
      <c r="B76" s="159">
        <f t="shared" si="27"/>
        <v>3.7270000000000025</v>
      </c>
      <c r="C76" s="159">
        <f t="shared" si="27"/>
        <v>2.2440000000000015</v>
      </c>
      <c r="D76" s="159">
        <f t="shared" si="27"/>
        <v>-0.26500000000000012</v>
      </c>
      <c r="E76" s="159">
        <f t="shared" si="27"/>
        <v>-0.15400000000000005</v>
      </c>
      <c r="F76" s="159">
        <f t="shared" si="27"/>
        <v>1.8738427600000001</v>
      </c>
      <c r="G76" s="159">
        <f t="shared" si="27"/>
        <v>1.6016005699999942</v>
      </c>
      <c r="H76" s="159">
        <f t="shared" si="27"/>
        <v>4.0640639599999979E-2</v>
      </c>
      <c r="I76" s="159">
        <f t="shared" si="27"/>
        <v>3.5169153999999994E-2</v>
      </c>
      <c r="K76" s="147">
        <v>548.69999999999982</v>
      </c>
      <c r="L76" s="147">
        <v>519</v>
      </c>
      <c r="M76" s="147">
        <f t="shared" si="2"/>
        <v>22.827000000000005</v>
      </c>
      <c r="N76" s="147">
        <f t="shared" si="3"/>
        <v>21.344000000000001</v>
      </c>
      <c r="O76" s="147">
        <f t="shared" si="4"/>
        <v>25.427000000000003</v>
      </c>
      <c r="P76" s="147">
        <f t="shared" si="5"/>
        <v>23.944000000000003</v>
      </c>
      <c r="Q76" s="147">
        <f t="shared" si="6"/>
        <v>17.027000000000005</v>
      </c>
      <c r="R76" s="147">
        <f t="shared" si="7"/>
        <v>15.544000000000002</v>
      </c>
      <c r="S76" s="147">
        <f t="shared" si="8"/>
        <v>62.334375000000001</v>
      </c>
      <c r="T76" s="147">
        <f t="shared" si="9"/>
        <v>62.403750000000002</v>
      </c>
      <c r="U76" s="147">
        <f t="shared" si="10"/>
        <v>24.00195536</v>
      </c>
      <c r="V76" s="147">
        <f t="shared" si="11"/>
        <v>23.729713169999997</v>
      </c>
      <c r="W76" s="147">
        <f t="shared" si="12"/>
        <v>35.608281234599993</v>
      </c>
      <c r="X76" s="147">
        <f t="shared" si="13"/>
        <v>35.602809748999995</v>
      </c>
      <c r="Z76" s="142"/>
      <c r="AX76" s="141">
        <v>2048</v>
      </c>
      <c r="AY76" s="134">
        <f t="shared" si="14"/>
        <v>22.827000000000005</v>
      </c>
      <c r="AZ76" s="134">
        <f t="shared" si="15"/>
        <v>62.334375000000001</v>
      </c>
      <c r="BA76" s="141">
        <f t="shared" si="16"/>
        <v>548.69999999999982</v>
      </c>
      <c r="BB76" s="134">
        <f t="shared" si="17"/>
        <v>21.344000000000001</v>
      </c>
      <c r="BC76" s="134">
        <f t="shared" si="18"/>
        <v>62.403750000000002</v>
      </c>
      <c r="BD76" s="141">
        <f t="shared" si="19"/>
        <v>519</v>
      </c>
    </row>
    <row r="77" spans="1:56">
      <c r="A77" s="146">
        <v>2049</v>
      </c>
      <c r="B77" s="159">
        <f t="shared" si="27"/>
        <v>3.8285000000000027</v>
      </c>
      <c r="C77" s="159">
        <f t="shared" si="27"/>
        <v>2.2920000000000016</v>
      </c>
      <c r="D77" s="159">
        <f t="shared" si="27"/>
        <v>-0.27250000000000013</v>
      </c>
      <c r="E77" s="159">
        <f t="shared" si="27"/>
        <v>-0.15700000000000006</v>
      </c>
      <c r="F77" s="159">
        <f t="shared" si="27"/>
        <v>1.9253204800000001</v>
      </c>
      <c r="G77" s="159">
        <f t="shared" si="27"/>
        <v>1.636005534999994</v>
      </c>
      <c r="H77" s="159">
        <f t="shared" si="27"/>
        <v>4.1733960799999976E-2</v>
      </c>
      <c r="I77" s="159">
        <f t="shared" si="27"/>
        <v>3.5935634499999994E-2</v>
      </c>
      <c r="K77" s="147">
        <v>554.8499999999998</v>
      </c>
      <c r="L77" s="147">
        <v>523</v>
      </c>
      <c r="M77" s="147">
        <f t="shared" si="2"/>
        <v>22.928500000000003</v>
      </c>
      <c r="N77" s="147">
        <f t="shared" si="3"/>
        <v>21.392000000000003</v>
      </c>
      <c r="O77" s="147">
        <f t="shared" si="4"/>
        <v>25.528500000000001</v>
      </c>
      <c r="P77" s="147">
        <f t="shared" si="5"/>
        <v>23.992000000000001</v>
      </c>
      <c r="Q77" s="147">
        <f t="shared" si="6"/>
        <v>17.128500000000003</v>
      </c>
      <c r="R77" s="147">
        <f t="shared" si="7"/>
        <v>15.592000000000002</v>
      </c>
      <c r="S77" s="147">
        <f t="shared" si="8"/>
        <v>62.329687499999999</v>
      </c>
      <c r="T77" s="147">
        <f t="shared" si="9"/>
        <v>62.401874999999997</v>
      </c>
      <c r="U77" s="147">
        <f t="shared" si="10"/>
        <v>24.053433080000001</v>
      </c>
      <c r="V77" s="147">
        <f t="shared" si="11"/>
        <v>23.764118134999997</v>
      </c>
      <c r="W77" s="147">
        <f t="shared" si="12"/>
        <v>35.609374555799995</v>
      </c>
      <c r="X77" s="147">
        <f t="shared" si="13"/>
        <v>35.603576229499993</v>
      </c>
      <c r="Z77" s="142"/>
      <c r="AX77" s="141">
        <v>2049</v>
      </c>
      <c r="AY77" s="134">
        <f t="shared" si="14"/>
        <v>22.928500000000003</v>
      </c>
      <c r="AZ77" s="134">
        <f t="shared" si="15"/>
        <v>62.329687499999999</v>
      </c>
      <c r="BA77" s="141">
        <f t="shared" si="16"/>
        <v>554.8499999999998</v>
      </c>
      <c r="BB77" s="134">
        <f t="shared" si="17"/>
        <v>21.392000000000003</v>
      </c>
      <c r="BC77" s="134">
        <f t="shared" si="18"/>
        <v>62.401874999999997</v>
      </c>
      <c r="BD77" s="141">
        <f t="shared" si="19"/>
        <v>523</v>
      </c>
    </row>
    <row r="78" spans="1:56">
      <c r="A78" s="146">
        <v>2050</v>
      </c>
      <c r="B78" s="159">
        <f t="shared" ref="B78:I78" si="28">B$8</f>
        <v>3.93</v>
      </c>
      <c r="C78" s="159">
        <f t="shared" si="28"/>
        <v>2.34</v>
      </c>
      <c r="D78" s="159">
        <f t="shared" si="28"/>
        <v>-0.28000000000000003</v>
      </c>
      <c r="E78" s="159">
        <f t="shared" si="28"/>
        <v>-0.16</v>
      </c>
      <c r="F78" s="159">
        <f t="shared" si="28"/>
        <v>1.9767982000000011</v>
      </c>
      <c r="G78" s="159">
        <f t="shared" si="28"/>
        <v>1.6704104999999956</v>
      </c>
      <c r="H78" s="159">
        <f t="shared" si="28"/>
        <v>4.2827281999999994E-2</v>
      </c>
      <c r="I78" s="159">
        <f t="shared" si="28"/>
        <v>3.6702115E-2</v>
      </c>
      <c r="K78" s="147">
        <v>561</v>
      </c>
      <c r="L78" s="147">
        <v>527</v>
      </c>
      <c r="M78" s="147">
        <f t="shared" si="2"/>
        <v>23.03</v>
      </c>
      <c r="N78" s="147">
        <f t="shared" si="3"/>
        <v>21.44</v>
      </c>
      <c r="O78" s="147">
        <f t="shared" si="4"/>
        <v>25.63</v>
      </c>
      <c r="P78" s="147">
        <f t="shared" si="5"/>
        <v>24.04</v>
      </c>
      <c r="Q78" s="147">
        <f t="shared" si="6"/>
        <v>17.23</v>
      </c>
      <c r="R78" s="147">
        <f t="shared" si="7"/>
        <v>15.64</v>
      </c>
      <c r="S78" s="147">
        <f t="shared" si="8"/>
        <v>62.325000000000003</v>
      </c>
      <c r="T78" s="147">
        <f t="shared" si="9"/>
        <v>62.4</v>
      </c>
      <c r="U78" s="147">
        <f t="shared" si="10"/>
        <v>24.104910800000003</v>
      </c>
      <c r="V78" s="147">
        <f t="shared" si="11"/>
        <v>23.798523099999997</v>
      </c>
      <c r="W78" s="147">
        <f t="shared" si="12"/>
        <v>35.610467876999991</v>
      </c>
      <c r="X78" s="147">
        <f t="shared" si="13"/>
        <v>35.60434270999999</v>
      </c>
      <c r="Z78" s="142"/>
      <c r="AX78" s="141">
        <v>2050</v>
      </c>
      <c r="AY78" s="134">
        <f t="shared" si="14"/>
        <v>23.03</v>
      </c>
      <c r="AZ78" s="134">
        <f t="shared" si="15"/>
        <v>62.325000000000003</v>
      </c>
      <c r="BA78" s="141">
        <f t="shared" si="16"/>
        <v>561</v>
      </c>
      <c r="BB78" s="134">
        <f t="shared" si="17"/>
        <v>21.44</v>
      </c>
      <c r="BC78" s="134">
        <f t="shared" si="18"/>
        <v>62.4</v>
      </c>
      <c r="BD78" s="141">
        <f t="shared" si="19"/>
        <v>527</v>
      </c>
    </row>
    <row r="79" spans="1:56">
      <c r="A79" s="146">
        <v>2051</v>
      </c>
      <c r="B79" s="159">
        <f t="shared" ref="B79:I94" si="29">(B$9-B$8)/COUNT($A$78:$A$97)+B78</f>
        <v>4.0505000000000004</v>
      </c>
      <c r="C79" s="159">
        <f t="shared" si="29"/>
        <v>2.3859999999999997</v>
      </c>
      <c r="D79" s="159">
        <f t="shared" si="29"/>
        <v>-0.28850000000000003</v>
      </c>
      <c r="E79" s="159">
        <f t="shared" si="29"/>
        <v>-0.16350000000000001</v>
      </c>
      <c r="F79" s="159">
        <f t="shared" si="29"/>
        <v>2.0370405750000011</v>
      </c>
      <c r="G79" s="159">
        <f t="shared" si="29"/>
        <v>1.7033817749999955</v>
      </c>
      <c r="H79" s="159">
        <f t="shared" si="29"/>
        <v>4.4158484349999992E-2</v>
      </c>
      <c r="I79" s="159">
        <f t="shared" si="29"/>
        <v>3.7442047550000003E-2</v>
      </c>
      <c r="K79" s="147">
        <v>568.04999999999995</v>
      </c>
      <c r="L79" s="147">
        <v>531.04999999999995</v>
      </c>
      <c r="M79" s="147">
        <f t="shared" si="2"/>
        <v>23.150500000000001</v>
      </c>
      <c r="N79" s="147">
        <f t="shared" si="3"/>
        <v>21.486000000000001</v>
      </c>
      <c r="O79" s="147">
        <f t="shared" si="4"/>
        <v>25.750499999999999</v>
      </c>
      <c r="P79" s="147">
        <f t="shared" si="5"/>
        <v>24.085999999999999</v>
      </c>
      <c r="Q79" s="147">
        <f t="shared" si="6"/>
        <v>17.3505</v>
      </c>
      <c r="R79" s="147">
        <f t="shared" si="7"/>
        <v>15.686</v>
      </c>
      <c r="S79" s="147">
        <f t="shared" si="8"/>
        <v>62.319687500000001</v>
      </c>
      <c r="T79" s="147">
        <f t="shared" si="9"/>
        <v>62.397812500000001</v>
      </c>
      <c r="U79" s="147">
        <f t="shared" si="10"/>
        <v>24.165153175000004</v>
      </c>
      <c r="V79" s="147">
        <f t="shared" si="11"/>
        <v>23.831494374999998</v>
      </c>
      <c r="W79" s="147">
        <f t="shared" si="12"/>
        <v>35.611799079349993</v>
      </c>
      <c r="X79" s="147">
        <f t="shared" si="13"/>
        <v>35.605082642549995</v>
      </c>
      <c r="Z79" s="142"/>
      <c r="AX79" s="141">
        <v>2051</v>
      </c>
      <c r="AY79" s="134">
        <f t="shared" si="14"/>
        <v>23.150500000000001</v>
      </c>
      <c r="AZ79" s="134">
        <f t="shared" si="15"/>
        <v>62.319687500000001</v>
      </c>
      <c r="BA79" s="141">
        <f t="shared" si="16"/>
        <v>568.04999999999995</v>
      </c>
      <c r="BB79" s="134">
        <f t="shared" si="17"/>
        <v>21.486000000000001</v>
      </c>
      <c r="BC79" s="134">
        <f t="shared" si="18"/>
        <v>62.397812500000001</v>
      </c>
      <c r="BD79" s="141">
        <f t="shared" si="19"/>
        <v>531.04999999999995</v>
      </c>
    </row>
    <row r="80" spans="1:56">
      <c r="A80" s="146">
        <v>2052</v>
      </c>
      <c r="B80" s="159">
        <f t="shared" si="29"/>
        <v>4.1710000000000003</v>
      </c>
      <c r="C80" s="159">
        <f t="shared" si="29"/>
        <v>2.4319999999999995</v>
      </c>
      <c r="D80" s="159">
        <f t="shared" si="29"/>
        <v>-0.29700000000000004</v>
      </c>
      <c r="E80" s="159">
        <f t="shared" si="29"/>
        <v>-0.16700000000000001</v>
      </c>
      <c r="F80" s="159">
        <f t="shared" si="29"/>
        <v>2.0972829500000012</v>
      </c>
      <c r="G80" s="159">
        <f t="shared" si="29"/>
        <v>1.7363530499999955</v>
      </c>
      <c r="H80" s="159">
        <f t="shared" si="29"/>
        <v>4.548968669999999E-2</v>
      </c>
      <c r="I80" s="159">
        <f t="shared" si="29"/>
        <v>3.8181980100000006E-2</v>
      </c>
      <c r="K80" s="147">
        <v>575.09999999999991</v>
      </c>
      <c r="L80" s="147">
        <v>535.09999999999991</v>
      </c>
      <c r="M80" s="147">
        <f t="shared" si="2"/>
        <v>23.271000000000001</v>
      </c>
      <c r="N80" s="147">
        <f t="shared" si="3"/>
        <v>21.532</v>
      </c>
      <c r="O80" s="147">
        <f t="shared" si="4"/>
        <v>25.870999999999999</v>
      </c>
      <c r="P80" s="147">
        <f t="shared" si="5"/>
        <v>24.131999999999998</v>
      </c>
      <c r="Q80" s="147">
        <f t="shared" si="6"/>
        <v>17.471</v>
      </c>
      <c r="R80" s="147">
        <f t="shared" si="7"/>
        <v>15.731999999999999</v>
      </c>
      <c r="S80" s="147">
        <f t="shared" si="8"/>
        <v>62.314374999999998</v>
      </c>
      <c r="T80" s="147">
        <f t="shared" si="9"/>
        <v>62.395625000000003</v>
      </c>
      <c r="U80" s="147">
        <f t="shared" si="10"/>
        <v>24.225395550000002</v>
      </c>
      <c r="V80" s="147">
        <f t="shared" si="11"/>
        <v>23.864465649999996</v>
      </c>
      <c r="W80" s="147">
        <f t="shared" si="12"/>
        <v>35.613130281699995</v>
      </c>
      <c r="X80" s="147">
        <f t="shared" si="13"/>
        <v>35.605822575099992</v>
      </c>
      <c r="Z80" s="142"/>
      <c r="AX80" s="141">
        <v>2052</v>
      </c>
      <c r="AY80" s="134">
        <f t="shared" si="14"/>
        <v>23.271000000000001</v>
      </c>
      <c r="AZ80" s="134">
        <f t="shared" si="15"/>
        <v>62.314374999999998</v>
      </c>
      <c r="BA80" s="141">
        <f t="shared" si="16"/>
        <v>575.09999999999991</v>
      </c>
      <c r="BB80" s="134">
        <f t="shared" si="17"/>
        <v>21.532</v>
      </c>
      <c r="BC80" s="134">
        <f t="shared" si="18"/>
        <v>62.395625000000003</v>
      </c>
      <c r="BD80" s="141">
        <f t="shared" si="19"/>
        <v>535.09999999999991</v>
      </c>
    </row>
    <row r="81" spans="1:68">
      <c r="A81" s="146">
        <v>2053</v>
      </c>
      <c r="B81" s="159">
        <f t="shared" si="29"/>
        <v>4.2915000000000001</v>
      </c>
      <c r="C81" s="159">
        <f t="shared" si="29"/>
        <v>2.4779999999999993</v>
      </c>
      <c r="D81" s="159">
        <f t="shared" si="29"/>
        <v>-0.30550000000000005</v>
      </c>
      <c r="E81" s="159">
        <f t="shared" si="29"/>
        <v>-0.17050000000000001</v>
      </c>
      <c r="F81" s="159">
        <f t="shared" si="29"/>
        <v>2.1575253250000013</v>
      </c>
      <c r="G81" s="159">
        <f t="shared" si="29"/>
        <v>1.7693243249999955</v>
      </c>
      <c r="H81" s="159">
        <f t="shared" si="29"/>
        <v>4.6820889049999988E-2</v>
      </c>
      <c r="I81" s="159">
        <f t="shared" si="29"/>
        <v>3.8921912650000008E-2</v>
      </c>
      <c r="K81" s="147">
        <v>582.14999999999986</v>
      </c>
      <c r="L81" s="147">
        <v>539.14999999999986</v>
      </c>
      <c r="M81" s="147">
        <f t="shared" si="2"/>
        <v>23.391500000000001</v>
      </c>
      <c r="N81" s="147">
        <f t="shared" si="3"/>
        <v>21.577999999999999</v>
      </c>
      <c r="O81" s="147">
        <f t="shared" si="4"/>
        <v>25.991499999999998</v>
      </c>
      <c r="P81" s="147">
        <f t="shared" si="5"/>
        <v>24.177999999999997</v>
      </c>
      <c r="Q81" s="147">
        <f t="shared" si="6"/>
        <v>17.5915</v>
      </c>
      <c r="R81" s="147">
        <f t="shared" si="7"/>
        <v>15.778</v>
      </c>
      <c r="S81" s="147">
        <f t="shared" si="8"/>
        <v>62.309062500000003</v>
      </c>
      <c r="T81" s="147">
        <f t="shared" si="9"/>
        <v>62.393437499999997</v>
      </c>
      <c r="U81" s="147">
        <f t="shared" si="10"/>
        <v>24.285637925000003</v>
      </c>
      <c r="V81" s="147">
        <f t="shared" si="11"/>
        <v>23.897436924999997</v>
      </c>
      <c r="W81" s="147">
        <f t="shared" si="12"/>
        <v>35.61446148404999</v>
      </c>
      <c r="X81" s="147">
        <f t="shared" si="13"/>
        <v>35.60656250764999</v>
      </c>
      <c r="Z81" s="142"/>
      <c r="AX81" s="141">
        <v>2053</v>
      </c>
      <c r="AY81" s="134">
        <f t="shared" si="14"/>
        <v>23.391500000000001</v>
      </c>
      <c r="AZ81" s="134">
        <f t="shared" si="15"/>
        <v>62.309062500000003</v>
      </c>
      <c r="BA81" s="141">
        <f t="shared" si="16"/>
        <v>582.14999999999986</v>
      </c>
      <c r="BB81" s="134">
        <f t="shared" si="17"/>
        <v>21.577999999999999</v>
      </c>
      <c r="BC81" s="134">
        <f t="shared" si="18"/>
        <v>62.393437499999997</v>
      </c>
      <c r="BD81" s="141">
        <f t="shared" si="19"/>
        <v>539.14999999999986</v>
      </c>
    </row>
    <row r="82" spans="1:68">
      <c r="A82" s="146">
        <v>2054</v>
      </c>
      <c r="B82" s="159">
        <f t="shared" si="29"/>
        <v>4.4119999999999999</v>
      </c>
      <c r="C82" s="159">
        <f t="shared" si="29"/>
        <v>2.5239999999999991</v>
      </c>
      <c r="D82" s="159">
        <f t="shared" si="29"/>
        <v>-0.31400000000000006</v>
      </c>
      <c r="E82" s="159">
        <f t="shared" si="29"/>
        <v>-0.17400000000000002</v>
      </c>
      <c r="F82" s="159">
        <f t="shared" si="29"/>
        <v>2.2177677000000013</v>
      </c>
      <c r="G82" s="159">
        <f t="shared" si="29"/>
        <v>1.8022955999999954</v>
      </c>
      <c r="H82" s="159">
        <f t="shared" si="29"/>
        <v>4.8152091399999986E-2</v>
      </c>
      <c r="I82" s="159">
        <f t="shared" si="29"/>
        <v>3.9661845200000011E-2</v>
      </c>
      <c r="K82" s="147">
        <v>589.19999999999982</v>
      </c>
      <c r="L82" s="147">
        <v>543.19999999999982</v>
      </c>
      <c r="M82" s="147">
        <f t="shared" si="2"/>
        <v>23.512</v>
      </c>
      <c r="N82" s="147">
        <f t="shared" si="3"/>
        <v>21.624000000000002</v>
      </c>
      <c r="O82" s="147">
        <f t="shared" si="4"/>
        <v>26.111999999999998</v>
      </c>
      <c r="P82" s="147">
        <f t="shared" si="5"/>
        <v>24.223999999999997</v>
      </c>
      <c r="Q82" s="147">
        <f t="shared" si="6"/>
        <v>17.712</v>
      </c>
      <c r="R82" s="147">
        <f t="shared" si="7"/>
        <v>15.824</v>
      </c>
      <c r="S82" s="147">
        <f t="shared" si="8"/>
        <v>62.303750000000001</v>
      </c>
      <c r="T82" s="147">
        <f t="shared" si="9"/>
        <v>62.391249999999999</v>
      </c>
      <c r="U82" s="147">
        <f t="shared" si="10"/>
        <v>24.345880300000005</v>
      </c>
      <c r="V82" s="147">
        <f t="shared" si="11"/>
        <v>23.930408199999995</v>
      </c>
      <c r="W82" s="147">
        <f t="shared" si="12"/>
        <v>35.615792686399992</v>
      </c>
      <c r="X82" s="147">
        <f t="shared" si="13"/>
        <v>35.607302440199994</v>
      </c>
      <c r="AX82" s="141">
        <v>2054</v>
      </c>
      <c r="AY82" s="134">
        <f t="shared" si="14"/>
        <v>23.512</v>
      </c>
      <c r="AZ82" s="134">
        <f t="shared" si="15"/>
        <v>62.303750000000001</v>
      </c>
      <c r="BA82" s="141">
        <f t="shared" si="16"/>
        <v>589.19999999999982</v>
      </c>
      <c r="BB82" s="134">
        <f t="shared" si="17"/>
        <v>21.624000000000002</v>
      </c>
      <c r="BC82" s="134">
        <f t="shared" si="18"/>
        <v>62.391249999999999</v>
      </c>
      <c r="BD82" s="141">
        <f t="shared" si="19"/>
        <v>543.19999999999982</v>
      </c>
    </row>
    <row r="83" spans="1:68">
      <c r="A83" s="146">
        <v>2055</v>
      </c>
      <c r="B83" s="159">
        <f t="shared" si="29"/>
        <v>4.5324999999999998</v>
      </c>
      <c r="C83" s="159">
        <f t="shared" si="29"/>
        <v>2.569999999999999</v>
      </c>
      <c r="D83" s="159">
        <f t="shared" si="29"/>
        <v>-0.32250000000000006</v>
      </c>
      <c r="E83" s="159">
        <f t="shared" si="29"/>
        <v>-0.17750000000000002</v>
      </c>
      <c r="F83" s="159">
        <f t="shared" si="29"/>
        <v>2.2780100750000014</v>
      </c>
      <c r="G83" s="159">
        <f t="shared" si="29"/>
        <v>1.8352668749999954</v>
      </c>
      <c r="H83" s="159">
        <f t="shared" si="29"/>
        <v>4.9483293749999983E-2</v>
      </c>
      <c r="I83" s="159">
        <f t="shared" si="29"/>
        <v>4.0401777750000013E-2</v>
      </c>
      <c r="K83" s="147">
        <v>596.24999999999977</v>
      </c>
      <c r="L83" s="147">
        <v>547.24999999999977</v>
      </c>
      <c r="M83" s="147">
        <f t="shared" si="2"/>
        <v>23.6325</v>
      </c>
      <c r="N83" s="147">
        <f t="shared" si="3"/>
        <v>21.67</v>
      </c>
      <c r="O83" s="147">
        <f t="shared" si="4"/>
        <v>26.232499999999998</v>
      </c>
      <c r="P83" s="147">
        <f t="shared" si="5"/>
        <v>24.27</v>
      </c>
      <c r="Q83" s="147">
        <f t="shared" si="6"/>
        <v>17.8325</v>
      </c>
      <c r="R83" s="147">
        <f t="shared" si="7"/>
        <v>15.87</v>
      </c>
      <c r="S83" s="147">
        <f t="shared" si="8"/>
        <v>62.298437499999999</v>
      </c>
      <c r="T83" s="147">
        <f t="shared" si="9"/>
        <v>62.389062500000001</v>
      </c>
      <c r="U83" s="147">
        <f t="shared" si="10"/>
        <v>24.406122675000002</v>
      </c>
      <c r="V83" s="147">
        <f t="shared" si="11"/>
        <v>23.963379474999996</v>
      </c>
      <c r="W83" s="147">
        <f t="shared" si="12"/>
        <v>35.617123888749994</v>
      </c>
      <c r="X83" s="147">
        <f t="shared" si="13"/>
        <v>35.608042372749992</v>
      </c>
      <c r="AX83" s="141">
        <v>2055</v>
      </c>
      <c r="AY83" s="134">
        <f t="shared" si="14"/>
        <v>23.6325</v>
      </c>
      <c r="AZ83" s="134">
        <f t="shared" si="15"/>
        <v>62.298437499999999</v>
      </c>
      <c r="BA83" s="141">
        <f t="shared" si="16"/>
        <v>596.24999999999977</v>
      </c>
      <c r="BB83" s="134">
        <f t="shared" si="17"/>
        <v>21.67</v>
      </c>
      <c r="BC83" s="134">
        <f t="shared" si="18"/>
        <v>62.389062500000001</v>
      </c>
      <c r="BD83" s="141">
        <f t="shared" si="19"/>
        <v>547.24999999999977</v>
      </c>
    </row>
    <row r="84" spans="1:68">
      <c r="A84" s="146">
        <v>2056</v>
      </c>
      <c r="B84" s="159">
        <f t="shared" si="29"/>
        <v>4.6529999999999996</v>
      </c>
      <c r="C84" s="159">
        <f t="shared" si="29"/>
        <v>2.6159999999999988</v>
      </c>
      <c r="D84" s="159">
        <f t="shared" si="29"/>
        <v>-0.33100000000000007</v>
      </c>
      <c r="E84" s="159">
        <f t="shared" si="29"/>
        <v>-0.18100000000000002</v>
      </c>
      <c r="F84" s="159">
        <f t="shared" si="29"/>
        <v>2.3382524500000015</v>
      </c>
      <c r="G84" s="159">
        <f t="shared" si="29"/>
        <v>1.8682381499999954</v>
      </c>
      <c r="H84" s="159">
        <f t="shared" si="29"/>
        <v>5.0814496099999981E-2</v>
      </c>
      <c r="I84" s="159">
        <f t="shared" si="29"/>
        <v>4.1141710300000016E-2</v>
      </c>
      <c r="K84" s="147">
        <v>603.29999999999973</v>
      </c>
      <c r="L84" s="147">
        <v>551.29999999999973</v>
      </c>
      <c r="M84" s="147">
        <f t="shared" ref="M84:M98" si="30">M$18+$B84</f>
        <v>23.753</v>
      </c>
      <c r="N84" s="147">
        <f t="shared" ref="N84:N98" si="31">N$18+$C84</f>
        <v>21.716000000000001</v>
      </c>
      <c r="O84" s="147">
        <f t="shared" ref="O84:O98" si="32">O$18+$B84</f>
        <v>26.352999999999998</v>
      </c>
      <c r="P84" s="147">
        <f t="shared" ref="P84:P98" si="33">P$18+$C84</f>
        <v>24.315999999999999</v>
      </c>
      <c r="Q84" s="147">
        <f t="shared" ref="Q84:Q98" si="34">Q$18+$B84</f>
        <v>17.952999999999999</v>
      </c>
      <c r="R84" s="147">
        <f t="shared" ref="R84:R98" si="35">R$18+$C84</f>
        <v>15.916</v>
      </c>
      <c r="S84" s="147">
        <f t="shared" ref="S84:S98" si="36">S$18+S$18*$D84/100</f>
        <v>62.293125000000003</v>
      </c>
      <c r="T84" s="147">
        <f t="shared" ref="T84:T98" si="37">T$18+T$18*$E84/100</f>
        <v>62.386875000000003</v>
      </c>
      <c r="U84" s="147">
        <f t="shared" ref="U84:U98" si="38">U$18+$F84</f>
        <v>24.466365050000004</v>
      </c>
      <c r="V84" s="147">
        <f t="shared" ref="V84:V98" si="39">V$18+$G84</f>
        <v>23.996350749999998</v>
      </c>
      <c r="W84" s="147">
        <f t="shared" ref="W84:W98" si="40">W$18+$H84</f>
        <v>35.618455091099996</v>
      </c>
      <c r="X84" s="147">
        <f t="shared" ref="X84:X98" si="41">X$18+$I84</f>
        <v>35.608782305299997</v>
      </c>
      <c r="AX84" s="141">
        <v>2056</v>
      </c>
      <c r="AY84" s="134">
        <f t="shared" si="14"/>
        <v>23.753</v>
      </c>
      <c r="AZ84" s="134">
        <f t="shared" si="15"/>
        <v>62.293125000000003</v>
      </c>
      <c r="BA84" s="141">
        <f t="shared" si="16"/>
        <v>603.29999999999973</v>
      </c>
      <c r="BB84" s="134">
        <f t="shared" si="17"/>
        <v>21.716000000000001</v>
      </c>
      <c r="BC84" s="134">
        <f t="shared" si="18"/>
        <v>62.386875000000003</v>
      </c>
      <c r="BD84" s="141">
        <f t="shared" si="19"/>
        <v>551.29999999999973</v>
      </c>
    </row>
    <row r="85" spans="1:68">
      <c r="A85" s="146">
        <v>2057</v>
      </c>
      <c r="B85" s="159">
        <f t="shared" si="29"/>
        <v>4.7734999999999994</v>
      </c>
      <c r="C85" s="159">
        <f t="shared" si="29"/>
        <v>2.6619999999999986</v>
      </c>
      <c r="D85" s="159">
        <f t="shared" si="29"/>
        <v>-0.33950000000000008</v>
      </c>
      <c r="E85" s="159">
        <f t="shared" si="29"/>
        <v>-0.18450000000000003</v>
      </c>
      <c r="F85" s="159">
        <f t="shared" si="29"/>
        <v>2.3984948250000016</v>
      </c>
      <c r="G85" s="159">
        <f t="shared" si="29"/>
        <v>1.9012094249999953</v>
      </c>
      <c r="H85" s="159">
        <f t="shared" si="29"/>
        <v>5.2145698449999979E-2</v>
      </c>
      <c r="I85" s="159">
        <f t="shared" si="29"/>
        <v>4.1881642850000018E-2</v>
      </c>
      <c r="K85" s="147">
        <v>610.34999999999968</v>
      </c>
      <c r="L85" s="147">
        <v>555.34999999999968</v>
      </c>
      <c r="M85" s="147">
        <f t="shared" si="30"/>
        <v>23.8735</v>
      </c>
      <c r="N85" s="147">
        <f t="shared" si="31"/>
        <v>21.762</v>
      </c>
      <c r="O85" s="147">
        <f t="shared" si="32"/>
        <v>26.473499999999998</v>
      </c>
      <c r="P85" s="147">
        <f t="shared" si="33"/>
        <v>24.361999999999998</v>
      </c>
      <c r="Q85" s="147">
        <f t="shared" si="34"/>
        <v>18.073499999999999</v>
      </c>
      <c r="R85" s="147">
        <f t="shared" si="35"/>
        <v>15.962</v>
      </c>
      <c r="S85" s="147">
        <f t="shared" si="36"/>
        <v>62.287812500000001</v>
      </c>
      <c r="T85" s="147">
        <f t="shared" si="37"/>
        <v>62.384687499999998</v>
      </c>
      <c r="U85" s="147">
        <f t="shared" si="38"/>
        <v>24.526607425000002</v>
      </c>
      <c r="V85" s="147">
        <f t="shared" si="39"/>
        <v>24.029322024999995</v>
      </c>
      <c r="W85" s="147">
        <f t="shared" si="40"/>
        <v>35.619786293449991</v>
      </c>
      <c r="X85" s="147">
        <f t="shared" si="41"/>
        <v>35.609522237849994</v>
      </c>
      <c r="AX85" s="141">
        <v>2057</v>
      </c>
      <c r="AY85" s="134">
        <f t="shared" si="14"/>
        <v>23.8735</v>
      </c>
      <c r="AZ85" s="134">
        <f t="shared" si="15"/>
        <v>62.287812500000001</v>
      </c>
      <c r="BA85" s="141">
        <f t="shared" si="16"/>
        <v>610.34999999999968</v>
      </c>
      <c r="BB85" s="134">
        <f t="shared" si="17"/>
        <v>21.762</v>
      </c>
      <c r="BC85" s="134">
        <f t="shared" si="18"/>
        <v>62.384687499999998</v>
      </c>
      <c r="BD85" s="141">
        <f t="shared" si="19"/>
        <v>555.34999999999968</v>
      </c>
    </row>
    <row r="86" spans="1:68">
      <c r="A86" s="146">
        <v>2058</v>
      </c>
      <c r="B86" s="159">
        <f t="shared" si="29"/>
        <v>4.8939999999999992</v>
      </c>
      <c r="C86" s="159">
        <f t="shared" si="29"/>
        <v>2.7079999999999984</v>
      </c>
      <c r="D86" s="159">
        <f t="shared" si="29"/>
        <v>-0.34800000000000009</v>
      </c>
      <c r="E86" s="159">
        <f t="shared" si="29"/>
        <v>-0.18800000000000003</v>
      </c>
      <c r="F86" s="159">
        <f t="shared" si="29"/>
        <v>2.4587372000000016</v>
      </c>
      <c r="G86" s="159">
        <f t="shared" si="29"/>
        <v>1.9341806999999953</v>
      </c>
      <c r="H86" s="159">
        <f t="shared" si="29"/>
        <v>5.3476900799999977E-2</v>
      </c>
      <c r="I86" s="159">
        <f t="shared" si="29"/>
        <v>4.2621575400000021E-2</v>
      </c>
      <c r="K86" s="147">
        <v>617.39999999999964</v>
      </c>
      <c r="L86" s="147">
        <v>559.39999999999964</v>
      </c>
      <c r="M86" s="147">
        <f t="shared" si="30"/>
        <v>23.994</v>
      </c>
      <c r="N86" s="147">
        <f t="shared" si="31"/>
        <v>21.808</v>
      </c>
      <c r="O86" s="147">
        <f t="shared" si="32"/>
        <v>26.593999999999998</v>
      </c>
      <c r="P86" s="147">
        <f t="shared" si="33"/>
        <v>24.407999999999998</v>
      </c>
      <c r="Q86" s="147">
        <f t="shared" si="34"/>
        <v>18.193999999999999</v>
      </c>
      <c r="R86" s="147">
        <f t="shared" si="35"/>
        <v>16.007999999999999</v>
      </c>
      <c r="S86" s="147">
        <f t="shared" si="36"/>
        <v>62.282499999999999</v>
      </c>
      <c r="T86" s="147">
        <f t="shared" si="37"/>
        <v>62.3825</v>
      </c>
      <c r="U86" s="147">
        <f t="shared" si="38"/>
        <v>24.586849800000003</v>
      </c>
      <c r="V86" s="147">
        <f t="shared" si="39"/>
        <v>24.062293299999997</v>
      </c>
      <c r="W86" s="147">
        <f t="shared" si="40"/>
        <v>35.621117495799993</v>
      </c>
      <c r="X86" s="147">
        <f t="shared" si="41"/>
        <v>35.610262170399992</v>
      </c>
      <c r="AX86" s="141">
        <v>2058</v>
      </c>
      <c r="AY86" s="134">
        <f t="shared" si="14"/>
        <v>23.994</v>
      </c>
      <c r="AZ86" s="134">
        <f t="shared" si="15"/>
        <v>62.282499999999999</v>
      </c>
      <c r="BA86" s="141">
        <f t="shared" si="16"/>
        <v>617.39999999999964</v>
      </c>
      <c r="BB86" s="134">
        <f t="shared" si="17"/>
        <v>21.808</v>
      </c>
      <c r="BC86" s="134">
        <f t="shared" si="18"/>
        <v>62.3825</v>
      </c>
      <c r="BD86" s="141">
        <f t="shared" si="19"/>
        <v>559.39999999999964</v>
      </c>
    </row>
    <row r="87" spans="1:68">
      <c r="A87" s="146">
        <v>2059</v>
      </c>
      <c r="B87" s="159">
        <f t="shared" si="29"/>
        <v>5.0144999999999991</v>
      </c>
      <c r="C87" s="159">
        <f t="shared" si="29"/>
        <v>2.7539999999999982</v>
      </c>
      <c r="D87" s="159">
        <f t="shared" si="29"/>
        <v>-0.35650000000000009</v>
      </c>
      <c r="E87" s="159">
        <f t="shared" si="29"/>
        <v>-0.19150000000000003</v>
      </c>
      <c r="F87" s="159">
        <f t="shared" si="29"/>
        <v>2.5189795750000017</v>
      </c>
      <c r="G87" s="159">
        <f t="shared" si="29"/>
        <v>1.9671519749999953</v>
      </c>
      <c r="H87" s="159">
        <f t="shared" si="29"/>
        <v>5.4808103149999975E-2</v>
      </c>
      <c r="I87" s="159">
        <f t="shared" si="29"/>
        <v>4.3361507950000024E-2</v>
      </c>
      <c r="K87" s="147">
        <v>624.44999999999959</v>
      </c>
      <c r="L87" s="147">
        <v>563.44999999999959</v>
      </c>
      <c r="M87" s="147">
        <f t="shared" si="30"/>
        <v>24.1145</v>
      </c>
      <c r="N87" s="147">
        <f t="shared" si="31"/>
        <v>21.853999999999999</v>
      </c>
      <c r="O87" s="147">
        <f t="shared" si="32"/>
        <v>26.714499999999997</v>
      </c>
      <c r="P87" s="147">
        <f t="shared" si="33"/>
        <v>24.453999999999997</v>
      </c>
      <c r="Q87" s="147">
        <f t="shared" si="34"/>
        <v>18.314499999999999</v>
      </c>
      <c r="R87" s="147">
        <f t="shared" si="35"/>
        <v>16.053999999999998</v>
      </c>
      <c r="S87" s="147">
        <f t="shared" si="36"/>
        <v>62.277187499999997</v>
      </c>
      <c r="T87" s="147">
        <f t="shared" si="37"/>
        <v>62.380312500000002</v>
      </c>
      <c r="U87" s="147">
        <f t="shared" si="38"/>
        <v>24.647092175000004</v>
      </c>
      <c r="V87" s="147">
        <f t="shared" si="39"/>
        <v>24.095264574999998</v>
      </c>
      <c r="W87" s="147">
        <f t="shared" si="40"/>
        <v>35.622448698149995</v>
      </c>
      <c r="X87" s="147">
        <f t="shared" si="41"/>
        <v>35.611002102949996</v>
      </c>
      <c r="AX87" s="141">
        <v>2059</v>
      </c>
      <c r="AY87" s="134">
        <f t="shared" si="14"/>
        <v>24.1145</v>
      </c>
      <c r="AZ87" s="134">
        <f t="shared" si="15"/>
        <v>62.277187499999997</v>
      </c>
      <c r="BA87" s="141">
        <f t="shared" si="16"/>
        <v>624.44999999999959</v>
      </c>
      <c r="BB87" s="134">
        <f t="shared" si="17"/>
        <v>21.853999999999999</v>
      </c>
      <c r="BC87" s="134">
        <f t="shared" si="18"/>
        <v>62.380312500000002</v>
      </c>
      <c r="BD87" s="141">
        <f t="shared" si="19"/>
        <v>563.44999999999959</v>
      </c>
    </row>
    <row r="88" spans="1:68">
      <c r="A88" s="146">
        <v>2060</v>
      </c>
      <c r="B88" s="159">
        <f t="shared" si="29"/>
        <v>5.1349999999999989</v>
      </c>
      <c r="C88" s="159">
        <f t="shared" si="29"/>
        <v>2.799999999999998</v>
      </c>
      <c r="D88" s="159">
        <f t="shared" si="29"/>
        <v>-0.3650000000000001</v>
      </c>
      <c r="E88" s="159">
        <f t="shared" si="29"/>
        <v>-0.19500000000000003</v>
      </c>
      <c r="F88" s="159">
        <f t="shared" si="29"/>
        <v>2.5792219500000018</v>
      </c>
      <c r="G88" s="159">
        <f t="shared" si="29"/>
        <v>2.0001232499999952</v>
      </c>
      <c r="H88" s="159">
        <f t="shared" si="29"/>
        <v>5.6139305499999972E-2</v>
      </c>
      <c r="I88" s="159">
        <f t="shared" si="29"/>
        <v>4.4101440500000026E-2</v>
      </c>
      <c r="K88" s="147">
        <v>631.5</v>
      </c>
      <c r="L88" s="147">
        <v>567.5</v>
      </c>
      <c r="M88" s="147">
        <f t="shared" si="30"/>
        <v>24.234999999999999</v>
      </c>
      <c r="N88" s="147">
        <f t="shared" si="31"/>
        <v>21.9</v>
      </c>
      <c r="O88" s="147">
        <f t="shared" si="32"/>
        <v>26.834999999999997</v>
      </c>
      <c r="P88" s="147">
        <f t="shared" si="33"/>
        <v>24.499999999999996</v>
      </c>
      <c r="Q88" s="147">
        <f t="shared" si="34"/>
        <v>18.434999999999999</v>
      </c>
      <c r="R88" s="147">
        <f t="shared" si="35"/>
        <v>16.099999999999998</v>
      </c>
      <c r="S88" s="147">
        <f t="shared" si="36"/>
        <v>62.271875000000001</v>
      </c>
      <c r="T88" s="147">
        <f t="shared" si="37"/>
        <v>62.378124999999997</v>
      </c>
      <c r="U88" s="147">
        <f t="shared" si="38"/>
        <v>24.707334550000002</v>
      </c>
      <c r="V88" s="147">
        <f t="shared" si="39"/>
        <v>24.128235849999996</v>
      </c>
      <c r="W88" s="147">
        <f t="shared" si="40"/>
        <v>35.62377990049999</v>
      </c>
      <c r="X88" s="147">
        <f t="shared" si="41"/>
        <v>35.611742035499994</v>
      </c>
      <c r="AX88" s="141">
        <v>2060</v>
      </c>
      <c r="AY88" s="134">
        <f t="shared" si="14"/>
        <v>24.234999999999999</v>
      </c>
      <c r="AZ88" s="134">
        <f t="shared" si="15"/>
        <v>62.271875000000001</v>
      </c>
      <c r="BA88" s="141">
        <f t="shared" si="16"/>
        <v>631.5</v>
      </c>
      <c r="BB88" s="134">
        <f t="shared" si="17"/>
        <v>21.9</v>
      </c>
      <c r="BC88" s="134">
        <f t="shared" si="18"/>
        <v>62.378124999999997</v>
      </c>
      <c r="BD88" s="141">
        <f t="shared" si="19"/>
        <v>567.5</v>
      </c>
      <c r="BL88" s="142"/>
      <c r="BM88" s="142"/>
      <c r="BN88" s="142"/>
      <c r="BO88" s="142"/>
      <c r="BP88" s="142"/>
    </row>
    <row r="89" spans="1:68">
      <c r="A89" s="146">
        <v>2061</v>
      </c>
      <c r="B89" s="159">
        <f t="shared" si="29"/>
        <v>5.2554999999999987</v>
      </c>
      <c r="C89" s="159">
        <f t="shared" si="29"/>
        <v>2.8459999999999979</v>
      </c>
      <c r="D89" s="159">
        <f t="shared" si="29"/>
        <v>-0.37350000000000011</v>
      </c>
      <c r="E89" s="159">
        <f t="shared" si="29"/>
        <v>-0.19850000000000004</v>
      </c>
      <c r="F89" s="159">
        <f t="shared" si="29"/>
        <v>2.6394643250000018</v>
      </c>
      <c r="G89" s="159">
        <f t="shared" si="29"/>
        <v>2.0330945249999952</v>
      </c>
      <c r="H89" s="159">
        <f t="shared" si="29"/>
        <v>5.747050784999997E-2</v>
      </c>
      <c r="I89" s="159">
        <f t="shared" si="29"/>
        <v>4.4841373050000029E-2</v>
      </c>
      <c r="K89" s="147">
        <v>639.25</v>
      </c>
      <c r="L89" s="147">
        <v>571.35</v>
      </c>
      <c r="M89" s="147">
        <f t="shared" si="30"/>
        <v>24.355499999999999</v>
      </c>
      <c r="N89" s="147">
        <f t="shared" si="31"/>
        <v>21.945999999999998</v>
      </c>
      <c r="O89" s="147">
        <f t="shared" si="32"/>
        <v>26.955499999999997</v>
      </c>
      <c r="P89" s="147">
        <f t="shared" si="33"/>
        <v>24.545999999999996</v>
      </c>
      <c r="Q89" s="147">
        <f t="shared" si="34"/>
        <v>18.555499999999999</v>
      </c>
      <c r="R89" s="147">
        <f t="shared" si="35"/>
        <v>16.145999999999997</v>
      </c>
      <c r="S89" s="147">
        <f t="shared" si="36"/>
        <v>62.266562499999999</v>
      </c>
      <c r="T89" s="147">
        <f t="shared" si="37"/>
        <v>62.375937499999999</v>
      </c>
      <c r="U89" s="147">
        <f t="shared" si="38"/>
        <v>24.767576925000004</v>
      </c>
      <c r="V89" s="147">
        <f t="shared" si="39"/>
        <v>24.161207124999997</v>
      </c>
      <c r="W89" s="147">
        <f t="shared" si="40"/>
        <v>35.625111102849992</v>
      </c>
      <c r="X89" s="147">
        <f t="shared" si="41"/>
        <v>35.612481968049991</v>
      </c>
      <c r="AX89" s="141">
        <v>2061</v>
      </c>
      <c r="AY89" s="134">
        <f t="shared" si="14"/>
        <v>24.355499999999999</v>
      </c>
      <c r="AZ89" s="134">
        <f t="shared" si="15"/>
        <v>62.266562499999999</v>
      </c>
      <c r="BA89" s="141">
        <f t="shared" si="16"/>
        <v>639.25</v>
      </c>
      <c r="BB89" s="134">
        <f t="shared" si="17"/>
        <v>21.945999999999998</v>
      </c>
      <c r="BC89" s="134">
        <f t="shared" si="18"/>
        <v>62.375937499999999</v>
      </c>
      <c r="BD89" s="141">
        <f t="shared" si="19"/>
        <v>571.35</v>
      </c>
    </row>
    <row r="90" spans="1:68">
      <c r="A90" s="146">
        <v>2062</v>
      </c>
      <c r="B90" s="159">
        <f t="shared" si="29"/>
        <v>5.3759999999999986</v>
      </c>
      <c r="C90" s="159">
        <f t="shared" si="29"/>
        <v>2.8919999999999977</v>
      </c>
      <c r="D90" s="159">
        <f t="shared" si="29"/>
        <v>-0.38200000000000012</v>
      </c>
      <c r="E90" s="159">
        <f t="shared" si="29"/>
        <v>-0.20200000000000004</v>
      </c>
      <c r="F90" s="159">
        <f t="shared" si="29"/>
        <v>2.6997067000000019</v>
      </c>
      <c r="G90" s="159">
        <f t="shared" si="29"/>
        <v>2.0660657999999952</v>
      </c>
      <c r="H90" s="159">
        <f t="shared" si="29"/>
        <v>5.8801710199999968E-2</v>
      </c>
      <c r="I90" s="159">
        <f t="shared" si="29"/>
        <v>4.5581305600000031E-2</v>
      </c>
      <c r="K90" s="147">
        <v>647</v>
      </c>
      <c r="L90" s="147">
        <v>575.20000000000005</v>
      </c>
      <c r="M90" s="147">
        <f t="shared" si="30"/>
        <v>24.475999999999999</v>
      </c>
      <c r="N90" s="147">
        <f t="shared" si="31"/>
        <v>21.991999999999997</v>
      </c>
      <c r="O90" s="147">
        <f t="shared" si="32"/>
        <v>27.075999999999997</v>
      </c>
      <c r="P90" s="147">
        <f t="shared" si="33"/>
        <v>24.591999999999999</v>
      </c>
      <c r="Q90" s="147">
        <f t="shared" si="34"/>
        <v>18.675999999999998</v>
      </c>
      <c r="R90" s="147">
        <f t="shared" si="35"/>
        <v>16.192</v>
      </c>
      <c r="S90" s="147">
        <f t="shared" si="36"/>
        <v>62.261249999999997</v>
      </c>
      <c r="T90" s="147">
        <f t="shared" si="37"/>
        <v>62.373750000000001</v>
      </c>
      <c r="U90" s="147">
        <f t="shared" si="38"/>
        <v>24.827819300000002</v>
      </c>
      <c r="V90" s="147">
        <f t="shared" si="39"/>
        <v>24.194178399999998</v>
      </c>
      <c r="W90" s="147">
        <f t="shared" si="40"/>
        <v>35.626442305199994</v>
      </c>
      <c r="X90" s="147">
        <f t="shared" si="41"/>
        <v>35.613221900599996</v>
      </c>
      <c r="AX90" s="141">
        <v>2062</v>
      </c>
      <c r="AY90" s="134">
        <f t="shared" si="14"/>
        <v>24.475999999999999</v>
      </c>
      <c r="AZ90" s="134">
        <f t="shared" si="15"/>
        <v>62.261249999999997</v>
      </c>
      <c r="BA90" s="141">
        <f t="shared" si="16"/>
        <v>647</v>
      </c>
      <c r="BB90" s="134">
        <f t="shared" si="17"/>
        <v>21.991999999999997</v>
      </c>
      <c r="BC90" s="134">
        <f t="shared" si="18"/>
        <v>62.373750000000001</v>
      </c>
      <c r="BD90" s="141">
        <f t="shared" si="19"/>
        <v>575.20000000000005</v>
      </c>
    </row>
    <row r="91" spans="1:68">
      <c r="A91" s="146">
        <v>2063</v>
      </c>
      <c r="B91" s="159">
        <f t="shared" si="29"/>
        <v>5.4964999999999984</v>
      </c>
      <c r="C91" s="159">
        <f t="shared" si="29"/>
        <v>2.9379999999999975</v>
      </c>
      <c r="D91" s="159">
        <f t="shared" si="29"/>
        <v>-0.39050000000000012</v>
      </c>
      <c r="E91" s="159">
        <f t="shared" si="29"/>
        <v>-0.20550000000000004</v>
      </c>
      <c r="F91" s="159">
        <f t="shared" si="29"/>
        <v>2.759949075000002</v>
      </c>
      <c r="G91" s="159">
        <f t="shared" si="29"/>
        <v>2.0990370749999951</v>
      </c>
      <c r="H91" s="159">
        <f t="shared" si="29"/>
        <v>6.0132912549999966E-2</v>
      </c>
      <c r="I91" s="159">
        <f t="shared" si="29"/>
        <v>4.6321238150000034E-2</v>
      </c>
      <c r="K91" s="147">
        <v>654.75</v>
      </c>
      <c r="L91" s="147">
        <v>579.05000000000007</v>
      </c>
      <c r="M91" s="147">
        <f t="shared" si="30"/>
        <v>24.596499999999999</v>
      </c>
      <c r="N91" s="147">
        <f t="shared" si="31"/>
        <v>22.038</v>
      </c>
      <c r="O91" s="147">
        <f t="shared" si="32"/>
        <v>27.196499999999997</v>
      </c>
      <c r="P91" s="147">
        <f t="shared" si="33"/>
        <v>24.637999999999998</v>
      </c>
      <c r="Q91" s="147">
        <f t="shared" si="34"/>
        <v>18.796499999999998</v>
      </c>
      <c r="R91" s="147">
        <f t="shared" si="35"/>
        <v>16.238</v>
      </c>
      <c r="S91" s="147">
        <f t="shared" si="36"/>
        <v>62.255937500000002</v>
      </c>
      <c r="T91" s="147">
        <f t="shared" si="37"/>
        <v>62.371562500000003</v>
      </c>
      <c r="U91" s="147">
        <f t="shared" si="38"/>
        <v>24.888061675000003</v>
      </c>
      <c r="V91" s="147">
        <f t="shared" si="39"/>
        <v>24.227149674999996</v>
      </c>
      <c r="W91" s="147">
        <f t="shared" si="40"/>
        <v>35.627773507549996</v>
      </c>
      <c r="X91" s="147">
        <f t="shared" si="41"/>
        <v>35.613961833149993</v>
      </c>
      <c r="AX91" s="141">
        <v>2063</v>
      </c>
      <c r="AY91" s="134">
        <f t="shared" si="14"/>
        <v>24.596499999999999</v>
      </c>
      <c r="AZ91" s="134">
        <f t="shared" si="15"/>
        <v>62.255937500000002</v>
      </c>
      <c r="BA91" s="141">
        <f t="shared" si="16"/>
        <v>654.75</v>
      </c>
      <c r="BB91" s="134">
        <f t="shared" si="17"/>
        <v>22.038</v>
      </c>
      <c r="BC91" s="134">
        <f t="shared" si="18"/>
        <v>62.371562500000003</v>
      </c>
      <c r="BD91" s="141">
        <f t="shared" si="19"/>
        <v>579.05000000000007</v>
      </c>
    </row>
    <row r="92" spans="1:68">
      <c r="A92" s="146">
        <v>2064</v>
      </c>
      <c r="B92" s="159">
        <f t="shared" si="29"/>
        <v>5.6169999999999982</v>
      </c>
      <c r="C92" s="159">
        <f t="shared" si="29"/>
        <v>2.9839999999999973</v>
      </c>
      <c r="D92" s="159">
        <f t="shared" si="29"/>
        <v>-0.39900000000000013</v>
      </c>
      <c r="E92" s="159">
        <f t="shared" si="29"/>
        <v>-0.20900000000000005</v>
      </c>
      <c r="F92" s="159">
        <f t="shared" si="29"/>
        <v>2.820191450000002</v>
      </c>
      <c r="G92" s="159">
        <f t="shared" si="29"/>
        <v>2.1320083499999951</v>
      </c>
      <c r="H92" s="159">
        <f t="shared" si="29"/>
        <v>6.1464114899999964E-2</v>
      </c>
      <c r="I92" s="159">
        <f t="shared" si="29"/>
        <v>4.7061170700000036E-2</v>
      </c>
      <c r="K92" s="147">
        <v>662.5</v>
      </c>
      <c r="L92" s="147">
        <v>582.90000000000009</v>
      </c>
      <c r="M92" s="147">
        <f t="shared" si="30"/>
        <v>24.716999999999999</v>
      </c>
      <c r="N92" s="147">
        <f t="shared" si="31"/>
        <v>22.084</v>
      </c>
      <c r="O92" s="147">
        <f t="shared" si="32"/>
        <v>27.316999999999997</v>
      </c>
      <c r="P92" s="147">
        <f t="shared" si="33"/>
        <v>24.683999999999997</v>
      </c>
      <c r="Q92" s="147">
        <f t="shared" si="34"/>
        <v>18.916999999999998</v>
      </c>
      <c r="R92" s="147">
        <f t="shared" si="35"/>
        <v>16.283999999999999</v>
      </c>
      <c r="S92" s="147">
        <f t="shared" si="36"/>
        <v>62.250624999999999</v>
      </c>
      <c r="T92" s="147">
        <f t="shared" si="37"/>
        <v>62.369374999999998</v>
      </c>
      <c r="U92" s="147">
        <f t="shared" si="38"/>
        <v>24.948304050000004</v>
      </c>
      <c r="V92" s="147">
        <f t="shared" si="39"/>
        <v>24.260120949999997</v>
      </c>
      <c r="W92" s="147">
        <f t="shared" si="40"/>
        <v>35.629104709899991</v>
      </c>
      <c r="X92" s="147">
        <f t="shared" si="41"/>
        <v>35.614701765699991</v>
      </c>
      <c r="AX92" s="141">
        <v>2064</v>
      </c>
      <c r="AY92" s="134">
        <f t="shared" ref="AY92:AY98" si="42">M92</f>
        <v>24.716999999999999</v>
      </c>
      <c r="AZ92" s="134">
        <f t="shared" ref="AZ92:AZ98" si="43">S92</f>
        <v>62.250624999999999</v>
      </c>
      <c r="BA92" s="141">
        <f t="shared" ref="BA92:BA98" si="44">K92</f>
        <v>662.5</v>
      </c>
      <c r="BB92" s="134">
        <f t="shared" si="17"/>
        <v>22.084</v>
      </c>
      <c r="BC92" s="134">
        <f t="shared" si="18"/>
        <v>62.369374999999998</v>
      </c>
      <c r="BD92" s="141">
        <f t="shared" si="19"/>
        <v>582.90000000000009</v>
      </c>
    </row>
    <row r="93" spans="1:68">
      <c r="A93" s="146">
        <v>2065</v>
      </c>
      <c r="B93" s="159">
        <f t="shared" si="29"/>
        <v>5.737499999999998</v>
      </c>
      <c r="C93" s="159">
        <f t="shared" si="29"/>
        <v>3.0299999999999971</v>
      </c>
      <c r="D93" s="159">
        <f t="shared" si="29"/>
        <v>-0.40750000000000014</v>
      </c>
      <c r="E93" s="159">
        <f t="shared" si="29"/>
        <v>-0.21250000000000005</v>
      </c>
      <c r="F93" s="159">
        <f t="shared" si="29"/>
        <v>2.8804338250000021</v>
      </c>
      <c r="G93" s="159">
        <f t="shared" si="29"/>
        <v>2.1649796249999951</v>
      </c>
      <c r="H93" s="159">
        <f t="shared" si="29"/>
        <v>6.2795317249999968E-2</v>
      </c>
      <c r="I93" s="159">
        <f t="shared" si="29"/>
        <v>4.7801103250000039E-2</v>
      </c>
      <c r="K93" s="147">
        <v>670.25</v>
      </c>
      <c r="L93" s="147">
        <v>586.75000000000011</v>
      </c>
      <c r="M93" s="147">
        <f t="shared" si="30"/>
        <v>24.837499999999999</v>
      </c>
      <c r="N93" s="147">
        <f t="shared" si="31"/>
        <v>22.13</v>
      </c>
      <c r="O93" s="147">
        <f t="shared" si="32"/>
        <v>27.437499999999996</v>
      </c>
      <c r="P93" s="147">
        <f t="shared" si="33"/>
        <v>24.729999999999997</v>
      </c>
      <c r="Q93" s="147">
        <f t="shared" si="34"/>
        <v>19.037499999999998</v>
      </c>
      <c r="R93" s="147">
        <f t="shared" si="35"/>
        <v>16.329999999999998</v>
      </c>
      <c r="S93" s="147">
        <f t="shared" si="36"/>
        <v>62.245312499999997</v>
      </c>
      <c r="T93" s="147">
        <f t="shared" si="37"/>
        <v>62.3671875</v>
      </c>
      <c r="U93" s="147">
        <f t="shared" si="38"/>
        <v>25.008546425000002</v>
      </c>
      <c r="V93" s="147">
        <f t="shared" si="39"/>
        <v>24.293092224999995</v>
      </c>
      <c r="W93" s="147">
        <f t="shared" si="40"/>
        <v>35.630435912249993</v>
      </c>
      <c r="X93" s="147">
        <f t="shared" si="41"/>
        <v>35.615441698249995</v>
      </c>
      <c r="AX93" s="141">
        <v>2065</v>
      </c>
      <c r="AY93" s="134">
        <f t="shared" si="42"/>
        <v>24.837499999999999</v>
      </c>
      <c r="AZ93" s="134">
        <f t="shared" si="43"/>
        <v>62.245312499999997</v>
      </c>
      <c r="BA93" s="141">
        <f t="shared" si="44"/>
        <v>670.25</v>
      </c>
      <c r="BB93" s="134">
        <f t="shared" ref="BB93:BB98" si="45">N93</f>
        <v>22.13</v>
      </c>
      <c r="BC93" s="134">
        <f t="shared" ref="BC93:BC98" si="46">T93</f>
        <v>62.3671875</v>
      </c>
      <c r="BD93" s="141">
        <f t="shared" ref="BD93:BD98" si="47">L93</f>
        <v>586.75000000000011</v>
      </c>
    </row>
    <row r="94" spans="1:68">
      <c r="A94" s="146">
        <v>2066</v>
      </c>
      <c r="B94" s="159">
        <f t="shared" si="29"/>
        <v>5.8579999999999979</v>
      </c>
      <c r="C94" s="159">
        <f t="shared" si="29"/>
        <v>3.075999999999997</v>
      </c>
      <c r="D94" s="159">
        <f t="shared" si="29"/>
        <v>-0.41600000000000015</v>
      </c>
      <c r="E94" s="159">
        <f t="shared" si="29"/>
        <v>-0.21600000000000005</v>
      </c>
      <c r="F94" s="159">
        <f t="shared" si="29"/>
        <v>2.9406762000000022</v>
      </c>
      <c r="G94" s="159">
        <f t="shared" si="29"/>
        <v>2.197950899999995</v>
      </c>
      <c r="H94" s="159">
        <f t="shared" si="29"/>
        <v>6.4126519599999973E-2</v>
      </c>
      <c r="I94" s="159">
        <f t="shared" si="29"/>
        <v>4.8541035800000042E-2</v>
      </c>
      <c r="K94" s="147">
        <v>678</v>
      </c>
      <c r="L94" s="147">
        <v>590.60000000000014</v>
      </c>
      <c r="M94" s="147">
        <f t="shared" si="30"/>
        <v>24.957999999999998</v>
      </c>
      <c r="N94" s="147">
        <f t="shared" si="31"/>
        <v>22.175999999999998</v>
      </c>
      <c r="O94" s="147">
        <f t="shared" si="32"/>
        <v>27.557999999999996</v>
      </c>
      <c r="P94" s="147">
        <f t="shared" si="33"/>
        <v>24.775999999999996</v>
      </c>
      <c r="Q94" s="147">
        <f t="shared" si="34"/>
        <v>19.157999999999998</v>
      </c>
      <c r="R94" s="147">
        <f t="shared" si="35"/>
        <v>16.375999999999998</v>
      </c>
      <c r="S94" s="147">
        <f t="shared" si="36"/>
        <v>62.24</v>
      </c>
      <c r="T94" s="147">
        <f t="shared" si="37"/>
        <v>62.365000000000002</v>
      </c>
      <c r="U94" s="147">
        <f t="shared" si="38"/>
        <v>25.068788800000004</v>
      </c>
      <c r="V94" s="147">
        <f t="shared" si="39"/>
        <v>24.326063499999997</v>
      </c>
      <c r="W94" s="147">
        <f t="shared" si="40"/>
        <v>35.631767114599995</v>
      </c>
      <c r="X94" s="147">
        <f t="shared" si="41"/>
        <v>35.616181630799993</v>
      </c>
      <c r="AX94" s="141">
        <v>2066</v>
      </c>
      <c r="AY94" s="134">
        <f t="shared" si="42"/>
        <v>24.957999999999998</v>
      </c>
      <c r="AZ94" s="134">
        <f t="shared" si="43"/>
        <v>62.24</v>
      </c>
      <c r="BA94" s="141">
        <f t="shared" si="44"/>
        <v>678</v>
      </c>
      <c r="BB94" s="134">
        <f t="shared" si="45"/>
        <v>22.175999999999998</v>
      </c>
      <c r="BC94" s="134">
        <f t="shared" si="46"/>
        <v>62.365000000000002</v>
      </c>
      <c r="BD94" s="141">
        <f t="shared" si="47"/>
        <v>590.60000000000014</v>
      </c>
    </row>
    <row r="95" spans="1:68">
      <c r="A95" s="146">
        <v>2067</v>
      </c>
      <c r="B95" s="159">
        <f t="shared" ref="B95:I97" si="48">(B$9-B$8)/COUNT($A$78:$A$97)+B94</f>
        <v>5.9784999999999977</v>
      </c>
      <c r="C95" s="159">
        <f t="shared" si="48"/>
        <v>3.1219999999999968</v>
      </c>
      <c r="D95" s="159">
        <f t="shared" si="48"/>
        <v>-0.42450000000000015</v>
      </c>
      <c r="E95" s="159">
        <f t="shared" si="48"/>
        <v>-0.21950000000000006</v>
      </c>
      <c r="F95" s="159">
        <f t="shared" si="48"/>
        <v>3.0009185750000023</v>
      </c>
      <c r="G95" s="159">
        <f t="shared" si="48"/>
        <v>2.230922174999995</v>
      </c>
      <c r="H95" s="159">
        <f t="shared" si="48"/>
        <v>6.5457721949999978E-2</v>
      </c>
      <c r="I95" s="159">
        <f t="shared" si="48"/>
        <v>4.9280968350000044E-2</v>
      </c>
      <c r="K95" s="147">
        <v>685.75</v>
      </c>
      <c r="L95" s="147">
        <v>594.45000000000016</v>
      </c>
      <c r="M95" s="147">
        <f t="shared" si="30"/>
        <v>25.078499999999998</v>
      </c>
      <c r="N95" s="147">
        <f t="shared" si="31"/>
        <v>22.221999999999998</v>
      </c>
      <c r="O95" s="147">
        <f t="shared" si="32"/>
        <v>27.678499999999996</v>
      </c>
      <c r="P95" s="147">
        <f t="shared" si="33"/>
        <v>24.821999999999996</v>
      </c>
      <c r="Q95" s="147">
        <f t="shared" si="34"/>
        <v>19.278499999999998</v>
      </c>
      <c r="R95" s="147">
        <f t="shared" si="35"/>
        <v>16.421999999999997</v>
      </c>
      <c r="S95" s="147">
        <f t="shared" si="36"/>
        <v>62.2346875</v>
      </c>
      <c r="T95" s="147">
        <f t="shared" si="37"/>
        <v>62.362812499999997</v>
      </c>
      <c r="U95" s="147">
        <f t="shared" si="38"/>
        <v>25.129031175000005</v>
      </c>
      <c r="V95" s="147">
        <f t="shared" si="39"/>
        <v>24.359034774999998</v>
      </c>
      <c r="W95" s="147">
        <f t="shared" si="40"/>
        <v>35.63309831694999</v>
      </c>
      <c r="X95" s="147">
        <f t="shared" si="41"/>
        <v>35.61692156334999</v>
      </c>
      <c r="AX95" s="141">
        <v>2067</v>
      </c>
      <c r="AY95" s="134">
        <f t="shared" si="42"/>
        <v>25.078499999999998</v>
      </c>
      <c r="AZ95" s="134">
        <f t="shared" si="43"/>
        <v>62.2346875</v>
      </c>
      <c r="BA95" s="141">
        <f t="shared" si="44"/>
        <v>685.75</v>
      </c>
      <c r="BB95" s="134">
        <f t="shared" si="45"/>
        <v>22.221999999999998</v>
      </c>
      <c r="BC95" s="134">
        <f t="shared" si="46"/>
        <v>62.362812499999997</v>
      </c>
      <c r="BD95" s="141">
        <f t="shared" si="47"/>
        <v>594.45000000000016</v>
      </c>
    </row>
    <row r="96" spans="1:68">
      <c r="A96" s="146">
        <v>2068</v>
      </c>
      <c r="B96" s="159">
        <f t="shared" si="48"/>
        <v>6.0989999999999975</v>
      </c>
      <c r="C96" s="159">
        <f t="shared" si="48"/>
        <v>3.1679999999999966</v>
      </c>
      <c r="D96" s="159">
        <f t="shared" si="48"/>
        <v>-0.43300000000000016</v>
      </c>
      <c r="E96" s="159">
        <f t="shared" si="48"/>
        <v>-0.22300000000000006</v>
      </c>
      <c r="F96" s="159">
        <f t="shared" si="48"/>
        <v>3.0611609500000023</v>
      </c>
      <c r="G96" s="159">
        <f t="shared" si="48"/>
        <v>2.263893449999995</v>
      </c>
      <c r="H96" s="159">
        <f t="shared" si="48"/>
        <v>6.6788924299999983E-2</v>
      </c>
      <c r="I96" s="159">
        <f t="shared" si="48"/>
        <v>5.0020900900000047E-2</v>
      </c>
      <c r="K96" s="147">
        <v>693.5</v>
      </c>
      <c r="L96" s="147">
        <v>598.30000000000018</v>
      </c>
      <c r="M96" s="147">
        <f t="shared" si="30"/>
        <v>25.198999999999998</v>
      </c>
      <c r="N96" s="147">
        <f t="shared" si="31"/>
        <v>22.267999999999997</v>
      </c>
      <c r="O96" s="147">
        <f t="shared" si="32"/>
        <v>27.798999999999996</v>
      </c>
      <c r="P96" s="147">
        <f t="shared" si="33"/>
        <v>24.867999999999995</v>
      </c>
      <c r="Q96" s="147">
        <f t="shared" si="34"/>
        <v>19.398999999999997</v>
      </c>
      <c r="R96" s="147">
        <f t="shared" si="35"/>
        <v>16.467999999999996</v>
      </c>
      <c r="S96" s="147">
        <f t="shared" si="36"/>
        <v>62.229374999999997</v>
      </c>
      <c r="T96" s="147">
        <f t="shared" si="37"/>
        <v>62.360624999999999</v>
      </c>
      <c r="U96" s="147">
        <f t="shared" si="38"/>
        <v>25.189273550000003</v>
      </c>
      <c r="V96" s="147">
        <f t="shared" si="39"/>
        <v>24.392006049999996</v>
      </c>
      <c r="W96" s="147">
        <f t="shared" si="40"/>
        <v>35.634429519299992</v>
      </c>
      <c r="X96" s="147">
        <f t="shared" si="41"/>
        <v>35.617661495899995</v>
      </c>
      <c r="AX96" s="141">
        <v>2068</v>
      </c>
      <c r="AY96" s="134">
        <f t="shared" si="42"/>
        <v>25.198999999999998</v>
      </c>
      <c r="AZ96" s="134">
        <f t="shared" si="43"/>
        <v>62.229374999999997</v>
      </c>
      <c r="BA96" s="141">
        <f t="shared" si="44"/>
        <v>693.5</v>
      </c>
      <c r="BB96" s="134">
        <f t="shared" si="45"/>
        <v>22.267999999999997</v>
      </c>
      <c r="BC96" s="134">
        <f t="shared" si="46"/>
        <v>62.360624999999999</v>
      </c>
      <c r="BD96" s="141">
        <f t="shared" si="47"/>
        <v>598.30000000000018</v>
      </c>
    </row>
    <row r="97" spans="1:68">
      <c r="A97" s="146">
        <v>2069</v>
      </c>
      <c r="B97" s="159">
        <f t="shared" si="48"/>
        <v>6.2194999999999974</v>
      </c>
      <c r="C97" s="159">
        <f t="shared" si="48"/>
        <v>3.2139999999999964</v>
      </c>
      <c r="D97" s="159">
        <f t="shared" si="48"/>
        <v>-0.44150000000000017</v>
      </c>
      <c r="E97" s="159">
        <f t="shared" si="48"/>
        <v>-0.22650000000000006</v>
      </c>
      <c r="F97" s="159">
        <f t="shared" si="48"/>
        <v>3.1214033250000024</v>
      </c>
      <c r="G97" s="159">
        <f t="shared" si="48"/>
        <v>2.2968647249999949</v>
      </c>
      <c r="H97" s="159">
        <f t="shared" si="48"/>
        <v>6.8120126649999987E-2</v>
      </c>
      <c r="I97" s="159">
        <f t="shared" si="48"/>
        <v>5.0760833450000049E-2</v>
      </c>
      <c r="K97" s="147">
        <v>701.25</v>
      </c>
      <c r="L97" s="147">
        <v>602.1500000000002</v>
      </c>
      <c r="M97" s="147">
        <f t="shared" si="30"/>
        <v>25.319499999999998</v>
      </c>
      <c r="N97" s="147">
        <f t="shared" si="31"/>
        <v>22.313999999999997</v>
      </c>
      <c r="O97" s="147">
        <f t="shared" si="32"/>
        <v>27.919499999999996</v>
      </c>
      <c r="P97" s="147">
        <f t="shared" si="33"/>
        <v>24.913999999999994</v>
      </c>
      <c r="Q97" s="147">
        <f t="shared" si="34"/>
        <v>19.519499999999997</v>
      </c>
      <c r="R97" s="147">
        <f t="shared" si="35"/>
        <v>16.513999999999996</v>
      </c>
      <c r="S97" s="147">
        <f t="shared" si="36"/>
        <v>62.224062500000002</v>
      </c>
      <c r="T97" s="147">
        <f t="shared" si="37"/>
        <v>62.358437500000001</v>
      </c>
      <c r="U97" s="147">
        <f t="shared" si="38"/>
        <v>25.249515925000004</v>
      </c>
      <c r="V97" s="147">
        <f t="shared" si="39"/>
        <v>24.424977324999997</v>
      </c>
      <c r="W97" s="147">
        <f t="shared" si="40"/>
        <v>35.635760721649994</v>
      </c>
      <c r="X97" s="147">
        <f t="shared" si="41"/>
        <v>35.618401428449992</v>
      </c>
      <c r="AX97" s="141">
        <v>2069</v>
      </c>
      <c r="AY97" s="134">
        <f t="shared" si="42"/>
        <v>25.319499999999998</v>
      </c>
      <c r="AZ97" s="134">
        <f t="shared" si="43"/>
        <v>62.224062500000002</v>
      </c>
      <c r="BA97" s="141">
        <f t="shared" si="44"/>
        <v>701.25</v>
      </c>
      <c r="BB97" s="134">
        <f t="shared" si="45"/>
        <v>22.313999999999997</v>
      </c>
      <c r="BC97" s="134">
        <f t="shared" si="46"/>
        <v>62.358437500000001</v>
      </c>
      <c r="BD97" s="141">
        <f t="shared" si="47"/>
        <v>602.1500000000002</v>
      </c>
    </row>
    <row r="98" spans="1:68">
      <c r="A98" s="146">
        <v>2070</v>
      </c>
      <c r="B98" s="159">
        <f t="shared" ref="B98:I98" si="49">B$9</f>
        <v>6.34</v>
      </c>
      <c r="C98" s="159">
        <f t="shared" si="49"/>
        <v>3.26</v>
      </c>
      <c r="D98" s="159">
        <f t="shared" si="49"/>
        <v>-0.45</v>
      </c>
      <c r="E98" s="159">
        <f t="shared" si="49"/>
        <v>-0.23</v>
      </c>
      <c r="F98" s="159">
        <f t="shared" si="49"/>
        <v>3.1816457000000007</v>
      </c>
      <c r="G98" s="159">
        <f t="shared" si="49"/>
        <v>2.3298359999999967</v>
      </c>
      <c r="H98" s="159">
        <f t="shared" si="49"/>
        <v>6.9451329000000006E-2</v>
      </c>
      <c r="I98" s="159">
        <f t="shared" si="49"/>
        <v>5.1500765999999996E-2</v>
      </c>
      <c r="K98" s="147">
        <v>709</v>
      </c>
      <c r="L98" s="147">
        <v>606</v>
      </c>
      <c r="M98" s="147">
        <f t="shared" si="30"/>
        <v>25.44</v>
      </c>
      <c r="N98" s="147">
        <f t="shared" si="31"/>
        <v>22.36</v>
      </c>
      <c r="O98" s="147">
        <f t="shared" si="32"/>
        <v>28.04</v>
      </c>
      <c r="P98" s="147">
        <f t="shared" si="33"/>
        <v>24.96</v>
      </c>
      <c r="Q98" s="147">
        <f t="shared" si="34"/>
        <v>19.64</v>
      </c>
      <c r="R98" s="147">
        <f t="shared" si="35"/>
        <v>16.560000000000002</v>
      </c>
      <c r="S98" s="147">
        <f t="shared" si="36"/>
        <v>62.21875</v>
      </c>
      <c r="T98" s="147">
        <f t="shared" si="37"/>
        <v>62.356250000000003</v>
      </c>
      <c r="U98" s="147">
        <f t="shared" si="38"/>
        <v>25.309758300000002</v>
      </c>
      <c r="V98" s="147">
        <f t="shared" si="39"/>
        <v>24.457948599999998</v>
      </c>
      <c r="W98" s="147">
        <f t="shared" si="40"/>
        <v>35.637091923999996</v>
      </c>
      <c r="X98" s="147">
        <f t="shared" si="41"/>
        <v>35.61914136099999</v>
      </c>
      <c r="AX98" s="141">
        <v>2070</v>
      </c>
      <c r="AY98" s="134">
        <f t="shared" si="42"/>
        <v>25.44</v>
      </c>
      <c r="AZ98" s="134">
        <f t="shared" si="43"/>
        <v>62.21875</v>
      </c>
      <c r="BA98" s="141">
        <f t="shared" si="44"/>
        <v>709</v>
      </c>
      <c r="BB98" s="134">
        <f t="shared" si="45"/>
        <v>22.36</v>
      </c>
      <c r="BC98" s="134">
        <f t="shared" si="46"/>
        <v>62.356250000000003</v>
      </c>
      <c r="BD98" s="141">
        <f t="shared" si="47"/>
        <v>606</v>
      </c>
    </row>
    <row r="99" spans="1:68" s="142" customFormat="1">
      <c r="A99" s="157"/>
      <c r="B99" s="158"/>
      <c r="C99" s="158"/>
      <c r="D99" s="158"/>
      <c r="E99" s="158"/>
      <c r="F99" s="158"/>
      <c r="G99" s="158"/>
      <c r="H99" s="158"/>
      <c r="I99" s="158"/>
      <c r="J99" s="141"/>
      <c r="K99" s="146"/>
      <c r="L99" s="146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L99" s="141"/>
      <c r="BM99" s="141"/>
      <c r="BN99" s="141"/>
      <c r="BO99" s="141"/>
      <c r="BP99" s="141"/>
    </row>
    <row r="100" spans="1:68" s="142" customFormat="1">
      <c r="A100" s="157"/>
      <c r="B100" s="158"/>
      <c r="C100" s="158"/>
      <c r="D100" s="158"/>
      <c r="E100" s="158"/>
      <c r="F100" s="158"/>
      <c r="G100" s="158"/>
      <c r="H100" s="158"/>
      <c r="I100" s="158"/>
      <c r="J100" s="141"/>
      <c r="K100" s="146"/>
      <c r="L100" s="146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L100" s="141"/>
      <c r="BM100" s="141"/>
      <c r="BN100" s="141"/>
      <c r="BO100" s="141"/>
      <c r="BP100" s="141"/>
    </row>
    <row r="101" spans="1:68" s="142" customFormat="1">
      <c r="A101" s="157"/>
      <c r="B101" s="158"/>
      <c r="C101" s="158"/>
      <c r="D101" s="158"/>
      <c r="E101" s="158"/>
      <c r="F101" s="158"/>
      <c r="G101" s="158"/>
      <c r="H101" s="158"/>
      <c r="I101" s="158"/>
      <c r="J101" s="141"/>
      <c r="K101" s="146"/>
      <c r="L101" s="146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L101" s="141"/>
      <c r="BM101" s="141"/>
      <c r="BN101" s="141"/>
      <c r="BO101" s="141"/>
      <c r="BP101" s="141"/>
    </row>
    <row r="102" spans="1:68" s="142" customFormat="1">
      <c r="A102" s="157"/>
      <c r="B102" s="158"/>
      <c r="C102" s="158"/>
      <c r="D102" s="158"/>
      <c r="E102" s="158"/>
      <c r="F102" s="158"/>
      <c r="G102" s="158"/>
      <c r="H102" s="158"/>
      <c r="I102" s="158"/>
      <c r="J102" s="141"/>
      <c r="K102" s="146"/>
      <c r="L102" s="146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L102" s="141"/>
      <c r="BM102" s="141"/>
      <c r="BN102" s="141"/>
      <c r="BO102" s="141"/>
      <c r="BP102" s="141"/>
    </row>
    <row r="103" spans="1:68" s="142" customFormat="1">
      <c r="A103" s="157"/>
      <c r="B103" s="158"/>
      <c r="C103" s="158"/>
      <c r="D103" s="158"/>
      <c r="E103" s="158"/>
      <c r="F103" s="158"/>
      <c r="G103" s="158"/>
      <c r="H103" s="158"/>
      <c r="I103" s="158"/>
      <c r="J103" s="141"/>
      <c r="K103" s="146"/>
      <c r="L103" s="146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L103" s="141"/>
      <c r="BM103" s="141"/>
      <c r="BN103" s="141"/>
      <c r="BO103" s="141"/>
      <c r="BP103" s="141"/>
    </row>
    <row r="104" spans="1:68" s="142" customFormat="1">
      <c r="A104" s="157"/>
      <c r="B104" s="158"/>
      <c r="C104" s="158"/>
      <c r="D104" s="158"/>
      <c r="E104" s="158"/>
      <c r="F104" s="158"/>
      <c r="G104" s="158"/>
      <c r="H104" s="158"/>
      <c r="I104" s="158"/>
      <c r="J104" s="141"/>
      <c r="K104" s="146"/>
      <c r="L104" s="146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L104" s="141"/>
      <c r="BM104" s="141"/>
      <c r="BN104" s="141"/>
      <c r="BO104" s="141"/>
      <c r="BP104" s="141"/>
    </row>
    <row r="105" spans="1:68" s="142" customFormat="1">
      <c r="A105" s="157"/>
      <c r="B105" s="158"/>
      <c r="C105" s="158"/>
      <c r="D105" s="158"/>
      <c r="E105" s="158"/>
      <c r="F105" s="158"/>
      <c r="G105" s="158"/>
      <c r="H105" s="158"/>
      <c r="I105" s="158"/>
      <c r="J105" s="141"/>
      <c r="K105" s="146"/>
      <c r="L105" s="146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L105" s="141"/>
      <c r="BM105" s="141"/>
      <c r="BN105" s="141"/>
      <c r="BO105" s="141"/>
      <c r="BP105" s="141"/>
    </row>
    <row r="106" spans="1:68" s="142" customFormat="1">
      <c r="A106" s="157"/>
      <c r="B106" s="158"/>
      <c r="C106" s="158"/>
      <c r="D106" s="158"/>
      <c r="E106" s="158"/>
      <c r="F106" s="158"/>
      <c r="G106" s="158"/>
      <c r="H106" s="158"/>
      <c r="I106" s="158"/>
      <c r="J106" s="141"/>
      <c r="K106" s="146"/>
      <c r="L106" s="146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L106" s="141"/>
      <c r="BM106" s="141"/>
      <c r="BN106" s="141"/>
      <c r="BO106" s="141"/>
      <c r="BP106" s="141"/>
    </row>
    <row r="107" spans="1:68" s="142" customFormat="1">
      <c r="A107" s="157"/>
      <c r="B107" s="158"/>
      <c r="C107" s="158"/>
      <c r="D107" s="158"/>
      <c r="E107" s="158"/>
      <c r="F107" s="158"/>
      <c r="G107" s="158"/>
      <c r="H107" s="158"/>
      <c r="I107" s="158"/>
      <c r="J107" s="141"/>
      <c r="K107" s="146"/>
      <c r="L107" s="146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L107" s="141"/>
      <c r="BM107" s="141"/>
      <c r="BN107" s="141"/>
      <c r="BO107" s="141"/>
      <c r="BP107" s="141"/>
    </row>
    <row r="108" spans="1:68" s="142" customFormat="1">
      <c r="A108" s="157"/>
      <c r="B108" s="158"/>
      <c r="C108" s="158"/>
      <c r="D108" s="158"/>
      <c r="E108" s="158"/>
      <c r="F108" s="158"/>
      <c r="G108" s="158"/>
      <c r="H108" s="158"/>
      <c r="I108" s="158"/>
      <c r="J108" s="141"/>
      <c r="K108" s="146"/>
      <c r="L108" s="146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L108" s="141"/>
      <c r="BM108" s="141"/>
      <c r="BN108" s="141"/>
      <c r="BO108" s="141"/>
      <c r="BP108" s="141"/>
    </row>
    <row r="109" spans="1:68" s="142" customFormat="1">
      <c r="A109" s="157"/>
      <c r="B109" s="158"/>
      <c r="C109" s="158"/>
      <c r="D109" s="158"/>
      <c r="E109" s="158"/>
      <c r="F109" s="158"/>
      <c r="G109" s="158"/>
      <c r="H109" s="158"/>
      <c r="I109" s="158"/>
      <c r="J109" s="141"/>
      <c r="K109" s="146"/>
      <c r="L109" s="146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BL109" s="141"/>
      <c r="BM109" s="141"/>
      <c r="BN109" s="141"/>
      <c r="BO109" s="141"/>
      <c r="BP109" s="141"/>
    </row>
    <row r="110" spans="1:68" s="142" customFormat="1">
      <c r="A110" s="157"/>
      <c r="B110" s="158"/>
      <c r="C110" s="158"/>
      <c r="D110" s="158"/>
      <c r="E110" s="158"/>
      <c r="F110" s="158"/>
      <c r="G110" s="158"/>
      <c r="H110" s="158"/>
      <c r="I110" s="158"/>
      <c r="J110" s="141"/>
      <c r="K110" s="146"/>
      <c r="L110" s="146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BL110" s="141"/>
      <c r="BM110" s="141"/>
      <c r="BN110" s="141"/>
      <c r="BO110" s="141"/>
      <c r="BP110" s="141"/>
    </row>
    <row r="111" spans="1:68" s="142" customFormat="1">
      <c r="A111" s="157"/>
      <c r="B111" s="158"/>
      <c r="C111" s="158"/>
      <c r="D111" s="158"/>
      <c r="E111" s="158"/>
      <c r="F111" s="158"/>
      <c r="G111" s="158"/>
      <c r="H111" s="158"/>
      <c r="I111" s="158"/>
      <c r="J111" s="141"/>
      <c r="K111" s="146"/>
      <c r="L111" s="146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BL111" s="141"/>
      <c r="BM111" s="141"/>
      <c r="BN111" s="141"/>
      <c r="BO111" s="141"/>
      <c r="BP111" s="141"/>
    </row>
    <row r="112" spans="1:68" s="142" customFormat="1">
      <c r="A112" s="157"/>
      <c r="B112" s="158"/>
      <c r="C112" s="158"/>
      <c r="D112" s="158"/>
      <c r="E112" s="158"/>
      <c r="F112" s="158"/>
      <c r="G112" s="158"/>
      <c r="H112" s="158"/>
      <c r="I112" s="158"/>
      <c r="J112" s="141"/>
      <c r="K112" s="146"/>
      <c r="L112" s="146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BL112" s="141"/>
      <c r="BM112" s="141"/>
      <c r="BN112" s="141"/>
      <c r="BO112" s="141"/>
      <c r="BP112" s="141"/>
    </row>
    <row r="113" spans="1:68" s="142" customFormat="1">
      <c r="A113" s="157"/>
      <c r="B113" s="158"/>
      <c r="C113" s="158"/>
      <c r="D113" s="158"/>
      <c r="E113" s="158"/>
      <c r="F113" s="158"/>
      <c r="G113" s="158"/>
      <c r="H113" s="158"/>
      <c r="I113" s="158"/>
      <c r="J113" s="141"/>
      <c r="K113" s="146"/>
      <c r="L113" s="146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BL113" s="141"/>
      <c r="BM113" s="141"/>
      <c r="BN113" s="141"/>
      <c r="BO113" s="141"/>
      <c r="BP113" s="141"/>
    </row>
    <row r="114" spans="1:68" s="142" customFormat="1">
      <c r="A114" s="157"/>
      <c r="B114" s="158"/>
      <c r="C114" s="158"/>
      <c r="D114" s="158"/>
      <c r="E114" s="158"/>
      <c r="F114" s="158"/>
      <c r="G114" s="158"/>
      <c r="H114" s="158"/>
      <c r="I114" s="158"/>
      <c r="J114" s="141"/>
      <c r="K114" s="146"/>
      <c r="L114" s="146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BL114" s="141"/>
      <c r="BM114" s="141"/>
      <c r="BN114" s="141"/>
      <c r="BO114" s="141"/>
      <c r="BP114" s="141"/>
    </row>
    <row r="115" spans="1:68" s="142" customFormat="1">
      <c r="A115" s="157"/>
      <c r="B115" s="158"/>
      <c r="C115" s="158"/>
      <c r="D115" s="158"/>
      <c r="E115" s="158"/>
      <c r="F115" s="158"/>
      <c r="G115" s="158"/>
      <c r="H115" s="158"/>
      <c r="I115" s="158"/>
      <c r="J115" s="141"/>
      <c r="K115" s="146"/>
      <c r="L115" s="146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BL115" s="141"/>
      <c r="BM115" s="141"/>
      <c r="BN115" s="141"/>
      <c r="BO115" s="141"/>
      <c r="BP115" s="141"/>
    </row>
    <row r="116" spans="1:68" s="142" customFormat="1">
      <c r="A116" s="157"/>
      <c r="B116" s="158"/>
      <c r="C116" s="158"/>
      <c r="D116" s="158"/>
      <c r="E116" s="158"/>
      <c r="F116" s="158"/>
      <c r="G116" s="158"/>
      <c r="H116" s="158"/>
      <c r="I116" s="158"/>
      <c r="J116" s="141"/>
      <c r="K116" s="146"/>
      <c r="L116" s="146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BL116" s="141"/>
      <c r="BM116" s="141"/>
      <c r="BN116" s="141"/>
      <c r="BO116" s="141"/>
      <c r="BP116" s="141"/>
    </row>
    <row r="117" spans="1:68" s="142" customFormat="1">
      <c r="A117" s="157"/>
      <c r="B117" s="158"/>
      <c r="C117" s="158"/>
      <c r="D117" s="158"/>
      <c r="E117" s="158"/>
      <c r="F117" s="158"/>
      <c r="G117" s="158"/>
      <c r="H117" s="158"/>
      <c r="I117" s="158"/>
      <c r="J117" s="141"/>
      <c r="K117" s="146"/>
      <c r="L117" s="146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BL117" s="141"/>
      <c r="BM117" s="141"/>
      <c r="BN117" s="141"/>
      <c r="BO117" s="141"/>
      <c r="BP117" s="141"/>
    </row>
    <row r="118" spans="1:68" s="142" customFormat="1">
      <c r="A118" s="157"/>
      <c r="B118" s="157"/>
      <c r="C118" s="157"/>
      <c r="D118" s="157"/>
      <c r="E118" s="157"/>
      <c r="F118" s="157"/>
      <c r="G118" s="157"/>
      <c r="H118" s="157"/>
      <c r="I118" s="157"/>
      <c r="J118" s="141"/>
      <c r="K118" s="146"/>
      <c r="L118" s="146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BL118" s="141"/>
      <c r="BM118" s="141"/>
      <c r="BN118" s="141"/>
      <c r="BO118" s="141"/>
      <c r="BP118" s="141"/>
    </row>
    <row r="119" spans="1:68" s="142" customFormat="1">
      <c r="A119" s="157"/>
      <c r="B119" s="158"/>
      <c r="C119" s="158"/>
      <c r="D119" s="158"/>
      <c r="E119" s="158"/>
      <c r="F119" s="158"/>
      <c r="G119" s="158"/>
      <c r="H119" s="158"/>
      <c r="I119" s="158"/>
      <c r="J119" s="141"/>
      <c r="K119" s="146"/>
      <c r="L119" s="146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BL119" s="141"/>
      <c r="BM119" s="141"/>
      <c r="BN119" s="141"/>
      <c r="BO119" s="141"/>
      <c r="BP119" s="141"/>
    </row>
    <row r="120" spans="1:68" s="142" customFormat="1">
      <c r="A120" s="157"/>
      <c r="B120" s="158"/>
      <c r="C120" s="158"/>
      <c r="D120" s="158"/>
      <c r="E120" s="158"/>
      <c r="F120" s="158"/>
      <c r="G120" s="158"/>
      <c r="H120" s="158"/>
      <c r="I120" s="158"/>
      <c r="J120" s="141"/>
      <c r="K120" s="146"/>
      <c r="L120" s="146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BL120" s="141"/>
      <c r="BM120" s="141"/>
      <c r="BN120" s="141"/>
      <c r="BO120" s="141"/>
      <c r="BP120" s="141"/>
    </row>
    <row r="121" spans="1:68" s="142" customFormat="1">
      <c r="A121" s="157"/>
      <c r="B121" s="158"/>
      <c r="C121" s="158"/>
      <c r="D121" s="158"/>
      <c r="E121" s="158"/>
      <c r="F121" s="158"/>
      <c r="G121" s="158"/>
      <c r="H121" s="158"/>
      <c r="I121" s="158"/>
      <c r="J121" s="141"/>
      <c r="K121" s="146"/>
      <c r="L121" s="146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BL121" s="141"/>
      <c r="BM121" s="141"/>
      <c r="BN121" s="141"/>
      <c r="BO121" s="141"/>
      <c r="BP121" s="141"/>
    </row>
    <row r="122" spans="1:68" s="142" customFormat="1">
      <c r="A122" s="157"/>
      <c r="B122" s="158"/>
      <c r="C122" s="158"/>
      <c r="D122" s="158"/>
      <c r="E122" s="158"/>
      <c r="F122" s="158"/>
      <c r="G122" s="158"/>
      <c r="H122" s="158"/>
      <c r="I122" s="158"/>
      <c r="J122" s="141"/>
      <c r="K122" s="146"/>
      <c r="L122" s="146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BL122" s="141"/>
      <c r="BM122" s="141"/>
      <c r="BN122" s="141"/>
      <c r="BO122" s="141"/>
      <c r="BP122" s="141"/>
    </row>
    <row r="123" spans="1:68" s="142" customFormat="1">
      <c r="A123" s="157"/>
      <c r="B123" s="158"/>
      <c r="C123" s="158"/>
      <c r="D123" s="158"/>
      <c r="E123" s="158"/>
      <c r="F123" s="158"/>
      <c r="G123" s="158"/>
      <c r="H123" s="158"/>
      <c r="I123" s="158"/>
      <c r="J123" s="141"/>
      <c r="K123" s="146"/>
      <c r="L123" s="146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BL123" s="141"/>
      <c r="BM123" s="141"/>
      <c r="BN123" s="141"/>
      <c r="BO123" s="141"/>
      <c r="BP123" s="141"/>
    </row>
    <row r="124" spans="1:68" s="142" customFormat="1">
      <c r="A124" s="157"/>
      <c r="B124" s="158"/>
      <c r="C124" s="158"/>
      <c r="D124" s="158"/>
      <c r="E124" s="158"/>
      <c r="F124" s="158"/>
      <c r="G124" s="158"/>
      <c r="H124" s="158"/>
      <c r="I124" s="158"/>
      <c r="J124" s="141"/>
      <c r="K124" s="146"/>
      <c r="L124" s="146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BL124" s="141"/>
      <c r="BM124" s="141"/>
      <c r="BN124" s="141"/>
      <c r="BO124" s="141"/>
      <c r="BP124" s="141"/>
    </row>
    <row r="125" spans="1:68" s="142" customFormat="1">
      <c r="A125" s="157"/>
      <c r="B125" s="158"/>
      <c r="C125" s="158"/>
      <c r="D125" s="158"/>
      <c r="E125" s="158"/>
      <c r="F125" s="158"/>
      <c r="G125" s="158"/>
      <c r="H125" s="158"/>
      <c r="I125" s="158"/>
      <c r="J125" s="141"/>
      <c r="K125" s="146"/>
      <c r="L125" s="146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BL125" s="141"/>
      <c r="BM125" s="141"/>
      <c r="BN125" s="141"/>
      <c r="BO125" s="141"/>
      <c r="BP125" s="141"/>
    </row>
    <row r="126" spans="1:68" s="142" customFormat="1">
      <c r="A126" s="157"/>
      <c r="B126" s="158"/>
      <c r="C126" s="158"/>
      <c r="D126" s="158"/>
      <c r="E126" s="158"/>
      <c r="F126" s="158"/>
      <c r="G126" s="158"/>
      <c r="H126" s="158"/>
      <c r="I126" s="158"/>
      <c r="J126" s="141"/>
      <c r="K126" s="146"/>
      <c r="L126" s="146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BL126" s="141"/>
      <c r="BM126" s="141"/>
      <c r="BN126" s="141"/>
      <c r="BO126" s="141"/>
      <c r="BP126" s="141"/>
    </row>
    <row r="127" spans="1:68" s="142" customFormat="1">
      <c r="A127" s="157"/>
      <c r="B127" s="158"/>
      <c r="C127" s="158"/>
      <c r="D127" s="158"/>
      <c r="E127" s="158"/>
      <c r="F127" s="158"/>
      <c r="G127" s="158"/>
      <c r="H127" s="158"/>
      <c r="I127" s="158"/>
      <c r="J127" s="141"/>
      <c r="K127" s="146"/>
      <c r="L127" s="146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BL127" s="141"/>
      <c r="BM127" s="141"/>
      <c r="BN127" s="141"/>
      <c r="BO127" s="141"/>
      <c r="BP127" s="141"/>
    </row>
    <row r="128" spans="1:68" s="142" customFormat="1">
      <c r="A128" s="157"/>
      <c r="B128" s="157"/>
      <c r="C128" s="157"/>
      <c r="D128" s="157"/>
      <c r="E128" s="157"/>
      <c r="F128" s="157"/>
      <c r="G128" s="157"/>
      <c r="H128" s="157"/>
      <c r="I128" s="157"/>
      <c r="J128" s="141"/>
      <c r="K128" s="146"/>
      <c r="L128" s="146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BL128" s="141"/>
      <c r="BM128" s="141"/>
      <c r="BN128" s="141"/>
      <c r="BO128" s="141"/>
      <c r="BP128" s="141"/>
    </row>
  </sheetData>
  <mergeCells count="24">
    <mergeCell ref="K14:T14"/>
    <mergeCell ref="A15:A17"/>
    <mergeCell ref="B15:C15"/>
    <mergeCell ref="D15:E15"/>
    <mergeCell ref="F15:G15"/>
    <mergeCell ref="H15:I15"/>
    <mergeCell ref="K15:L15"/>
    <mergeCell ref="M15:N15"/>
    <mergeCell ref="O15:P15"/>
    <mergeCell ref="Q15:R15"/>
    <mergeCell ref="B16:C16"/>
    <mergeCell ref="D16:E16"/>
    <mergeCell ref="F16:G16"/>
    <mergeCell ref="H16:I16"/>
    <mergeCell ref="S15:T15"/>
    <mergeCell ref="U15:V15"/>
    <mergeCell ref="W15:X15"/>
    <mergeCell ref="K16:L16"/>
    <mergeCell ref="Q16:R16"/>
    <mergeCell ref="S16:T16"/>
    <mergeCell ref="U16:V16"/>
    <mergeCell ref="W16:X16"/>
    <mergeCell ref="M16:N16"/>
    <mergeCell ref="O16:P16"/>
  </mergeCells>
  <pageMargins left="0.7" right="0.7" top="0.75" bottom="0.75" header="0.3" footer="0.3"/>
  <pageSetup paperSize="8" scale="3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D16"/>
  <sheetViews>
    <sheetView topLeftCell="E1" workbookViewId="0">
      <selection activeCell="O1" sqref="O1:P7"/>
    </sheetView>
  </sheetViews>
  <sheetFormatPr defaultRowHeight="15"/>
  <cols>
    <col min="1" max="1" width="5" bestFit="1" customWidth="1"/>
    <col min="2" max="2" width="8.28515625" bestFit="1" customWidth="1"/>
    <col min="3" max="3" width="49" bestFit="1" customWidth="1"/>
    <col min="4" max="4" width="11.85546875" bestFit="1" customWidth="1"/>
    <col min="5" max="5" width="7.140625" customWidth="1"/>
    <col min="6" max="6" width="29.140625" bestFit="1" customWidth="1"/>
    <col min="7" max="8" width="9" bestFit="1" customWidth="1"/>
    <col min="9" max="9" width="11.5703125" bestFit="1" customWidth="1"/>
    <col min="11" max="11" width="13.42578125" customWidth="1"/>
    <col min="12" max="12" width="14.140625" bestFit="1" customWidth="1"/>
    <col min="13" max="13" width="9.140625" style="141"/>
    <col min="15" max="15" width="10.5703125" customWidth="1"/>
    <col min="16" max="16" width="9.140625" style="141"/>
    <col min="18" max="18" width="26" bestFit="1" customWidth="1"/>
    <col min="19" max="19" width="5.28515625" bestFit="1" customWidth="1"/>
    <col min="20" max="20" width="13.28515625" bestFit="1" customWidth="1"/>
    <col min="23" max="23" width="9" bestFit="1" customWidth="1"/>
    <col min="24" max="24" width="13.85546875" bestFit="1" customWidth="1"/>
    <col min="26" max="26" width="12" bestFit="1" customWidth="1"/>
    <col min="27" max="27" width="6" bestFit="1" customWidth="1"/>
    <col min="28" max="28" width="5" bestFit="1" customWidth="1"/>
    <col min="29" max="30" width="6" bestFit="1" customWidth="1"/>
  </cols>
  <sheetData>
    <row r="1" spans="1:30">
      <c r="A1" s="141" t="s">
        <v>3</v>
      </c>
      <c r="B1" s="12">
        <v>8.3140000000000002E-3</v>
      </c>
      <c r="C1" s="141" t="s">
        <v>341</v>
      </c>
      <c r="D1" s="12"/>
      <c r="E1" s="224" t="s">
        <v>161</v>
      </c>
      <c r="F1" s="176"/>
      <c r="G1" s="176"/>
      <c r="H1" s="176"/>
      <c r="I1" s="176"/>
      <c r="K1" t="s">
        <v>333</v>
      </c>
      <c r="M1"/>
      <c r="N1" s="141"/>
      <c r="O1" t="s">
        <v>85</v>
      </c>
      <c r="P1"/>
      <c r="V1" s="133" t="s">
        <v>274</v>
      </c>
      <c r="W1" s="133"/>
      <c r="X1" s="133"/>
    </row>
    <row r="2" spans="1:30" ht="18.75">
      <c r="A2" s="141" t="s">
        <v>70</v>
      </c>
      <c r="B2" s="141">
        <v>0.65</v>
      </c>
      <c r="C2" s="141" t="s">
        <v>10</v>
      </c>
      <c r="D2" s="146"/>
      <c r="E2" s="217"/>
      <c r="F2" s="218"/>
      <c r="G2" s="219" t="s">
        <v>126</v>
      </c>
      <c r="H2" s="219" t="s">
        <v>43</v>
      </c>
      <c r="I2" s="220" t="s">
        <v>127</v>
      </c>
      <c r="K2" s="166" t="s">
        <v>0</v>
      </c>
      <c r="L2" s="23" t="s">
        <v>68</v>
      </c>
      <c r="M2" s="26" t="s">
        <v>69</v>
      </c>
      <c r="N2" s="141"/>
      <c r="O2" s="129" t="s">
        <v>0</v>
      </c>
      <c r="P2" s="130" t="s">
        <v>4</v>
      </c>
      <c r="R2" s="235" t="s">
        <v>100</v>
      </c>
      <c r="S2" s="233" t="s">
        <v>101</v>
      </c>
      <c r="T2" s="234" t="s">
        <v>287</v>
      </c>
      <c r="V2" s="131" t="s">
        <v>0</v>
      </c>
      <c r="W2" s="23" t="s">
        <v>32</v>
      </c>
      <c r="X2" s="26" t="s">
        <v>271</v>
      </c>
      <c r="Z2" s="114"/>
      <c r="AA2" s="248" t="s">
        <v>44</v>
      </c>
      <c r="AB2" s="248"/>
      <c r="AC2" s="249" t="s">
        <v>45</v>
      </c>
      <c r="AD2" s="250"/>
    </row>
    <row r="3" spans="1:30" ht="18.75">
      <c r="A3" s="141" t="s">
        <v>7</v>
      </c>
      <c r="B3" s="141">
        <v>56</v>
      </c>
      <c r="C3" s="141" t="s">
        <v>8</v>
      </c>
      <c r="D3" s="141"/>
      <c r="E3" s="221" t="s">
        <v>129</v>
      </c>
      <c r="F3" s="223" t="s">
        <v>202</v>
      </c>
      <c r="G3" s="225" t="s">
        <v>273</v>
      </c>
      <c r="H3" s="225" t="s">
        <v>273</v>
      </c>
      <c r="I3" s="222"/>
      <c r="K3" s="171">
        <v>0.3</v>
      </c>
      <c r="L3" s="172">
        <f>GROWTH($L$6:$L$8,$K$6:$K$8,K3)</f>
        <v>0.10343602165582527</v>
      </c>
      <c r="M3" s="173">
        <f>GROWTH($M$6:$M$8,$K$6:$K$8,K3)</f>
        <v>0.19103897810493817</v>
      </c>
      <c r="N3" s="141"/>
      <c r="O3" s="174">
        <v>0.3</v>
      </c>
      <c r="P3" s="175">
        <v>50</v>
      </c>
      <c r="R3" s="180" t="s">
        <v>50</v>
      </c>
      <c r="S3" s="182">
        <v>1</v>
      </c>
      <c r="T3" s="183">
        <v>7.35</v>
      </c>
      <c r="V3" s="21">
        <v>0.4</v>
      </c>
      <c r="W3" s="24">
        <v>55</v>
      </c>
      <c r="X3" s="17">
        <v>7</v>
      </c>
      <c r="Z3" s="115"/>
      <c r="AA3" s="116" t="s">
        <v>42</v>
      </c>
      <c r="AB3" s="116" t="s">
        <v>43</v>
      </c>
      <c r="AC3" s="116" t="s">
        <v>42</v>
      </c>
      <c r="AD3" s="117" t="s">
        <v>43</v>
      </c>
    </row>
    <row r="4" spans="1:30" ht="18">
      <c r="A4" s="141" t="s">
        <v>9</v>
      </c>
      <c r="B4" s="141">
        <v>44</v>
      </c>
      <c r="C4" s="141" t="s">
        <v>8</v>
      </c>
      <c r="D4" s="141"/>
      <c r="E4" s="180" t="s">
        <v>130</v>
      </c>
      <c r="F4" s="179" t="s">
        <v>157</v>
      </c>
      <c r="G4" s="182">
        <v>0</v>
      </c>
      <c r="H4" s="182">
        <v>0</v>
      </c>
      <c r="I4" s="183" t="s">
        <v>128</v>
      </c>
      <c r="K4" s="188">
        <v>0.35</v>
      </c>
      <c r="L4" s="195">
        <f>GROWTH($L$6:$L$8,$K$6:$K$8,K4)</f>
        <v>0.19142307491680963</v>
      </c>
      <c r="M4" s="196">
        <f>GROWTH($M$6:$M$8,$K$6:$K$8,K4)</f>
        <v>0.20023799980895765</v>
      </c>
      <c r="N4" s="141"/>
      <c r="O4" s="190">
        <v>0.4</v>
      </c>
      <c r="P4" s="192">
        <v>41.8</v>
      </c>
      <c r="R4" s="180" t="s">
        <v>46</v>
      </c>
      <c r="S4" s="182">
        <v>2</v>
      </c>
      <c r="T4" s="183">
        <v>2.95</v>
      </c>
      <c r="V4" s="21">
        <v>0.45</v>
      </c>
      <c r="W4" s="24">
        <v>35</v>
      </c>
      <c r="X4" s="17">
        <v>10</v>
      </c>
      <c r="Z4" s="10" t="s">
        <v>38</v>
      </c>
      <c r="AA4" s="138">
        <v>0.65</v>
      </c>
      <c r="AB4" s="138">
        <v>7.0000000000000007E-2</v>
      </c>
      <c r="AC4" s="138">
        <v>0.67600000000000005</v>
      </c>
      <c r="AD4" s="17">
        <v>0.114</v>
      </c>
    </row>
    <row r="5" spans="1:30" ht="18">
      <c r="A5" s="141" t="s">
        <v>18</v>
      </c>
      <c r="B5" s="141">
        <v>1</v>
      </c>
      <c r="C5" s="141" t="s">
        <v>22</v>
      </c>
      <c r="D5" s="141"/>
      <c r="E5" s="180" t="s">
        <v>131</v>
      </c>
      <c r="F5" s="179" t="s">
        <v>158</v>
      </c>
      <c r="G5" s="182">
        <v>0.34499999999999997</v>
      </c>
      <c r="H5" s="182">
        <v>0.25900000000000001</v>
      </c>
      <c r="I5" s="183" t="s">
        <v>128</v>
      </c>
      <c r="K5" s="188">
        <v>0.4</v>
      </c>
      <c r="L5" s="195">
        <f>GROWTH($L$6:$L$8,$K$6:$K$8,K5)</f>
        <v>0.35425563574488944</v>
      </c>
      <c r="M5" s="196">
        <f>GROWTH($M$6:$M$8,$K$6:$K$8,K5)</f>
        <v>0.20987997823914079</v>
      </c>
      <c r="N5" s="141"/>
      <c r="O5" s="190">
        <v>0.5</v>
      </c>
      <c r="P5" s="192">
        <v>44.6</v>
      </c>
      <c r="R5" s="181" t="s">
        <v>47</v>
      </c>
      <c r="S5" s="185">
        <v>3</v>
      </c>
      <c r="T5" s="186">
        <v>1.1499999999999999</v>
      </c>
      <c r="V5" s="21">
        <v>0.5</v>
      </c>
      <c r="W5" s="24">
        <v>35</v>
      </c>
      <c r="X5" s="17">
        <v>15</v>
      </c>
      <c r="Z5" s="10" t="s">
        <v>39</v>
      </c>
      <c r="AA5" s="138">
        <v>0.37</v>
      </c>
      <c r="AB5" s="138">
        <v>7.0000000000000007E-2</v>
      </c>
      <c r="AC5" s="138">
        <v>0.92400000000000004</v>
      </c>
      <c r="AD5" s="17">
        <v>0.155</v>
      </c>
    </row>
    <row r="6" spans="1:30" ht="18">
      <c r="A6" s="141" t="s">
        <v>23</v>
      </c>
      <c r="B6" s="141">
        <v>0.12</v>
      </c>
      <c r="C6" s="141" t="s">
        <v>277</v>
      </c>
      <c r="D6" s="141"/>
      <c r="E6" s="180" t="s">
        <v>132</v>
      </c>
      <c r="F6" s="179" t="s">
        <v>159</v>
      </c>
      <c r="G6" s="182">
        <v>0.17199999999999999</v>
      </c>
      <c r="H6" s="182">
        <v>8.5999999999999993E-2</v>
      </c>
      <c r="I6" s="183" t="s">
        <v>128</v>
      </c>
      <c r="K6" s="190">
        <v>0.45</v>
      </c>
      <c r="L6" s="191">
        <v>0.64959999999999996</v>
      </c>
      <c r="M6" s="194">
        <v>0.218</v>
      </c>
      <c r="N6" s="141"/>
      <c r="O6" s="190">
        <v>0.6</v>
      </c>
      <c r="P6" s="193">
        <v>32</v>
      </c>
      <c r="R6" s="178" t="s">
        <v>78</v>
      </c>
      <c r="S6" s="176"/>
      <c r="T6" s="176"/>
      <c r="V6" s="109">
        <v>0.55000000000000004</v>
      </c>
      <c r="W6" s="110">
        <v>25</v>
      </c>
      <c r="X6" s="111">
        <v>25</v>
      </c>
      <c r="Z6" s="10" t="s">
        <v>40</v>
      </c>
      <c r="AA6" s="138">
        <v>0.37</v>
      </c>
      <c r="AB6" s="138">
        <v>7.0000000000000007E-2</v>
      </c>
      <c r="AC6" s="138">
        <v>0.26500000000000001</v>
      </c>
      <c r="AD6" s="17">
        <v>4.4999999999999998E-2</v>
      </c>
    </row>
    <row r="7" spans="1:30">
      <c r="E7" s="181" t="s">
        <v>133</v>
      </c>
      <c r="F7" s="216" t="s">
        <v>160</v>
      </c>
      <c r="G7" s="185">
        <v>0.43099999999999999</v>
      </c>
      <c r="H7" s="185">
        <v>0.25900000000000001</v>
      </c>
      <c r="I7" s="186" t="s">
        <v>128</v>
      </c>
      <c r="K7" s="170">
        <v>0.5</v>
      </c>
      <c r="L7" s="191">
        <v>1.2358</v>
      </c>
      <c r="M7" s="194">
        <v>0.23480000000000001</v>
      </c>
      <c r="N7" s="141"/>
      <c r="O7" s="184">
        <v>0.7</v>
      </c>
      <c r="P7" s="187">
        <v>32</v>
      </c>
      <c r="V7" s="133" t="s">
        <v>272</v>
      </c>
      <c r="W7" s="133"/>
      <c r="X7" s="133"/>
      <c r="Z7" s="31" t="s">
        <v>41</v>
      </c>
      <c r="AA7" s="139">
        <v>0.3</v>
      </c>
      <c r="AB7" s="139">
        <v>0.05</v>
      </c>
      <c r="AC7" s="139">
        <v>1.325</v>
      </c>
      <c r="AD7" s="19">
        <v>0.223</v>
      </c>
    </row>
    <row r="8" spans="1:30">
      <c r="K8" s="190">
        <v>0.55000000000000004</v>
      </c>
      <c r="L8" s="191">
        <v>2.2248000000000001</v>
      </c>
      <c r="M8" s="194">
        <v>0.23949999999999999</v>
      </c>
      <c r="N8" s="141"/>
      <c r="O8" s="176" t="s">
        <v>67</v>
      </c>
    </row>
    <row r="9" spans="1:30">
      <c r="E9" s="133" t="s">
        <v>162</v>
      </c>
      <c r="F9" s="133"/>
      <c r="G9" s="133"/>
      <c r="H9" s="133"/>
      <c r="I9" s="133"/>
      <c r="K9" s="188">
        <v>0.6</v>
      </c>
      <c r="L9" s="195">
        <f>GROWTH($L$6:$L$8,$K$6:$K$8,K9)</f>
        <v>4.1553411737745041</v>
      </c>
      <c r="M9" s="196">
        <f>GROWTH($M$6:$M$8,$K$6:$K$8,K9)</f>
        <v>0.2533197546879824</v>
      </c>
      <c r="N9" s="141"/>
      <c r="O9" t="s">
        <v>336</v>
      </c>
      <c r="P9"/>
    </row>
    <row r="10" spans="1:30" ht="18">
      <c r="A10" s="133" t="s">
        <v>37</v>
      </c>
      <c r="B10" s="32">
        <v>1</v>
      </c>
      <c r="C10" s="133" t="s">
        <v>34</v>
      </c>
      <c r="E10" s="96"/>
      <c r="F10" s="97"/>
      <c r="G10" s="98" t="s">
        <v>126</v>
      </c>
      <c r="H10" s="98" t="s">
        <v>43</v>
      </c>
      <c r="I10" s="99" t="s">
        <v>127</v>
      </c>
      <c r="K10" s="184">
        <v>0.65</v>
      </c>
      <c r="L10" s="197">
        <f>GROWTH($L$6:$L$8,$K$6:$K$8,K10)</f>
        <v>7.6900500626277246</v>
      </c>
      <c r="M10" s="198">
        <f>GROWTH($M$6:$M$8,$K$6:$K$8,K10)</f>
        <v>0.2655177571299322</v>
      </c>
      <c r="N10" s="141"/>
      <c r="P10"/>
    </row>
    <row r="11" spans="1:30" ht="18.75">
      <c r="A11" s="133" t="s">
        <v>36</v>
      </c>
      <c r="B11" s="32">
        <v>1</v>
      </c>
      <c r="C11" s="133"/>
      <c r="E11" s="100" t="s">
        <v>129</v>
      </c>
      <c r="F11" s="112" t="s">
        <v>202</v>
      </c>
      <c r="G11" s="113" t="s">
        <v>273</v>
      </c>
      <c r="H11" s="113" t="s">
        <v>273</v>
      </c>
      <c r="I11" s="101"/>
      <c r="K11" t="s">
        <v>332</v>
      </c>
      <c r="L11" s="141"/>
      <c r="N11" s="141"/>
      <c r="O11" t="s">
        <v>334</v>
      </c>
      <c r="P11" t="s">
        <v>335</v>
      </c>
    </row>
    <row r="12" spans="1:30" ht="18">
      <c r="A12" s="133" t="s">
        <v>95</v>
      </c>
      <c r="B12" s="133">
        <v>1</v>
      </c>
      <c r="C12" s="133" t="s">
        <v>96</v>
      </c>
      <c r="E12" s="10" t="s">
        <v>152</v>
      </c>
      <c r="F12" s="6" t="s">
        <v>121</v>
      </c>
      <c r="G12" s="138">
        <v>0.34499999999999997</v>
      </c>
      <c r="H12" s="138">
        <v>0.25900000000000001</v>
      </c>
      <c r="I12" s="17" t="s">
        <v>128</v>
      </c>
    </row>
    <row r="13" spans="1:30">
      <c r="E13" s="10" t="s">
        <v>153</v>
      </c>
      <c r="F13" s="6" t="s">
        <v>122</v>
      </c>
      <c r="G13" s="138">
        <v>5.5555500000000002</v>
      </c>
      <c r="H13" s="138">
        <v>1.724</v>
      </c>
      <c r="I13" s="17" t="s">
        <v>128</v>
      </c>
    </row>
    <row r="14" spans="1:30">
      <c r="E14" s="10" t="s">
        <v>154</v>
      </c>
      <c r="F14" s="6" t="s">
        <v>123</v>
      </c>
      <c r="G14" s="138">
        <v>2.5859999999999999</v>
      </c>
      <c r="H14" s="138">
        <v>1.724</v>
      </c>
      <c r="I14" s="17" t="s">
        <v>128</v>
      </c>
    </row>
    <row r="15" spans="1:30">
      <c r="E15" s="10" t="s">
        <v>155</v>
      </c>
      <c r="F15" s="6" t="s">
        <v>124</v>
      </c>
      <c r="G15" s="138">
        <v>0</v>
      </c>
      <c r="H15" s="138">
        <v>0</v>
      </c>
      <c r="I15" s="17" t="s">
        <v>128</v>
      </c>
    </row>
    <row r="16" spans="1:30">
      <c r="E16" s="11" t="s">
        <v>156</v>
      </c>
      <c r="F16" s="95" t="s">
        <v>125</v>
      </c>
      <c r="G16" s="139">
        <v>6.0350000000000001</v>
      </c>
      <c r="H16" s="139">
        <v>3.448</v>
      </c>
      <c r="I16" s="19" t="s">
        <v>128</v>
      </c>
    </row>
  </sheetData>
  <mergeCells count="2">
    <mergeCell ref="AA2:AB2"/>
    <mergeCell ref="AC2:AD2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N29"/>
  <sheetViews>
    <sheetView tabSelected="1" workbookViewId="0">
      <selection activeCell="A5" sqref="A5:N11"/>
    </sheetView>
  </sheetViews>
  <sheetFormatPr defaultRowHeight="15"/>
  <cols>
    <col min="1" max="1" width="10.85546875" bestFit="1" customWidth="1"/>
    <col min="2" max="2" width="9.42578125" bestFit="1" customWidth="1"/>
    <col min="3" max="3" width="24" customWidth="1"/>
    <col min="4" max="4" width="12.7109375" style="176" customWidth="1"/>
    <col min="5" max="5" width="14.28515625" style="176" bestFit="1" customWidth="1"/>
    <col min="7" max="7" width="11.85546875" bestFit="1" customWidth="1"/>
    <col min="8" max="8" width="8.5703125" bestFit="1" customWidth="1"/>
    <col min="9" max="9" width="10.28515625" bestFit="1" customWidth="1"/>
  </cols>
  <sheetData>
    <row r="1" spans="1:14" s="176" customFormat="1">
      <c r="A1" s="176" t="s">
        <v>349</v>
      </c>
      <c r="B1" s="176">
        <v>2000</v>
      </c>
    </row>
    <row r="2" spans="1:14" s="176" customFormat="1"/>
    <row r="3" spans="1:14" s="176" customFormat="1"/>
    <row r="4" spans="1:14" ht="18">
      <c r="A4" s="38" t="s">
        <v>330</v>
      </c>
      <c r="B4" s="81" t="s">
        <v>90</v>
      </c>
      <c r="C4" s="210" t="s">
        <v>202</v>
      </c>
      <c r="D4" s="210" t="s">
        <v>339</v>
      </c>
      <c r="E4" s="210" t="s">
        <v>340</v>
      </c>
      <c r="F4" s="81" t="s">
        <v>83</v>
      </c>
      <c r="G4" s="82" t="s">
        <v>200</v>
      </c>
      <c r="H4" s="82" t="s">
        <v>201</v>
      </c>
      <c r="I4" s="82" t="s">
        <v>212</v>
      </c>
      <c r="J4" s="240" t="s">
        <v>25</v>
      </c>
      <c r="K4" s="240" t="s">
        <v>112</v>
      </c>
      <c r="L4" s="240" t="s">
        <v>346</v>
      </c>
      <c r="M4" s="240" t="s">
        <v>0</v>
      </c>
      <c r="N4" s="240" t="s">
        <v>347</v>
      </c>
    </row>
    <row r="5" spans="1:14">
      <c r="B5" s="205"/>
      <c r="C5" s="176"/>
      <c r="E5" s="212"/>
      <c r="F5" s="146"/>
      <c r="G5" s="146"/>
      <c r="H5" s="146"/>
      <c r="I5" s="146"/>
      <c r="J5" s="146"/>
      <c r="K5" s="146"/>
      <c r="L5" s="146"/>
      <c r="M5" s="146"/>
      <c r="N5" s="146"/>
    </row>
    <row r="6" spans="1:14">
      <c r="B6" s="205"/>
      <c r="C6" s="176"/>
      <c r="E6" s="212"/>
      <c r="F6" s="146"/>
      <c r="G6" s="146"/>
      <c r="H6" s="146"/>
      <c r="I6" s="205"/>
      <c r="J6" s="146"/>
      <c r="K6" s="146"/>
      <c r="L6" s="146"/>
      <c r="M6" s="146"/>
      <c r="N6" s="146"/>
    </row>
    <row r="7" spans="1:14">
      <c r="B7" s="205"/>
      <c r="C7" s="176"/>
      <c r="E7" s="212"/>
      <c r="F7" s="146"/>
      <c r="G7" s="146"/>
      <c r="H7" s="146"/>
      <c r="I7" s="205"/>
      <c r="J7" s="146"/>
      <c r="K7" s="146"/>
      <c r="L7" s="146"/>
      <c r="M7" s="146"/>
      <c r="N7" s="146"/>
    </row>
    <row r="8" spans="1:14">
      <c r="B8" s="205"/>
      <c r="C8" s="176"/>
      <c r="E8" s="212"/>
      <c r="F8" s="146"/>
      <c r="G8" s="146"/>
      <c r="H8" s="205"/>
      <c r="I8" s="205"/>
      <c r="J8" s="146"/>
      <c r="K8" s="146"/>
      <c r="L8" s="146"/>
      <c r="M8" s="146"/>
      <c r="N8" s="146"/>
    </row>
    <row r="9" spans="1:14">
      <c r="B9" s="205"/>
      <c r="C9" s="176"/>
      <c r="E9" s="212"/>
      <c r="F9" s="146"/>
      <c r="G9" s="146"/>
      <c r="H9" s="205"/>
      <c r="I9" s="205"/>
      <c r="J9" s="146"/>
      <c r="K9" s="146"/>
      <c r="L9" s="146"/>
      <c r="M9" s="146"/>
      <c r="N9" s="146"/>
    </row>
    <row r="10" spans="1:14">
      <c r="B10" s="205"/>
      <c r="C10" s="176"/>
      <c r="E10" s="212"/>
      <c r="F10" s="146"/>
      <c r="G10" s="146"/>
      <c r="H10" s="205"/>
      <c r="I10" s="205"/>
      <c r="J10" s="146"/>
      <c r="K10" s="146"/>
      <c r="L10" s="146"/>
      <c r="M10" s="146"/>
      <c r="N10" s="146"/>
    </row>
    <row r="11" spans="1:14">
      <c r="B11" s="205"/>
      <c r="C11" s="176"/>
      <c r="E11" s="212"/>
      <c r="F11" s="146"/>
      <c r="G11" s="146"/>
      <c r="H11" s="205"/>
      <c r="I11" s="205"/>
      <c r="J11" s="146"/>
      <c r="K11" s="146"/>
      <c r="L11" s="146"/>
      <c r="M11" s="146"/>
      <c r="N11" s="146"/>
    </row>
    <row r="29" spans="10:10">
      <c r="J29" s="141"/>
    </row>
  </sheetData>
  <pageMargins left="0.7" right="0.7" top="0.75" bottom="0.75" header="0.3" footer="0.3"/>
  <pageSetup paperSize="9" orientation="landscape" verticalDpi="36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DV1528"/>
  <sheetViews>
    <sheetView topLeftCell="A23" zoomScale="85" zoomScaleNormal="85" workbookViewId="0">
      <pane ySplit="1380" activePane="bottomLeft"/>
      <selection activeCell="BF23" sqref="BF1:BF1048576"/>
      <selection pane="bottomLeft" activeCell="I26" sqref="I26"/>
    </sheetView>
  </sheetViews>
  <sheetFormatPr defaultRowHeight="15" outlineLevelRow="1" outlineLevelCol="1"/>
  <cols>
    <col min="1" max="1" width="18.7109375" style="133" bestFit="1" customWidth="1"/>
    <col min="2" max="2" width="8.85546875" style="133" bestFit="1" customWidth="1"/>
    <col min="3" max="3" width="15.85546875" style="133" bestFit="1" customWidth="1"/>
    <col min="4" max="4" width="5" style="133" bestFit="1" customWidth="1"/>
    <col min="5" max="5" width="11.140625" style="133" bestFit="1" customWidth="1"/>
    <col min="6" max="6" width="8.85546875" style="133" bestFit="1" customWidth="1"/>
    <col min="7" max="7" width="8.7109375" style="133" bestFit="1" customWidth="1"/>
    <col min="8" max="8" width="9.140625" style="133" customWidth="1"/>
    <col min="9" max="9" width="29.5703125" style="133" bestFit="1" customWidth="1"/>
    <col min="10" max="11" width="14.85546875" style="176" customWidth="1"/>
    <col min="12" max="12" width="9.140625" style="136" customWidth="1"/>
    <col min="13" max="13" width="11.85546875" style="136" bestFit="1" customWidth="1"/>
    <col min="14" max="14" width="8.5703125" style="136" bestFit="1" customWidth="1"/>
    <col min="15" max="15" width="10.28515625" style="136" bestFit="1" customWidth="1"/>
    <col min="16" max="17" width="10" style="136" customWidth="1"/>
    <col min="18" max="19" width="9.140625" style="136"/>
    <col min="20" max="20" width="10" style="136" bestFit="1" customWidth="1"/>
    <col min="21" max="21" width="10" style="205" customWidth="1"/>
    <col min="22" max="22" width="14.7109375" style="205" bestFit="1" customWidth="1"/>
    <col min="23" max="24" width="10" style="205" customWidth="1"/>
    <col min="25" max="25" width="14.7109375" style="205" bestFit="1" customWidth="1"/>
    <col min="26" max="27" width="10" style="205" customWidth="1"/>
    <col min="28" max="31" width="9.140625" style="136" customWidth="1" outlineLevel="1"/>
    <col min="32" max="35" width="9.140625" style="136"/>
    <col min="36" max="36" width="9.140625" style="136" customWidth="1"/>
    <col min="37" max="38" width="9.140625" style="136"/>
    <col min="39" max="39" width="10.5703125" style="136" bestFit="1" customWidth="1"/>
    <col min="40" max="41" width="9.140625" style="136" customWidth="1" outlineLevel="1"/>
    <col min="42" max="43" width="11.85546875" style="136" customWidth="1" outlineLevel="1"/>
    <col min="44" max="45" width="9.140625" style="136" customWidth="1" outlineLevel="1"/>
    <col min="46" max="46" width="9.28515625" style="136" bestFit="1" customWidth="1"/>
    <col min="47" max="48" width="9.140625" style="136"/>
    <col min="49" max="49" width="8.5703125" style="133" bestFit="1" customWidth="1"/>
    <col min="50" max="50" width="9.140625" style="133"/>
    <col min="51" max="51" width="9.140625" style="136"/>
    <col min="52" max="52" width="11.5703125" style="136" bestFit="1" customWidth="1"/>
    <col min="53" max="53" width="9.140625" style="133"/>
    <col min="54" max="54" width="14.28515625" style="133" bestFit="1" customWidth="1"/>
    <col min="55" max="55" width="11.42578125" style="136" bestFit="1" customWidth="1"/>
    <col min="56" max="56" width="12" style="136" bestFit="1" customWidth="1"/>
    <col min="57" max="57" width="13.85546875" style="133" bestFit="1" customWidth="1"/>
    <col min="58" max="58" width="13.85546875" style="133" customWidth="1"/>
    <col min="59" max="59" width="12.5703125" style="133" bestFit="1" customWidth="1"/>
    <col min="60" max="64" width="12.5703125" style="133" customWidth="1"/>
    <col min="65" max="65" width="10.7109375" style="133" customWidth="1"/>
    <col min="66" max="66" width="9.140625" style="133"/>
    <col min="67" max="67" width="28.28515625" style="133" customWidth="1"/>
    <col min="68" max="69" width="9.140625" style="133" customWidth="1"/>
    <col min="70" max="70" width="14.140625" style="133" bestFit="1" customWidth="1"/>
    <col min="71" max="72" width="9.140625" style="133" customWidth="1"/>
    <col min="73" max="74" width="9.140625" style="133"/>
    <col min="75" max="75" width="12.42578125" style="133" customWidth="1"/>
    <col min="76" max="77" width="9.140625" style="133"/>
    <col min="78" max="78" width="13.42578125" style="133" bestFit="1" customWidth="1"/>
    <col min="79" max="79" width="13.42578125" style="133" customWidth="1"/>
    <col min="80" max="80" width="12" style="133" bestFit="1" customWidth="1"/>
    <col min="81" max="81" width="13.85546875" style="133" bestFit="1" customWidth="1"/>
    <col min="82" max="82" width="10" style="133" bestFit="1" customWidth="1"/>
    <col min="83" max="83" width="12.28515625" style="133" bestFit="1" customWidth="1"/>
    <col min="84" max="84" width="12" style="133" bestFit="1" customWidth="1"/>
    <col min="85" max="86" width="9.140625" style="133"/>
    <col min="87" max="87" width="13.140625" style="136" bestFit="1" customWidth="1"/>
    <col min="88" max="88" width="13.28515625" style="136" bestFit="1" customWidth="1"/>
    <col min="89" max="89" width="12" style="133" customWidth="1"/>
    <col min="90" max="90" width="13.85546875" style="133" bestFit="1" customWidth="1"/>
    <col min="91" max="96" width="9.140625" style="133"/>
    <col min="97" max="97" width="28.42578125" style="133" bestFit="1" customWidth="1"/>
    <col min="98" max="98" width="9.140625" style="133"/>
    <col min="99" max="99" width="13.28515625" style="133" bestFit="1" customWidth="1"/>
    <col min="100" max="100" width="11.5703125" style="133" bestFit="1" customWidth="1"/>
    <col min="101" max="120" width="9.140625" style="133"/>
    <col min="121" max="121" width="12" style="133" bestFit="1" customWidth="1"/>
    <col min="122" max="123" width="12" style="133" customWidth="1"/>
    <col min="124" max="126" width="9.140625" style="133"/>
    <col min="127" max="127" width="12" style="133" bestFit="1" customWidth="1"/>
    <col min="128" max="16384" width="9.140625" style="133"/>
  </cols>
  <sheetData>
    <row r="1" spans="12:118">
      <c r="L1" s="133"/>
      <c r="M1" s="133"/>
      <c r="N1" s="133"/>
      <c r="O1" s="133"/>
      <c r="P1" s="133"/>
      <c r="Q1" s="133"/>
      <c r="R1" s="133"/>
      <c r="S1" s="133"/>
      <c r="T1" s="133"/>
      <c r="U1" s="176"/>
      <c r="V1" s="176"/>
      <c r="W1" s="176"/>
      <c r="X1" s="176"/>
      <c r="Y1" s="176"/>
      <c r="Z1" s="176"/>
      <c r="AA1" s="176"/>
      <c r="BM1" s="6"/>
      <c r="CI1" s="133"/>
      <c r="CJ1" s="133"/>
      <c r="DM1" s="133" t="s">
        <v>112</v>
      </c>
      <c r="DN1" s="133" t="s">
        <v>164</v>
      </c>
    </row>
    <row r="2" spans="12:118" ht="18">
      <c r="L2" s="133"/>
      <c r="M2" s="133"/>
      <c r="N2" s="133"/>
      <c r="O2" s="133"/>
      <c r="P2" s="133"/>
      <c r="Q2" s="133"/>
      <c r="R2" s="133"/>
      <c r="S2" s="133"/>
      <c r="T2" s="133"/>
      <c r="U2" s="176"/>
      <c r="V2" s="176"/>
      <c r="W2" s="176"/>
      <c r="X2" s="176"/>
      <c r="Y2" s="176"/>
      <c r="Z2" s="176"/>
      <c r="AA2" s="176"/>
      <c r="CI2" s="133"/>
      <c r="CJ2" s="133"/>
      <c r="DM2" s="13" t="s">
        <v>163</v>
      </c>
      <c r="DN2" s="133" t="s">
        <v>165</v>
      </c>
    </row>
    <row r="3" spans="12:118">
      <c r="L3" s="133"/>
      <c r="M3" s="133"/>
      <c r="N3" s="133"/>
      <c r="O3" s="133"/>
      <c r="P3" s="133"/>
      <c r="Q3" s="133"/>
      <c r="R3" s="133"/>
      <c r="S3" s="133"/>
      <c r="T3" s="133"/>
      <c r="U3" s="176"/>
      <c r="V3" s="176"/>
      <c r="W3" s="176"/>
      <c r="X3" s="176"/>
      <c r="Y3" s="176"/>
      <c r="Z3" s="176"/>
      <c r="AA3" s="176"/>
      <c r="BM3" s="176"/>
      <c r="BN3" s="176"/>
      <c r="BO3" s="176"/>
      <c r="BP3" s="176"/>
      <c r="BQ3" s="176"/>
      <c r="BR3" s="176"/>
      <c r="BS3" s="176"/>
      <c r="BT3" s="176"/>
      <c r="BU3" s="176"/>
      <c r="CI3" s="133"/>
      <c r="CJ3" s="133"/>
      <c r="DM3" s="133" t="s">
        <v>166</v>
      </c>
      <c r="DN3" s="133" t="s">
        <v>167</v>
      </c>
    </row>
    <row r="4" spans="12:118" ht="18">
      <c r="L4" s="133"/>
      <c r="M4" s="133"/>
      <c r="N4" s="133"/>
      <c r="O4" s="133"/>
      <c r="P4" s="133"/>
      <c r="Q4" s="133"/>
      <c r="R4" s="133"/>
      <c r="S4" s="133"/>
      <c r="T4" s="133"/>
      <c r="U4" s="176"/>
      <c r="V4" s="176"/>
      <c r="W4" s="176"/>
      <c r="X4" s="176"/>
      <c r="Y4" s="176"/>
      <c r="Z4" s="176"/>
      <c r="AA4" s="176"/>
      <c r="BM4" s="176"/>
      <c r="BN4" s="176"/>
      <c r="BO4" s="176"/>
      <c r="BP4" s="176"/>
      <c r="BQ4" s="176"/>
      <c r="BR4" s="176"/>
      <c r="BS4" s="176"/>
      <c r="BT4" s="176"/>
      <c r="BU4" s="176"/>
      <c r="CI4" s="133"/>
      <c r="CJ4" s="133"/>
      <c r="DM4" s="13" t="s">
        <v>170</v>
      </c>
      <c r="DN4" s="133" t="s">
        <v>168</v>
      </c>
    </row>
    <row r="5" spans="12:118" ht="18">
      <c r="L5" s="133"/>
      <c r="M5" s="133"/>
      <c r="N5" s="133"/>
      <c r="O5" s="133"/>
      <c r="P5" s="133"/>
      <c r="Q5" s="133"/>
      <c r="R5" s="133"/>
      <c r="S5" s="133"/>
      <c r="T5" s="133"/>
      <c r="U5" s="176"/>
      <c r="V5" s="176"/>
      <c r="W5" s="176"/>
      <c r="X5" s="176"/>
      <c r="Y5" s="176"/>
      <c r="Z5" s="176"/>
      <c r="AA5" s="176"/>
      <c r="BM5" s="176"/>
      <c r="BN5" s="176"/>
      <c r="BO5" s="176"/>
      <c r="BP5" s="176"/>
      <c r="BQ5" s="176"/>
      <c r="BR5" s="176"/>
      <c r="BS5" s="176"/>
      <c r="BT5" s="176"/>
      <c r="BU5" s="176"/>
      <c r="CI5" s="133"/>
      <c r="CJ5" s="133"/>
      <c r="DM5" s="13" t="s">
        <v>171</v>
      </c>
      <c r="DN5" s="133" t="s">
        <v>169</v>
      </c>
    </row>
    <row r="6" spans="12:118" ht="18.75">
      <c r="L6" s="133"/>
      <c r="M6" s="133"/>
      <c r="N6" s="133"/>
      <c r="O6" s="133"/>
      <c r="P6" s="133"/>
      <c r="Q6" s="133"/>
      <c r="R6" s="133"/>
      <c r="S6" s="133"/>
      <c r="T6" s="133"/>
      <c r="U6" s="176"/>
      <c r="V6" s="176"/>
      <c r="W6" s="176"/>
      <c r="X6" s="176"/>
      <c r="Y6" s="176"/>
      <c r="Z6" s="176"/>
      <c r="AA6" s="176"/>
      <c r="BM6" s="176"/>
      <c r="BN6" s="176"/>
      <c r="BO6" s="176"/>
      <c r="BP6" s="176"/>
      <c r="BQ6" s="176"/>
      <c r="BR6" s="176"/>
      <c r="BS6" s="176"/>
      <c r="BT6" s="176"/>
      <c r="BU6" s="176"/>
      <c r="CI6" s="133"/>
      <c r="CJ6" s="133"/>
      <c r="DM6" s="13" t="s">
        <v>174</v>
      </c>
      <c r="DN6" s="133" t="s">
        <v>173</v>
      </c>
    </row>
    <row r="7" spans="12:118" ht="18">
      <c r="L7" s="133"/>
      <c r="M7" s="133"/>
      <c r="N7" s="133"/>
      <c r="O7" s="133"/>
      <c r="P7" s="133"/>
      <c r="Q7" s="133"/>
      <c r="R7" s="133"/>
      <c r="S7" s="133"/>
      <c r="T7" s="133"/>
      <c r="U7" s="176"/>
      <c r="V7" s="176"/>
      <c r="W7" s="176"/>
      <c r="X7" s="176"/>
      <c r="Y7" s="176"/>
      <c r="Z7" s="176"/>
      <c r="AA7" s="176"/>
      <c r="AM7" s="133"/>
      <c r="BM7" s="176"/>
      <c r="BN7" s="176"/>
      <c r="BO7" s="176"/>
      <c r="BP7" s="176"/>
      <c r="BQ7" s="176"/>
      <c r="BR7" s="176"/>
      <c r="BS7" s="176"/>
      <c r="BT7" s="176"/>
      <c r="BU7" s="176"/>
      <c r="CI7" s="133"/>
      <c r="CJ7" s="133"/>
      <c r="DM7" s="13" t="s">
        <v>175</v>
      </c>
      <c r="DN7" s="133" t="s">
        <v>176</v>
      </c>
    </row>
    <row r="8" spans="12:118" ht="18">
      <c r="L8" s="133"/>
      <c r="M8" s="133"/>
      <c r="N8" s="133"/>
      <c r="O8" s="133"/>
      <c r="P8" s="133"/>
      <c r="Q8" s="133"/>
      <c r="R8" s="133"/>
      <c r="S8" s="133"/>
      <c r="T8" s="133"/>
      <c r="U8" s="176"/>
      <c r="V8" s="176"/>
      <c r="W8" s="176"/>
      <c r="X8" s="176"/>
      <c r="Y8" s="176"/>
      <c r="Z8" s="176"/>
      <c r="AA8" s="176"/>
      <c r="AM8" s="133"/>
      <c r="BM8" s="176"/>
      <c r="BN8" s="176"/>
      <c r="BO8" s="176"/>
      <c r="BP8" s="176"/>
      <c r="BQ8" s="176"/>
      <c r="BR8" s="176"/>
      <c r="BS8" s="176"/>
      <c r="BT8" s="176"/>
      <c r="BU8" s="176"/>
      <c r="CJ8" s="133"/>
      <c r="DM8" s="13" t="s">
        <v>179</v>
      </c>
      <c r="DN8" s="133" t="s">
        <v>178</v>
      </c>
    </row>
    <row r="9" spans="12:118" ht="18">
      <c r="L9" s="133"/>
      <c r="M9" s="133"/>
      <c r="N9" s="133"/>
      <c r="O9" s="133"/>
      <c r="P9" s="133"/>
      <c r="Q9" s="133"/>
      <c r="R9" s="133"/>
      <c r="S9" s="133"/>
      <c r="T9" s="133"/>
      <c r="U9" s="176"/>
      <c r="V9" s="176"/>
      <c r="W9" s="176"/>
      <c r="X9" s="176"/>
      <c r="Y9" s="176"/>
      <c r="Z9" s="176"/>
      <c r="AA9" s="176"/>
      <c r="AM9" s="133"/>
      <c r="BM9" s="176"/>
      <c r="BN9" s="176"/>
      <c r="BO9" s="176"/>
      <c r="BP9" s="176"/>
      <c r="BQ9" s="176"/>
      <c r="BR9" s="176"/>
      <c r="BS9" s="176"/>
      <c r="BT9" s="176"/>
      <c r="BU9" s="176"/>
      <c r="CJ9" s="133"/>
      <c r="DM9" s="13" t="s">
        <v>180</v>
      </c>
      <c r="DN9" s="133" t="s">
        <v>181</v>
      </c>
    </row>
    <row r="10" spans="12:118">
      <c r="L10" s="133"/>
      <c r="M10" s="133"/>
      <c r="N10" s="133"/>
      <c r="O10" s="133"/>
      <c r="P10" s="133"/>
      <c r="Q10" s="133"/>
      <c r="R10" s="133"/>
      <c r="S10" s="133"/>
      <c r="T10" s="133"/>
      <c r="U10" s="176"/>
      <c r="V10" s="176"/>
      <c r="W10" s="176"/>
      <c r="X10" s="176"/>
      <c r="Y10" s="176"/>
      <c r="Z10" s="176"/>
      <c r="AA10" s="176"/>
      <c r="AM10" s="133"/>
      <c r="BM10" s="176"/>
      <c r="BN10" s="176"/>
      <c r="BO10" s="176"/>
      <c r="BP10" s="176"/>
      <c r="BQ10" s="176"/>
      <c r="BR10" s="176"/>
      <c r="BS10" s="176"/>
      <c r="BT10" s="176"/>
      <c r="BU10" s="176"/>
      <c r="CJ10" s="133"/>
      <c r="DM10" s="13" t="s">
        <v>182</v>
      </c>
      <c r="DN10" s="133" t="s">
        <v>183</v>
      </c>
    </row>
    <row r="11" spans="12:118" ht="18">
      <c r="L11" s="133"/>
      <c r="M11" s="133"/>
      <c r="N11" s="133"/>
      <c r="O11" s="133"/>
      <c r="P11" s="133"/>
      <c r="Q11" s="133"/>
      <c r="R11" s="133"/>
      <c r="S11" s="133"/>
      <c r="T11" s="133"/>
      <c r="U11" s="176"/>
      <c r="V11" s="176"/>
      <c r="W11" s="176"/>
      <c r="X11" s="176"/>
      <c r="Y11" s="176"/>
      <c r="Z11" s="176"/>
      <c r="AA11" s="176"/>
      <c r="AM11" s="133"/>
      <c r="BM11" s="176"/>
      <c r="BN11" s="176" t="s">
        <v>0</v>
      </c>
      <c r="BO11" s="176" t="s">
        <v>65</v>
      </c>
      <c r="BP11" s="176"/>
      <c r="BQ11" s="176"/>
      <c r="BR11" s="176"/>
      <c r="BS11" s="176"/>
      <c r="BT11" s="176"/>
      <c r="BU11" s="176"/>
      <c r="BV11" s="176"/>
      <c r="CJ11" s="133"/>
      <c r="DM11" s="13" t="s">
        <v>186</v>
      </c>
      <c r="DN11" s="133" t="s">
        <v>185</v>
      </c>
    </row>
    <row r="12" spans="12:118" ht="18">
      <c r="L12" s="133"/>
      <c r="M12" s="133"/>
      <c r="N12" s="133"/>
      <c r="O12" s="133"/>
      <c r="P12" s="133"/>
      <c r="Q12" s="133"/>
      <c r="R12" s="133"/>
      <c r="S12" s="133"/>
      <c r="T12" s="133"/>
      <c r="U12" s="176"/>
      <c r="V12" s="176"/>
      <c r="W12" s="176"/>
      <c r="X12" s="176"/>
      <c r="Y12" s="176"/>
      <c r="Z12" s="176"/>
      <c r="AA12" s="176"/>
      <c r="AM12" s="133"/>
      <c r="BM12" s="176"/>
      <c r="BN12" s="176" t="s">
        <v>79</v>
      </c>
      <c r="BO12" s="176" t="s">
        <v>66</v>
      </c>
      <c r="BP12" s="176"/>
      <c r="BQ12" s="176"/>
      <c r="BR12" s="176"/>
      <c r="BS12" s="176"/>
      <c r="BT12" s="176"/>
      <c r="BU12" s="176"/>
      <c r="BV12" s="176"/>
      <c r="CJ12" s="133"/>
      <c r="DM12" s="133" t="s">
        <v>187</v>
      </c>
      <c r="DN12" s="133" t="s">
        <v>188</v>
      </c>
    </row>
    <row r="13" spans="12:118" ht="18">
      <c r="L13" s="133"/>
      <c r="M13" s="133"/>
      <c r="N13" s="133"/>
      <c r="O13" s="133"/>
      <c r="P13" s="133"/>
      <c r="Q13" s="133"/>
      <c r="R13" s="133"/>
      <c r="S13" s="133"/>
      <c r="T13" s="133"/>
      <c r="U13" s="176"/>
      <c r="V13" s="176"/>
      <c r="W13" s="176"/>
      <c r="X13" s="176"/>
      <c r="Y13" s="176"/>
      <c r="Z13" s="176"/>
      <c r="AA13" s="176"/>
      <c r="AM13" s="133"/>
      <c r="BM13" s="176"/>
      <c r="BN13" s="176" t="s">
        <v>2</v>
      </c>
      <c r="BO13" s="176" t="s">
        <v>6</v>
      </c>
      <c r="BP13" s="176"/>
      <c r="BQ13" s="176"/>
      <c r="BR13" s="176"/>
      <c r="BS13" s="176"/>
      <c r="BT13" s="176"/>
      <c r="BU13" s="176"/>
      <c r="BV13" s="176"/>
      <c r="CJ13" s="133"/>
      <c r="CR13" s="133" t="s">
        <v>71</v>
      </c>
      <c r="CS13" s="133" t="s">
        <v>72</v>
      </c>
    </row>
    <row r="14" spans="12:118" ht="18">
      <c r="L14" s="133"/>
      <c r="M14" s="12"/>
      <c r="N14" s="133"/>
      <c r="O14" s="133"/>
      <c r="P14" s="12"/>
      <c r="Q14" s="12"/>
      <c r="R14" s="133"/>
      <c r="S14" s="133"/>
      <c r="T14" s="133"/>
      <c r="U14" s="176"/>
      <c r="V14" s="176"/>
      <c r="W14" s="176"/>
      <c r="X14" s="176"/>
      <c r="Y14" s="176"/>
      <c r="Z14" s="176"/>
      <c r="AA14" s="176"/>
      <c r="AM14" s="133"/>
      <c r="BM14" s="176"/>
      <c r="BN14" s="176" t="s">
        <v>21</v>
      </c>
      <c r="BO14" s="176" t="s">
        <v>20</v>
      </c>
      <c r="BP14" s="176"/>
      <c r="BQ14" s="176"/>
      <c r="BR14" s="176"/>
      <c r="BS14" s="176"/>
      <c r="BT14" s="176"/>
      <c r="BU14" s="176"/>
      <c r="BV14" s="176"/>
      <c r="CJ14" s="133"/>
      <c r="CR14" s="133" t="s">
        <v>80</v>
      </c>
      <c r="CS14" s="133" t="s">
        <v>93</v>
      </c>
    </row>
    <row r="15" spans="12:118" ht="18">
      <c r="L15" s="133"/>
      <c r="M15" s="133"/>
      <c r="N15" s="133"/>
      <c r="P15" s="133"/>
      <c r="Q15" s="133"/>
      <c r="R15" s="133"/>
      <c r="S15" s="133"/>
      <c r="T15" s="133"/>
      <c r="U15" s="176"/>
      <c r="V15" s="176"/>
      <c r="W15" s="176"/>
      <c r="X15" s="176"/>
      <c r="Y15" s="176"/>
      <c r="Z15" s="176"/>
      <c r="AA15" s="176"/>
      <c r="AM15" s="133"/>
      <c r="BM15" s="176"/>
      <c r="BN15" s="176" t="s">
        <v>275</v>
      </c>
      <c r="BO15" s="176" t="s">
        <v>15</v>
      </c>
      <c r="BP15" s="176"/>
      <c r="BQ15" s="176"/>
      <c r="BR15" s="176"/>
      <c r="BS15" s="176"/>
      <c r="BT15" s="176"/>
      <c r="BU15" s="176"/>
      <c r="BV15" s="176"/>
      <c r="CI15" s="133"/>
      <c r="CJ15" s="133"/>
      <c r="CR15" s="133" t="s">
        <v>73</v>
      </c>
      <c r="CS15" s="133" t="s">
        <v>74</v>
      </c>
    </row>
    <row r="16" spans="12:118" ht="18">
      <c r="L16" s="133"/>
      <c r="M16" s="133"/>
      <c r="N16" s="133"/>
      <c r="O16" s="133"/>
      <c r="P16" s="133"/>
      <c r="Q16" s="133"/>
      <c r="S16" s="133"/>
      <c r="AM16" s="133"/>
      <c r="BM16" s="176"/>
      <c r="BN16" s="176" t="s">
        <v>12</v>
      </c>
      <c r="BO16" s="176" t="s">
        <v>13</v>
      </c>
      <c r="BP16" s="176"/>
      <c r="BQ16" s="176"/>
      <c r="BR16" s="176"/>
      <c r="BS16" s="176"/>
      <c r="BT16" s="176"/>
      <c r="BU16" s="176"/>
      <c r="BV16" s="176"/>
      <c r="CR16" s="133" t="s">
        <v>45</v>
      </c>
      <c r="CS16" s="133" t="s">
        <v>76</v>
      </c>
    </row>
    <row r="17" spans="2:126" ht="18">
      <c r="L17" s="133"/>
      <c r="M17" s="133"/>
      <c r="N17" s="133"/>
      <c r="O17" s="133"/>
      <c r="P17" s="133"/>
      <c r="Q17" s="133"/>
      <c r="S17" s="133"/>
      <c r="AM17" s="133"/>
      <c r="AT17" s="133"/>
      <c r="AU17" s="133"/>
      <c r="AV17" s="133"/>
      <c r="BM17" s="176"/>
      <c r="BN17" s="176" t="s">
        <v>16</v>
      </c>
      <c r="BO17" s="176" t="s">
        <v>14</v>
      </c>
      <c r="BP17" s="176"/>
      <c r="BQ17" s="176"/>
      <c r="BR17" s="176"/>
      <c r="BS17" s="176"/>
      <c r="BT17" s="176"/>
      <c r="BU17" s="176"/>
      <c r="BV17" s="176"/>
      <c r="CR17" s="133" t="s">
        <v>77</v>
      </c>
      <c r="CS17" s="133" t="s">
        <v>94</v>
      </c>
      <c r="DM17" s="13" t="s">
        <v>163</v>
      </c>
      <c r="DN17" s="133">
        <v>1.4999999999999999E-2</v>
      </c>
      <c r="DO17" s="133" t="s">
        <v>184</v>
      </c>
    </row>
    <row r="18" spans="2:126" ht="18">
      <c r="L18" s="133"/>
      <c r="M18" s="133"/>
      <c r="N18" s="133"/>
      <c r="O18" s="133"/>
      <c r="P18" s="133"/>
      <c r="Q18" s="133"/>
      <c r="S18" s="133"/>
      <c r="AM18" s="133"/>
      <c r="AT18" s="133"/>
      <c r="AU18" s="133"/>
      <c r="AV18" s="133"/>
      <c r="BM18" s="176"/>
      <c r="BN18" s="176" t="s">
        <v>69</v>
      </c>
      <c r="BO18" s="176"/>
      <c r="BP18" s="176"/>
      <c r="BQ18" s="176"/>
      <c r="BR18" s="176"/>
      <c r="BS18" s="176"/>
      <c r="BT18" s="176"/>
      <c r="BU18" s="176"/>
      <c r="BV18" s="176"/>
      <c r="CS18" s="176"/>
      <c r="CT18" s="176"/>
      <c r="CU18" s="176"/>
      <c r="DM18" s="133" t="s">
        <v>166</v>
      </c>
      <c r="DN18" s="133">
        <v>0.2</v>
      </c>
    </row>
    <row r="19" spans="2:126" ht="18">
      <c r="I19" s="133" t="s">
        <v>81</v>
      </c>
      <c r="L19" s="133"/>
      <c r="M19" s="133"/>
      <c r="N19" s="133"/>
      <c r="O19" s="133"/>
      <c r="P19" s="133"/>
      <c r="Q19" s="133"/>
      <c r="S19" s="133"/>
      <c r="AM19" s="133"/>
      <c r="BM19" s="176"/>
      <c r="BN19" s="176" t="s">
        <v>337</v>
      </c>
      <c r="BO19" s="176" t="s">
        <v>11</v>
      </c>
      <c r="BP19" s="176"/>
      <c r="BQ19" s="176"/>
      <c r="BR19" s="176"/>
      <c r="BS19" s="176"/>
      <c r="BT19" s="176"/>
      <c r="BU19" s="176"/>
      <c r="CA19" s="138"/>
      <c r="CL19" s="12"/>
      <c r="CS19" s="176"/>
      <c r="CT19" s="176"/>
      <c r="CU19" s="176"/>
      <c r="DM19" s="13" t="s">
        <v>175</v>
      </c>
    </row>
    <row r="20" spans="2:126" ht="18">
      <c r="B20" s="241" t="s">
        <v>348</v>
      </c>
      <c r="C20" s="5">
        <v>2000</v>
      </c>
      <c r="I20" s="133" t="s">
        <v>82</v>
      </c>
      <c r="L20" s="133"/>
      <c r="M20" s="133"/>
      <c r="S20" s="133"/>
      <c r="BM20" s="176"/>
      <c r="BN20" s="176" t="s">
        <v>338</v>
      </c>
      <c r="BO20" s="176" t="s">
        <v>17</v>
      </c>
      <c r="BP20" s="176"/>
      <c r="BQ20" s="176"/>
      <c r="BR20" s="176"/>
      <c r="BS20" s="176"/>
      <c r="BT20" s="176"/>
      <c r="BU20" s="176"/>
      <c r="CA20" s="138"/>
      <c r="CS20" s="176"/>
      <c r="CT20" s="176"/>
      <c r="CU20" s="176"/>
      <c r="DM20" s="13" t="s">
        <v>180</v>
      </c>
      <c r="DN20" s="133">
        <v>1.04</v>
      </c>
    </row>
    <row r="21" spans="2:126" ht="18">
      <c r="L21" s="133"/>
      <c r="M21" s="133"/>
      <c r="S21" s="133"/>
      <c r="AL21" s="133"/>
      <c r="BM21" s="176"/>
      <c r="BN21" s="176" t="s">
        <v>279</v>
      </c>
      <c r="BO21" s="176" t="s">
        <v>19</v>
      </c>
      <c r="BP21" s="176"/>
      <c r="BQ21" s="176"/>
      <c r="BR21" s="176"/>
      <c r="BS21" s="176"/>
      <c r="BT21" s="176"/>
      <c r="BU21" s="176"/>
      <c r="CA21" s="138"/>
      <c r="CD21" s="14"/>
      <c r="CE21" s="14"/>
      <c r="CS21" s="176"/>
      <c r="CT21" s="176"/>
      <c r="CU21" s="176"/>
      <c r="DM21" s="13" t="s">
        <v>182</v>
      </c>
      <c r="DN21" s="133">
        <v>1</v>
      </c>
      <c r="DO21" s="133" t="s">
        <v>184</v>
      </c>
    </row>
    <row r="22" spans="2:126" ht="18">
      <c r="L22" s="133"/>
      <c r="M22" s="133"/>
      <c r="N22" s="133"/>
      <c r="O22" s="133"/>
      <c r="P22" s="133"/>
      <c r="Q22" s="133"/>
      <c r="R22" s="133"/>
      <c r="S22" s="133"/>
      <c r="T22" s="133"/>
      <c r="U22" s="176"/>
      <c r="V22" s="176" t="s">
        <v>342</v>
      </c>
      <c r="W22" s="176" t="s">
        <v>343</v>
      </c>
      <c r="X22" s="176"/>
      <c r="Y22" s="176" t="s">
        <v>344</v>
      </c>
      <c r="Z22" s="176" t="s">
        <v>345</v>
      </c>
      <c r="AA22" s="176"/>
      <c r="BB22" s="133" t="s">
        <v>91</v>
      </c>
      <c r="BG22" s="135"/>
      <c r="BH22" s="135"/>
      <c r="BI22" s="135"/>
      <c r="BJ22" s="135"/>
      <c r="BM22" s="176"/>
      <c r="BN22" s="176" t="s">
        <v>23</v>
      </c>
      <c r="BO22" s="176" t="s">
        <v>24</v>
      </c>
      <c r="BP22" s="176"/>
      <c r="BQ22" s="176" t="s">
        <v>1</v>
      </c>
      <c r="BR22" s="176"/>
      <c r="BS22" s="176"/>
      <c r="BT22" s="176"/>
      <c r="BU22" s="176"/>
      <c r="CH22" s="14"/>
      <c r="CI22" s="133"/>
      <c r="CJ22" s="133"/>
      <c r="CS22" s="176"/>
      <c r="CT22" s="176"/>
      <c r="CU22" s="176"/>
    </row>
    <row r="23" spans="2:126" ht="18">
      <c r="B23" s="77" t="s">
        <v>190</v>
      </c>
      <c r="C23" s="132" t="s">
        <v>191</v>
      </c>
      <c r="D23" s="77" t="s">
        <v>86</v>
      </c>
      <c r="E23" s="77" t="s">
        <v>193</v>
      </c>
      <c r="F23" s="77" t="s">
        <v>192</v>
      </c>
      <c r="G23" s="77" t="s">
        <v>197</v>
      </c>
      <c r="H23" s="81" t="s">
        <v>90</v>
      </c>
      <c r="I23" s="210" t="s">
        <v>202</v>
      </c>
      <c r="J23" s="210" t="s">
        <v>339</v>
      </c>
      <c r="K23" s="210" t="s">
        <v>340</v>
      </c>
      <c r="L23" s="81" t="s">
        <v>83</v>
      </c>
      <c r="M23" s="82" t="s">
        <v>200</v>
      </c>
      <c r="N23" s="82" t="s">
        <v>201</v>
      </c>
      <c r="O23" s="82" t="s">
        <v>212</v>
      </c>
      <c r="P23" s="80" t="s">
        <v>25</v>
      </c>
      <c r="Q23" s="80" t="s">
        <v>112</v>
      </c>
      <c r="R23" s="80" t="s">
        <v>276</v>
      </c>
      <c r="S23" s="80" t="s">
        <v>0</v>
      </c>
      <c r="T23" s="80" t="s">
        <v>136</v>
      </c>
      <c r="U23" s="239"/>
      <c r="V23" s="231" t="s">
        <v>92</v>
      </c>
      <c r="W23" s="232" t="s">
        <v>281</v>
      </c>
      <c r="X23" s="239"/>
      <c r="Y23" s="202" t="s">
        <v>92</v>
      </c>
      <c r="Z23" s="231" t="s">
        <v>52</v>
      </c>
      <c r="AA23" s="239"/>
      <c r="AB23" s="20" t="s">
        <v>59</v>
      </c>
      <c r="AC23" s="20" t="s">
        <v>60</v>
      </c>
      <c r="AD23" s="20" t="s">
        <v>57</v>
      </c>
      <c r="AE23" s="20" t="s">
        <v>58</v>
      </c>
      <c r="AF23" s="20" t="s">
        <v>149</v>
      </c>
      <c r="AG23" s="20" t="s">
        <v>5</v>
      </c>
      <c r="AH23" s="35" t="s">
        <v>204</v>
      </c>
      <c r="AI23" s="87" t="s">
        <v>205</v>
      </c>
      <c r="AJ23" s="35" t="s">
        <v>138</v>
      </c>
      <c r="AK23" s="35" t="s">
        <v>30</v>
      </c>
      <c r="AL23" s="35" t="s">
        <v>29</v>
      </c>
      <c r="AM23" s="20" t="s">
        <v>278</v>
      </c>
      <c r="AN23" s="20" t="s">
        <v>59</v>
      </c>
      <c r="AO23" s="20" t="s">
        <v>60</v>
      </c>
      <c r="AP23" s="20" t="s">
        <v>209</v>
      </c>
      <c r="AQ23" s="20" t="s">
        <v>208</v>
      </c>
      <c r="AR23" s="20" t="s">
        <v>61</v>
      </c>
      <c r="AS23" s="20" t="s">
        <v>62</v>
      </c>
      <c r="AT23" s="20" t="s">
        <v>140</v>
      </c>
      <c r="AU23" s="20" t="s">
        <v>64</v>
      </c>
      <c r="AV23" s="20" t="s">
        <v>142</v>
      </c>
      <c r="AW23" s="20" t="s">
        <v>142</v>
      </c>
      <c r="AX23" s="20" t="s">
        <v>63</v>
      </c>
      <c r="AY23" s="20" t="s">
        <v>141</v>
      </c>
      <c r="AZ23" s="35" t="s">
        <v>144</v>
      </c>
      <c r="BA23" s="35" t="s">
        <v>210</v>
      </c>
      <c r="BB23" s="35" t="s">
        <v>145</v>
      </c>
      <c r="BC23" s="20" t="s">
        <v>211</v>
      </c>
      <c r="BD23" s="20" t="s">
        <v>147</v>
      </c>
      <c r="BE23" s="231" t="s">
        <v>92</v>
      </c>
      <c r="BF23" s="232" t="s">
        <v>281</v>
      </c>
      <c r="BG23" s="125" t="s">
        <v>282</v>
      </c>
      <c r="BH23" s="20" t="s">
        <v>150</v>
      </c>
      <c r="BI23" s="20" t="s">
        <v>134</v>
      </c>
      <c r="BJ23" s="20" t="s">
        <v>151</v>
      </c>
      <c r="BK23" s="135"/>
      <c r="BL23" s="135"/>
      <c r="BN23" s="133" t="s">
        <v>25</v>
      </c>
      <c r="BO23" s="133" t="s">
        <v>26</v>
      </c>
      <c r="CB23" s="29" t="s">
        <v>48</v>
      </c>
      <c r="CC23" s="20" t="s">
        <v>49</v>
      </c>
      <c r="CD23" s="20" t="s">
        <v>284</v>
      </c>
      <c r="CE23" s="20" t="s">
        <v>285</v>
      </c>
      <c r="CF23" s="20" t="s">
        <v>285</v>
      </c>
      <c r="CG23" s="20" t="s">
        <v>75</v>
      </c>
      <c r="CH23" s="20" t="s">
        <v>44</v>
      </c>
      <c r="CI23" s="20" t="s">
        <v>288</v>
      </c>
      <c r="CJ23" s="231" t="s">
        <v>52</v>
      </c>
      <c r="CK23" s="35" t="s">
        <v>289</v>
      </c>
      <c r="CL23" s="202" t="s">
        <v>92</v>
      </c>
      <c r="CM23" s="20" t="s">
        <v>150</v>
      </c>
      <c r="CN23" s="20" t="s">
        <v>134</v>
      </c>
      <c r="CO23" s="20" t="s">
        <v>151</v>
      </c>
      <c r="CP23" s="20"/>
      <c r="DL23" s="20" t="s">
        <v>150</v>
      </c>
      <c r="DM23" s="13" t="s">
        <v>172</v>
      </c>
      <c r="DN23" s="13" t="s">
        <v>170</v>
      </c>
      <c r="DO23" s="13" t="s">
        <v>171</v>
      </c>
      <c r="DP23" s="13" t="s">
        <v>175</v>
      </c>
      <c r="DQ23" s="13" t="s">
        <v>174</v>
      </c>
      <c r="DR23" s="13" t="s">
        <v>186</v>
      </c>
      <c r="DS23" s="13" t="s">
        <v>177</v>
      </c>
      <c r="DT23" s="133" t="s">
        <v>187</v>
      </c>
      <c r="DV23" s="49" t="s">
        <v>98</v>
      </c>
    </row>
    <row r="24" spans="2:126" ht="17.25">
      <c r="B24" s="78"/>
      <c r="C24" s="78"/>
      <c r="D24" s="78"/>
      <c r="E24" s="79" t="s">
        <v>137</v>
      </c>
      <c r="F24" s="79" t="s">
        <v>198</v>
      </c>
      <c r="G24" s="79" t="s">
        <v>143</v>
      </c>
      <c r="H24" s="83"/>
      <c r="I24" s="83"/>
      <c r="J24" s="211"/>
      <c r="K24" s="211" t="s">
        <v>283</v>
      </c>
      <c r="L24" s="83" t="s">
        <v>199</v>
      </c>
      <c r="M24" s="83" t="s">
        <v>199</v>
      </c>
      <c r="N24" s="83" t="s">
        <v>199</v>
      </c>
      <c r="O24" s="83" t="s">
        <v>213</v>
      </c>
      <c r="P24" s="83" t="s">
        <v>102</v>
      </c>
      <c r="Q24" s="83" t="s">
        <v>102</v>
      </c>
      <c r="R24" s="83" t="s">
        <v>103</v>
      </c>
      <c r="S24" s="83"/>
      <c r="T24" s="83" t="s">
        <v>135</v>
      </c>
      <c r="U24" s="209"/>
      <c r="V24" s="236" t="s">
        <v>304</v>
      </c>
      <c r="W24" s="205" t="s">
        <v>102</v>
      </c>
      <c r="X24" s="209"/>
      <c r="Y24" s="236" t="s">
        <v>304</v>
      </c>
      <c r="Z24" s="236" t="s">
        <v>135</v>
      </c>
      <c r="AA24" s="209"/>
      <c r="AD24" s="136" t="s">
        <v>148</v>
      </c>
      <c r="AE24" s="136" t="s">
        <v>148</v>
      </c>
      <c r="AF24" s="136" t="s">
        <v>148</v>
      </c>
      <c r="AG24" s="136" t="s">
        <v>206</v>
      </c>
      <c r="AH24" s="136" t="s">
        <v>137</v>
      </c>
      <c r="AI24" s="136" t="s">
        <v>137</v>
      </c>
      <c r="AJ24" s="229" t="s">
        <v>137</v>
      </c>
      <c r="AL24" s="136" t="s">
        <v>198</v>
      </c>
      <c r="AP24" s="136" t="s">
        <v>207</v>
      </c>
      <c r="AQ24" s="136" t="s">
        <v>207</v>
      </c>
      <c r="AT24" s="136" t="s">
        <v>139</v>
      </c>
      <c r="AV24" s="229" t="s">
        <v>139</v>
      </c>
      <c r="AW24" s="136" t="s">
        <v>280</v>
      </c>
      <c r="AX24" s="136"/>
      <c r="AY24" s="136" t="s">
        <v>135</v>
      </c>
      <c r="AZ24" s="136" t="s">
        <v>143</v>
      </c>
      <c r="BA24" s="136" t="s">
        <v>143</v>
      </c>
      <c r="BB24" s="229" t="s">
        <v>135</v>
      </c>
      <c r="BD24" s="229" t="s">
        <v>102</v>
      </c>
      <c r="BF24" s="136" t="s">
        <v>102</v>
      </c>
      <c r="BG24" s="230"/>
      <c r="BH24" s="136" t="s">
        <v>146</v>
      </c>
      <c r="BJ24" s="136" t="s">
        <v>146</v>
      </c>
      <c r="CC24" s="136" t="s">
        <v>283</v>
      </c>
      <c r="CD24" s="136" t="s">
        <v>135</v>
      </c>
      <c r="CE24" s="136" t="s">
        <v>286</v>
      </c>
      <c r="CF24" s="136" t="s">
        <v>280</v>
      </c>
      <c r="CI24" s="229" t="s">
        <v>135</v>
      </c>
      <c r="CJ24" s="229" t="s">
        <v>135</v>
      </c>
      <c r="CK24" s="136" t="s">
        <v>135</v>
      </c>
      <c r="CM24" s="133" t="s">
        <v>146</v>
      </c>
      <c r="CO24" s="133" t="s">
        <v>146</v>
      </c>
      <c r="DL24" s="133" t="s">
        <v>146</v>
      </c>
      <c r="DN24" s="133" t="s">
        <v>103</v>
      </c>
      <c r="DO24" s="133" t="s">
        <v>103</v>
      </c>
    </row>
    <row r="25" spans="2:126" s="38" customFormat="1">
      <c r="B25" s="76" t="str">
        <f>B26&amp;" "&amp;C26</f>
        <v>Base (Reference)</v>
      </c>
      <c r="J25" s="199"/>
      <c r="K25" s="199"/>
      <c r="L25" s="54"/>
      <c r="M25" s="54"/>
      <c r="N25" s="54"/>
      <c r="O25" s="54"/>
      <c r="P25" s="54"/>
      <c r="Q25" s="54"/>
      <c r="R25" s="54"/>
      <c r="S25" s="54"/>
      <c r="T25" s="54"/>
      <c r="U25" s="206"/>
      <c r="V25" s="206"/>
      <c r="W25" s="206"/>
      <c r="X25" s="206"/>
      <c r="Y25" s="206"/>
      <c r="Z25" s="206"/>
      <c r="AA25" s="206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CB25" s="76" t="str">
        <f>B26&amp;" "&amp;C26</f>
        <v>Base (Reference)</v>
      </c>
      <c r="CC25" s="54"/>
      <c r="CD25" s="54"/>
      <c r="CE25" s="54"/>
      <c r="CF25" s="54"/>
      <c r="CI25" s="54"/>
      <c r="CJ25" s="54"/>
    </row>
    <row r="26" spans="2:126">
      <c r="B26" s="56" t="s">
        <v>290</v>
      </c>
      <c r="C26" s="56" t="s">
        <v>291</v>
      </c>
      <c r="D26" s="56">
        <v>2000</v>
      </c>
      <c r="E26" s="57">
        <f>Baseline!$D$12</f>
        <v>19.100000000000001</v>
      </c>
      <c r="F26" s="57">
        <f>Baseline!$F$12</f>
        <v>62.5</v>
      </c>
      <c r="G26" s="57">
        <f>Baseline!$B$12</f>
        <v>352.5</v>
      </c>
      <c r="H26" s="136">
        <v>2007</v>
      </c>
      <c r="I26" s="133" t="s">
        <v>203</v>
      </c>
      <c r="J26" s="205" t="s">
        <v>40</v>
      </c>
      <c r="K26" s="212">
        <v>1</v>
      </c>
      <c r="L26" s="136" t="s">
        <v>88</v>
      </c>
      <c r="M26" s="136" t="s">
        <v>133</v>
      </c>
      <c r="N26" s="136" t="s">
        <v>156</v>
      </c>
      <c r="O26" s="136">
        <v>0</v>
      </c>
      <c r="P26" s="136">
        <v>50</v>
      </c>
      <c r="Q26" s="136">
        <v>1200</v>
      </c>
      <c r="R26" s="136">
        <v>60</v>
      </c>
      <c r="S26" s="136">
        <v>0.37</v>
      </c>
      <c r="T26" s="136">
        <v>310</v>
      </c>
      <c r="V26" s="237">
        <f>BE26</f>
        <v>2.2000640914303937E-2</v>
      </c>
      <c r="W26" s="214">
        <f>BF26</f>
        <v>0</v>
      </c>
      <c r="Y26" s="238">
        <f>CL26</f>
        <v>7.7112447347935885E-8</v>
      </c>
      <c r="Z26" s="214">
        <f>CJ26</f>
        <v>2.5832669861558522E-7</v>
      </c>
      <c r="AB26" s="137">
        <f>INDEX(Coefficients!$O$3:$O$7,MATCH(S26,Coefficients!$O$3:$O$7))</f>
        <v>0.3</v>
      </c>
      <c r="AC26" s="137">
        <f>INDEX(Coefficients!$O$3:$O$7,MATCH(S26,Coefficients!$O$3:$O$7)+1)</f>
        <v>0.4</v>
      </c>
      <c r="AD26" s="84">
        <f>INDEX(Coefficients!$P$3:$P$7,MATCH(S26,Coefficients!$O$3:$O$7))</f>
        <v>50</v>
      </c>
      <c r="AE26" s="84">
        <f>INDEX(Coefficients!$P$3:$P$7,MATCH(S26,Coefficients!$O$3:$O$7)+1)</f>
        <v>41.8</v>
      </c>
      <c r="AF26" s="84">
        <f t="shared" ref="AF26" si="0">AD26+(S26-AB26)/(AC26-AB26)*(AE26-AD26)</f>
        <v>44.26</v>
      </c>
      <c r="AG26" s="136">
        <f t="shared" ref="AG26:AG57" si="1">D26</f>
        <v>2000</v>
      </c>
      <c r="AH26" s="137">
        <f t="shared" ref="AH26:AH57" si="2">E26</f>
        <v>19.100000000000001</v>
      </c>
      <c r="AI26" s="137">
        <f>IF(AG26&gt;=$C$20,AH26+AI25,0)</f>
        <v>19.100000000000001</v>
      </c>
      <c r="AJ26" s="213">
        <f>IF(ISERROR(AI26/(AG26-($C$20-1))),0,AI26/(AG26-($C$20-1)))</f>
        <v>19.100000000000001</v>
      </c>
      <c r="AK26" s="136">
        <v>12</v>
      </c>
      <c r="AL26" s="137">
        <f t="shared" ref="AL26:AL57" si="3">F26</f>
        <v>62.5</v>
      </c>
      <c r="AM26" s="140">
        <f t="shared" ref="AM26:AM57" si="4">EXP(AF26/RR*(1/293-1/(273+AJ26)))</f>
        <v>0.94555660530549068</v>
      </c>
      <c r="AN26" s="137">
        <f>INDEX(Coefficients!$K$3:$K$10,MATCH(S26,Coefficients!$K$3:$K$10))</f>
        <v>0.35</v>
      </c>
      <c r="AO26" s="137">
        <f>INDEX(Coefficients!$K$3:$K$10,MATCH(S26,Coefficients!$K$3:$K$10)+1)</f>
        <v>0.4</v>
      </c>
      <c r="AP26" s="137">
        <f>INDEX(Coefficients!$L$3:$L$10,MATCH(S26,Coefficients!$K$3:$K$10))</f>
        <v>0.19142307491680963</v>
      </c>
      <c r="AQ26" s="137">
        <f>INDEX(Coefficients!$L$3:$L$10,MATCH(S26,Coefficients!$K$3:$K$10)+1)</f>
        <v>0.35425563574488944</v>
      </c>
      <c r="AR26" s="140">
        <f>INDEX(Coefficients!$M$3:$M$10,MATCH(S26,Coefficients!$K$3:$K$10))</f>
        <v>0.20023799980895765</v>
      </c>
      <c r="AS26" s="140">
        <f>INDEX(Coefficients!$M$3:$M$10,MATCH(S26,Coefficients!$K$3:$K$10)+1)</f>
        <v>0.20987997823914079</v>
      </c>
      <c r="AT26" s="92">
        <f>(AP26+(S26-AN26)/(AO26-AN26)*(AQ26-AP26))*10^-4</f>
        <v>2.5655609924804158E-5</v>
      </c>
      <c r="AU26" s="140">
        <f t="shared" ref="AU26:AU89" si="5">AR26+(S26-AN26)/(AO26-AN26)*(AS26-AR26)</f>
        <v>0.20409479118103091</v>
      </c>
      <c r="AV26" s="215">
        <f>AT26*(AG26-($C$20-1))^(-AU26)</f>
        <v>2.5655609924804158E-5</v>
      </c>
      <c r="AW26" s="227">
        <f>AV26*31556926/10000</f>
        <v>8.0961218388191036E-2</v>
      </c>
      <c r="AX26" s="209">
        <f t="shared" ref="AX26:AX89" si="6">1-EXP(-3.38*S26)</f>
        <v>0.71366705445737511</v>
      </c>
      <c r="AY26" s="209">
        <f t="shared" ref="AY26:AY57" si="7">0.75*T26*CaO*AX26*(MCO2_/MCaO)</f>
        <v>84.741590689541354</v>
      </c>
      <c r="AZ26" s="213">
        <f t="shared" ref="AZ26:AZ57" si="8">G26</f>
        <v>352.5</v>
      </c>
      <c r="BA26" s="213">
        <f>IF(AG26&gt;=$C$20,BA25+AZ26,0)</f>
        <v>352.5</v>
      </c>
      <c r="BB26" s="228">
        <f>BA26/(AG26-($C$20-1))*0.0019*10^-3</f>
        <v>6.6974999999999999E-4</v>
      </c>
      <c r="BC26" s="209" t="str">
        <f t="shared" ref="BC26:BC89" si="9">IF(AK26&gt;=12,IF(AL26&gt;=50,"YES","NO"),"NO")</f>
        <v>YES</v>
      </c>
      <c r="BD26" s="209">
        <f t="shared" ref="BD26:BD57" si="10">IF(BC26="YES",SQRT((2*AM26*AW26/AY26)*kurban*BB26*(AG26-($C$20-1)))*(1/(AG26-($C$20-1)))^nm*1000,0)</f>
        <v>1.1000320457151969</v>
      </c>
      <c r="BE26" s="208">
        <f t="shared" ref="BE26:BE89" si="11">BD26/P26</f>
        <v>2.2000640914303937E-2</v>
      </c>
      <c r="BF26" s="126">
        <f t="shared" ref="BF26:BF57" si="12">BD26-VLOOKUP($C$20,$AG$26:$BD$96,24)</f>
        <v>0</v>
      </c>
      <c r="BG26" s="46">
        <f>((SQRT(AM26*BB26)/SQRT(VLOOKUP($C$20,$AG$26:$BD$96,7)*VLOOKUP($C$20,$AG$26:$BD$96,22)*(AG26-($C$20-1))))-1)</f>
        <v>0</v>
      </c>
      <c r="BH26" s="51">
        <f>VLOOKUP(M26,Coefficients!$E$4:$I$7,3)</f>
        <v>0.43099999999999999</v>
      </c>
      <c r="BI26" s="136">
        <f>IF($AJ26&lt;20,0.025,0.073)</f>
        <v>2.5000000000000001E-2</v>
      </c>
      <c r="BJ26" s="50">
        <f>BH26*(1+BI26*($AJ26-20))</f>
        <v>0.42130250000000002</v>
      </c>
      <c r="BK26" s="134">
        <f>BK25+BJ26</f>
        <v>0.42130250000000002</v>
      </c>
      <c r="CB26" s="136" t="str">
        <f t="shared" ref="CB26:CB57" si="13">J26</f>
        <v>splash</v>
      </c>
      <c r="CC26" s="84">
        <f t="shared" ref="CC26:CC57" si="14">K26</f>
        <v>1</v>
      </c>
      <c r="CD26" s="136">
        <f>IF(CB26="atmospheric",IF(CC26&gt;=1,Coefficients!$T$5,Coefficients!$T$4),Coefficients!$T$3)</f>
        <v>7.35</v>
      </c>
      <c r="CE26" s="136">
        <f>IF(S26&lt;Coefficients!$V$3,Coefficients!$X$3-(Coefficients!$X$4-Coefficients!$X$3)*(Coefficients!$V$3-S26)/(Coefficients!$V$4-Coefficients!$V$3),IF(S26&gt;Coefficients!$V$6,(Coefficients!$X$6-Coefficients!$X$5)*(S26-Coefficients!$V$6)/(Coefficients!$V$6-Coefficients!$V$5)+Coefficients!$X$6,VLOOKUP(S26,Coefficients!$V$3:$X$6,3)))</f>
        <v>5.1999999999999975</v>
      </c>
      <c r="CF26" s="119">
        <f>CE26*10^-12*31556926</f>
        <v>1.6409601519999992E-4</v>
      </c>
      <c r="CG26" s="136">
        <f>VLOOKUP(CB26,Coefficients!$Z$4:$AD$7,4,FALSE)</f>
        <v>0.26500000000000001</v>
      </c>
      <c r="CH26" s="136">
        <f>VLOOKUP(CB26,Coefficients!$Z$4:$AD$7,2,FALSE)</f>
        <v>0.37</v>
      </c>
      <c r="CI26" s="140">
        <f t="shared" ref="CI26:CI57" si="15">CD26*(1-ERF(BD26/(2*(SQRT(CG26*kt*kc*AM26*CF26*10^6*(1/(AG26-($C$20-1)))^CH26*(AG26-($C$20-1)))))))</f>
        <v>6.640360170300557</v>
      </c>
      <c r="CJ26" s="47">
        <f t="shared" ref="CJ26:CJ57" si="16">CD26*(1-ERF(P26/(2*(SQRT(CG26*kt*kc*AM26*CF26*10^6*(1/(AG26-($C$20-1)))^CH26*(AG26-($C$20-1)))))))</f>
        <v>2.5832669861558522E-7</v>
      </c>
      <c r="CK26" s="34">
        <v>3.35</v>
      </c>
      <c r="CL26" s="52">
        <f>CJ26/CK26</f>
        <v>7.7112447347935885E-8</v>
      </c>
      <c r="CM26" s="204">
        <f>VLOOKUP(N26,Coefficients!$E$12:$I$16,3)</f>
        <v>6.0350000000000001</v>
      </c>
      <c r="CN26" s="205">
        <f>IF($AJ26&lt;20,0.025,0.073)</f>
        <v>2.5000000000000001E-2</v>
      </c>
      <c r="CO26" s="203">
        <f>CM26*(1+CN26*($AJ26-20))</f>
        <v>5.8992125</v>
      </c>
      <c r="CP26" s="189">
        <f>CP25+CO26</f>
        <v>5.8992125</v>
      </c>
      <c r="DL26" s="177"/>
    </row>
    <row r="27" spans="2:126">
      <c r="B27" s="56" t="s">
        <v>290</v>
      </c>
      <c r="C27" s="56" t="s">
        <v>291</v>
      </c>
      <c r="D27" s="56">
        <v>2001</v>
      </c>
      <c r="E27" s="57">
        <f>E26</f>
        <v>19.100000000000001</v>
      </c>
      <c r="F27" s="57">
        <f>F26</f>
        <v>62.5</v>
      </c>
      <c r="G27" s="57">
        <f>G26</f>
        <v>352.5</v>
      </c>
      <c r="H27" s="136">
        <f>$H$26</f>
        <v>2007</v>
      </c>
      <c r="I27" s="133" t="str">
        <f>$I$26</f>
        <v>Pile No 243 @ Berth 107</v>
      </c>
      <c r="J27" s="205" t="str">
        <f>$J$26</f>
        <v>splash</v>
      </c>
      <c r="K27" s="212">
        <f>$K$26</f>
        <v>1</v>
      </c>
      <c r="L27" s="136" t="str">
        <f>$L$26</f>
        <v>C1</v>
      </c>
      <c r="M27" s="136" t="str">
        <f>$M$26</f>
        <v>CB4</v>
      </c>
      <c r="N27" s="136" t="str">
        <f>$N$26</f>
        <v>CL5</v>
      </c>
      <c r="O27" s="136">
        <f>$O$26</f>
        <v>0</v>
      </c>
      <c r="P27" s="136">
        <f>$P$26</f>
        <v>50</v>
      </c>
      <c r="Q27" s="136">
        <f>$Q$26</f>
        <v>1200</v>
      </c>
      <c r="R27" s="136">
        <f>$R$26</f>
        <v>60</v>
      </c>
      <c r="S27" s="136">
        <f>$S$26</f>
        <v>0.37</v>
      </c>
      <c r="T27" s="136">
        <f>$T$26</f>
        <v>310</v>
      </c>
      <c r="V27" s="237">
        <f t="shared" ref="V27:V90" si="17">BE27</f>
        <v>2.6675182785468547E-2</v>
      </c>
      <c r="W27" s="214">
        <f t="shared" ref="W27:W90" si="18">BF27</f>
        <v>0.23372709355823051</v>
      </c>
      <c r="Y27" s="238">
        <f t="shared" ref="Y27:Y90" si="19">CL27</f>
        <v>2.0469500791072531E-5</v>
      </c>
      <c r="Z27" s="214">
        <f t="shared" ref="Z27:Z90" si="20">CJ27</f>
        <v>6.8572827650092985E-5</v>
      </c>
      <c r="AB27" s="207">
        <f>INDEX(Coefficients!$O$3:$O$7,MATCH(S27,Coefficients!$O$3:$O$7))</f>
        <v>0.3</v>
      </c>
      <c r="AC27" s="207">
        <f>INDEX(Coefficients!$O$3:$O$7,MATCH(S27,Coefficients!$O$3:$O$7)+1)</f>
        <v>0.4</v>
      </c>
      <c r="AD27" s="212">
        <f>INDEX(Coefficients!$P$3:$P$7,MATCH(S27,Coefficients!$O$3:$O$7))</f>
        <v>50</v>
      </c>
      <c r="AE27" s="212">
        <f>INDEX(Coefficients!$P$3:$P$7,MATCH(S27,Coefficients!$O$3:$O$7)+1)</f>
        <v>41.8</v>
      </c>
      <c r="AF27" s="212">
        <f t="shared" ref="AF27:AF90" si="21">AD27+(S27-AB27)/(AC27-AB27)*(AE27-AD27)</f>
        <v>44.26</v>
      </c>
      <c r="AG27" s="136">
        <f t="shared" si="1"/>
        <v>2001</v>
      </c>
      <c r="AH27" s="137">
        <f t="shared" si="2"/>
        <v>19.100000000000001</v>
      </c>
      <c r="AI27" s="207">
        <f t="shared" ref="AI27:AI90" si="22">IF(AG27&gt;=$C$20,AH27+AI26,0)</f>
        <v>38.200000000000003</v>
      </c>
      <c r="AJ27" s="213">
        <f t="shared" ref="AJ27:AJ90" si="23">IF(ISERROR(AI27/(AG27-($C$20-1))),0,AI27/(AG27-($C$20-1)))</f>
        <v>19.100000000000001</v>
      </c>
      <c r="AK27" s="136">
        <v>12</v>
      </c>
      <c r="AL27" s="137">
        <f t="shared" si="3"/>
        <v>62.5</v>
      </c>
      <c r="AM27" s="214">
        <f t="shared" si="4"/>
        <v>0.94555660530549068</v>
      </c>
      <c r="AN27" s="207">
        <f>INDEX(Coefficients!$K$3:$K$10,MATCH(S27,Coefficients!$K$3:$K$10))</f>
        <v>0.35</v>
      </c>
      <c r="AO27" s="207">
        <f>INDEX(Coefficients!$K$3:$K$10,MATCH(S27,Coefficients!$K$3:$K$10)+1)</f>
        <v>0.4</v>
      </c>
      <c r="AP27" s="207">
        <f>INDEX(Coefficients!$L$3:$L$10,MATCH(S27,Coefficients!$K$3:$K$10))</f>
        <v>0.19142307491680963</v>
      </c>
      <c r="AQ27" s="207">
        <f>INDEX(Coefficients!$L$3:$L$10,MATCH(S27,Coefficients!$K$3:$K$10)+1)</f>
        <v>0.35425563574488944</v>
      </c>
      <c r="AR27" s="214">
        <f>INDEX(Coefficients!$M$3:$M$10,MATCH(S27,Coefficients!$K$3:$K$10))</f>
        <v>0.20023799980895765</v>
      </c>
      <c r="AS27" s="214">
        <f>INDEX(Coefficients!$M$3:$M$10,MATCH(S27,Coefficients!$K$3:$K$10)+1)</f>
        <v>0.20987997823914079</v>
      </c>
      <c r="AT27" s="92">
        <f t="shared" ref="AT27:AT90" si="24">(AP27+(S27-AN27)/(AO27-AN27)*(AQ27-AP27))*10^-4</f>
        <v>2.5655609924804158E-5</v>
      </c>
      <c r="AU27" s="140">
        <f t="shared" si="5"/>
        <v>0.20409479118103091</v>
      </c>
      <c r="AV27" s="215">
        <f t="shared" ref="AV27:AV90" si="25">AT27*(AG27-($C$20-1))^(-AU27)</f>
        <v>2.2271203678780301E-5</v>
      </c>
      <c r="AW27" s="226">
        <f t="shared" ref="AW27:AW90" si="26">AV27*31556926/10000</f>
        <v>7.0281072642219777E-2</v>
      </c>
      <c r="AX27" s="205">
        <f t="shared" si="6"/>
        <v>0.71366705445737511</v>
      </c>
      <c r="AY27" s="205">
        <f t="shared" si="7"/>
        <v>84.741590689541354</v>
      </c>
      <c r="AZ27" s="137">
        <f t="shared" si="8"/>
        <v>352.5</v>
      </c>
      <c r="BA27" s="213">
        <f t="shared" ref="BA27:BA90" si="27">IF(AG27&gt;=$C$20,BA26+AZ27,0)</f>
        <v>705</v>
      </c>
      <c r="BB27" s="228">
        <f t="shared" ref="BB27:BB90" si="28">BA27/(AG27-($C$20-1))*0.0019*10^-3</f>
        <v>6.6974999999999999E-4</v>
      </c>
      <c r="BC27" s="136" t="str">
        <f t="shared" si="9"/>
        <v>YES</v>
      </c>
      <c r="BD27" s="209">
        <f t="shared" si="10"/>
        <v>1.3337591392734274</v>
      </c>
      <c r="BE27" s="55">
        <f t="shared" si="11"/>
        <v>2.6675182785468547E-2</v>
      </c>
      <c r="BF27" s="126">
        <f t="shared" si="12"/>
        <v>0.23372709355823051</v>
      </c>
      <c r="BG27" s="46">
        <f t="shared" ref="BG27:BG90" si="29">((SQRT(AM27*BB27)/SQRT(VLOOKUP($C$20,$AG$26:$BD$96,7)*VLOOKUP($C$20,$AG$26:$BD$96,22)*(AG27-($C$20-1))))-1)</f>
        <v>-0.29289321881345243</v>
      </c>
      <c r="BH27" s="204">
        <f>VLOOKUP(M27,Coefficients!$E$4:$I$7,3)</f>
        <v>0.43099999999999999</v>
      </c>
      <c r="BI27" s="136">
        <f t="shared" ref="BI27:BI90" si="30">IF($AJ27&lt;20,0.025,0.073)</f>
        <v>2.5000000000000001E-2</v>
      </c>
      <c r="BJ27" s="50">
        <f t="shared" ref="BJ27:BJ90" si="31">BH27*(1+BI27*($AJ27-20))</f>
        <v>0.42130250000000002</v>
      </c>
      <c r="BK27" s="134">
        <f t="shared" ref="BK27:BK90" si="32">BK26+BJ27</f>
        <v>0.84260500000000005</v>
      </c>
      <c r="CB27" s="205" t="str">
        <f t="shared" si="13"/>
        <v>splash</v>
      </c>
      <c r="CC27" s="212">
        <f t="shared" si="14"/>
        <v>1</v>
      </c>
      <c r="CD27" s="205">
        <f>IF(CB27="atmospheric",IF(CC27&gt;=1,Coefficients!$T$5,Coefficients!$T$4),Coefficients!$T$3)</f>
        <v>7.35</v>
      </c>
      <c r="CE27" s="136">
        <f>IF(S27&lt;Coefficients!$V$3,Coefficients!$X$3-(Coefficients!$X$4-Coefficients!$X$3)*(Coefficients!$V$3-S27)/(Coefficients!$V$4-Coefficients!$V$3),IF(S27&gt;Coefficients!$V$6,(Coefficients!$X$6-Coefficients!$X$5)*(S27-Coefficients!$V$6)/(Coefficients!$V$6-Coefficients!$V$5)+Coefficients!$X$6,VLOOKUP(S27,Coefficients!$V$3:$X$6,3)))</f>
        <v>5.1999999999999975</v>
      </c>
      <c r="CF27" s="119">
        <f t="shared" ref="CF27:CF90" si="33">CE27*10^-12*31556926</f>
        <v>1.6409601519999992E-4</v>
      </c>
      <c r="CG27" s="136">
        <f>VLOOKUP(CB27,Coefficients!$Z$4:$AD$7,4,FALSE)</f>
        <v>0.26500000000000001</v>
      </c>
      <c r="CH27" s="136">
        <f>VLOOKUP(CB27,Coefficients!$Z$4:$AD$7,2,FALSE)</f>
        <v>0.37</v>
      </c>
      <c r="CI27" s="214">
        <f t="shared" si="15"/>
        <v>6.6582664758455641</v>
      </c>
      <c r="CJ27" s="47">
        <f t="shared" si="16"/>
        <v>6.8572827650092985E-5</v>
      </c>
      <c r="CK27" s="34">
        <v>3.35</v>
      </c>
      <c r="CL27" s="52">
        <f t="shared" ref="CL27:CL90" si="34">CJ27/CK27</f>
        <v>2.0469500791072531E-5</v>
      </c>
      <c r="CM27" s="204">
        <f>VLOOKUP(N27,Coefficients!$E$12:$I$16,3)</f>
        <v>6.0350000000000001</v>
      </c>
      <c r="CN27" s="205">
        <f t="shared" ref="CN27:CN90" si="35">IF($AJ27&lt;20,0.025,0.073)</f>
        <v>2.5000000000000001E-2</v>
      </c>
      <c r="CO27" s="203">
        <f t="shared" ref="CO27:CO90" si="36">CM27*(1+CN27*($AJ27-20))</f>
        <v>5.8992125</v>
      </c>
      <c r="CP27" s="189">
        <f t="shared" ref="CP27:CP90" si="37">CP26+CO27</f>
        <v>11.798425</v>
      </c>
    </row>
    <row r="28" spans="2:126">
      <c r="B28" s="56" t="s">
        <v>290</v>
      </c>
      <c r="C28" s="56" t="s">
        <v>291</v>
      </c>
      <c r="D28" s="56">
        <v>2002</v>
      </c>
      <c r="E28" s="57">
        <f t="shared" ref="E28:E91" si="38">E27</f>
        <v>19.100000000000001</v>
      </c>
      <c r="F28" s="57">
        <f t="shared" ref="F28:F91" si="39">F27</f>
        <v>62.5</v>
      </c>
      <c r="G28" s="57">
        <f t="shared" ref="G28:G91" si="40">G27</f>
        <v>352.5</v>
      </c>
      <c r="H28" s="146">
        <f t="shared" ref="H28:H91" si="41">$H$26</f>
        <v>2007</v>
      </c>
      <c r="I28" s="141" t="str">
        <f t="shared" ref="I28:I91" si="42">$I$26</f>
        <v>Pile No 243 @ Berth 107</v>
      </c>
      <c r="J28" s="205" t="str">
        <f t="shared" ref="J28:J91" si="43">$J$26</f>
        <v>splash</v>
      </c>
      <c r="K28" s="212">
        <f t="shared" ref="K28:K91" si="44">$K$26</f>
        <v>1</v>
      </c>
      <c r="L28" s="146" t="str">
        <f t="shared" ref="L28:L91" si="45">$L$26</f>
        <v>C1</v>
      </c>
      <c r="M28" s="146" t="str">
        <f t="shared" ref="M28:M91" si="46">$M$26</f>
        <v>CB4</v>
      </c>
      <c r="N28" s="146" t="str">
        <f t="shared" ref="N28:N91" si="47">$N$26</f>
        <v>CL5</v>
      </c>
      <c r="O28" s="146">
        <f t="shared" ref="O28:O91" si="48">$O$26</f>
        <v>0</v>
      </c>
      <c r="P28" s="146">
        <f t="shared" ref="P28:P91" si="49">$P$26</f>
        <v>50</v>
      </c>
      <c r="Q28" s="146">
        <f t="shared" ref="Q28:Q91" si="50">$Q$26</f>
        <v>1200</v>
      </c>
      <c r="R28" s="146">
        <f t="shared" ref="R28:R91" si="51">$R$26</f>
        <v>60</v>
      </c>
      <c r="S28" s="146">
        <f t="shared" ref="S28:S91" si="52">$S$26</f>
        <v>0.37</v>
      </c>
      <c r="T28" s="146">
        <f t="shared" ref="T28:T91" si="53">$T$26</f>
        <v>310</v>
      </c>
      <c r="V28" s="237">
        <f t="shared" si="17"/>
        <v>2.9857430363835698E-2</v>
      </c>
      <c r="W28" s="214">
        <f t="shared" si="18"/>
        <v>0.39283947247658801</v>
      </c>
      <c r="Y28" s="238">
        <f t="shared" si="19"/>
        <v>2.1041262675987842E-4</v>
      </c>
      <c r="Z28" s="214">
        <f t="shared" si="20"/>
        <v>7.0488229964559273E-4</v>
      </c>
      <c r="AB28" s="207">
        <f>INDEX(Coefficients!$O$3:$O$7,MATCH(S28,Coefficients!$O$3:$O$7))</f>
        <v>0.3</v>
      </c>
      <c r="AC28" s="207">
        <f>INDEX(Coefficients!$O$3:$O$7,MATCH(S28,Coefficients!$O$3:$O$7)+1)</f>
        <v>0.4</v>
      </c>
      <c r="AD28" s="212">
        <f>INDEX(Coefficients!$P$3:$P$7,MATCH(S28,Coefficients!$O$3:$O$7))</f>
        <v>50</v>
      </c>
      <c r="AE28" s="212">
        <f>INDEX(Coefficients!$P$3:$P$7,MATCH(S28,Coefficients!$O$3:$O$7)+1)</f>
        <v>41.8</v>
      </c>
      <c r="AF28" s="212">
        <f t="shared" si="21"/>
        <v>44.26</v>
      </c>
      <c r="AG28" s="136">
        <f t="shared" si="1"/>
        <v>2002</v>
      </c>
      <c r="AH28" s="137">
        <f t="shared" si="2"/>
        <v>19.100000000000001</v>
      </c>
      <c r="AI28" s="207">
        <f t="shared" si="22"/>
        <v>57.300000000000004</v>
      </c>
      <c r="AJ28" s="213">
        <f t="shared" si="23"/>
        <v>19.100000000000001</v>
      </c>
      <c r="AK28" s="136">
        <v>12</v>
      </c>
      <c r="AL28" s="137">
        <f t="shared" si="3"/>
        <v>62.5</v>
      </c>
      <c r="AM28" s="214">
        <f t="shared" si="4"/>
        <v>0.94555660530549068</v>
      </c>
      <c r="AN28" s="207">
        <f>INDEX(Coefficients!$K$3:$K$10,MATCH(S28,Coefficients!$K$3:$K$10))</f>
        <v>0.35</v>
      </c>
      <c r="AO28" s="207">
        <f>INDEX(Coefficients!$K$3:$K$10,MATCH(S28,Coefficients!$K$3:$K$10)+1)</f>
        <v>0.4</v>
      </c>
      <c r="AP28" s="207">
        <f>INDEX(Coefficients!$L$3:$L$10,MATCH(S28,Coefficients!$K$3:$K$10))</f>
        <v>0.19142307491680963</v>
      </c>
      <c r="AQ28" s="207">
        <f>INDEX(Coefficients!$L$3:$L$10,MATCH(S28,Coefficients!$K$3:$K$10)+1)</f>
        <v>0.35425563574488944</v>
      </c>
      <c r="AR28" s="214">
        <f>INDEX(Coefficients!$M$3:$M$10,MATCH(S28,Coefficients!$K$3:$K$10))</f>
        <v>0.20023799980895765</v>
      </c>
      <c r="AS28" s="214">
        <f>INDEX(Coefficients!$M$3:$M$10,MATCH(S28,Coefficients!$K$3:$K$10)+1)</f>
        <v>0.20987997823914079</v>
      </c>
      <c r="AT28" s="92">
        <f t="shared" si="24"/>
        <v>2.5655609924804158E-5</v>
      </c>
      <c r="AU28" s="140">
        <f t="shared" si="5"/>
        <v>0.20409479118103091</v>
      </c>
      <c r="AV28" s="215">
        <f t="shared" si="25"/>
        <v>2.0502384830579242E-5</v>
      </c>
      <c r="AW28" s="226">
        <f t="shared" si="26"/>
        <v>6.4699224092211169E-2</v>
      </c>
      <c r="AX28" s="205">
        <f t="shared" si="6"/>
        <v>0.71366705445737511</v>
      </c>
      <c r="AY28" s="205">
        <f t="shared" si="7"/>
        <v>84.741590689541354</v>
      </c>
      <c r="AZ28" s="137">
        <f t="shared" si="8"/>
        <v>352.5</v>
      </c>
      <c r="BA28" s="213">
        <f t="shared" si="27"/>
        <v>1057.5</v>
      </c>
      <c r="BB28" s="228">
        <f t="shared" si="28"/>
        <v>6.6974999999999999E-4</v>
      </c>
      <c r="BC28" s="136" t="str">
        <f t="shared" si="9"/>
        <v>YES</v>
      </c>
      <c r="BD28" s="209">
        <f t="shared" si="10"/>
        <v>1.4928715181917849</v>
      </c>
      <c r="BE28" s="55">
        <f t="shared" si="11"/>
        <v>2.9857430363835698E-2</v>
      </c>
      <c r="BF28" s="126">
        <f t="shared" si="12"/>
        <v>0.39283947247658801</v>
      </c>
      <c r="BG28" s="46">
        <f t="shared" si="29"/>
        <v>-0.42264973081037427</v>
      </c>
      <c r="BH28" s="204">
        <f>VLOOKUP(M28,Coefficients!$E$4:$I$7,3)</f>
        <v>0.43099999999999999</v>
      </c>
      <c r="BI28" s="136">
        <f t="shared" si="30"/>
        <v>2.5000000000000001E-2</v>
      </c>
      <c r="BJ28" s="50">
        <f t="shared" si="31"/>
        <v>0.42130250000000002</v>
      </c>
      <c r="BK28" s="134">
        <f t="shared" si="32"/>
        <v>1.2639075000000002</v>
      </c>
      <c r="CB28" s="205" t="str">
        <f t="shared" si="13"/>
        <v>splash</v>
      </c>
      <c r="CC28" s="212">
        <f t="shared" si="14"/>
        <v>1</v>
      </c>
      <c r="CD28" s="205">
        <f>IF(CB28="atmospheric",IF(CC28&gt;=1,Coefficients!$T$5,Coefficients!$T$4),Coefficients!$T$3)</f>
        <v>7.35</v>
      </c>
      <c r="CE28" s="136">
        <f>IF(S28&lt;Coefficients!$V$3,Coefficients!$X$3-(Coefficients!$X$4-Coefficients!$X$3)*(Coefficients!$V$3-S28)/(Coefficients!$V$4-Coefficients!$V$3),IF(S28&gt;Coefficients!$V$6,(Coefficients!$X$6-Coefficients!$X$5)*(S28-Coefficients!$V$6)/(Coefficients!$V$6-Coefficients!$V$5)+Coefficients!$X$6,VLOOKUP(S28,Coefficients!$V$3:$X$6,3)))</f>
        <v>5.1999999999999975</v>
      </c>
      <c r="CF28" s="119">
        <f t="shared" si="33"/>
        <v>1.6409601519999992E-4</v>
      </c>
      <c r="CG28" s="136">
        <f>VLOOKUP(CB28,Coefficients!$Z$4:$AD$7,4,FALSE)</f>
        <v>0.26500000000000001</v>
      </c>
      <c r="CH28" s="136">
        <f>VLOOKUP(CB28,Coefficients!$Z$4:$AD$7,2,FALSE)</f>
        <v>0.37</v>
      </c>
      <c r="CI28" s="214">
        <f t="shared" si="15"/>
        <v>6.6685327482236607</v>
      </c>
      <c r="CJ28" s="47">
        <f t="shared" si="16"/>
        <v>7.0488229964559273E-4</v>
      </c>
      <c r="CK28" s="34">
        <v>3.35</v>
      </c>
      <c r="CL28" s="52">
        <f t="shared" si="34"/>
        <v>2.1041262675987842E-4</v>
      </c>
      <c r="CM28" s="204">
        <f>VLOOKUP(N28,Coefficients!$E$12:$I$16,3)</f>
        <v>6.0350000000000001</v>
      </c>
      <c r="CN28" s="205">
        <f t="shared" si="35"/>
        <v>2.5000000000000001E-2</v>
      </c>
      <c r="CO28" s="203">
        <f t="shared" si="36"/>
        <v>5.8992125</v>
      </c>
      <c r="CP28" s="189">
        <f t="shared" si="37"/>
        <v>17.697637499999999</v>
      </c>
    </row>
    <row r="29" spans="2:126">
      <c r="B29" s="56" t="s">
        <v>290</v>
      </c>
      <c r="C29" s="56" t="s">
        <v>291</v>
      </c>
      <c r="D29" s="56">
        <v>2003</v>
      </c>
      <c r="E29" s="57">
        <f t="shared" si="38"/>
        <v>19.100000000000001</v>
      </c>
      <c r="F29" s="57">
        <f t="shared" si="39"/>
        <v>62.5</v>
      </c>
      <c r="G29" s="57">
        <f t="shared" si="40"/>
        <v>352.5</v>
      </c>
      <c r="H29" s="146">
        <f t="shared" si="41"/>
        <v>2007</v>
      </c>
      <c r="I29" s="141" t="str">
        <f t="shared" si="42"/>
        <v>Pile No 243 @ Berth 107</v>
      </c>
      <c r="J29" s="205" t="str">
        <f t="shared" si="43"/>
        <v>splash</v>
      </c>
      <c r="K29" s="212">
        <f t="shared" si="44"/>
        <v>1</v>
      </c>
      <c r="L29" s="146" t="str">
        <f t="shared" si="45"/>
        <v>C1</v>
      </c>
      <c r="M29" s="146" t="str">
        <f t="shared" si="46"/>
        <v>CB4</v>
      </c>
      <c r="N29" s="146" t="str">
        <f t="shared" si="47"/>
        <v>CL5</v>
      </c>
      <c r="O29" s="146">
        <f t="shared" si="48"/>
        <v>0</v>
      </c>
      <c r="P29" s="146">
        <f t="shared" si="49"/>
        <v>50</v>
      </c>
      <c r="Q29" s="146">
        <f t="shared" si="50"/>
        <v>1200</v>
      </c>
      <c r="R29" s="146">
        <f t="shared" si="51"/>
        <v>60</v>
      </c>
      <c r="S29" s="146">
        <f t="shared" si="52"/>
        <v>0.37</v>
      </c>
      <c r="T29" s="146">
        <f t="shared" si="53"/>
        <v>310</v>
      </c>
      <c r="V29" s="237">
        <f t="shared" si="17"/>
        <v>3.2342938526646575E-2</v>
      </c>
      <c r="W29" s="214">
        <f t="shared" si="18"/>
        <v>0.51711488061713173</v>
      </c>
      <c r="Y29" s="238">
        <f t="shared" si="19"/>
        <v>8.0506048444626166E-4</v>
      </c>
      <c r="Z29" s="214">
        <f t="shared" si="20"/>
        <v>2.6969526228949768E-3</v>
      </c>
      <c r="AB29" s="207">
        <f>INDEX(Coefficients!$O$3:$O$7,MATCH(S29,Coefficients!$O$3:$O$7))</f>
        <v>0.3</v>
      </c>
      <c r="AC29" s="207">
        <f>INDEX(Coefficients!$O$3:$O$7,MATCH(S29,Coefficients!$O$3:$O$7)+1)</f>
        <v>0.4</v>
      </c>
      <c r="AD29" s="212">
        <f>INDEX(Coefficients!$P$3:$P$7,MATCH(S29,Coefficients!$O$3:$O$7))</f>
        <v>50</v>
      </c>
      <c r="AE29" s="212">
        <f>INDEX(Coefficients!$P$3:$P$7,MATCH(S29,Coefficients!$O$3:$O$7)+1)</f>
        <v>41.8</v>
      </c>
      <c r="AF29" s="212">
        <f t="shared" si="21"/>
        <v>44.26</v>
      </c>
      <c r="AG29" s="136">
        <f t="shared" si="1"/>
        <v>2003</v>
      </c>
      <c r="AH29" s="137">
        <f t="shared" si="2"/>
        <v>19.100000000000001</v>
      </c>
      <c r="AI29" s="207">
        <f t="shared" si="22"/>
        <v>76.400000000000006</v>
      </c>
      <c r="AJ29" s="213">
        <f t="shared" si="23"/>
        <v>19.100000000000001</v>
      </c>
      <c r="AK29" s="136">
        <v>12</v>
      </c>
      <c r="AL29" s="137">
        <f t="shared" si="3"/>
        <v>62.5</v>
      </c>
      <c r="AM29" s="214">
        <f t="shared" si="4"/>
        <v>0.94555660530549068</v>
      </c>
      <c r="AN29" s="207">
        <f>INDEX(Coefficients!$K$3:$K$10,MATCH(S29,Coefficients!$K$3:$K$10))</f>
        <v>0.35</v>
      </c>
      <c r="AO29" s="207">
        <f>INDEX(Coefficients!$K$3:$K$10,MATCH(S29,Coefficients!$K$3:$K$10)+1)</f>
        <v>0.4</v>
      </c>
      <c r="AP29" s="207">
        <f>INDEX(Coefficients!$L$3:$L$10,MATCH(S29,Coefficients!$K$3:$K$10))</f>
        <v>0.19142307491680963</v>
      </c>
      <c r="AQ29" s="207">
        <f>INDEX(Coefficients!$L$3:$L$10,MATCH(S29,Coefficients!$K$3:$K$10)+1)</f>
        <v>0.35425563574488944</v>
      </c>
      <c r="AR29" s="214">
        <f>INDEX(Coefficients!$M$3:$M$10,MATCH(S29,Coefficients!$K$3:$K$10))</f>
        <v>0.20023799980895765</v>
      </c>
      <c r="AS29" s="214">
        <f>INDEX(Coefficients!$M$3:$M$10,MATCH(S29,Coefficients!$K$3:$K$10)+1)</f>
        <v>0.20987997823914079</v>
      </c>
      <c r="AT29" s="92">
        <f t="shared" si="24"/>
        <v>2.5655609924804158E-5</v>
      </c>
      <c r="AU29" s="140">
        <f t="shared" si="5"/>
        <v>0.20409479118103091</v>
      </c>
      <c r="AV29" s="215">
        <f t="shared" si="25"/>
        <v>1.9333257511924208E-5</v>
      </c>
      <c r="AW29" s="226">
        <f t="shared" si="26"/>
        <v>6.1009817664273637E-2</v>
      </c>
      <c r="AX29" s="205">
        <f t="shared" si="6"/>
        <v>0.71366705445737511</v>
      </c>
      <c r="AY29" s="205">
        <f t="shared" si="7"/>
        <v>84.741590689541354</v>
      </c>
      <c r="AZ29" s="137">
        <f t="shared" si="8"/>
        <v>352.5</v>
      </c>
      <c r="BA29" s="213">
        <f t="shared" si="27"/>
        <v>1410</v>
      </c>
      <c r="BB29" s="228">
        <f t="shared" si="28"/>
        <v>6.6974999999999999E-4</v>
      </c>
      <c r="BC29" s="136" t="str">
        <f t="shared" si="9"/>
        <v>YES</v>
      </c>
      <c r="BD29" s="209">
        <f t="shared" si="10"/>
        <v>1.6171469263323286</v>
      </c>
      <c r="BE29" s="55">
        <f t="shared" si="11"/>
        <v>3.2342938526646575E-2</v>
      </c>
      <c r="BF29" s="126">
        <f t="shared" si="12"/>
        <v>0.51711488061713173</v>
      </c>
      <c r="BG29" s="46">
        <f t="shared" si="29"/>
        <v>-0.5</v>
      </c>
      <c r="BH29" s="204">
        <f>VLOOKUP(M29,Coefficients!$E$4:$I$7,3)</f>
        <v>0.43099999999999999</v>
      </c>
      <c r="BI29" s="136">
        <f t="shared" si="30"/>
        <v>2.5000000000000001E-2</v>
      </c>
      <c r="BJ29" s="50">
        <f t="shared" si="31"/>
        <v>0.42130250000000002</v>
      </c>
      <c r="BK29" s="134">
        <f t="shared" si="32"/>
        <v>1.6852100000000001</v>
      </c>
      <c r="BQ29" s="138"/>
      <c r="BR29" s="6"/>
      <c r="BS29" s="6"/>
      <c r="CB29" s="205" t="str">
        <f t="shared" si="13"/>
        <v>splash</v>
      </c>
      <c r="CC29" s="212">
        <f t="shared" si="14"/>
        <v>1</v>
      </c>
      <c r="CD29" s="205">
        <f>IF(CB29="atmospheric",IF(CC29&gt;=1,Coefficients!$T$5,Coefficients!$T$4),Coefficients!$T$3)</f>
        <v>7.35</v>
      </c>
      <c r="CE29" s="136">
        <f>IF(S29&lt;Coefficients!$V$3,Coefficients!$X$3-(Coefficients!$X$4-Coefficients!$X$3)*(Coefficients!$V$3-S29)/(Coefficients!$V$4-Coefficients!$V$3),IF(S29&gt;Coefficients!$V$6,(Coefficients!$X$6-Coefficients!$X$5)*(S29-Coefficients!$V$6)/(Coefficients!$V$6-Coefficients!$V$5)+Coefficients!$X$6,VLOOKUP(S29,Coefficients!$V$3:$X$6,3)))</f>
        <v>5.1999999999999975</v>
      </c>
      <c r="CF29" s="119">
        <f t="shared" si="33"/>
        <v>1.6409601519999992E-4</v>
      </c>
      <c r="CG29" s="136">
        <f>VLOOKUP(CB29,Coefficients!$Z$4:$AD$7,4,FALSE)</f>
        <v>0.26500000000000001</v>
      </c>
      <c r="CH29" s="136">
        <f>VLOOKUP(CB29,Coefficients!$Z$4:$AD$7,2,FALSE)</f>
        <v>0.37</v>
      </c>
      <c r="CI29" s="214">
        <f t="shared" si="15"/>
        <v>6.6757250813770046</v>
      </c>
      <c r="CJ29" s="47">
        <f t="shared" si="16"/>
        <v>2.6969526228949768E-3</v>
      </c>
      <c r="CK29" s="34">
        <v>3.35</v>
      </c>
      <c r="CL29" s="52">
        <f t="shared" si="34"/>
        <v>8.0506048444626166E-4</v>
      </c>
      <c r="CM29" s="204">
        <f>VLOOKUP(N29,Coefficients!$E$12:$I$16,3)</f>
        <v>6.0350000000000001</v>
      </c>
      <c r="CN29" s="205">
        <f t="shared" si="35"/>
        <v>2.5000000000000001E-2</v>
      </c>
      <c r="CO29" s="203">
        <f t="shared" si="36"/>
        <v>5.8992125</v>
      </c>
      <c r="CP29" s="189">
        <f t="shared" si="37"/>
        <v>23.59685</v>
      </c>
    </row>
    <row r="30" spans="2:126">
      <c r="B30" s="56" t="s">
        <v>290</v>
      </c>
      <c r="C30" s="56" t="s">
        <v>291</v>
      </c>
      <c r="D30" s="56">
        <v>2004</v>
      </c>
      <c r="E30" s="57">
        <f t="shared" si="38"/>
        <v>19.100000000000001</v>
      </c>
      <c r="F30" s="57">
        <f t="shared" si="39"/>
        <v>62.5</v>
      </c>
      <c r="G30" s="57">
        <f t="shared" si="40"/>
        <v>352.5</v>
      </c>
      <c r="H30" s="146">
        <f t="shared" si="41"/>
        <v>2007</v>
      </c>
      <c r="I30" s="141" t="str">
        <f t="shared" si="42"/>
        <v>Pile No 243 @ Berth 107</v>
      </c>
      <c r="J30" s="205" t="str">
        <f t="shared" si="43"/>
        <v>splash</v>
      </c>
      <c r="K30" s="212">
        <f t="shared" si="44"/>
        <v>1</v>
      </c>
      <c r="L30" s="146" t="str">
        <f t="shared" si="45"/>
        <v>C1</v>
      </c>
      <c r="M30" s="146" t="str">
        <f t="shared" si="46"/>
        <v>CB4</v>
      </c>
      <c r="N30" s="146" t="str">
        <f t="shared" si="47"/>
        <v>CL5</v>
      </c>
      <c r="O30" s="146">
        <f t="shared" si="48"/>
        <v>0</v>
      </c>
      <c r="P30" s="146">
        <f t="shared" si="49"/>
        <v>50</v>
      </c>
      <c r="Q30" s="146">
        <f t="shared" si="50"/>
        <v>1200</v>
      </c>
      <c r="R30" s="146">
        <f t="shared" si="51"/>
        <v>60</v>
      </c>
      <c r="S30" s="146">
        <f t="shared" si="52"/>
        <v>0.37</v>
      </c>
      <c r="T30" s="146">
        <f t="shared" si="53"/>
        <v>310</v>
      </c>
      <c r="V30" s="237">
        <f t="shared" si="17"/>
        <v>3.4412471586643928E-2</v>
      </c>
      <c r="W30" s="214">
        <f t="shared" si="18"/>
        <v>0.62059153361699937</v>
      </c>
      <c r="Y30" s="238">
        <f t="shared" si="19"/>
        <v>1.9682241459634065E-3</v>
      </c>
      <c r="Z30" s="214">
        <f t="shared" si="20"/>
        <v>6.5935508889774118E-3</v>
      </c>
      <c r="AB30" s="207">
        <f>INDEX(Coefficients!$O$3:$O$7,MATCH(S30,Coefficients!$O$3:$O$7))</f>
        <v>0.3</v>
      </c>
      <c r="AC30" s="207">
        <f>INDEX(Coefficients!$O$3:$O$7,MATCH(S30,Coefficients!$O$3:$O$7)+1)</f>
        <v>0.4</v>
      </c>
      <c r="AD30" s="212">
        <f>INDEX(Coefficients!$P$3:$P$7,MATCH(S30,Coefficients!$O$3:$O$7))</f>
        <v>50</v>
      </c>
      <c r="AE30" s="212">
        <f>INDEX(Coefficients!$P$3:$P$7,MATCH(S30,Coefficients!$O$3:$O$7)+1)</f>
        <v>41.8</v>
      </c>
      <c r="AF30" s="212">
        <f t="shared" si="21"/>
        <v>44.26</v>
      </c>
      <c r="AG30" s="136">
        <f t="shared" si="1"/>
        <v>2004</v>
      </c>
      <c r="AH30" s="137">
        <f t="shared" si="2"/>
        <v>19.100000000000001</v>
      </c>
      <c r="AI30" s="207">
        <f t="shared" si="22"/>
        <v>95.5</v>
      </c>
      <c r="AJ30" s="213">
        <f t="shared" si="23"/>
        <v>19.100000000000001</v>
      </c>
      <c r="AK30" s="136">
        <v>12</v>
      </c>
      <c r="AL30" s="137">
        <f t="shared" si="3"/>
        <v>62.5</v>
      </c>
      <c r="AM30" s="214">
        <f t="shared" si="4"/>
        <v>0.94555660530549068</v>
      </c>
      <c r="AN30" s="207">
        <f>INDEX(Coefficients!$K$3:$K$10,MATCH(S30,Coefficients!$K$3:$K$10))</f>
        <v>0.35</v>
      </c>
      <c r="AO30" s="207">
        <f>INDEX(Coefficients!$K$3:$K$10,MATCH(S30,Coefficients!$K$3:$K$10)+1)</f>
        <v>0.4</v>
      </c>
      <c r="AP30" s="207">
        <f>INDEX(Coefficients!$L$3:$L$10,MATCH(S30,Coefficients!$K$3:$K$10))</f>
        <v>0.19142307491680963</v>
      </c>
      <c r="AQ30" s="207">
        <f>INDEX(Coefficients!$L$3:$L$10,MATCH(S30,Coefficients!$K$3:$K$10)+1)</f>
        <v>0.35425563574488944</v>
      </c>
      <c r="AR30" s="214">
        <f>INDEX(Coefficients!$M$3:$M$10,MATCH(S30,Coefficients!$K$3:$K$10))</f>
        <v>0.20023799980895765</v>
      </c>
      <c r="AS30" s="214">
        <f>INDEX(Coefficients!$M$3:$M$10,MATCH(S30,Coefficients!$K$3:$K$10)+1)</f>
        <v>0.20987997823914079</v>
      </c>
      <c r="AT30" s="92">
        <f t="shared" si="24"/>
        <v>2.5655609924804158E-5</v>
      </c>
      <c r="AU30" s="140">
        <f t="shared" si="5"/>
        <v>0.20409479118103091</v>
      </c>
      <c r="AV30" s="215">
        <f t="shared" si="25"/>
        <v>1.8472522608212184E-5</v>
      </c>
      <c r="AW30" s="226">
        <f t="shared" si="26"/>
        <v>5.8293602898067891E-2</v>
      </c>
      <c r="AX30" s="205">
        <f t="shared" si="6"/>
        <v>0.71366705445737511</v>
      </c>
      <c r="AY30" s="205">
        <f t="shared" si="7"/>
        <v>84.741590689541354</v>
      </c>
      <c r="AZ30" s="137">
        <f t="shared" si="8"/>
        <v>352.5</v>
      </c>
      <c r="BA30" s="213">
        <f t="shared" si="27"/>
        <v>1762.5</v>
      </c>
      <c r="BB30" s="228">
        <f t="shared" si="28"/>
        <v>6.6974999999999999E-4</v>
      </c>
      <c r="BC30" s="136" t="str">
        <f t="shared" si="9"/>
        <v>YES</v>
      </c>
      <c r="BD30" s="209">
        <f t="shared" si="10"/>
        <v>1.7206235793321962</v>
      </c>
      <c r="BE30" s="55">
        <f t="shared" si="11"/>
        <v>3.4412471586643928E-2</v>
      </c>
      <c r="BF30" s="126">
        <f t="shared" si="12"/>
        <v>0.62059153361699937</v>
      </c>
      <c r="BG30" s="46">
        <f t="shared" si="29"/>
        <v>-0.55278640450004213</v>
      </c>
      <c r="BH30" s="204">
        <f>VLOOKUP(M30,Coefficients!$E$4:$I$7,3)</f>
        <v>0.43099999999999999</v>
      </c>
      <c r="BI30" s="136">
        <f t="shared" si="30"/>
        <v>2.5000000000000001E-2</v>
      </c>
      <c r="BJ30" s="50">
        <f t="shared" si="31"/>
        <v>0.42130250000000002</v>
      </c>
      <c r="BK30" s="134">
        <f t="shared" si="32"/>
        <v>2.1065125</v>
      </c>
      <c r="BQ30" s="138"/>
      <c r="BR30" s="6"/>
      <c r="BS30" s="6"/>
      <c r="CB30" s="205" t="str">
        <f t="shared" si="13"/>
        <v>splash</v>
      </c>
      <c r="CC30" s="212">
        <f t="shared" si="14"/>
        <v>1</v>
      </c>
      <c r="CD30" s="205">
        <f>IF(CB30="atmospheric",IF(CC30&gt;=1,Coefficients!$T$5,Coefficients!$T$4),Coefficients!$T$3)</f>
        <v>7.35</v>
      </c>
      <c r="CE30" s="136">
        <f>IF(S30&lt;Coefficients!$V$3,Coefficients!$X$3-(Coefficients!$X$4-Coefficients!$X$3)*(Coefficients!$V$3-S30)/(Coefficients!$V$4-Coefficients!$V$3),IF(S30&gt;Coefficients!$V$6,(Coefficients!$X$6-Coefficients!$X$5)*(S30-Coefficients!$V$6)/(Coefficients!$V$6-Coefficients!$V$5)+Coefficients!$X$6,VLOOKUP(S30,Coefficients!$V$3:$X$6,3)))</f>
        <v>5.1999999999999975</v>
      </c>
      <c r="CF30" s="119">
        <f t="shared" si="33"/>
        <v>1.6409601519999992E-4</v>
      </c>
      <c r="CG30" s="136">
        <f>VLOOKUP(CB30,Coefficients!$Z$4:$AD$7,4,FALSE)</f>
        <v>0.26500000000000001</v>
      </c>
      <c r="CH30" s="136">
        <f>VLOOKUP(CB30,Coefficients!$Z$4:$AD$7,2,FALSE)</f>
        <v>0.37</v>
      </c>
      <c r="CI30" s="214">
        <f t="shared" si="15"/>
        <v>6.6812520339419992</v>
      </c>
      <c r="CJ30" s="47">
        <f t="shared" si="16"/>
        <v>6.5935508889774118E-3</v>
      </c>
      <c r="CK30" s="34">
        <v>3.35</v>
      </c>
      <c r="CL30" s="52">
        <f t="shared" si="34"/>
        <v>1.9682241459634065E-3</v>
      </c>
      <c r="CM30" s="204">
        <f>VLOOKUP(N30,Coefficients!$E$12:$I$16,3)</f>
        <v>6.0350000000000001</v>
      </c>
      <c r="CN30" s="205">
        <f t="shared" si="35"/>
        <v>2.5000000000000001E-2</v>
      </c>
      <c r="CO30" s="203">
        <f t="shared" si="36"/>
        <v>5.8992125</v>
      </c>
      <c r="CP30" s="189">
        <f t="shared" si="37"/>
        <v>29.496062500000001</v>
      </c>
    </row>
    <row r="31" spans="2:126">
      <c r="B31" s="56" t="s">
        <v>290</v>
      </c>
      <c r="C31" s="56" t="s">
        <v>291</v>
      </c>
      <c r="D31" s="56">
        <v>2005</v>
      </c>
      <c r="E31" s="57">
        <f t="shared" si="38"/>
        <v>19.100000000000001</v>
      </c>
      <c r="F31" s="57">
        <f t="shared" si="39"/>
        <v>62.5</v>
      </c>
      <c r="G31" s="57">
        <f t="shared" si="40"/>
        <v>352.5</v>
      </c>
      <c r="H31" s="146">
        <f t="shared" si="41"/>
        <v>2007</v>
      </c>
      <c r="I31" s="141" t="str">
        <f t="shared" si="42"/>
        <v>Pile No 243 @ Berth 107</v>
      </c>
      <c r="J31" s="205" t="str">
        <f t="shared" si="43"/>
        <v>splash</v>
      </c>
      <c r="K31" s="212">
        <f t="shared" si="44"/>
        <v>1</v>
      </c>
      <c r="L31" s="146" t="str">
        <f t="shared" si="45"/>
        <v>C1</v>
      </c>
      <c r="M31" s="146" t="str">
        <f t="shared" si="46"/>
        <v>CB4</v>
      </c>
      <c r="N31" s="146" t="str">
        <f t="shared" si="47"/>
        <v>CL5</v>
      </c>
      <c r="O31" s="146">
        <f t="shared" si="48"/>
        <v>0</v>
      </c>
      <c r="P31" s="146">
        <f t="shared" si="49"/>
        <v>50</v>
      </c>
      <c r="Q31" s="146">
        <f t="shared" si="50"/>
        <v>1200</v>
      </c>
      <c r="R31" s="146">
        <f t="shared" si="51"/>
        <v>60</v>
      </c>
      <c r="S31" s="146">
        <f t="shared" si="52"/>
        <v>0.37</v>
      </c>
      <c r="T31" s="146">
        <f t="shared" si="53"/>
        <v>310</v>
      </c>
      <c r="V31" s="237">
        <f t="shared" si="17"/>
        <v>3.6201327750497232E-2</v>
      </c>
      <c r="W31" s="214">
        <f t="shared" si="18"/>
        <v>0.71003434180966485</v>
      </c>
      <c r="Y31" s="238">
        <f t="shared" si="19"/>
        <v>3.7627347397312812E-3</v>
      </c>
      <c r="Z31" s="214">
        <f t="shared" si="20"/>
        <v>1.2605161378099793E-2</v>
      </c>
      <c r="AB31" s="207">
        <f>INDEX(Coefficients!$O$3:$O$7,MATCH(S31,Coefficients!$O$3:$O$7))</f>
        <v>0.3</v>
      </c>
      <c r="AC31" s="207">
        <f>INDEX(Coefficients!$O$3:$O$7,MATCH(S31,Coefficients!$O$3:$O$7)+1)</f>
        <v>0.4</v>
      </c>
      <c r="AD31" s="212">
        <f>INDEX(Coefficients!$P$3:$P$7,MATCH(S31,Coefficients!$O$3:$O$7))</f>
        <v>50</v>
      </c>
      <c r="AE31" s="212">
        <f>INDEX(Coefficients!$P$3:$P$7,MATCH(S31,Coefficients!$O$3:$O$7)+1)</f>
        <v>41.8</v>
      </c>
      <c r="AF31" s="212">
        <f t="shared" si="21"/>
        <v>44.26</v>
      </c>
      <c r="AG31" s="136">
        <f t="shared" si="1"/>
        <v>2005</v>
      </c>
      <c r="AH31" s="137">
        <f t="shared" si="2"/>
        <v>19.100000000000001</v>
      </c>
      <c r="AI31" s="207">
        <f t="shared" si="22"/>
        <v>114.6</v>
      </c>
      <c r="AJ31" s="213">
        <f t="shared" si="23"/>
        <v>19.099999999999998</v>
      </c>
      <c r="AK31" s="136">
        <v>12</v>
      </c>
      <c r="AL31" s="137">
        <f t="shared" si="3"/>
        <v>62.5</v>
      </c>
      <c r="AM31" s="214">
        <f t="shared" si="4"/>
        <v>0.94555660530549068</v>
      </c>
      <c r="AN31" s="207">
        <f>INDEX(Coefficients!$K$3:$K$10,MATCH(S31,Coefficients!$K$3:$K$10))</f>
        <v>0.35</v>
      </c>
      <c r="AO31" s="207">
        <f>INDEX(Coefficients!$K$3:$K$10,MATCH(S31,Coefficients!$K$3:$K$10)+1)</f>
        <v>0.4</v>
      </c>
      <c r="AP31" s="207">
        <f>INDEX(Coefficients!$L$3:$L$10,MATCH(S31,Coefficients!$K$3:$K$10))</f>
        <v>0.19142307491680963</v>
      </c>
      <c r="AQ31" s="207">
        <f>INDEX(Coefficients!$L$3:$L$10,MATCH(S31,Coefficients!$K$3:$K$10)+1)</f>
        <v>0.35425563574488944</v>
      </c>
      <c r="AR31" s="214">
        <f>INDEX(Coefficients!$M$3:$M$10,MATCH(S31,Coefficients!$K$3:$K$10))</f>
        <v>0.20023799980895765</v>
      </c>
      <c r="AS31" s="214">
        <f>INDEX(Coefficients!$M$3:$M$10,MATCH(S31,Coefficients!$K$3:$K$10)+1)</f>
        <v>0.20987997823914079</v>
      </c>
      <c r="AT31" s="92">
        <f t="shared" si="24"/>
        <v>2.5655609924804158E-5</v>
      </c>
      <c r="AU31" s="140">
        <f t="shared" si="5"/>
        <v>0.20409479118103091</v>
      </c>
      <c r="AV31" s="215">
        <f t="shared" si="25"/>
        <v>1.7797775605447878E-5</v>
      </c>
      <c r="AW31" s="226">
        <f t="shared" si="26"/>
        <v>5.6164308774572382E-2</v>
      </c>
      <c r="AX31" s="205">
        <f t="shared" si="6"/>
        <v>0.71366705445737511</v>
      </c>
      <c r="AY31" s="205">
        <f t="shared" si="7"/>
        <v>84.741590689541354</v>
      </c>
      <c r="AZ31" s="137">
        <f t="shared" si="8"/>
        <v>352.5</v>
      </c>
      <c r="BA31" s="213">
        <f t="shared" si="27"/>
        <v>2115</v>
      </c>
      <c r="BB31" s="228">
        <f t="shared" si="28"/>
        <v>6.6974999999999999E-4</v>
      </c>
      <c r="BC31" s="136" t="str">
        <f t="shared" si="9"/>
        <v>YES</v>
      </c>
      <c r="BD31" s="209">
        <f t="shared" si="10"/>
        <v>1.8100663875248617</v>
      </c>
      <c r="BE31" s="55">
        <f t="shared" si="11"/>
        <v>3.6201327750497232E-2</v>
      </c>
      <c r="BF31" s="126">
        <f t="shared" si="12"/>
        <v>0.71003434180966485</v>
      </c>
      <c r="BG31" s="46">
        <f t="shared" si="29"/>
        <v>-0.59175170953613709</v>
      </c>
      <c r="BH31" s="204">
        <f>VLOOKUP(M31,Coefficients!$E$4:$I$7,3)</f>
        <v>0.43099999999999999</v>
      </c>
      <c r="BI31" s="136">
        <f t="shared" si="30"/>
        <v>2.5000000000000001E-2</v>
      </c>
      <c r="BJ31" s="50">
        <f t="shared" si="31"/>
        <v>0.42130249999999997</v>
      </c>
      <c r="BK31" s="134">
        <f t="shared" si="32"/>
        <v>2.5278149999999999</v>
      </c>
      <c r="CB31" s="205" t="str">
        <f t="shared" si="13"/>
        <v>splash</v>
      </c>
      <c r="CC31" s="212">
        <f t="shared" si="14"/>
        <v>1</v>
      </c>
      <c r="CD31" s="205">
        <f>IF(CB31="atmospheric",IF(CC31&gt;=1,Coefficients!$T$5,Coefficients!$T$4),Coefficients!$T$3)</f>
        <v>7.35</v>
      </c>
      <c r="CE31" s="136">
        <f>IF(S31&lt;Coefficients!$V$3,Coefficients!$X$3-(Coefficients!$X$4-Coefficients!$X$3)*(Coefficients!$V$3-S31)/(Coefficients!$V$4-Coefficients!$V$3),IF(S31&gt;Coefficients!$V$6,(Coefficients!$X$6-Coefficients!$X$5)*(S31-Coefficients!$V$6)/(Coefficients!$V$6-Coefficients!$V$5)+Coefficients!$X$6,VLOOKUP(S31,Coefficients!$V$3:$X$6,3)))</f>
        <v>5.1999999999999975</v>
      </c>
      <c r="CF31" s="119">
        <f t="shared" si="33"/>
        <v>1.6409601519999992E-4</v>
      </c>
      <c r="CG31" s="136">
        <f>VLOOKUP(CB31,Coefficients!$Z$4:$AD$7,4,FALSE)</f>
        <v>0.26500000000000001</v>
      </c>
      <c r="CH31" s="136">
        <f>VLOOKUP(CB31,Coefficients!$Z$4:$AD$7,2,FALSE)</f>
        <v>0.37</v>
      </c>
      <c r="CI31" s="214">
        <f t="shared" si="15"/>
        <v>6.6857345288119641</v>
      </c>
      <c r="CJ31" s="47">
        <f t="shared" si="16"/>
        <v>1.2605161378099793E-2</v>
      </c>
      <c r="CK31" s="34">
        <v>3.35</v>
      </c>
      <c r="CL31" s="52">
        <f t="shared" si="34"/>
        <v>3.7627347397312812E-3</v>
      </c>
      <c r="CM31" s="204">
        <f>VLOOKUP(N31,Coefficients!$E$12:$I$16,3)</f>
        <v>6.0350000000000001</v>
      </c>
      <c r="CN31" s="205">
        <f t="shared" si="35"/>
        <v>2.5000000000000001E-2</v>
      </c>
      <c r="CO31" s="203">
        <f t="shared" si="36"/>
        <v>5.8992125</v>
      </c>
      <c r="CP31" s="189">
        <f t="shared" si="37"/>
        <v>35.395274999999998</v>
      </c>
    </row>
    <row r="32" spans="2:126">
      <c r="B32" s="56" t="s">
        <v>290</v>
      </c>
      <c r="C32" s="56" t="s">
        <v>291</v>
      </c>
      <c r="D32" s="56">
        <v>2006</v>
      </c>
      <c r="E32" s="57">
        <f t="shared" si="38"/>
        <v>19.100000000000001</v>
      </c>
      <c r="F32" s="57">
        <f t="shared" si="39"/>
        <v>62.5</v>
      </c>
      <c r="G32" s="57">
        <f t="shared" si="40"/>
        <v>352.5</v>
      </c>
      <c r="H32" s="146">
        <f t="shared" si="41"/>
        <v>2007</v>
      </c>
      <c r="I32" s="141" t="str">
        <f t="shared" si="42"/>
        <v>Pile No 243 @ Berth 107</v>
      </c>
      <c r="J32" s="205" t="str">
        <f t="shared" si="43"/>
        <v>splash</v>
      </c>
      <c r="K32" s="212">
        <f t="shared" si="44"/>
        <v>1</v>
      </c>
      <c r="L32" s="146" t="str">
        <f t="shared" si="45"/>
        <v>C1</v>
      </c>
      <c r="M32" s="146" t="str">
        <f t="shared" si="46"/>
        <v>CB4</v>
      </c>
      <c r="N32" s="146" t="str">
        <f t="shared" si="47"/>
        <v>CL5</v>
      </c>
      <c r="O32" s="146">
        <f t="shared" si="48"/>
        <v>0</v>
      </c>
      <c r="P32" s="146">
        <f t="shared" si="49"/>
        <v>50</v>
      </c>
      <c r="Q32" s="146">
        <f t="shared" si="50"/>
        <v>1200</v>
      </c>
      <c r="R32" s="146">
        <f t="shared" si="51"/>
        <v>60</v>
      </c>
      <c r="S32" s="146">
        <f t="shared" si="52"/>
        <v>0.37</v>
      </c>
      <c r="T32" s="146">
        <f t="shared" si="53"/>
        <v>310</v>
      </c>
      <c r="V32" s="237">
        <f t="shared" si="17"/>
        <v>3.7786140398979734E-2</v>
      </c>
      <c r="W32" s="214">
        <f t="shared" si="18"/>
        <v>0.78927497423378967</v>
      </c>
      <c r="Y32" s="238">
        <f t="shared" si="19"/>
        <v>6.1814874038432178E-3</v>
      </c>
      <c r="Z32" s="214">
        <f t="shared" si="20"/>
        <v>2.070798280287478E-2</v>
      </c>
      <c r="AB32" s="207">
        <f>INDEX(Coefficients!$O$3:$O$7,MATCH(S32,Coefficients!$O$3:$O$7))</f>
        <v>0.3</v>
      </c>
      <c r="AC32" s="207">
        <f>INDEX(Coefficients!$O$3:$O$7,MATCH(S32,Coefficients!$O$3:$O$7)+1)</f>
        <v>0.4</v>
      </c>
      <c r="AD32" s="212">
        <f>INDEX(Coefficients!$P$3:$P$7,MATCH(S32,Coefficients!$O$3:$O$7))</f>
        <v>50</v>
      </c>
      <c r="AE32" s="212">
        <f>INDEX(Coefficients!$P$3:$P$7,MATCH(S32,Coefficients!$O$3:$O$7)+1)</f>
        <v>41.8</v>
      </c>
      <c r="AF32" s="212">
        <f t="shared" si="21"/>
        <v>44.26</v>
      </c>
      <c r="AG32" s="136">
        <f t="shared" si="1"/>
        <v>2006</v>
      </c>
      <c r="AH32" s="137">
        <f t="shared" si="2"/>
        <v>19.100000000000001</v>
      </c>
      <c r="AI32" s="207">
        <f t="shared" si="22"/>
        <v>133.69999999999999</v>
      </c>
      <c r="AJ32" s="213">
        <f t="shared" si="23"/>
        <v>19.099999999999998</v>
      </c>
      <c r="AK32" s="136">
        <v>12</v>
      </c>
      <c r="AL32" s="137">
        <f t="shared" si="3"/>
        <v>62.5</v>
      </c>
      <c r="AM32" s="214">
        <f t="shared" si="4"/>
        <v>0.94555660530549068</v>
      </c>
      <c r="AN32" s="207">
        <f>INDEX(Coefficients!$K$3:$K$10,MATCH(S32,Coefficients!$K$3:$K$10))</f>
        <v>0.35</v>
      </c>
      <c r="AO32" s="207">
        <f>INDEX(Coefficients!$K$3:$K$10,MATCH(S32,Coefficients!$K$3:$K$10)+1)</f>
        <v>0.4</v>
      </c>
      <c r="AP32" s="207">
        <f>INDEX(Coefficients!$L$3:$L$10,MATCH(S32,Coefficients!$K$3:$K$10))</f>
        <v>0.19142307491680963</v>
      </c>
      <c r="AQ32" s="207">
        <f>INDEX(Coefficients!$L$3:$L$10,MATCH(S32,Coefficients!$K$3:$K$10)+1)</f>
        <v>0.35425563574488944</v>
      </c>
      <c r="AR32" s="214">
        <f>INDEX(Coefficients!$M$3:$M$10,MATCH(S32,Coefficients!$K$3:$K$10))</f>
        <v>0.20023799980895765</v>
      </c>
      <c r="AS32" s="214">
        <f>INDEX(Coefficients!$M$3:$M$10,MATCH(S32,Coefficients!$K$3:$K$10)+1)</f>
        <v>0.20987997823914079</v>
      </c>
      <c r="AT32" s="92">
        <f t="shared" si="24"/>
        <v>2.5655609924804158E-5</v>
      </c>
      <c r="AU32" s="140">
        <f t="shared" si="5"/>
        <v>0.20409479118103091</v>
      </c>
      <c r="AV32" s="215">
        <f t="shared" si="25"/>
        <v>1.7246550158989146E-5</v>
      </c>
      <c r="AW32" s="226">
        <f t="shared" si="26"/>
        <v>5.4424810712250873E-2</v>
      </c>
      <c r="AX32" s="205">
        <f t="shared" si="6"/>
        <v>0.71366705445737511</v>
      </c>
      <c r="AY32" s="205">
        <f t="shared" si="7"/>
        <v>84.741590689541354</v>
      </c>
      <c r="AZ32" s="137">
        <f t="shared" si="8"/>
        <v>352.5</v>
      </c>
      <c r="BA32" s="213">
        <f t="shared" si="27"/>
        <v>2467.5</v>
      </c>
      <c r="BB32" s="228">
        <f t="shared" si="28"/>
        <v>6.6974999999999999E-4</v>
      </c>
      <c r="BC32" s="136" t="str">
        <f t="shared" si="9"/>
        <v>YES</v>
      </c>
      <c r="BD32" s="209">
        <f t="shared" si="10"/>
        <v>1.8893070199489865</v>
      </c>
      <c r="BE32" s="55">
        <f t="shared" si="11"/>
        <v>3.7786140398979734E-2</v>
      </c>
      <c r="BF32" s="126">
        <f t="shared" si="12"/>
        <v>0.78927497423378967</v>
      </c>
      <c r="BG32" s="46">
        <f t="shared" si="29"/>
        <v>-0.6220355269907728</v>
      </c>
      <c r="BH32" s="204">
        <f>VLOOKUP(M32,Coefficients!$E$4:$I$7,3)</f>
        <v>0.43099999999999999</v>
      </c>
      <c r="BI32" s="136">
        <f t="shared" si="30"/>
        <v>2.5000000000000001E-2</v>
      </c>
      <c r="BJ32" s="50">
        <f t="shared" si="31"/>
        <v>0.42130249999999997</v>
      </c>
      <c r="BK32" s="134">
        <f t="shared" si="32"/>
        <v>2.9491174999999998</v>
      </c>
      <c r="CB32" s="205" t="str">
        <f t="shared" si="13"/>
        <v>splash</v>
      </c>
      <c r="CC32" s="212">
        <f t="shared" si="14"/>
        <v>1</v>
      </c>
      <c r="CD32" s="205">
        <f>IF(CB32="atmospheric",IF(CC32&gt;=1,Coefficients!$T$5,Coefficients!$T$4),Coefficients!$T$3)</f>
        <v>7.35</v>
      </c>
      <c r="CE32" s="136">
        <f>IF(S32&lt;Coefficients!$V$3,Coefficients!$X$3-(Coefficients!$X$4-Coefficients!$X$3)*(Coefficients!$V$3-S32)/(Coefficients!$V$4-Coefficients!$V$3),IF(S32&gt;Coefficients!$V$6,(Coefficients!$X$6-Coefficients!$X$5)*(S32-Coefficients!$V$6)/(Coefficients!$V$6-Coefficients!$V$5)+Coefficients!$X$6,VLOOKUP(S32,Coefficients!$V$3:$X$6,3)))</f>
        <v>5.1999999999999975</v>
      </c>
      <c r="CF32" s="119">
        <f t="shared" si="33"/>
        <v>1.6409601519999992E-4</v>
      </c>
      <c r="CG32" s="136">
        <f>VLOOKUP(CB32,Coefficients!$Z$4:$AD$7,4,FALSE)</f>
        <v>0.26500000000000001</v>
      </c>
      <c r="CH32" s="136">
        <f>VLOOKUP(CB32,Coefficients!$Z$4:$AD$7,2,FALSE)</f>
        <v>0.37</v>
      </c>
      <c r="CI32" s="214">
        <f t="shared" si="15"/>
        <v>6.6895011770783599</v>
      </c>
      <c r="CJ32" s="47">
        <f t="shared" si="16"/>
        <v>2.070798280287478E-2</v>
      </c>
      <c r="CK32" s="34">
        <v>3.35</v>
      </c>
      <c r="CL32" s="52">
        <f t="shared" si="34"/>
        <v>6.1814874038432178E-3</v>
      </c>
      <c r="CM32" s="204">
        <f>VLOOKUP(N32,Coefficients!$E$12:$I$16,3)</f>
        <v>6.0350000000000001</v>
      </c>
      <c r="CN32" s="205">
        <f t="shared" si="35"/>
        <v>2.5000000000000001E-2</v>
      </c>
      <c r="CO32" s="203">
        <f t="shared" si="36"/>
        <v>5.8992125</v>
      </c>
      <c r="CP32" s="189">
        <f t="shared" si="37"/>
        <v>41.294487499999995</v>
      </c>
    </row>
    <row r="33" spans="2:94">
      <c r="B33" s="56" t="s">
        <v>290</v>
      </c>
      <c r="C33" s="56" t="s">
        <v>291</v>
      </c>
      <c r="D33" s="56">
        <v>2007</v>
      </c>
      <c r="E33" s="57">
        <f t="shared" si="38"/>
        <v>19.100000000000001</v>
      </c>
      <c r="F33" s="57">
        <f t="shared" si="39"/>
        <v>62.5</v>
      </c>
      <c r="G33" s="57">
        <f t="shared" si="40"/>
        <v>352.5</v>
      </c>
      <c r="H33" s="146">
        <f t="shared" si="41"/>
        <v>2007</v>
      </c>
      <c r="I33" s="141" t="str">
        <f t="shared" si="42"/>
        <v>Pile No 243 @ Berth 107</v>
      </c>
      <c r="J33" s="205" t="str">
        <f t="shared" si="43"/>
        <v>splash</v>
      </c>
      <c r="K33" s="212">
        <f t="shared" si="44"/>
        <v>1</v>
      </c>
      <c r="L33" s="146" t="str">
        <f t="shared" si="45"/>
        <v>C1</v>
      </c>
      <c r="M33" s="146" t="str">
        <f t="shared" si="46"/>
        <v>CB4</v>
      </c>
      <c r="N33" s="146" t="str">
        <f t="shared" si="47"/>
        <v>CL5</v>
      </c>
      <c r="O33" s="146">
        <f t="shared" si="48"/>
        <v>0</v>
      </c>
      <c r="P33" s="146">
        <f t="shared" si="49"/>
        <v>50</v>
      </c>
      <c r="Q33" s="146">
        <f t="shared" si="50"/>
        <v>1200</v>
      </c>
      <c r="R33" s="146">
        <f t="shared" si="51"/>
        <v>60</v>
      </c>
      <c r="S33" s="146">
        <f t="shared" si="52"/>
        <v>0.37</v>
      </c>
      <c r="T33" s="146">
        <f t="shared" si="53"/>
        <v>310</v>
      </c>
      <c r="V33" s="237">
        <f t="shared" si="17"/>
        <v>3.9214939254635171E-2</v>
      </c>
      <c r="W33" s="214">
        <f t="shared" si="18"/>
        <v>0.86071491701656178</v>
      </c>
      <c r="Y33" s="238">
        <f t="shared" si="19"/>
        <v>9.1795936653215719E-3</v>
      </c>
      <c r="Z33" s="214">
        <f t="shared" si="20"/>
        <v>3.0751638778827264E-2</v>
      </c>
      <c r="AB33" s="207">
        <f>INDEX(Coefficients!$O$3:$O$7,MATCH(S33,Coefficients!$O$3:$O$7))</f>
        <v>0.3</v>
      </c>
      <c r="AC33" s="207">
        <f>INDEX(Coefficients!$O$3:$O$7,MATCH(S33,Coefficients!$O$3:$O$7)+1)</f>
        <v>0.4</v>
      </c>
      <c r="AD33" s="212">
        <f>INDEX(Coefficients!$P$3:$P$7,MATCH(S33,Coefficients!$O$3:$O$7))</f>
        <v>50</v>
      </c>
      <c r="AE33" s="212">
        <f>INDEX(Coefficients!$P$3:$P$7,MATCH(S33,Coefficients!$O$3:$O$7)+1)</f>
        <v>41.8</v>
      </c>
      <c r="AF33" s="212">
        <f t="shared" si="21"/>
        <v>44.26</v>
      </c>
      <c r="AG33" s="136">
        <f t="shared" si="1"/>
        <v>2007</v>
      </c>
      <c r="AH33" s="137">
        <f t="shared" si="2"/>
        <v>19.100000000000001</v>
      </c>
      <c r="AI33" s="207">
        <f t="shared" si="22"/>
        <v>152.79999999999998</v>
      </c>
      <c r="AJ33" s="213">
        <f t="shared" si="23"/>
        <v>19.099999999999998</v>
      </c>
      <c r="AK33" s="136">
        <v>12</v>
      </c>
      <c r="AL33" s="137">
        <f t="shared" si="3"/>
        <v>62.5</v>
      </c>
      <c r="AM33" s="214">
        <f t="shared" si="4"/>
        <v>0.94555660530549068</v>
      </c>
      <c r="AN33" s="207">
        <f>INDEX(Coefficients!$K$3:$K$10,MATCH(S33,Coefficients!$K$3:$K$10))</f>
        <v>0.35</v>
      </c>
      <c r="AO33" s="207">
        <f>INDEX(Coefficients!$K$3:$K$10,MATCH(S33,Coefficients!$K$3:$K$10)+1)</f>
        <v>0.4</v>
      </c>
      <c r="AP33" s="207">
        <f>INDEX(Coefficients!$L$3:$L$10,MATCH(S33,Coefficients!$K$3:$K$10))</f>
        <v>0.19142307491680963</v>
      </c>
      <c r="AQ33" s="207">
        <f>INDEX(Coefficients!$L$3:$L$10,MATCH(S33,Coefficients!$K$3:$K$10)+1)</f>
        <v>0.35425563574488944</v>
      </c>
      <c r="AR33" s="214">
        <f>INDEX(Coefficients!$M$3:$M$10,MATCH(S33,Coefficients!$K$3:$K$10))</f>
        <v>0.20023799980895765</v>
      </c>
      <c r="AS33" s="214">
        <f>INDEX(Coefficients!$M$3:$M$10,MATCH(S33,Coefficients!$K$3:$K$10)+1)</f>
        <v>0.20987997823914079</v>
      </c>
      <c r="AT33" s="92">
        <f t="shared" si="24"/>
        <v>2.5655609924804158E-5</v>
      </c>
      <c r="AU33" s="140">
        <f t="shared" si="5"/>
        <v>0.20409479118103091</v>
      </c>
      <c r="AV33" s="215">
        <f t="shared" si="25"/>
        <v>1.6782875834344841E-5</v>
      </c>
      <c r="AW33" s="226">
        <f t="shared" si="26"/>
        <v>5.2961597077160846E-2</v>
      </c>
      <c r="AX33" s="205">
        <f t="shared" si="6"/>
        <v>0.71366705445737511</v>
      </c>
      <c r="AY33" s="205">
        <f t="shared" si="7"/>
        <v>84.741590689541354</v>
      </c>
      <c r="AZ33" s="137">
        <f t="shared" si="8"/>
        <v>352.5</v>
      </c>
      <c r="BA33" s="213">
        <f t="shared" si="27"/>
        <v>2820</v>
      </c>
      <c r="BB33" s="228">
        <f t="shared" si="28"/>
        <v>6.6974999999999999E-4</v>
      </c>
      <c r="BC33" s="136" t="str">
        <f t="shared" si="9"/>
        <v>YES</v>
      </c>
      <c r="BD33" s="209">
        <f t="shared" si="10"/>
        <v>1.9607469627317586</v>
      </c>
      <c r="BE33" s="55">
        <f t="shared" si="11"/>
        <v>3.9214939254635171E-2</v>
      </c>
      <c r="BF33" s="126">
        <f t="shared" si="12"/>
        <v>0.86071491701656178</v>
      </c>
      <c r="BG33" s="46">
        <f t="shared" si="29"/>
        <v>-0.64644660940672627</v>
      </c>
      <c r="BH33" s="204">
        <f>VLOOKUP(M33,Coefficients!$E$4:$I$7,3)</f>
        <v>0.43099999999999999</v>
      </c>
      <c r="BI33" s="136">
        <f t="shared" si="30"/>
        <v>2.5000000000000001E-2</v>
      </c>
      <c r="BJ33" s="50">
        <f t="shared" si="31"/>
        <v>0.42130249999999997</v>
      </c>
      <c r="BK33" s="134">
        <f t="shared" si="32"/>
        <v>3.3704199999999997</v>
      </c>
      <c r="CB33" s="205" t="str">
        <f t="shared" si="13"/>
        <v>splash</v>
      </c>
      <c r="CC33" s="212">
        <f t="shared" si="14"/>
        <v>1</v>
      </c>
      <c r="CD33" s="205">
        <f>IF(CB33="atmospheric",IF(CC33&gt;=1,Coefficients!$T$5,Coefficients!$T$4),Coefficients!$T$3)</f>
        <v>7.35</v>
      </c>
      <c r="CE33" s="136">
        <f>IF(S33&lt;Coefficients!$V$3,Coefficients!$X$3-(Coefficients!$X$4-Coefficients!$X$3)*(Coefficients!$V$3-S33)/(Coefficients!$V$4-Coefficients!$V$3),IF(S33&gt;Coefficients!$V$6,(Coefficients!$X$6-Coefficients!$X$5)*(S33-Coefficients!$V$6)/(Coefficients!$V$6-Coefficients!$V$5)+Coefficients!$X$6,VLOOKUP(S33,Coefficients!$V$3:$X$6,3)))</f>
        <v>5.1999999999999975</v>
      </c>
      <c r="CF33" s="119">
        <f t="shared" si="33"/>
        <v>1.6409601519999992E-4</v>
      </c>
      <c r="CG33" s="136">
        <f>VLOOKUP(CB33,Coefficients!$Z$4:$AD$7,4,FALSE)</f>
        <v>0.26500000000000001</v>
      </c>
      <c r="CH33" s="136">
        <f>VLOOKUP(CB33,Coefficients!$Z$4:$AD$7,2,FALSE)</f>
        <v>0.37</v>
      </c>
      <c r="CI33" s="214">
        <f t="shared" si="15"/>
        <v>6.6927468744785621</v>
      </c>
      <c r="CJ33" s="47">
        <f t="shared" si="16"/>
        <v>3.0751638778827264E-2</v>
      </c>
      <c r="CK33" s="34">
        <v>3.35</v>
      </c>
      <c r="CL33" s="52">
        <f t="shared" si="34"/>
        <v>9.1795936653215719E-3</v>
      </c>
      <c r="CM33" s="204">
        <f>VLOOKUP(N33,Coefficients!$E$12:$I$16,3)</f>
        <v>6.0350000000000001</v>
      </c>
      <c r="CN33" s="205">
        <f t="shared" si="35"/>
        <v>2.5000000000000001E-2</v>
      </c>
      <c r="CO33" s="203">
        <f t="shared" si="36"/>
        <v>5.8992125</v>
      </c>
      <c r="CP33" s="189">
        <f t="shared" si="37"/>
        <v>47.193699999999993</v>
      </c>
    </row>
    <row r="34" spans="2:94">
      <c r="B34" s="56" t="s">
        <v>290</v>
      </c>
      <c r="C34" s="56" t="s">
        <v>291</v>
      </c>
      <c r="D34" s="56">
        <v>2008</v>
      </c>
      <c r="E34" s="57">
        <f t="shared" si="38"/>
        <v>19.100000000000001</v>
      </c>
      <c r="F34" s="57">
        <f t="shared" si="39"/>
        <v>62.5</v>
      </c>
      <c r="G34" s="57">
        <f t="shared" si="40"/>
        <v>352.5</v>
      </c>
      <c r="H34" s="146">
        <f t="shared" si="41"/>
        <v>2007</v>
      </c>
      <c r="I34" s="141" t="str">
        <f t="shared" si="42"/>
        <v>Pile No 243 @ Berth 107</v>
      </c>
      <c r="J34" s="205" t="str">
        <f t="shared" si="43"/>
        <v>splash</v>
      </c>
      <c r="K34" s="212">
        <f t="shared" si="44"/>
        <v>1</v>
      </c>
      <c r="L34" s="146" t="str">
        <f t="shared" si="45"/>
        <v>C1</v>
      </c>
      <c r="M34" s="146" t="str">
        <f t="shared" si="46"/>
        <v>CB4</v>
      </c>
      <c r="N34" s="146" t="str">
        <f t="shared" si="47"/>
        <v>CL5</v>
      </c>
      <c r="O34" s="146">
        <f t="shared" si="48"/>
        <v>0</v>
      </c>
      <c r="P34" s="146">
        <f t="shared" si="49"/>
        <v>50</v>
      </c>
      <c r="Q34" s="146">
        <f t="shared" si="50"/>
        <v>1200</v>
      </c>
      <c r="R34" s="146">
        <f t="shared" si="51"/>
        <v>60</v>
      </c>
      <c r="S34" s="146">
        <f t="shared" si="52"/>
        <v>0.37</v>
      </c>
      <c r="T34" s="146">
        <f t="shared" si="53"/>
        <v>310</v>
      </c>
      <c r="V34" s="237">
        <f t="shared" si="17"/>
        <v>4.0520008094477922E-2</v>
      </c>
      <c r="W34" s="214">
        <f t="shared" si="18"/>
        <v>0.92596835900869912</v>
      </c>
      <c r="Y34" s="238">
        <f t="shared" si="19"/>
        <v>1.2695659457656482E-2</v>
      </c>
      <c r="Z34" s="214">
        <f t="shared" si="20"/>
        <v>4.2530459183149218E-2</v>
      </c>
      <c r="AB34" s="207">
        <f>INDEX(Coefficients!$O$3:$O$7,MATCH(S34,Coefficients!$O$3:$O$7))</f>
        <v>0.3</v>
      </c>
      <c r="AC34" s="207">
        <f>INDEX(Coefficients!$O$3:$O$7,MATCH(S34,Coefficients!$O$3:$O$7)+1)</f>
        <v>0.4</v>
      </c>
      <c r="AD34" s="212">
        <f>INDEX(Coefficients!$P$3:$P$7,MATCH(S34,Coefficients!$O$3:$O$7))</f>
        <v>50</v>
      </c>
      <c r="AE34" s="212">
        <f>INDEX(Coefficients!$P$3:$P$7,MATCH(S34,Coefficients!$O$3:$O$7)+1)</f>
        <v>41.8</v>
      </c>
      <c r="AF34" s="212">
        <f t="shared" si="21"/>
        <v>44.26</v>
      </c>
      <c r="AG34" s="136">
        <f t="shared" si="1"/>
        <v>2008</v>
      </c>
      <c r="AH34" s="137">
        <f t="shared" si="2"/>
        <v>19.100000000000001</v>
      </c>
      <c r="AI34" s="207">
        <f t="shared" si="22"/>
        <v>171.89999999999998</v>
      </c>
      <c r="AJ34" s="213">
        <f t="shared" si="23"/>
        <v>19.099999999999998</v>
      </c>
      <c r="AK34" s="136">
        <v>12</v>
      </c>
      <c r="AL34" s="137">
        <f t="shared" si="3"/>
        <v>62.5</v>
      </c>
      <c r="AM34" s="214">
        <f t="shared" si="4"/>
        <v>0.94555660530549068</v>
      </c>
      <c r="AN34" s="207">
        <f>INDEX(Coefficients!$K$3:$K$10,MATCH(S34,Coefficients!$K$3:$K$10))</f>
        <v>0.35</v>
      </c>
      <c r="AO34" s="207">
        <f>INDEX(Coefficients!$K$3:$K$10,MATCH(S34,Coefficients!$K$3:$K$10)+1)</f>
        <v>0.4</v>
      </c>
      <c r="AP34" s="207">
        <f>INDEX(Coefficients!$L$3:$L$10,MATCH(S34,Coefficients!$K$3:$K$10))</f>
        <v>0.19142307491680963</v>
      </c>
      <c r="AQ34" s="207">
        <f>INDEX(Coefficients!$L$3:$L$10,MATCH(S34,Coefficients!$K$3:$K$10)+1)</f>
        <v>0.35425563574488944</v>
      </c>
      <c r="AR34" s="214">
        <f>INDEX(Coefficients!$M$3:$M$10,MATCH(S34,Coefficients!$K$3:$K$10))</f>
        <v>0.20023799980895765</v>
      </c>
      <c r="AS34" s="214">
        <f>INDEX(Coefficients!$M$3:$M$10,MATCH(S34,Coefficients!$K$3:$K$10)+1)</f>
        <v>0.20987997823914079</v>
      </c>
      <c r="AT34" s="92">
        <f t="shared" si="24"/>
        <v>2.5655609924804158E-5</v>
      </c>
      <c r="AU34" s="140">
        <f t="shared" si="5"/>
        <v>0.20409479118103091</v>
      </c>
      <c r="AV34" s="215">
        <f t="shared" si="25"/>
        <v>1.6384244419571115E-5</v>
      </c>
      <c r="AW34" s="226">
        <f t="shared" si="26"/>
        <v>5.170363887143186E-2</v>
      </c>
      <c r="AX34" s="205">
        <f t="shared" si="6"/>
        <v>0.71366705445737511</v>
      </c>
      <c r="AY34" s="205">
        <f t="shared" si="7"/>
        <v>84.741590689541354</v>
      </c>
      <c r="AZ34" s="137">
        <f t="shared" si="8"/>
        <v>352.5</v>
      </c>
      <c r="BA34" s="213">
        <f t="shared" si="27"/>
        <v>3172.5</v>
      </c>
      <c r="BB34" s="228">
        <f t="shared" si="28"/>
        <v>6.6974999999999999E-4</v>
      </c>
      <c r="BC34" s="136" t="str">
        <f t="shared" si="9"/>
        <v>YES</v>
      </c>
      <c r="BD34" s="209">
        <f t="shared" si="10"/>
        <v>2.026000404723896</v>
      </c>
      <c r="BE34" s="55">
        <f t="shared" si="11"/>
        <v>4.0520008094477922E-2</v>
      </c>
      <c r="BF34" s="126">
        <f t="shared" si="12"/>
        <v>0.92596835900869912</v>
      </c>
      <c r="BG34" s="46">
        <f t="shared" si="29"/>
        <v>-0.66666666666666674</v>
      </c>
      <c r="BH34" s="204">
        <f>VLOOKUP(M34,Coefficients!$E$4:$I$7,3)</f>
        <v>0.43099999999999999</v>
      </c>
      <c r="BI34" s="136">
        <f t="shared" si="30"/>
        <v>2.5000000000000001E-2</v>
      </c>
      <c r="BJ34" s="50">
        <f t="shared" si="31"/>
        <v>0.42130249999999997</v>
      </c>
      <c r="BK34" s="134">
        <f t="shared" si="32"/>
        <v>3.7917224999999997</v>
      </c>
      <c r="CB34" s="205" t="str">
        <f t="shared" si="13"/>
        <v>splash</v>
      </c>
      <c r="CC34" s="212">
        <f t="shared" si="14"/>
        <v>1</v>
      </c>
      <c r="CD34" s="205">
        <f>IF(CB34="atmospheric",IF(CC34&gt;=1,Coefficients!$T$5,Coefficients!$T$4),Coefficients!$T$3)</f>
        <v>7.35</v>
      </c>
      <c r="CE34" s="136">
        <f>IF(S34&lt;Coefficients!$V$3,Coefficients!$X$3-(Coefficients!$X$4-Coefficients!$X$3)*(Coefficients!$V$3-S34)/(Coefficients!$V$4-Coefficients!$V$3),IF(S34&gt;Coefficients!$V$6,(Coefficients!$X$6-Coefficients!$X$5)*(S34-Coefficients!$V$6)/(Coefficients!$V$6-Coefficients!$V$5)+Coefficients!$X$6,VLOOKUP(S34,Coefficients!$V$3:$X$6,3)))</f>
        <v>5.1999999999999975</v>
      </c>
      <c r="CF34" s="119">
        <f t="shared" si="33"/>
        <v>1.6409601519999992E-4</v>
      </c>
      <c r="CG34" s="136">
        <f>VLOOKUP(CB34,Coefficients!$Z$4:$AD$7,4,FALSE)</f>
        <v>0.26500000000000001</v>
      </c>
      <c r="CH34" s="136">
        <f>VLOOKUP(CB34,Coefficients!$Z$4:$AD$7,2,FALSE)</f>
        <v>0.37</v>
      </c>
      <c r="CI34" s="214">
        <f t="shared" si="15"/>
        <v>6.6955966526084172</v>
      </c>
      <c r="CJ34" s="47">
        <f t="shared" si="16"/>
        <v>4.2530459183149218E-2</v>
      </c>
      <c r="CK34" s="34">
        <v>3.35</v>
      </c>
      <c r="CL34" s="52">
        <f t="shared" si="34"/>
        <v>1.2695659457656482E-2</v>
      </c>
      <c r="CM34" s="204">
        <f>VLOOKUP(N34,Coefficients!$E$12:$I$16,3)</f>
        <v>6.0350000000000001</v>
      </c>
      <c r="CN34" s="205">
        <f t="shared" si="35"/>
        <v>2.5000000000000001E-2</v>
      </c>
      <c r="CO34" s="203">
        <f t="shared" si="36"/>
        <v>5.8992125</v>
      </c>
      <c r="CP34" s="189">
        <f t="shared" si="37"/>
        <v>53.09291249999999</v>
      </c>
    </row>
    <row r="35" spans="2:94">
      <c r="B35" s="56" t="s">
        <v>290</v>
      </c>
      <c r="C35" s="56" t="s">
        <v>291</v>
      </c>
      <c r="D35" s="56">
        <v>2009</v>
      </c>
      <c r="E35" s="57">
        <f t="shared" si="38"/>
        <v>19.100000000000001</v>
      </c>
      <c r="F35" s="57">
        <f t="shared" si="39"/>
        <v>62.5</v>
      </c>
      <c r="G35" s="57">
        <f t="shared" si="40"/>
        <v>352.5</v>
      </c>
      <c r="H35" s="146">
        <f t="shared" si="41"/>
        <v>2007</v>
      </c>
      <c r="I35" s="141" t="str">
        <f t="shared" si="42"/>
        <v>Pile No 243 @ Berth 107</v>
      </c>
      <c r="J35" s="205" t="str">
        <f t="shared" si="43"/>
        <v>splash</v>
      </c>
      <c r="K35" s="212">
        <f t="shared" si="44"/>
        <v>1</v>
      </c>
      <c r="L35" s="146" t="str">
        <f t="shared" si="45"/>
        <v>C1</v>
      </c>
      <c r="M35" s="146" t="str">
        <f t="shared" si="46"/>
        <v>CB4</v>
      </c>
      <c r="N35" s="146" t="str">
        <f t="shared" si="47"/>
        <v>CL5</v>
      </c>
      <c r="O35" s="146">
        <f t="shared" si="48"/>
        <v>0</v>
      </c>
      <c r="P35" s="146">
        <f t="shared" si="49"/>
        <v>50</v>
      </c>
      <c r="Q35" s="146">
        <f t="shared" si="50"/>
        <v>1200</v>
      </c>
      <c r="R35" s="146">
        <f t="shared" si="51"/>
        <v>60</v>
      </c>
      <c r="S35" s="146">
        <f t="shared" si="52"/>
        <v>0.37</v>
      </c>
      <c r="T35" s="146">
        <f t="shared" si="53"/>
        <v>310</v>
      </c>
      <c r="V35" s="237">
        <f t="shared" si="17"/>
        <v>4.1724192183721753E-2</v>
      </c>
      <c r="W35" s="214">
        <f t="shared" si="18"/>
        <v>0.98617756347089069</v>
      </c>
      <c r="Y35" s="238">
        <f t="shared" si="19"/>
        <v>1.6663933570557708E-2</v>
      </c>
      <c r="Z35" s="214">
        <f t="shared" si="20"/>
        <v>5.5824177461368321E-2</v>
      </c>
      <c r="AB35" s="207">
        <f>INDEX(Coefficients!$O$3:$O$7,MATCH(S35,Coefficients!$O$3:$O$7))</f>
        <v>0.3</v>
      </c>
      <c r="AC35" s="207">
        <f>INDEX(Coefficients!$O$3:$O$7,MATCH(S35,Coefficients!$O$3:$O$7)+1)</f>
        <v>0.4</v>
      </c>
      <c r="AD35" s="212">
        <f>INDEX(Coefficients!$P$3:$P$7,MATCH(S35,Coefficients!$O$3:$O$7))</f>
        <v>50</v>
      </c>
      <c r="AE35" s="212">
        <f>INDEX(Coefficients!$P$3:$P$7,MATCH(S35,Coefficients!$O$3:$O$7)+1)</f>
        <v>41.8</v>
      </c>
      <c r="AF35" s="212">
        <f t="shared" si="21"/>
        <v>44.26</v>
      </c>
      <c r="AG35" s="136">
        <f t="shared" si="1"/>
        <v>2009</v>
      </c>
      <c r="AH35" s="137">
        <f t="shared" si="2"/>
        <v>19.100000000000001</v>
      </c>
      <c r="AI35" s="207">
        <f t="shared" si="22"/>
        <v>190.99999999999997</v>
      </c>
      <c r="AJ35" s="213">
        <f t="shared" si="23"/>
        <v>19.099999999999998</v>
      </c>
      <c r="AK35" s="136">
        <v>12</v>
      </c>
      <c r="AL35" s="137">
        <f t="shared" si="3"/>
        <v>62.5</v>
      </c>
      <c r="AM35" s="214">
        <f t="shared" si="4"/>
        <v>0.94555660530549068</v>
      </c>
      <c r="AN35" s="207">
        <f>INDEX(Coefficients!$K$3:$K$10,MATCH(S35,Coefficients!$K$3:$K$10))</f>
        <v>0.35</v>
      </c>
      <c r="AO35" s="207">
        <f>INDEX(Coefficients!$K$3:$K$10,MATCH(S35,Coefficients!$K$3:$K$10)+1)</f>
        <v>0.4</v>
      </c>
      <c r="AP35" s="207">
        <f>INDEX(Coefficients!$L$3:$L$10,MATCH(S35,Coefficients!$K$3:$K$10))</f>
        <v>0.19142307491680963</v>
      </c>
      <c r="AQ35" s="207">
        <f>INDEX(Coefficients!$L$3:$L$10,MATCH(S35,Coefficients!$K$3:$K$10)+1)</f>
        <v>0.35425563574488944</v>
      </c>
      <c r="AR35" s="214">
        <f>INDEX(Coefficients!$M$3:$M$10,MATCH(S35,Coefficients!$K$3:$K$10))</f>
        <v>0.20023799980895765</v>
      </c>
      <c r="AS35" s="214">
        <f>INDEX(Coefficients!$M$3:$M$10,MATCH(S35,Coefficients!$K$3:$K$10)+1)</f>
        <v>0.20987997823914079</v>
      </c>
      <c r="AT35" s="92">
        <f t="shared" si="24"/>
        <v>2.5655609924804158E-5</v>
      </c>
      <c r="AU35" s="140">
        <f t="shared" si="5"/>
        <v>0.20409479118103091</v>
      </c>
      <c r="AV35" s="215">
        <f t="shared" si="25"/>
        <v>1.6035686334263126E-5</v>
      </c>
      <c r="AW35" s="226">
        <f t="shared" si="26"/>
        <v>5.060369670095527E-2</v>
      </c>
      <c r="AX35" s="205">
        <f t="shared" si="6"/>
        <v>0.71366705445737511</v>
      </c>
      <c r="AY35" s="205">
        <f t="shared" si="7"/>
        <v>84.741590689541354</v>
      </c>
      <c r="AZ35" s="137">
        <f t="shared" si="8"/>
        <v>352.5</v>
      </c>
      <c r="BA35" s="213">
        <f t="shared" si="27"/>
        <v>3525</v>
      </c>
      <c r="BB35" s="228">
        <f t="shared" si="28"/>
        <v>6.6974999999999999E-4</v>
      </c>
      <c r="BC35" s="136" t="str">
        <f t="shared" si="9"/>
        <v>YES</v>
      </c>
      <c r="BD35" s="209">
        <f t="shared" si="10"/>
        <v>2.0862096091860876</v>
      </c>
      <c r="BE35" s="55">
        <f t="shared" si="11"/>
        <v>4.1724192183721753E-2</v>
      </c>
      <c r="BF35" s="126">
        <f t="shared" si="12"/>
        <v>0.98617756347089069</v>
      </c>
      <c r="BG35" s="46">
        <f t="shared" si="29"/>
        <v>-0.68377223398316211</v>
      </c>
      <c r="BH35" s="204">
        <f>VLOOKUP(M35,Coefficients!$E$4:$I$7,3)</f>
        <v>0.43099999999999999</v>
      </c>
      <c r="BI35" s="136">
        <f t="shared" si="30"/>
        <v>2.5000000000000001E-2</v>
      </c>
      <c r="BJ35" s="50">
        <f t="shared" si="31"/>
        <v>0.42130249999999997</v>
      </c>
      <c r="BK35" s="134">
        <f t="shared" si="32"/>
        <v>4.213025</v>
      </c>
      <c r="CB35" s="205" t="str">
        <f t="shared" si="13"/>
        <v>splash</v>
      </c>
      <c r="CC35" s="212">
        <f t="shared" si="14"/>
        <v>1</v>
      </c>
      <c r="CD35" s="205">
        <f>IF(CB35="atmospheric",IF(CC35&gt;=1,Coefficients!$T$5,Coefficients!$T$4),Coefficients!$T$3)</f>
        <v>7.35</v>
      </c>
      <c r="CE35" s="136">
        <f>IF(S35&lt;Coefficients!$V$3,Coefficients!$X$3-(Coefficients!$X$4-Coefficients!$X$3)*(Coefficients!$V$3-S35)/(Coefficients!$V$4-Coefficients!$V$3),IF(S35&gt;Coefficients!$V$6,(Coefficients!$X$6-Coefficients!$X$5)*(S35-Coefficients!$V$6)/(Coefficients!$V$6-Coefficients!$V$5)+Coefficients!$X$6,VLOOKUP(S35,Coefficients!$V$3:$X$6,3)))</f>
        <v>5.1999999999999975</v>
      </c>
      <c r="CF35" s="119">
        <f t="shared" si="33"/>
        <v>1.6409601519999992E-4</v>
      </c>
      <c r="CG35" s="136">
        <f>VLOOKUP(CB35,Coefficients!$Z$4:$AD$7,4,FALSE)</f>
        <v>0.26500000000000001</v>
      </c>
      <c r="CH35" s="136">
        <f>VLOOKUP(CB35,Coefficients!$Z$4:$AD$7,2,FALSE)</f>
        <v>0.37</v>
      </c>
      <c r="CI35" s="214">
        <f t="shared" si="15"/>
        <v>6.6981354815921836</v>
      </c>
      <c r="CJ35" s="47">
        <f t="shared" si="16"/>
        <v>5.5824177461368321E-2</v>
      </c>
      <c r="CK35" s="34">
        <v>3.35</v>
      </c>
      <c r="CL35" s="52">
        <f t="shared" si="34"/>
        <v>1.6663933570557708E-2</v>
      </c>
      <c r="CM35" s="204">
        <f>VLOOKUP(N35,Coefficients!$E$12:$I$16,3)</f>
        <v>6.0350000000000001</v>
      </c>
      <c r="CN35" s="205">
        <f t="shared" si="35"/>
        <v>2.5000000000000001E-2</v>
      </c>
      <c r="CO35" s="203">
        <f t="shared" si="36"/>
        <v>5.8992125</v>
      </c>
      <c r="CP35" s="189">
        <f t="shared" si="37"/>
        <v>58.992124999999987</v>
      </c>
    </row>
    <row r="36" spans="2:94">
      <c r="B36" s="56" t="s">
        <v>290</v>
      </c>
      <c r="C36" s="56" t="s">
        <v>291</v>
      </c>
      <c r="D36" s="56">
        <v>2010</v>
      </c>
      <c r="E36" s="57">
        <f t="shared" si="38"/>
        <v>19.100000000000001</v>
      </c>
      <c r="F36" s="57">
        <f t="shared" si="39"/>
        <v>62.5</v>
      </c>
      <c r="G36" s="57">
        <f t="shared" si="40"/>
        <v>352.5</v>
      </c>
      <c r="H36" s="146">
        <f t="shared" si="41"/>
        <v>2007</v>
      </c>
      <c r="I36" s="141" t="str">
        <f t="shared" si="42"/>
        <v>Pile No 243 @ Berth 107</v>
      </c>
      <c r="J36" s="205" t="str">
        <f t="shared" si="43"/>
        <v>splash</v>
      </c>
      <c r="K36" s="212">
        <f t="shared" si="44"/>
        <v>1</v>
      </c>
      <c r="L36" s="146" t="str">
        <f t="shared" si="45"/>
        <v>C1</v>
      </c>
      <c r="M36" s="146" t="str">
        <f t="shared" si="46"/>
        <v>CB4</v>
      </c>
      <c r="N36" s="146" t="str">
        <f t="shared" si="47"/>
        <v>CL5</v>
      </c>
      <c r="O36" s="146">
        <f t="shared" si="48"/>
        <v>0</v>
      </c>
      <c r="P36" s="146">
        <f t="shared" si="49"/>
        <v>50</v>
      </c>
      <c r="Q36" s="146">
        <f t="shared" si="50"/>
        <v>1200</v>
      </c>
      <c r="R36" s="146">
        <f t="shared" si="51"/>
        <v>60</v>
      </c>
      <c r="S36" s="146">
        <f t="shared" si="52"/>
        <v>0.37</v>
      </c>
      <c r="T36" s="146">
        <f t="shared" si="53"/>
        <v>310</v>
      </c>
      <c r="V36" s="237">
        <f t="shared" si="17"/>
        <v>4.2844308892448495E-2</v>
      </c>
      <c r="W36" s="214">
        <f t="shared" si="18"/>
        <v>1.042183398907228</v>
      </c>
      <c r="Y36" s="238">
        <f t="shared" si="19"/>
        <v>2.1020650495983204E-2</v>
      </c>
      <c r="Z36" s="214">
        <f t="shared" si="20"/>
        <v>7.0419179161543735E-2</v>
      </c>
      <c r="AB36" s="207">
        <f>INDEX(Coefficients!$O$3:$O$7,MATCH(S36,Coefficients!$O$3:$O$7))</f>
        <v>0.3</v>
      </c>
      <c r="AC36" s="207">
        <f>INDEX(Coefficients!$O$3:$O$7,MATCH(S36,Coefficients!$O$3:$O$7)+1)</f>
        <v>0.4</v>
      </c>
      <c r="AD36" s="212">
        <f>INDEX(Coefficients!$P$3:$P$7,MATCH(S36,Coefficients!$O$3:$O$7))</f>
        <v>50</v>
      </c>
      <c r="AE36" s="212">
        <f>INDEX(Coefficients!$P$3:$P$7,MATCH(S36,Coefficients!$O$3:$O$7)+1)</f>
        <v>41.8</v>
      </c>
      <c r="AF36" s="212">
        <f t="shared" si="21"/>
        <v>44.26</v>
      </c>
      <c r="AG36" s="136">
        <f t="shared" si="1"/>
        <v>2010</v>
      </c>
      <c r="AH36" s="137">
        <f t="shared" si="2"/>
        <v>19.100000000000001</v>
      </c>
      <c r="AI36" s="207">
        <f t="shared" si="22"/>
        <v>210.09999999999997</v>
      </c>
      <c r="AJ36" s="213">
        <f t="shared" si="23"/>
        <v>19.099999999999998</v>
      </c>
      <c r="AK36" s="136">
        <v>12</v>
      </c>
      <c r="AL36" s="137">
        <f t="shared" si="3"/>
        <v>62.5</v>
      </c>
      <c r="AM36" s="214">
        <f t="shared" si="4"/>
        <v>0.94555660530549068</v>
      </c>
      <c r="AN36" s="207">
        <f>INDEX(Coefficients!$K$3:$K$10,MATCH(S36,Coefficients!$K$3:$K$10))</f>
        <v>0.35</v>
      </c>
      <c r="AO36" s="207">
        <f>INDEX(Coefficients!$K$3:$K$10,MATCH(S36,Coefficients!$K$3:$K$10)+1)</f>
        <v>0.4</v>
      </c>
      <c r="AP36" s="207">
        <f>INDEX(Coefficients!$L$3:$L$10,MATCH(S36,Coefficients!$K$3:$K$10))</f>
        <v>0.19142307491680963</v>
      </c>
      <c r="AQ36" s="207">
        <f>INDEX(Coefficients!$L$3:$L$10,MATCH(S36,Coefficients!$K$3:$K$10)+1)</f>
        <v>0.35425563574488944</v>
      </c>
      <c r="AR36" s="214">
        <f>INDEX(Coefficients!$M$3:$M$10,MATCH(S36,Coefficients!$K$3:$K$10))</f>
        <v>0.20023799980895765</v>
      </c>
      <c r="AS36" s="214">
        <f>INDEX(Coefficients!$M$3:$M$10,MATCH(S36,Coefficients!$K$3:$K$10)+1)</f>
        <v>0.20987997823914079</v>
      </c>
      <c r="AT36" s="92">
        <f t="shared" si="24"/>
        <v>2.5655609924804158E-5</v>
      </c>
      <c r="AU36" s="140">
        <f t="shared" si="5"/>
        <v>0.20409479118103091</v>
      </c>
      <c r="AV36" s="215">
        <f t="shared" si="25"/>
        <v>1.5726769486921184E-5</v>
      </c>
      <c r="AW36" s="226">
        <f t="shared" si="26"/>
        <v>4.9628850091782979E-2</v>
      </c>
      <c r="AX36" s="205">
        <f t="shared" si="6"/>
        <v>0.71366705445737511</v>
      </c>
      <c r="AY36" s="205">
        <f t="shared" si="7"/>
        <v>84.741590689541354</v>
      </c>
      <c r="AZ36" s="137">
        <f t="shared" si="8"/>
        <v>352.5</v>
      </c>
      <c r="BA36" s="213">
        <f t="shared" si="27"/>
        <v>3877.5</v>
      </c>
      <c r="BB36" s="228">
        <f t="shared" si="28"/>
        <v>6.6974999999999999E-4</v>
      </c>
      <c r="BC36" s="136" t="str">
        <f t="shared" si="9"/>
        <v>YES</v>
      </c>
      <c r="BD36" s="209">
        <f t="shared" si="10"/>
        <v>2.1422154446224249</v>
      </c>
      <c r="BE36" s="55">
        <f t="shared" si="11"/>
        <v>4.2844308892448495E-2</v>
      </c>
      <c r="BF36" s="126">
        <f t="shared" si="12"/>
        <v>1.042183398907228</v>
      </c>
      <c r="BG36" s="46">
        <f t="shared" si="29"/>
        <v>-0.69848865542223637</v>
      </c>
      <c r="BH36" s="204">
        <f>VLOOKUP(M36,Coefficients!$E$4:$I$7,3)</f>
        <v>0.43099999999999999</v>
      </c>
      <c r="BI36" s="136">
        <f t="shared" si="30"/>
        <v>2.5000000000000001E-2</v>
      </c>
      <c r="BJ36" s="50">
        <f t="shared" si="31"/>
        <v>0.42130249999999997</v>
      </c>
      <c r="BK36" s="134">
        <f t="shared" si="32"/>
        <v>4.6343275000000004</v>
      </c>
      <c r="CB36" s="205" t="str">
        <f t="shared" si="13"/>
        <v>splash</v>
      </c>
      <c r="CC36" s="212">
        <f t="shared" si="14"/>
        <v>1</v>
      </c>
      <c r="CD36" s="205">
        <f>IF(CB36="atmospheric",IF(CC36&gt;=1,Coefficients!$T$5,Coefficients!$T$4),Coefficients!$T$3)</f>
        <v>7.35</v>
      </c>
      <c r="CE36" s="136">
        <f>IF(S36&lt;Coefficients!$V$3,Coefficients!$X$3-(Coefficients!$X$4-Coefficients!$X$3)*(Coefficients!$V$3-S36)/(Coefficients!$V$4-Coefficients!$V$3),IF(S36&gt;Coefficients!$V$6,(Coefficients!$X$6-Coefficients!$X$5)*(S36-Coefficients!$V$6)/(Coefficients!$V$6-Coefficients!$V$5)+Coefficients!$X$6,VLOOKUP(S36,Coefficients!$V$3:$X$6,3)))</f>
        <v>5.1999999999999975</v>
      </c>
      <c r="CF36" s="119">
        <f t="shared" si="33"/>
        <v>1.6409601519999992E-4</v>
      </c>
      <c r="CG36" s="136">
        <f>VLOOKUP(CB36,Coefficients!$Z$4:$AD$7,4,FALSE)</f>
        <v>0.26500000000000001</v>
      </c>
      <c r="CH36" s="136">
        <f>VLOOKUP(CB36,Coefficients!$Z$4:$AD$7,2,FALSE)</f>
        <v>0.37</v>
      </c>
      <c r="CI36" s="214">
        <f t="shared" si="15"/>
        <v>6.7004237158873465</v>
      </c>
      <c r="CJ36" s="47">
        <f t="shared" si="16"/>
        <v>7.0419179161543735E-2</v>
      </c>
      <c r="CK36" s="34">
        <v>3.35</v>
      </c>
      <c r="CL36" s="52">
        <f t="shared" si="34"/>
        <v>2.1020650495983204E-2</v>
      </c>
      <c r="CM36" s="204">
        <f>VLOOKUP(N36,Coefficients!$E$12:$I$16,3)</f>
        <v>6.0350000000000001</v>
      </c>
      <c r="CN36" s="205">
        <f t="shared" si="35"/>
        <v>2.5000000000000001E-2</v>
      </c>
      <c r="CO36" s="203">
        <f t="shared" si="36"/>
        <v>5.8992125</v>
      </c>
      <c r="CP36" s="189">
        <f t="shared" si="37"/>
        <v>64.891337499999992</v>
      </c>
    </row>
    <row r="37" spans="2:94">
      <c r="B37" s="56" t="s">
        <v>290</v>
      </c>
      <c r="C37" s="56" t="s">
        <v>291</v>
      </c>
      <c r="D37" s="56">
        <v>2011</v>
      </c>
      <c r="E37" s="57">
        <f t="shared" si="38"/>
        <v>19.100000000000001</v>
      </c>
      <c r="F37" s="57">
        <f t="shared" si="39"/>
        <v>62.5</v>
      </c>
      <c r="G37" s="57">
        <f t="shared" si="40"/>
        <v>352.5</v>
      </c>
      <c r="H37" s="146">
        <f t="shared" si="41"/>
        <v>2007</v>
      </c>
      <c r="I37" s="141" t="str">
        <f t="shared" si="42"/>
        <v>Pile No 243 @ Berth 107</v>
      </c>
      <c r="J37" s="205" t="str">
        <f t="shared" si="43"/>
        <v>splash</v>
      </c>
      <c r="K37" s="212">
        <f t="shared" si="44"/>
        <v>1</v>
      </c>
      <c r="L37" s="146" t="str">
        <f t="shared" si="45"/>
        <v>C1</v>
      </c>
      <c r="M37" s="146" t="str">
        <f t="shared" si="46"/>
        <v>CB4</v>
      </c>
      <c r="N37" s="146" t="str">
        <f t="shared" si="47"/>
        <v>CL5</v>
      </c>
      <c r="O37" s="146">
        <f t="shared" si="48"/>
        <v>0</v>
      </c>
      <c r="P37" s="146">
        <f t="shared" si="49"/>
        <v>50</v>
      </c>
      <c r="Q37" s="146">
        <f t="shared" si="50"/>
        <v>1200</v>
      </c>
      <c r="R37" s="146">
        <f t="shared" si="51"/>
        <v>60</v>
      </c>
      <c r="S37" s="146">
        <f t="shared" si="52"/>
        <v>0.37</v>
      </c>
      <c r="T37" s="146">
        <f t="shared" si="53"/>
        <v>310</v>
      </c>
      <c r="V37" s="237">
        <f t="shared" si="17"/>
        <v>4.3893131958411456E-2</v>
      </c>
      <c r="W37" s="214">
        <f t="shared" si="18"/>
        <v>1.0946245522053759</v>
      </c>
      <c r="Y37" s="238">
        <f t="shared" si="19"/>
        <v>2.5707003471515499E-2</v>
      </c>
      <c r="Z37" s="214">
        <f t="shared" si="20"/>
        <v>8.6118461629576926E-2</v>
      </c>
      <c r="AB37" s="207">
        <f>INDEX(Coefficients!$O$3:$O$7,MATCH(S37,Coefficients!$O$3:$O$7))</f>
        <v>0.3</v>
      </c>
      <c r="AC37" s="207">
        <f>INDEX(Coefficients!$O$3:$O$7,MATCH(S37,Coefficients!$O$3:$O$7)+1)</f>
        <v>0.4</v>
      </c>
      <c r="AD37" s="212">
        <f>INDEX(Coefficients!$P$3:$P$7,MATCH(S37,Coefficients!$O$3:$O$7))</f>
        <v>50</v>
      </c>
      <c r="AE37" s="212">
        <f>INDEX(Coefficients!$P$3:$P$7,MATCH(S37,Coefficients!$O$3:$O$7)+1)</f>
        <v>41.8</v>
      </c>
      <c r="AF37" s="212">
        <f t="shared" si="21"/>
        <v>44.26</v>
      </c>
      <c r="AG37" s="136">
        <f t="shared" si="1"/>
        <v>2011</v>
      </c>
      <c r="AH37" s="137">
        <f t="shared" si="2"/>
        <v>19.100000000000001</v>
      </c>
      <c r="AI37" s="207">
        <f t="shared" si="22"/>
        <v>229.19999999999996</v>
      </c>
      <c r="AJ37" s="213">
        <f t="shared" si="23"/>
        <v>19.099999999999998</v>
      </c>
      <c r="AK37" s="136">
        <v>12</v>
      </c>
      <c r="AL37" s="137">
        <f t="shared" si="3"/>
        <v>62.5</v>
      </c>
      <c r="AM37" s="214">
        <f t="shared" si="4"/>
        <v>0.94555660530549068</v>
      </c>
      <c r="AN37" s="207">
        <f>INDEX(Coefficients!$K$3:$K$10,MATCH(S37,Coefficients!$K$3:$K$10))</f>
        <v>0.35</v>
      </c>
      <c r="AO37" s="207">
        <f>INDEX(Coefficients!$K$3:$K$10,MATCH(S37,Coefficients!$K$3:$K$10)+1)</f>
        <v>0.4</v>
      </c>
      <c r="AP37" s="207">
        <f>INDEX(Coefficients!$L$3:$L$10,MATCH(S37,Coefficients!$K$3:$K$10))</f>
        <v>0.19142307491680963</v>
      </c>
      <c r="AQ37" s="207">
        <f>INDEX(Coefficients!$L$3:$L$10,MATCH(S37,Coefficients!$K$3:$K$10)+1)</f>
        <v>0.35425563574488944</v>
      </c>
      <c r="AR37" s="214">
        <f>INDEX(Coefficients!$M$3:$M$10,MATCH(S37,Coefficients!$K$3:$K$10))</f>
        <v>0.20023799980895765</v>
      </c>
      <c r="AS37" s="214">
        <f>INDEX(Coefficients!$M$3:$M$10,MATCH(S37,Coefficients!$K$3:$K$10)+1)</f>
        <v>0.20987997823914079</v>
      </c>
      <c r="AT37" s="92">
        <f t="shared" si="24"/>
        <v>2.5655609924804158E-5</v>
      </c>
      <c r="AU37" s="140">
        <f t="shared" si="5"/>
        <v>0.20409479118103091</v>
      </c>
      <c r="AV37" s="215">
        <f t="shared" si="25"/>
        <v>1.5449949804348019E-5</v>
      </c>
      <c r="AW37" s="226">
        <f t="shared" si="26"/>
        <v>4.8755292267952492E-2</v>
      </c>
      <c r="AX37" s="205">
        <f t="shared" si="6"/>
        <v>0.71366705445737511</v>
      </c>
      <c r="AY37" s="205">
        <f t="shared" si="7"/>
        <v>84.741590689541354</v>
      </c>
      <c r="AZ37" s="137">
        <f t="shared" si="8"/>
        <v>352.5</v>
      </c>
      <c r="BA37" s="213">
        <f t="shared" si="27"/>
        <v>4230</v>
      </c>
      <c r="BB37" s="228">
        <f t="shared" si="28"/>
        <v>6.6974999999999999E-4</v>
      </c>
      <c r="BC37" s="136" t="str">
        <f t="shared" si="9"/>
        <v>YES</v>
      </c>
      <c r="BD37" s="209">
        <f t="shared" si="10"/>
        <v>2.1946565979205728</v>
      </c>
      <c r="BE37" s="55">
        <f t="shared" si="11"/>
        <v>4.3893131958411456E-2</v>
      </c>
      <c r="BF37" s="126">
        <f t="shared" si="12"/>
        <v>1.0946245522053759</v>
      </c>
      <c r="BG37" s="46">
        <f t="shared" si="29"/>
        <v>-0.71132486540518713</v>
      </c>
      <c r="BH37" s="204">
        <f>VLOOKUP(M37,Coefficients!$E$4:$I$7,3)</f>
        <v>0.43099999999999999</v>
      </c>
      <c r="BI37" s="136">
        <f t="shared" si="30"/>
        <v>2.5000000000000001E-2</v>
      </c>
      <c r="BJ37" s="50">
        <f t="shared" si="31"/>
        <v>0.42130249999999997</v>
      </c>
      <c r="BK37" s="134">
        <f t="shared" si="32"/>
        <v>5.0556300000000007</v>
      </c>
      <c r="CB37" s="205" t="str">
        <f t="shared" si="13"/>
        <v>splash</v>
      </c>
      <c r="CC37" s="212">
        <f t="shared" si="14"/>
        <v>1</v>
      </c>
      <c r="CD37" s="205">
        <f>IF(CB37="atmospheric",IF(CC37&gt;=1,Coefficients!$T$5,Coefficients!$T$4),Coefficients!$T$3)</f>
        <v>7.35</v>
      </c>
      <c r="CE37" s="136">
        <f>IF(S37&lt;Coefficients!$V$3,Coefficients!$X$3-(Coefficients!$X$4-Coefficients!$X$3)*(Coefficients!$V$3-S37)/(Coefficients!$V$4-Coefficients!$V$3),IF(S37&gt;Coefficients!$V$6,(Coefficients!$X$6-Coefficients!$X$5)*(S37-Coefficients!$V$6)/(Coefficients!$V$6-Coefficients!$V$5)+Coefficients!$X$6,VLOOKUP(S37,Coefficients!$V$3:$X$6,3)))</f>
        <v>5.1999999999999975</v>
      </c>
      <c r="CF37" s="119">
        <f t="shared" si="33"/>
        <v>1.6409601519999992E-4</v>
      </c>
      <c r="CG37" s="136">
        <f>VLOOKUP(CB37,Coefficients!$Z$4:$AD$7,4,FALSE)</f>
        <v>0.26500000000000001</v>
      </c>
      <c r="CH37" s="136">
        <f>VLOOKUP(CB37,Coefficients!$Z$4:$AD$7,2,FALSE)</f>
        <v>0.37</v>
      </c>
      <c r="CI37" s="214">
        <f t="shared" si="15"/>
        <v>6.70250575339933</v>
      </c>
      <c r="CJ37" s="47">
        <f t="shared" si="16"/>
        <v>8.6118461629576926E-2</v>
      </c>
      <c r="CK37" s="34">
        <v>3.35</v>
      </c>
      <c r="CL37" s="52">
        <f t="shared" si="34"/>
        <v>2.5707003471515499E-2</v>
      </c>
      <c r="CM37" s="204">
        <f>VLOOKUP(N37,Coefficients!$E$12:$I$16,3)</f>
        <v>6.0350000000000001</v>
      </c>
      <c r="CN37" s="205">
        <f t="shared" si="35"/>
        <v>2.5000000000000001E-2</v>
      </c>
      <c r="CO37" s="203">
        <f t="shared" si="36"/>
        <v>5.8992125</v>
      </c>
      <c r="CP37" s="189">
        <f t="shared" si="37"/>
        <v>70.790549999999996</v>
      </c>
    </row>
    <row r="38" spans="2:94">
      <c r="B38" s="56" t="s">
        <v>290</v>
      </c>
      <c r="C38" s="56" t="s">
        <v>291</v>
      </c>
      <c r="D38" s="56">
        <v>2012</v>
      </c>
      <c r="E38" s="57">
        <f t="shared" si="38"/>
        <v>19.100000000000001</v>
      </c>
      <c r="F38" s="57">
        <f t="shared" si="39"/>
        <v>62.5</v>
      </c>
      <c r="G38" s="57">
        <f t="shared" si="40"/>
        <v>352.5</v>
      </c>
      <c r="H38" s="146">
        <f t="shared" si="41"/>
        <v>2007</v>
      </c>
      <c r="I38" s="141" t="str">
        <f t="shared" si="42"/>
        <v>Pile No 243 @ Berth 107</v>
      </c>
      <c r="J38" s="205" t="str">
        <f t="shared" si="43"/>
        <v>splash</v>
      </c>
      <c r="K38" s="212">
        <f t="shared" si="44"/>
        <v>1</v>
      </c>
      <c r="L38" s="146" t="str">
        <f t="shared" si="45"/>
        <v>C1</v>
      </c>
      <c r="M38" s="146" t="str">
        <f t="shared" si="46"/>
        <v>CB4</v>
      </c>
      <c r="N38" s="146" t="str">
        <f t="shared" si="47"/>
        <v>CL5</v>
      </c>
      <c r="O38" s="146">
        <f t="shared" si="48"/>
        <v>0</v>
      </c>
      <c r="P38" s="146">
        <f t="shared" si="49"/>
        <v>50</v>
      </c>
      <c r="Q38" s="146">
        <f t="shared" si="50"/>
        <v>1200</v>
      </c>
      <c r="R38" s="146">
        <f t="shared" si="51"/>
        <v>60</v>
      </c>
      <c r="S38" s="146">
        <f t="shared" si="52"/>
        <v>0.37</v>
      </c>
      <c r="T38" s="146">
        <f t="shared" si="53"/>
        <v>310</v>
      </c>
      <c r="V38" s="237">
        <f t="shared" si="17"/>
        <v>4.4880613885079981E-2</v>
      </c>
      <c r="W38" s="214">
        <f t="shared" si="18"/>
        <v>1.1439986485388023</v>
      </c>
      <c r="Y38" s="238">
        <f t="shared" si="19"/>
        <v>3.0670281512808789E-2</v>
      </c>
      <c r="Z38" s="214">
        <f t="shared" si="20"/>
        <v>0.10274544306790945</v>
      </c>
      <c r="AB38" s="207">
        <f>INDEX(Coefficients!$O$3:$O$7,MATCH(S38,Coefficients!$O$3:$O$7))</f>
        <v>0.3</v>
      </c>
      <c r="AC38" s="207">
        <f>INDEX(Coefficients!$O$3:$O$7,MATCH(S38,Coefficients!$O$3:$O$7)+1)</f>
        <v>0.4</v>
      </c>
      <c r="AD38" s="212">
        <f>INDEX(Coefficients!$P$3:$P$7,MATCH(S38,Coefficients!$O$3:$O$7))</f>
        <v>50</v>
      </c>
      <c r="AE38" s="212">
        <f>INDEX(Coefficients!$P$3:$P$7,MATCH(S38,Coefficients!$O$3:$O$7)+1)</f>
        <v>41.8</v>
      </c>
      <c r="AF38" s="212">
        <f t="shared" si="21"/>
        <v>44.26</v>
      </c>
      <c r="AG38" s="136">
        <f t="shared" si="1"/>
        <v>2012</v>
      </c>
      <c r="AH38" s="137">
        <f t="shared" si="2"/>
        <v>19.100000000000001</v>
      </c>
      <c r="AI38" s="207">
        <f t="shared" si="22"/>
        <v>248.29999999999995</v>
      </c>
      <c r="AJ38" s="213">
        <f t="shared" si="23"/>
        <v>19.099999999999998</v>
      </c>
      <c r="AK38" s="136">
        <v>12</v>
      </c>
      <c r="AL38" s="137">
        <f t="shared" si="3"/>
        <v>62.5</v>
      </c>
      <c r="AM38" s="214">
        <f t="shared" si="4"/>
        <v>0.94555660530549068</v>
      </c>
      <c r="AN38" s="207">
        <f>INDEX(Coefficients!$K$3:$K$10,MATCH(S38,Coefficients!$K$3:$K$10))</f>
        <v>0.35</v>
      </c>
      <c r="AO38" s="207">
        <f>INDEX(Coefficients!$K$3:$K$10,MATCH(S38,Coefficients!$K$3:$K$10)+1)</f>
        <v>0.4</v>
      </c>
      <c r="AP38" s="207">
        <f>INDEX(Coefficients!$L$3:$L$10,MATCH(S38,Coefficients!$K$3:$K$10))</f>
        <v>0.19142307491680963</v>
      </c>
      <c r="AQ38" s="207">
        <f>INDEX(Coefficients!$L$3:$L$10,MATCH(S38,Coefficients!$K$3:$K$10)+1)</f>
        <v>0.35425563574488944</v>
      </c>
      <c r="AR38" s="214">
        <f>INDEX(Coefficients!$M$3:$M$10,MATCH(S38,Coefficients!$K$3:$K$10))</f>
        <v>0.20023799980895765</v>
      </c>
      <c r="AS38" s="214">
        <f>INDEX(Coefficients!$M$3:$M$10,MATCH(S38,Coefficients!$K$3:$K$10)+1)</f>
        <v>0.20987997823914079</v>
      </c>
      <c r="AT38" s="92">
        <f t="shared" si="24"/>
        <v>2.5655609924804158E-5</v>
      </c>
      <c r="AU38" s="140">
        <f t="shared" si="5"/>
        <v>0.20409479118103091</v>
      </c>
      <c r="AV38" s="215">
        <f t="shared" si="25"/>
        <v>1.519960521352872E-5</v>
      </c>
      <c r="AW38" s="226">
        <f t="shared" si="26"/>
        <v>4.7965281695254006E-2</v>
      </c>
      <c r="AX38" s="205">
        <f t="shared" si="6"/>
        <v>0.71366705445737511</v>
      </c>
      <c r="AY38" s="205">
        <f t="shared" si="7"/>
        <v>84.741590689541354</v>
      </c>
      <c r="AZ38" s="137">
        <f t="shared" si="8"/>
        <v>352.5</v>
      </c>
      <c r="BA38" s="213">
        <f t="shared" si="27"/>
        <v>4582.5</v>
      </c>
      <c r="BB38" s="228">
        <f t="shared" si="28"/>
        <v>6.6974999999999999E-4</v>
      </c>
      <c r="BC38" s="136" t="str">
        <f t="shared" si="9"/>
        <v>YES</v>
      </c>
      <c r="BD38" s="209">
        <f t="shared" si="10"/>
        <v>2.2440306942539991</v>
      </c>
      <c r="BE38" s="55">
        <f t="shared" si="11"/>
        <v>4.4880613885079981E-2</v>
      </c>
      <c r="BF38" s="126">
        <f t="shared" si="12"/>
        <v>1.1439986485388023</v>
      </c>
      <c r="BG38" s="46">
        <f t="shared" si="29"/>
        <v>-0.72264990188738543</v>
      </c>
      <c r="BH38" s="204">
        <f>VLOOKUP(M38,Coefficients!$E$4:$I$7,3)</f>
        <v>0.43099999999999999</v>
      </c>
      <c r="BI38" s="136">
        <f t="shared" si="30"/>
        <v>2.5000000000000001E-2</v>
      </c>
      <c r="BJ38" s="50">
        <f t="shared" si="31"/>
        <v>0.42130249999999997</v>
      </c>
      <c r="BK38" s="134">
        <f t="shared" si="32"/>
        <v>5.4769325000000011</v>
      </c>
      <c r="CB38" s="205" t="str">
        <f t="shared" si="13"/>
        <v>splash</v>
      </c>
      <c r="CC38" s="212">
        <f t="shared" si="14"/>
        <v>1</v>
      </c>
      <c r="CD38" s="205">
        <f>IF(CB38="atmospheric",IF(CC38&gt;=1,Coefficients!$T$5,Coefficients!$T$4),Coefficients!$T$3)</f>
        <v>7.35</v>
      </c>
      <c r="CE38" s="136">
        <f>IF(S38&lt;Coefficients!$V$3,Coefficients!$X$3-(Coefficients!$X$4-Coefficients!$X$3)*(Coefficients!$V$3-S38)/(Coefficients!$V$4-Coefficients!$V$3),IF(S38&gt;Coefficients!$V$6,(Coefficients!$X$6-Coefficients!$X$5)*(S38-Coefficients!$V$6)/(Coefficients!$V$6-Coefficients!$V$5)+Coefficients!$X$6,VLOOKUP(S38,Coefficients!$V$3:$X$6,3)))</f>
        <v>5.1999999999999975</v>
      </c>
      <c r="CF38" s="119">
        <f t="shared" si="33"/>
        <v>1.6409601519999992E-4</v>
      </c>
      <c r="CG38" s="136">
        <f>VLOOKUP(CB38,Coefficients!$Z$4:$AD$7,4,FALSE)</f>
        <v>0.26500000000000001</v>
      </c>
      <c r="CH38" s="136">
        <f>VLOOKUP(CB38,Coefficients!$Z$4:$AD$7,2,FALSE)</f>
        <v>0.37</v>
      </c>
      <c r="CI38" s="214">
        <f t="shared" si="15"/>
        <v>6.7044151968345993</v>
      </c>
      <c r="CJ38" s="47">
        <f t="shared" si="16"/>
        <v>0.10274544306790945</v>
      </c>
      <c r="CK38" s="34">
        <v>3.35</v>
      </c>
      <c r="CL38" s="52">
        <f t="shared" si="34"/>
        <v>3.0670281512808789E-2</v>
      </c>
      <c r="CM38" s="204">
        <f>VLOOKUP(N38,Coefficients!$E$12:$I$16,3)</f>
        <v>6.0350000000000001</v>
      </c>
      <c r="CN38" s="205">
        <f t="shared" si="35"/>
        <v>2.5000000000000001E-2</v>
      </c>
      <c r="CO38" s="203">
        <f t="shared" si="36"/>
        <v>5.8992125</v>
      </c>
      <c r="CP38" s="189">
        <f t="shared" si="37"/>
        <v>76.689762500000001</v>
      </c>
    </row>
    <row r="39" spans="2:94">
      <c r="B39" s="56" t="s">
        <v>290</v>
      </c>
      <c r="C39" s="56" t="s">
        <v>291</v>
      </c>
      <c r="D39" s="56">
        <v>2013</v>
      </c>
      <c r="E39" s="57">
        <f t="shared" si="38"/>
        <v>19.100000000000001</v>
      </c>
      <c r="F39" s="57">
        <f t="shared" si="39"/>
        <v>62.5</v>
      </c>
      <c r="G39" s="57">
        <f t="shared" si="40"/>
        <v>352.5</v>
      </c>
      <c r="H39" s="146">
        <f t="shared" si="41"/>
        <v>2007</v>
      </c>
      <c r="I39" s="141" t="str">
        <f t="shared" si="42"/>
        <v>Pile No 243 @ Berth 107</v>
      </c>
      <c r="J39" s="205" t="str">
        <f t="shared" si="43"/>
        <v>splash</v>
      </c>
      <c r="K39" s="212">
        <f t="shared" si="44"/>
        <v>1</v>
      </c>
      <c r="L39" s="146" t="str">
        <f t="shared" si="45"/>
        <v>C1</v>
      </c>
      <c r="M39" s="146" t="str">
        <f t="shared" si="46"/>
        <v>CB4</v>
      </c>
      <c r="N39" s="146" t="str">
        <f t="shared" si="47"/>
        <v>CL5</v>
      </c>
      <c r="O39" s="146">
        <f t="shared" si="48"/>
        <v>0</v>
      </c>
      <c r="P39" s="146">
        <f t="shared" si="49"/>
        <v>50</v>
      </c>
      <c r="Q39" s="146">
        <f t="shared" si="50"/>
        <v>1200</v>
      </c>
      <c r="R39" s="146">
        <f t="shared" si="51"/>
        <v>60</v>
      </c>
      <c r="S39" s="146">
        <f t="shared" si="52"/>
        <v>0.37</v>
      </c>
      <c r="T39" s="146">
        <f t="shared" si="53"/>
        <v>310</v>
      </c>
      <c r="V39" s="237">
        <f t="shared" si="17"/>
        <v>4.5814674482725255E-2</v>
      </c>
      <c r="W39" s="214">
        <f t="shared" si="18"/>
        <v>1.190701678421066</v>
      </c>
      <c r="Y39" s="238">
        <f t="shared" si="19"/>
        <v>3.5864027162512829E-2</v>
      </c>
      <c r="Z39" s="214">
        <f t="shared" si="20"/>
        <v>0.12014449099441799</v>
      </c>
      <c r="AB39" s="207">
        <f>INDEX(Coefficients!$O$3:$O$7,MATCH(S39,Coefficients!$O$3:$O$7))</f>
        <v>0.3</v>
      </c>
      <c r="AC39" s="207">
        <f>INDEX(Coefficients!$O$3:$O$7,MATCH(S39,Coefficients!$O$3:$O$7)+1)</f>
        <v>0.4</v>
      </c>
      <c r="AD39" s="212">
        <f>INDEX(Coefficients!$P$3:$P$7,MATCH(S39,Coefficients!$O$3:$O$7))</f>
        <v>50</v>
      </c>
      <c r="AE39" s="212">
        <f>INDEX(Coefficients!$P$3:$P$7,MATCH(S39,Coefficients!$O$3:$O$7)+1)</f>
        <v>41.8</v>
      </c>
      <c r="AF39" s="212">
        <f t="shared" si="21"/>
        <v>44.26</v>
      </c>
      <c r="AG39" s="136">
        <f t="shared" si="1"/>
        <v>2013</v>
      </c>
      <c r="AH39" s="137">
        <f t="shared" si="2"/>
        <v>19.100000000000001</v>
      </c>
      <c r="AI39" s="207">
        <f t="shared" si="22"/>
        <v>267.39999999999998</v>
      </c>
      <c r="AJ39" s="213">
        <f t="shared" si="23"/>
        <v>19.099999999999998</v>
      </c>
      <c r="AK39" s="136">
        <v>12</v>
      </c>
      <c r="AL39" s="137">
        <f t="shared" si="3"/>
        <v>62.5</v>
      </c>
      <c r="AM39" s="214">
        <f t="shared" si="4"/>
        <v>0.94555660530549068</v>
      </c>
      <c r="AN39" s="207">
        <f>INDEX(Coefficients!$K$3:$K$10,MATCH(S39,Coefficients!$K$3:$K$10))</f>
        <v>0.35</v>
      </c>
      <c r="AO39" s="207">
        <f>INDEX(Coefficients!$K$3:$K$10,MATCH(S39,Coefficients!$K$3:$K$10)+1)</f>
        <v>0.4</v>
      </c>
      <c r="AP39" s="207">
        <f>INDEX(Coefficients!$L$3:$L$10,MATCH(S39,Coefficients!$K$3:$K$10))</f>
        <v>0.19142307491680963</v>
      </c>
      <c r="AQ39" s="207">
        <f>INDEX(Coefficients!$L$3:$L$10,MATCH(S39,Coefficients!$K$3:$K$10)+1)</f>
        <v>0.35425563574488944</v>
      </c>
      <c r="AR39" s="214">
        <f>INDEX(Coefficients!$M$3:$M$10,MATCH(S39,Coefficients!$K$3:$K$10))</f>
        <v>0.20023799980895765</v>
      </c>
      <c r="AS39" s="214">
        <f>INDEX(Coefficients!$M$3:$M$10,MATCH(S39,Coefficients!$K$3:$K$10)+1)</f>
        <v>0.20987997823914079</v>
      </c>
      <c r="AT39" s="92">
        <f t="shared" si="24"/>
        <v>2.5655609924804158E-5</v>
      </c>
      <c r="AU39" s="140">
        <f t="shared" si="5"/>
        <v>0.20409479118103091</v>
      </c>
      <c r="AV39" s="215">
        <f t="shared" si="25"/>
        <v>1.4971440260938567E-5</v>
      </c>
      <c r="AW39" s="226">
        <f t="shared" si="26"/>
        <v>4.7245263242785905E-2</v>
      </c>
      <c r="AX39" s="205">
        <f t="shared" si="6"/>
        <v>0.71366705445737511</v>
      </c>
      <c r="AY39" s="205">
        <f t="shared" si="7"/>
        <v>84.741590689541354</v>
      </c>
      <c r="AZ39" s="137">
        <f t="shared" si="8"/>
        <v>352.5</v>
      </c>
      <c r="BA39" s="213">
        <f t="shared" si="27"/>
        <v>4935</v>
      </c>
      <c r="BB39" s="228">
        <f t="shared" si="28"/>
        <v>6.6974999999999999E-4</v>
      </c>
      <c r="BC39" s="136" t="str">
        <f t="shared" si="9"/>
        <v>YES</v>
      </c>
      <c r="BD39" s="209">
        <f t="shared" si="10"/>
        <v>2.2907337241362629</v>
      </c>
      <c r="BE39" s="55">
        <f t="shared" si="11"/>
        <v>4.5814674482725255E-2</v>
      </c>
      <c r="BF39" s="126">
        <f t="shared" si="12"/>
        <v>1.190701678421066</v>
      </c>
      <c r="BG39" s="46">
        <f t="shared" si="29"/>
        <v>-0.7327387580875756</v>
      </c>
      <c r="BH39" s="204">
        <f>VLOOKUP(M39,Coefficients!$E$4:$I$7,3)</f>
        <v>0.43099999999999999</v>
      </c>
      <c r="BI39" s="136">
        <f t="shared" si="30"/>
        <v>2.5000000000000001E-2</v>
      </c>
      <c r="BJ39" s="50">
        <f t="shared" si="31"/>
        <v>0.42130249999999997</v>
      </c>
      <c r="BK39" s="134">
        <f t="shared" si="32"/>
        <v>5.8982350000000014</v>
      </c>
      <c r="CB39" s="205" t="str">
        <f t="shared" si="13"/>
        <v>splash</v>
      </c>
      <c r="CC39" s="212">
        <f t="shared" si="14"/>
        <v>1</v>
      </c>
      <c r="CD39" s="205">
        <f>IF(CB39="atmospheric",IF(CC39&gt;=1,Coefficients!$T$5,Coefficients!$T$4),Coefficients!$T$3)</f>
        <v>7.35</v>
      </c>
      <c r="CE39" s="136">
        <f>IF(S39&lt;Coefficients!$V$3,Coefficients!$X$3-(Coefficients!$X$4-Coefficients!$X$3)*(Coefficients!$V$3-S39)/(Coefficients!$V$4-Coefficients!$V$3),IF(S39&gt;Coefficients!$V$6,(Coefficients!$X$6-Coefficients!$X$5)*(S39-Coefficients!$V$6)/(Coefficients!$V$6-Coefficients!$V$5)+Coefficients!$X$6,VLOOKUP(S39,Coefficients!$V$3:$X$6,3)))</f>
        <v>5.1999999999999975</v>
      </c>
      <c r="CF39" s="119">
        <f t="shared" si="33"/>
        <v>1.6409601519999992E-4</v>
      </c>
      <c r="CG39" s="136">
        <f>VLOOKUP(CB39,Coefficients!$Z$4:$AD$7,4,FALSE)</f>
        <v>0.26500000000000001</v>
      </c>
      <c r="CH39" s="136">
        <f>VLOOKUP(CB39,Coefficients!$Z$4:$AD$7,2,FALSE)</f>
        <v>0.37</v>
      </c>
      <c r="CI39" s="214">
        <f t="shared" si="15"/>
        <v>6.7061780856524127</v>
      </c>
      <c r="CJ39" s="47">
        <f t="shared" si="16"/>
        <v>0.12014449099441799</v>
      </c>
      <c r="CK39" s="34">
        <v>3.35</v>
      </c>
      <c r="CL39" s="52">
        <f t="shared" si="34"/>
        <v>3.5864027162512829E-2</v>
      </c>
      <c r="CM39" s="204">
        <f>VLOOKUP(N39,Coefficients!$E$12:$I$16,3)</f>
        <v>6.0350000000000001</v>
      </c>
      <c r="CN39" s="205">
        <f t="shared" si="35"/>
        <v>2.5000000000000001E-2</v>
      </c>
      <c r="CO39" s="203">
        <f t="shared" si="36"/>
        <v>5.8992125</v>
      </c>
      <c r="CP39" s="189">
        <f t="shared" si="37"/>
        <v>82.588975000000005</v>
      </c>
    </row>
    <row r="40" spans="2:94">
      <c r="B40" s="56" t="s">
        <v>290</v>
      </c>
      <c r="C40" s="56" t="s">
        <v>291</v>
      </c>
      <c r="D40" s="56">
        <v>2014</v>
      </c>
      <c r="E40" s="57">
        <f t="shared" si="38"/>
        <v>19.100000000000001</v>
      </c>
      <c r="F40" s="57">
        <f t="shared" si="39"/>
        <v>62.5</v>
      </c>
      <c r="G40" s="57">
        <f t="shared" si="40"/>
        <v>352.5</v>
      </c>
      <c r="H40" s="146">
        <f t="shared" si="41"/>
        <v>2007</v>
      </c>
      <c r="I40" s="141" t="str">
        <f t="shared" si="42"/>
        <v>Pile No 243 @ Berth 107</v>
      </c>
      <c r="J40" s="205" t="str">
        <f t="shared" si="43"/>
        <v>splash</v>
      </c>
      <c r="K40" s="212">
        <f t="shared" si="44"/>
        <v>1</v>
      </c>
      <c r="L40" s="146" t="str">
        <f t="shared" si="45"/>
        <v>C1</v>
      </c>
      <c r="M40" s="146" t="str">
        <f t="shared" si="46"/>
        <v>CB4</v>
      </c>
      <c r="N40" s="146" t="str">
        <f t="shared" si="47"/>
        <v>CL5</v>
      </c>
      <c r="O40" s="146">
        <f t="shared" si="48"/>
        <v>0</v>
      </c>
      <c r="P40" s="146">
        <f t="shared" si="49"/>
        <v>50</v>
      </c>
      <c r="Q40" s="146">
        <f t="shared" si="50"/>
        <v>1200</v>
      </c>
      <c r="R40" s="146">
        <f t="shared" si="51"/>
        <v>60</v>
      </c>
      <c r="S40" s="146">
        <f t="shared" si="52"/>
        <v>0.37</v>
      </c>
      <c r="T40" s="146">
        <f t="shared" si="53"/>
        <v>310</v>
      </c>
      <c r="V40" s="237">
        <f t="shared" si="17"/>
        <v>4.6701729192701692E-2</v>
      </c>
      <c r="W40" s="214">
        <f t="shared" si="18"/>
        <v>1.2350544139198878</v>
      </c>
      <c r="Y40" s="238">
        <f t="shared" si="19"/>
        <v>4.124773281974093E-2</v>
      </c>
      <c r="Z40" s="214">
        <f t="shared" si="20"/>
        <v>0.13817990494613211</v>
      </c>
      <c r="AB40" s="207">
        <f>INDEX(Coefficients!$O$3:$O$7,MATCH(S40,Coefficients!$O$3:$O$7))</f>
        <v>0.3</v>
      </c>
      <c r="AC40" s="207">
        <f>INDEX(Coefficients!$O$3:$O$7,MATCH(S40,Coefficients!$O$3:$O$7)+1)</f>
        <v>0.4</v>
      </c>
      <c r="AD40" s="212">
        <f>INDEX(Coefficients!$P$3:$P$7,MATCH(S40,Coefficients!$O$3:$O$7))</f>
        <v>50</v>
      </c>
      <c r="AE40" s="212">
        <f>INDEX(Coefficients!$P$3:$P$7,MATCH(S40,Coefficients!$O$3:$O$7)+1)</f>
        <v>41.8</v>
      </c>
      <c r="AF40" s="212">
        <f t="shared" si="21"/>
        <v>44.26</v>
      </c>
      <c r="AG40" s="136">
        <f t="shared" si="1"/>
        <v>2014</v>
      </c>
      <c r="AH40" s="137">
        <f t="shared" si="2"/>
        <v>19.100000000000001</v>
      </c>
      <c r="AI40" s="207">
        <f t="shared" si="22"/>
        <v>286.5</v>
      </c>
      <c r="AJ40" s="213">
        <f t="shared" si="23"/>
        <v>19.100000000000001</v>
      </c>
      <c r="AK40" s="136">
        <v>12</v>
      </c>
      <c r="AL40" s="137">
        <f t="shared" si="3"/>
        <v>62.5</v>
      </c>
      <c r="AM40" s="214">
        <f t="shared" si="4"/>
        <v>0.94555660530549068</v>
      </c>
      <c r="AN40" s="207">
        <f>INDEX(Coefficients!$K$3:$K$10,MATCH(S40,Coefficients!$K$3:$K$10))</f>
        <v>0.35</v>
      </c>
      <c r="AO40" s="207">
        <f>INDEX(Coefficients!$K$3:$K$10,MATCH(S40,Coefficients!$K$3:$K$10)+1)</f>
        <v>0.4</v>
      </c>
      <c r="AP40" s="207">
        <f>INDEX(Coefficients!$L$3:$L$10,MATCH(S40,Coefficients!$K$3:$K$10))</f>
        <v>0.19142307491680963</v>
      </c>
      <c r="AQ40" s="207">
        <f>INDEX(Coefficients!$L$3:$L$10,MATCH(S40,Coefficients!$K$3:$K$10)+1)</f>
        <v>0.35425563574488944</v>
      </c>
      <c r="AR40" s="214">
        <f>INDEX(Coefficients!$M$3:$M$10,MATCH(S40,Coefficients!$K$3:$K$10))</f>
        <v>0.20023799980895765</v>
      </c>
      <c r="AS40" s="214">
        <f>INDEX(Coefficients!$M$3:$M$10,MATCH(S40,Coefficients!$K$3:$K$10)+1)</f>
        <v>0.20987997823914079</v>
      </c>
      <c r="AT40" s="92">
        <f t="shared" si="24"/>
        <v>2.5655609924804158E-5</v>
      </c>
      <c r="AU40" s="140">
        <f t="shared" si="5"/>
        <v>0.20409479118103091</v>
      </c>
      <c r="AV40" s="215">
        <f t="shared" si="25"/>
        <v>1.4762103431381688E-5</v>
      </c>
      <c r="AW40" s="226">
        <f t="shared" si="26"/>
        <v>4.6584660558845803E-2</v>
      </c>
      <c r="AX40" s="205">
        <f t="shared" si="6"/>
        <v>0.71366705445737511</v>
      </c>
      <c r="AY40" s="205">
        <f t="shared" si="7"/>
        <v>84.741590689541354</v>
      </c>
      <c r="AZ40" s="137">
        <f t="shared" si="8"/>
        <v>352.5</v>
      </c>
      <c r="BA40" s="213">
        <f t="shared" si="27"/>
        <v>5287.5</v>
      </c>
      <c r="BB40" s="228">
        <f t="shared" si="28"/>
        <v>6.6974999999999999E-4</v>
      </c>
      <c r="BC40" s="136" t="str">
        <f t="shared" si="9"/>
        <v>YES</v>
      </c>
      <c r="BD40" s="209">
        <f t="shared" si="10"/>
        <v>2.3350864596350847</v>
      </c>
      <c r="BE40" s="55">
        <f t="shared" si="11"/>
        <v>4.6701729192701692E-2</v>
      </c>
      <c r="BF40" s="126">
        <f t="shared" si="12"/>
        <v>1.2350544139198878</v>
      </c>
      <c r="BG40" s="46">
        <f t="shared" si="29"/>
        <v>-0.7418011102528389</v>
      </c>
      <c r="BH40" s="204">
        <f>VLOOKUP(M40,Coefficients!$E$4:$I$7,3)</f>
        <v>0.43099999999999999</v>
      </c>
      <c r="BI40" s="136">
        <f t="shared" si="30"/>
        <v>2.5000000000000001E-2</v>
      </c>
      <c r="BJ40" s="50">
        <f t="shared" si="31"/>
        <v>0.42130250000000002</v>
      </c>
      <c r="BK40" s="134">
        <f t="shared" si="32"/>
        <v>6.3195375000000018</v>
      </c>
      <c r="CB40" s="205" t="str">
        <f t="shared" si="13"/>
        <v>splash</v>
      </c>
      <c r="CC40" s="212">
        <f t="shared" si="14"/>
        <v>1</v>
      </c>
      <c r="CD40" s="205">
        <f>IF(CB40="atmospheric",IF(CC40&gt;=1,Coefficients!$T$5,Coefficients!$T$4),Coefficients!$T$3)</f>
        <v>7.35</v>
      </c>
      <c r="CE40" s="136">
        <f>IF(S40&lt;Coefficients!$V$3,Coefficients!$X$3-(Coefficients!$X$4-Coefficients!$X$3)*(Coefficients!$V$3-S40)/(Coefficients!$V$4-Coefficients!$V$3),IF(S40&gt;Coefficients!$V$6,(Coefficients!$X$6-Coefficients!$X$5)*(S40-Coefficients!$V$6)/(Coefficients!$V$6-Coefficients!$V$5)+Coefficients!$X$6,VLOOKUP(S40,Coefficients!$V$3:$X$6,3)))</f>
        <v>5.1999999999999975</v>
      </c>
      <c r="CF40" s="119">
        <f t="shared" si="33"/>
        <v>1.6409601519999992E-4</v>
      </c>
      <c r="CG40" s="136">
        <f>VLOOKUP(CB40,Coefficients!$Z$4:$AD$7,4,FALSE)</f>
        <v>0.26500000000000001</v>
      </c>
      <c r="CH40" s="136">
        <f>VLOOKUP(CB40,Coefficients!$Z$4:$AD$7,2,FALSE)</f>
        <v>0.37</v>
      </c>
      <c r="CI40" s="214">
        <f t="shared" si="15"/>
        <v>6.7078150036361066</v>
      </c>
      <c r="CJ40" s="47">
        <f t="shared" si="16"/>
        <v>0.13817990494613211</v>
      </c>
      <c r="CK40" s="34">
        <v>3.35</v>
      </c>
      <c r="CL40" s="52">
        <f t="shared" si="34"/>
        <v>4.124773281974093E-2</v>
      </c>
      <c r="CM40" s="204">
        <f>VLOOKUP(N40,Coefficients!$E$12:$I$16,3)</f>
        <v>6.0350000000000001</v>
      </c>
      <c r="CN40" s="205">
        <f t="shared" si="35"/>
        <v>2.5000000000000001E-2</v>
      </c>
      <c r="CO40" s="203">
        <f t="shared" si="36"/>
        <v>5.8992125</v>
      </c>
      <c r="CP40" s="189">
        <f t="shared" si="37"/>
        <v>88.488187500000009</v>
      </c>
    </row>
    <row r="41" spans="2:94">
      <c r="B41" s="56" t="s">
        <v>290</v>
      </c>
      <c r="C41" s="56" t="s">
        <v>291</v>
      </c>
      <c r="D41" s="56">
        <v>2015</v>
      </c>
      <c r="E41" s="57">
        <f t="shared" si="38"/>
        <v>19.100000000000001</v>
      </c>
      <c r="F41" s="57">
        <f t="shared" si="39"/>
        <v>62.5</v>
      </c>
      <c r="G41" s="57">
        <f t="shared" si="40"/>
        <v>352.5</v>
      </c>
      <c r="H41" s="146">
        <f t="shared" si="41"/>
        <v>2007</v>
      </c>
      <c r="I41" s="141" t="str">
        <f t="shared" si="42"/>
        <v>Pile No 243 @ Berth 107</v>
      </c>
      <c r="J41" s="205" t="str">
        <f t="shared" si="43"/>
        <v>splash</v>
      </c>
      <c r="K41" s="212">
        <f t="shared" si="44"/>
        <v>1</v>
      </c>
      <c r="L41" s="146" t="str">
        <f t="shared" si="45"/>
        <v>C1</v>
      </c>
      <c r="M41" s="146" t="str">
        <f t="shared" si="46"/>
        <v>CB4</v>
      </c>
      <c r="N41" s="146" t="str">
        <f t="shared" si="47"/>
        <v>CL5</v>
      </c>
      <c r="O41" s="146">
        <f t="shared" si="48"/>
        <v>0</v>
      </c>
      <c r="P41" s="146">
        <f t="shared" si="49"/>
        <v>50</v>
      </c>
      <c r="Q41" s="146">
        <f t="shared" si="50"/>
        <v>1200</v>
      </c>
      <c r="R41" s="146">
        <f t="shared" si="51"/>
        <v>60</v>
      </c>
      <c r="S41" s="146">
        <f t="shared" si="52"/>
        <v>0.37</v>
      </c>
      <c r="T41" s="146">
        <f t="shared" si="53"/>
        <v>310</v>
      </c>
      <c r="V41" s="237">
        <f t="shared" si="17"/>
        <v>4.7547054497777325E-2</v>
      </c>
      <c r="W41" s="214">
        <f t="shared" si="18"/>
        <v>1.2773206791736695</v>
      </c>
      <c r="Y41" s="238">
        <f t="shared" si="19"/>
        <v>4.6786291221360819E-2</v>
      </c>
      <c r="Z41" s="214">
        <f t="shared" si="20"/>
        <v>0.15673407559155875</v>
      </c>
      <c r="AB41" s="207">
        <f>INDEX(Coefficients!$O$3:$O$7,MATCH(S41,Coefficients!$O$3:$O$7))</f>
        <v>0.3</v>
      </c>
      <c r="AC41" s="207">
        <f>INDEX(Coefficients!$O$3:$O$7,MATCH(S41,Coefficients!$O$3:$O$7)+1)</f>
        <v>0.4</v>
      </c>
      <c r="AD41" s="212">
        <f>INDEX(Coefficients!$P$3:$P$7,MATCH(S41,Coefficients!$O$3:$O$7))</f>
        <v>50</v>
      </c>
      <c r="AE41" s="212">
        <f>INDEX(Coefficients!$P$3:$P$7,MATCH(S41,Coefficients!$O$3:$O$7)+1)</f>
        <v>41.8</v>
      </c>
      <c r="AF41" s="212">
        <f t="shared" si="21"/>
        <v>44.26</v>
      </c>
      <c r="AG41" s="136">
        <f t="shared" si="1"/>
        <v>2015</v>
      </c>
      <c r="AH41" s="137">
        <f t="shared" si="2"/>
        <v>19.100000000000001</v>
      </c>
      <c r="AI41" s="207">
        <f t="shared" si="22"/>
        <v>305.60000000000002</v>
      </c>
      <c r="AJ41" s="213">
        <f t="shared" si="23"/>
        <v>19.100000000000001</v>
      </c>
      <c r="AK41" s="136">
        <v>12</v>
      </c>
      <c r="AL41" s="137">
        <f t="shared" si="3"/>
        <v>62.5</v>
      </c>
      <c r="AM41" s="214">
        <f t="shared" si="4"/>
        <v>0.94555660530549068</v>
      </c>
      <c r="AN41" s="207">
        <f>INDEX(Coefficients!$K$3:$K$10,MATCH(S41,Coefficients!$K$3:$K$10))</f>
        <v>0.35</v>
      </c>
      <c r="AO41" s="207">
        <f>INDEX(Coefficients!$K$3:$K$10,MATCH(S41,Coefficients!$K$3:$K$10)+1)</f>
        <v>0.4</v>
      </c>
      <c r="AP41" s="207">
        <f>INDEX(Coefficients!$L$3:$L$10,MATCH(S41,Coefficients!$K$3:$K$10))</f>
        <v>0.19142307491680963</v>
      </c>
      <c r="AQ41" s="207">
        <f>INDEX(Coefficients!$L$3:$L$10,MATCH(S41,Coefficients!$K$3:$K$10)+1)</f>
        <v>0.35425563574488944</v>
      </c>
      <c r="AR41" s="214">
        <f>INDEX(Coefficients!$M$3:$M$10,MATCH(S41,Coefficients!$K$3:$K$10))</f>
        <v>0.20023799980895765</v>
      </c>
      <c r="AS41" s="214">
        <f>INDEX(Coefficients!$M$3:$M$10,MATCH(S41,Coefficients!$K$3:$K$10)+1)</f>
        <v>0.20987997823914079</v>
      </c>
      <c r="AT41" s="92">
        <f t="shared" si="24"/>
        <v>2.5655609924804158E-5</v>
      </c>
      <c r="AU41" s="140">
        <f t="shared" si="5"/>
        <v>0.20409479118103091</v>
      </c>
      <c r="AV41" s="215">
        <f t="shared" si="25"/>
        <v>1.456893237455266E-5</v>
      </c>
      <c r="AW41" s="226">
        <f t="shared" si="26"/>
        <v>4.5975072084276258E-2</v>
      </c>
      <c r="AX41" s="205">
        <f t="shared" si="6"/>
        <v>0.71366705445737511</v>
      </c>
      <c r="AY41" s="205">
        <f t="shared" si="7"/>
        <v>84.741590689541354</v>
      </c>
      <c r="AZ41" s="137">
        <f t="shared" si="8"/>
        <v>352.5</v>
      </c>
      <c r="BA41" s="213">
        <f t="shared" si="27"/>
        <v>5640</v>
      </c>
      <c r="BB41" s="228">
        <f t="shared" si="28"/>
        <v>6.6974999999999999E-4</v>
      </c>
      <c r="BC41" s="136" t="str">
        <f t="shared" si="9"/>
        <v>YES</v>
      </c>
      <c r="BD41" s="209">
        <f t="shared" si="10"/>
        <v>2.3773527248888664</v>
      </c>
      <c r="BE41" s="55">
        <f t="shared" si="11"/>
        <v>4.7547054497777325E-2</v>
      </c>
      <c r="BF41" s="126">
        <f t="shared" si="12"/>
        <v>1.2773206791736695</v>
      </c>
      <c r="BG41" s="46">
        <f t="shared" si="29"/>
        <v>-0.75</v>
      </c>
      <c r="BH41" s="204">
        <f>VLOOKUP(M41,Coefficients!$E$4:$I$7,3)</f>
        <v>0.43099999999999999</v>
      </c>
      <c r="BI41" s="136">
        <f t="shared" si="30"/>
        <v>2.5000000000000001E-2</v>
      </c>
      <c r="BJ41" s="50">
        <f t="shared" si="31"/>
        <v>0.42130250000000002</v>
      </c>
      <c r="BK41" s="134">
        <f t="shared" si="32"/>
        <v>6.7408400000000022</v>
      </c>
      <c r="CB41" s="205" t="str">
        <f t="shared" si="13"/>
        <v>splash</v>
      </c>
      <c r="CC41" s="212">
        <f t="shared" si="14"/>
        <v>1</v>
      </c>
      <c r="CD41" s="205">
        <f>IF(CB41="atmospheric",IF(CC41&gt;=1,Coefficients!$T$5,Coefficients!$T$4),Coefficients!$T$3)</f>
        <v>7.35</v>
      </c>
      <c r="CE41" s="136">
        <f>IF(S41&lt;Coefficients!$V$3,Coefficients!$X$3-(Coefficients!$X$4-Coefficients!$X$3)*(Coefficients!$V$3-S41)/(Coefficients!$V$4-Coefficients!$V$3),IF(S41&gt;Coefficients!$V$6,(Coefficients!$X$6-Coefficients!$X$5)*(S41-Coefficients!$V$6)/(Coefficients!$V$6-Coefficients!$V$5)+Coefficients!$X$6,VLOOKUP(S41,Coefficients!$V$3:$X$6,3)))</f>
        <v>5.1999999999999975</v>
      </c>
      <c r="CF41" s="119">
        <f t="shared" si="33"/>
        <v>1.6409601519999992E-4</v>
      </c>
      <c r="CG41" s="136">
        <f>VLOOKUP(CB41,Coefficients!$Z$4:$AD$7,4,FALSE)</f>
        <v>0.26500000000000001</v>
      </c>
      <c r="CH41" s="136">
        <f>VLOOKUP(CB41,Coefficients!$Z$4:$AD$7,2,FALSE)</f>
        <v>0.37</v>
      </c>
      <c r="CI41" s="214">
        <f t="shared" si="15"/>
        <v>6.7093425007690319</v>
      </c>
      <c r="CJ41" s="47">
        <f t="shared" si="16"/>
        <v>0.15673407559155875</v>
      </c>
      <c r="CK41" s="34">
        <v>3.35</v>
      </c>
      <c r="CL41" s="52">
        <f t="shared" si="34"/>
        <v>4.6786291221360819E-2</v>
      </c>
      <c r="CM41" s="204">
        <f>VLOOKUP(N41,Coefficients!$E$12:$I$16,3)</f>
        <v>6.0350000000000001</v>
      </c>
      <c r="CN41" s="205">
        <f t="shared" si="35"/>
        <v>2.5000000000000001E-2</v>
      </c>
      <c r="CO41" s="203">
        <f t="shared" si="36"/>
        <v>5.8992125</v>
      </c>
      <c r="CP41" s="189">
        <f t="shared" si="37"/>
        <v>94.387400000000014</v>
      </c>
    </row>
    <row r="42" spans="2:94">
      <c r="B42" s="56" t="s">
        <v>290</v>
      </c>
      <c r="C42" s="56" t="s">
        <v>291</v>
      </c>
      <c r="D42" s="56">
        <v>2016</v>
      </c>
      <c r="E42" s="57">
        <f t="shared" si="38"/>
        <v>19.100000000000001</v>
      </c>
      <c r="F42" s="57">
        <f t="shared" si="39"/>
        <v>62.5</v>
      </c>
      <c r="G42" s="57">
        <f t="shared" si="40"/>
        <v>352.5</v>
      </c>
      <c r="H42" s="146">
        <f t="shared" si="41"/>
        <v>2007</v>
      </c>
      <c r="I42" s="141" t="str">
        <f t="shared" si="42"/>
        <v>Pile No 243 @ Berth 107</v>
      </c>
      <c r="J42" s="205" t="str">
        <f t="shared" si="43"/>
        <v>splash</v>
      </c>
      <c r="K42" s="212">
        <f t="shared" si="44"/>
        <v>1</v>
      </c>
      <c r="L42" s="146" t="str">
        <f t="shared" si="45"/>
        <v>C1</v>
      </c>
      <c r="M42" s="146" t="str">
        <f t="shared" si="46"/>
        <v>CB4</v>
      </c>
      <c r="N42" s="146" t="str">
        <f t="shared" si="47"/>
        <v>CL5</v>
      </c>
      <c r="O42" s="146">
        <f t="shared" si="48"/>
        <v>0</v>
      </c>
      <c r="P42" s="146">
        <f t="shared" si="49"/>
        <v>50</v>
      </c>
      <c r="Q42" s="146">
        <f t="shared" si="50"/>
        <v>1200</v>
      </c>
      <c r="R42" s="146">
        <f t="shared" si="51"/>
        <v>60</v>
      </c>
      <c r="S42" s="146">
        <f t="shared" si="52"/>
        <v>0.37</v>
      </c>
      <c r="T42" s="146">
        <f t="shared" si="53"/>
        <v>310</v>
      </c>
      <c r="V42" s="237">
        <f t="shared" si="17"/>
        <v>4.8355047584319105E-2</v>
      </c>
      <c r="W42" s="214">
        <f t="shared" si="18"/>
        <v>1.3177203335007583</v>
      </c>
      <c r="Y42" s="238">
        <f t="shared" si="19"/>
        <v>5.2449407991066642E-2</v>
      </c>
      <c r="Z42" s="214">
        <f t="shared" si="20"/>
        <v>0.17570551677007326</v>
      </c>
      <c r="AB42" s="207">
        <f>INDEX(Coefficients!$O$3:$O$7,MATCH(S42,Coefficients!$O$3:$O$7))</f>
        <v>0.3</v>
      </c>
      <c r="AC42" s="207">
        <f>INDEX(Coefficients!$O$3:$O$7,MATCH(S42,Coefficients!$O$3:$O$7)+1)</f>
        <v>0.4</v>
      </c>
      <c r="AD42" s="212">
        <f>INDEX(Coefficients!$P$3:$P$7,MATCH(S42,Coefficients!$O$3:$O$7))</f>
        <v>50</v>
      </c>
      <c r="AE42" s="212">
        <f>INDEX(Coefficients!$P$3:$P$7,MATCH(S42,Coefficients!$O$3:$O$7)+1)</f>
        <v>41.8</v>
      </c>
      <c r="AF42" s="212">
        <f t="shared" si="21"/>
        <v>44.26</v>
      </c>
      <c r="AG42" s="136">
        <f t="shared" si="1"/>
        <v>2016</v>
      </c>
      <c r="AH42" s="137">
        <f t="shared" si="2"/>
        <v>19.100000000000001</v>
      </c>
      <c r="AI42" s="207">
        <f t="shared" si="22"/>
        <v>324.70000000000005</v>
      </c>
      <c r="AJ42" s="213">
        <f t="shared" si="23"/>
        <v>19.100000000000001</v>
      </c>
      <c r="AK42" s="136">
        <v>12</v>
      </c>
      <c r="AL42" s="137">
        <f t="shared" si="3"/>
        <v>62.5</v>
      </c>
      <c r="AM42" s="214">
        <f t="shared" si="4"/>
        <v>0.94555660530549068</v>
      </c>
      <c r="AN42" s="207">
        <f>INDEX(Coefficients!$K$3:$K$10,MATCH(S42,Coefficients!$K$3:$K$10))</f>
        <v>0.35</v>
      </c>
      <c r="AO42" s="207">
        <f>INDEX(Coefficients!$K$3:$K$10,MATCH(S42,Coefficients!$K$3:$K$10)+1)</f>
        <v>0.4</v>
      </c>
      <c r="AP42" s="207">
        <f>INDEX(Coefficients!$L$3:$L$10,MATCH(S42,Coefficients!$K$3:$K$10))</f>
        <v>0.19142307491680963</v>
      </c>
      <c r="AQ42" s="207">
        <f>INDEX(Coefficients!$L$3:$L$10,MATCH(S42,Coefficients!$K$3:$K$10)+1)</f>
        <v>0.35425563574488944</v>
      </c>
      <c r="AR42" s="214">
        <f>INDEX(Coefficients!$M$3:$M$10,MATCH(S42,Coefficients!$K$3:$K$10))</f>
        <v>0.20023799980895765</v>
      </c>
      <c r="AS42" s="214">
        <f>INDEX(Coefficients!$M$3:$M$10,MATCH(S42,Coefficients!$K$3:$K$10)+1)</f>
        <v>0.20987997823914079</v>
      </c>
      <c r="AT42" s="92">
        <f t="shared" si="24"/>
        <v>2.5655609924804158E-5</v>
      </c>
      <c r="AU42" s="140">
        <f t="shared" si="5"/>
        <v>0.20409479118103091</v>
      </c>
      <c r="AV42" s="215">
        <f t="shared" si="25"/>
        <v>1.4389779136723271E-5</v>
      </c>
      <c r="AW42" s="226">
        <f t="shared" si="26"/>
        <v>4.5409719537392014E-2</v>
      </c>
      <c r="AX42" s="205">
        <f t="shared" si="6"/>
        <v>0.71366705445737511</v>
      </c>
      <c r="AY42" s="205">
        <f t="shared" si="7"/>
        <v>84.741590689541354</v>
      </c>
      <c r="AZ42" s="137">
        <f t="shared" si="8"/>
        <v>352.5</v>
      </c>
      <c r="BA42" s="213">
        <f t="shared" si="27"/>
        <v>5992.5</v>
      </c>
      <c r="BB42" s="228">
        <f t="shared" si="28"/>
        <v>6.6974999999999999E-4</v>
      </c>
      <c r="BC42" s="136" t="str">
        <f t="shared" si="9"/>
        <v>YES</v>
      </c>
      <c r="BD42" s="209">
        <f t="shared" si="10"/>
        <v>2.4177523792159552</v>
      </c>
      <c r="BE42" s="55">
        <f t="shared" si="11"/>
        <v>4.8355047584319105E-2</v>
      </c>
      <c r="BF42" s="126">
        <f t="shared" si="12"/>
        <v>1.3177203335007583</v>
      </c>
      <c r="BG42" s="46">
        <f t="shared" si="29"/>
        <v>-0.75746437496366703</v>
      </c>
      <c r="BH42" s="204">
        <f>VLOOKUP(M42,Coefficients!$E$4:$I$7,3)</f>
        <v>0.43099999999999999</v>
      </c>
      <c r="BI42" s="136">
        <f t="shared" si="30"/>
        <v>2.5000000000000001E-2</v>
      </c>
      <c r="BJ42" s="50">
        <f t="shared" si="31"/>
        <v>0.42130250000000002</v>
      </c>
      <c r="BK42" s="134">
        <f t="shared" si="32"/>
        <v>7.1621425000000025</v>
      </c>
      <c r="CB42" s="205" t="str">
        <f t="shared" si="13"/>
        <v>splash</v>
      </c>
      <c r="CC42" s="212">
        <f t="shared" si="14"/>
        <v>1</v>
      </c>
      <c r="CD42" s="205">
        <f>IF(CB42="atmospheric",IF(CC42&gt;=1,Coefficients!$T$5,Coefficients!$T$4),Coefficients!$T$3)</f>
        <v>7.35</v>
      </c>
      <c r="CE42" s="136">
        <f>IF(S42&lt;Coefficients!$V$3,Coefficients!$X$3-(Coefficients!$X$4-Coefficients!$X$3)*(Coefficients!$V$3-S42)/(Coefficients!$V$4-Coefficients!$V$3),IF(S42&gt;Coefficients!$V$6,(Coefficients!$X$6-Coefficients!$X$5)*(S42-Coefficients!$V$6)/(Coefficients!$V$6-Coefficients!$V$5)+Coefficients!$X$6,VLOOKUP(S42,Coefficients!$V$3:$X$6,3)))</f>
        <v>5.1999999999999975</v>
      </c>
      <c r="CF42" s="119">
        <f t="shared" si="33"/>
        <v>1.6409601519999992E-4</v>
      </c>
      <c r="CG42" s="136">
        <f>VLOOKUP(CB42,Coefficients!$Z$4:$AD$7,4,FALSE)</f>
        <v>0.26500000000000001</v>
      </c>
      <c r="CH42" s="136">
        <f>VLOOKUP(CB42,Coefficients!$Z$4:$AD$7,2,FALSE)</f>
        <v>0.37</v>
      </c>
      <c r="CI42" s="214">
        <f t="shared" si="15"/>
        <v>6.7107740806482985</v>
      </c>
      <c r="CJ42" s="47">
        <f t="shared" si="16"/>
        <v>0.17570551677007326</v>
      </c>
      <c r="CK42" s="34">
        <v>3.35</v>
      </c>
      <c r="CL42" s="52">
        <f t="shared" si="34"/>
        <v>5.2449407991066642E-2</v>
      </c>
      <c r="CM42" s="204">
        <f>VLOOKUP(N42,Coefficients!$E$12:$I$16,3)</f>
        <v>6.0350000000000001</v>
      </c>
      <c r="CN42" s="205">
        <f t="shared" si="35"/>
        <v>2.5000000000000001E-2</v>
      </c>
      <c r="CO42" s="203">
        <f t="shared" si="36"/>
        <v>5.8992125</v>
      </c>
      <c r="CP42" s="189">
        <f t="shared" si="37"/>
        <v>100.28661250000002</v>
      </c>
    </row>
    <row r="43" spans="2:94">
      <c r="B43" s="56" t="s">
        <v>290</v>
      </c>
      <c r="C43" s="56" t="s">
        <v>291</v>
      </c>
      <c r="D43" s="56">
        <v>2017</v>
      </c>
      <c r="E43" s="57">
        <f t="shared" si="38"/>
        <v>19.100000000000001</v>
      </c>
      <c r="F43" s="57">
        <f t="shared" si="39"/>
        <v>62.5</v>
      </c>
      <c r="G43" s="57">
        <f t="shared" si="40"/>
        <v>352.5</v>
      </c>
      <c r="H43" s="146">
        <f t="shared" si="41"/>
        <v>2007</v>
      </c>
      <c r="I43" s="141" t="str">
        <f t="shared" si="42"/>
        <v>Pile No 243 @ Berth 107</v>
      </c>
      <c r="J43" s="205" t="str">
        <f t="shared" si="43"/>
        <v>splash</v>
      </c>
      <c r="K43" s="212">
        <f t="shared" si="44"/>
        <v>1</v>
      </c>
      <c r="L43" s="146" t="str">
        <f t="shared" si="45"/>
        <v>C1</v>
      </c>
      <c r="M43" s="146" t="str">
        <f t="shared" si="46"/>
        <v>CB4</v>
      </c>
      <c r="N43" s="146" t="str">
        <f t="shared" si="47"/>
        <v>CL5</v>
      </c>
      <c r="O43" s="146">
        <f t="shared" si="48"/>
        <v>0</v>
      </c>
      <c r="P43" s="146">
        <f t="shared" si="49"/>
        <v>50</v>
      </c>
      <c r="Q43" s="146">
        <f t="shared" si="50"/>
        <v>1200</v>
      </c>
      <c r="R43" s="146">
        <f t="shared" si="51"/>
        <v>60</v>
      </c>
      <c r="S43" s="146">
        <f t="shared" si="52"/>
        <v>0.37</v>
      </c>
      <c r="T43" s="146">
        <f t="shared" si="53"/>
        <v>310</v>
      </c>
      <c r="V43" s="237">
        <f t="shared" si="17"/>
        <v>4.9129415211086859E-2</v>
      </c>
      <c r="W43" s="214">
        <f t="shared" si="18"/>
        <v>1.3564387148391461</v>
      </c>
      <c r="Y43" s="238">
        <f t="shared" si="19"/>
        <v>5.8210998805876719E-2</v>
      </c>
      <c r="Z43" s="214">
        <f t="shared" si="20"/>
        <v>0.19500684599968701</v>
      </c>
      <c r="AB43" s="207">
        <f>INDEX(Coefficients!$O$3:$O$7,MATCH(S43,Coefficients!$O$3:$O$7))</f>
        <v>0.3</v>
      </c>
      <c r="AC43" s="207">
        <f>INDEX(Coefficients!$O$3:$O$7,MATCH(S43,Coefficients!$O$3:$O$7)+1)</f>
        <v>0.4</v>
      </c>
      <c r="AD43" s="212">
        <f>INDEX(Coefficients!$P$3:$P$7,MATCH(S43,Coefficients!$O$3:$O$7))</f>
        <v>50</v>
      </c>
      <c r="AE43" s="212">
        <f>INDEX(Coefficients!$P$3:$P$7,MATCH(S43,Coefficients!$O$3:$O$7)+1)</f>
        <v>41.8</v>
      </c>
      <c r="AF43" s="212">
        <f t="shared" si="21"/>
        <v>44.26</v>
      </c>
      <c r="AG43" s="136">
        <f t="shared" si="1"/>
        <v>2017</v>
      </c>
      <c r="AH43" s="137">
        <f t="shared" si="2"/>
        <v>19.100000000000001</v>
      </c>
      <c r="AI43" s="207">
        <f t="shared" si="22"/>
        <v>343.80000000000007</v>
      </c>
      <c r="AJ43" s="213">
        <f t="shared" si="23"/>
        <v>19.100000000000005</v>
      </c>
      <c r="AK43" s="136">
        <v>12</v>
      </c>
      <c r="AL43" s="137">
        <f t="shared" si="3"/>
        <v>62.5</v>
      </c>
      <c r="AM43" s="214">
        <f t="shared" si="4"/>
        <v>0.94555660530549068</v>
      </c>
      <c r="AN43" s="207">
        <f>INDEX(Coefficients!$K$3:$K$10,MATCH(S43,Coefficients!$K$3:$K$10))</f>
        <v>0.35</v>
      </c>
      <c r="AO43" s="207">
        <f>INDEX(Coefficients!$K$3:$K$10,MATCH(S43,Coefficients!$K$3:$K$10)+1)</f>
        <v>0.4</v>
      </c>
      <c r="AP43" s="207">
        <f>INDEX(Coefficients!$L$3:$L$10,MATCH(S43,Coefficients!$K$3:$K$10))</f>
        <v>0.19142307491680963</v>
      </c>
      <c r="AQ43" s="207">
        <f>INDEX(Coefficients!$L$3:$L$10,MATCH(S43,Coefficients!$K$3:$K$10)+1)</f>
        <v>0.35425563574488944</v>
      </c>
      <c r="AR43" s="214">
        <f>INDEX(Coefficients!$M$3:$M$10,MATCH(S43,Coefficients!$K$3:$K$10))</f>
        <v>0.20023799980895765</v>
      </c>
      <c r="AS43" s="214">
        <f>INDEX(Coefficients!$M$3:$M$10,MATCH(S43,Coefficients!$K$3:$K$10)+1)</f>
        <v>0.20987997823914079</v>
      </c>
      <c r="AT43" s="92">
        <f t="shared" si="24"/>
        <v>2.5655609924804158E-5</v>
      </c>
      <c r="AU43" s="140">
        <f t="shared" si="5"/>
        <v>0.20409479118103091</v>
      </c>
      <c r="AV43" s="215">
        <f t="shared" si="25"/>
        <v>1.4222887144787821E-5</v>
      </c>
      <c r="AW43" s="226">
        <f t="shared" si="26"/>
        <v>4.4883059713442051E-2</v>
      </c>
      <c r="AX43" s="205">
        <f t="shared" si="6"/>
        <v>0.71366705445737511</v>
      </c>
      <c r="AY43" s="205">
        <f t="shared" si="7"/>
        <v>84.741590689541354</v>
      </c>
      <c r="AZ43" s="137">
        <f t="shared" si="8"/>
        <v>352.5</v>
      </c>
      <c r="BA43" s="213">
        <f t="shared" si="27"/>
        <v>6345</v>
      </c>
      <c r="BB43" s="228">
        <f t="shared" si="28"/>
        <v>6.6974999999999999E-4</v>
      </c>
      <c r="BC43" s="136" t="str">
        <f t="shared" si="9"/>
        <v>YES</v>
      </c>
      <c r="BD43" s="209">
        <f t="shared" si="10"/>
        <v>2.456470760554343</v>
      </c>
      <c r="BE43" s="55">
        <f t="shared" si="11"/>
        <v>4.9129415211086859E-2</v>
      </c>
      <c r="BF43" s="126">
        <f t="shared" si="12"/>
        <v>1.3564387148391461</v>
      </c>
      <c r="BG43" s="46">
        <f t="shared" si="29"/>
        <v>-0.76429773960448411</v>
      </c>
      <c r="BH43" s="204">
        <f>VLOOKUP(M43,Coefficients!$E$4:$I$7,3)</f>
        <v>0.43099999999999999</v>
      </c>
      <c r="BI43" s="136">
        <f t="shared" si="30"/>
        <v>2.5000000000000001E-2</v>
      </c>
      <c r="BJ43" s="50">
        <f t="shared" si="31"/>
        <v>0.42130250000000008</v>
      </c>
      <c r="BK43" s="134">
        <f t="shared" si="32"/>
        <v>7.5834450000000029</v>
      </c>
      <c r="BN43" s="33"/>
      <c r="CB43" s="205" t="str">
        <f t="shared" si="13"/>
        <v>splash</v>
      </c>
      <c r="CC43" s="212">
        <f t="shared" si="14"/>
        <v>1</v>
      </c>
      <c r="CD43" s="205">
        <f>IF(CB43="atmospheric",IF(CC43&gt;=1,Coefficients!$T$5,Coefficients!$T$4),Coefficients!$T$3)</f>
        <v>7.35</v>
      </c>
      <c r="CE43" s="136">
        <f>IF(S43&lt;Coefficients!$V$3,Coefficients!$X$3-(Coefficients!$X$4-Coefficients!$X$3)*(Coefficients!$V$3-S43)/(Coefficients!$V$4-Coefficients!$V$3),IF(S43&gt;Coefficients!$V$6,(Coefficients!$X$6-Coefficients!$X$5)*(S43-Coefficients!$V$6)/(Coefficients!$V$6-Coefficients!$V$5)+Coefficients!$X$6,VLOOKUP(S43,Coefficients!$V$3:$X$6,3)))</f>
        <v>5.1999999999999975</v>
      </c>
      <c r="CF43" s="119">
        <f t="shared" si="33"/>
        <v>1.6409601519999992E-4</v>
      </c>
      <c r="CG43" s="136">
        <f>VLOOKUP(CB43,Coefficients!$Z$4:$AD$7,4,FALSE)</f>
        <v>0.26500000000000001</v>
      </c>
      <c r="CH43" s="136">
        <f>VLOOKUP(CB43,Coefficients!$Z$4:$AD$7,2,FALSE)</f>
        <v>0.37</v>
      </c>
      <c r="CI43" s="214">
        <f t="shared" si="15"/>
        <v>6.7121209034847205</v>
      </c>
      <c r="CJ43" s="47">
        <f t="shared" si="16"/>
        <v>0.19500684599968701</v>
      </c>
      <c r="CK43" s="34">
        <v>3.35</v>
      </c>
      <c r="CL43" s="52">
        <f t="shared" si="34"/>
        <v>5.8210998805876719E-2</v>
      </c>
      <c r="CM43" s="204">
        <f>VLOOKUP(N43,Coefficients!$E$12:$I$16,3)</f>
        <v>6.0350000000000001</v>
      </c>
      <c r="CN43" s="205">
        <f t="shared" si="35"/>
        <v>2.5000000000000001E-2</v>
      </c>
      <c r="CO43" s="203">
        <f t="shared" si="36"/>
        <v>5.8992125000000009</v>
      </c>
      <c r="CP43" s="189">
        <f t="shared" si="37"/>
        <v>106.18582500000002</v>
      </c>
    </row>
    <row r="44" spans="2:94">
      <c r="B44" s="56" t="s">
        <v>290</v>
      </c>
      <c r="C44" s="56" t="s">
        <v>291</v>
      </c>
      <c r="D44" s="56">
        <v>2018</v>
      </c>
      <c r="E44" s="57">
        <f t="shared" si="38"/>
        <v>19.100000000000001</v>
      </c>
      <c r="F44" s="57">
        <f t="shared" si="39"/>
        <v>62.5</v>
      </c>
      <c r="G44" s="57">
        <f t="shared" si="40"/>
        <v>352.5</v>
      </c>
      <c r="H44" s="146">
        <f t="shared" si="41"/>
        <v>2007</v>
      </c>
      <c r="I44" s="141" t="str">
        <f t="shared" si="42"/>
        <v>Pile No 243 @ Berth 107</v>
      </c>
      <c r="J44" s="205" t="str">
        <f t="shared" si="43"/>
        <v>splash</v>
      </c>
      <c r="K44" s="212">
        <f t="shared" si="44"/>
        <v>1</v>
      </c>
      <c r="L44" s="146" t="str">
        <f t="shared" si="45"/>
        <v>C1</v>
      </c>
      <c r="M44" s="146" t="str">
        <f t="shared" si="46"/>
        <v>CB4</v>
      </c>
      <c r="N44" s="146" t="str">
        <f t="shared" si="47"/>
        <v>CL5</v>
      </c>
      <c r="O44" s="146">
        <f t="shared" si="48"/>
        <v>0</v>
      </c>
      <c r="P44" s="146">
        <f t="shared" si="49"/>
        <v>50</v>
      </c>
      <c r="Q44" s="146">
        <f t="shared" si="50"/>
        <v>1200</v>
      </c>
      <c r="R44" s="146">
        <f t="shared" si="51"/>
        <v>60</v>
      </c>
      <c r="S44" s="146">
        <f t="shared" si="52"/>
        <v>0.37</v>
      </c>
      <c r="T44" s="146">
        <f t="shared" si="53"/>
        <v>310</v>
      </c>
      <c r="V44" s="237">
        <f t="shared" si="17"/>
        <v>4.9873313903200225E-2</v>
      </c>
      <c r="W44" s="214">
        <f t="shared" si="18"/>
        <v>1.3936336494448145</v>
      </c>
      <c r="Y44" s="238">
        <f t="shared" si="19"/>
        <v>6.4048661820823832E-2</v>
      </c>
      <c r="Z44" s="214">
        <f t="shared" si="20"/>
        <v>0.21456301709975986</v>
      </c>
      <c r="AB44" s="207">
        <f>INDEX(Coefficients!$O$3:$O$7,MATCH(S44,Coefficients!$O$3:$O$7))</f>
        <v>0.3</v>
      </c>
      <c r="AC44" s="207">
        <f>INDEX(Coefficients!$O$3:$O$7,MATCH(S44,Coefficients!$O$3:$O$7)+1)</f>
        <v>0.4</v>
      </c>
      <c r="AD44" s="212">
        <f>INDEX(Coefficients!$P$3:$P$7,MATCH(S44,Coefficients!$O$3:$O$7))</f>
        <v>50</v>
      </c>
      <c r="AE44" s="212">
        <f>INDEX(Coefficients!$P$3:$P$7,MATCH(S44,Coefficients!$O$3:$O$7)+1)</f>
        <v>41.8</v>
      </c>
      <c r="AF44" s="212">
        <f t="shared" si="21"/>
        <v>44.26</v>
      </c>
      <c r="AG44" s="136">
        <f t="shared" si="1"/>
        <v>2018</v>
      </c>
      <c r="AH44" s="137">
        <f t="shared" si="2"/>
        <v>19.100000000000001</v>
      </c>
      <c r="AI44" s="207">
        <f t="shared" si="22"/>
        <v>362.90000000000009</v>
      </c>
      <c r="AJ44" s="213">
        <f t="shared" si="23"/>
        <v>19.100000000000005</v>
      </c>
      <c r="AK44" s="136">
        <v>12</v>
      </c>
      <c r="AL44" s="137">
        <f t="shared" si="3"/>
        <v>62.5</v>
      </c>
      <c r="AM44" s="214">
        <f t="shared" si="4"/>
        <v>0.94555660530549068</v>
      </c>
      <c r="AN44" s="207">
        <f>INDEX(Coefficients!$K$3:$K$10,MATCH(S44,Coefficients!$K$3:$K$10))</f>
        <v>0.35</v>
      </c>
      <c r="AO44" s="207">
        <f>INDEX(Coefficients!$K$3:$K$10,MATCH(S44,Coefficients!$K$3:$K$10)+1)</f>
        <v>0.4</v>
      </c>
      <c r="AP44" s="207">
        <f>INDEX(Coefficients!$L$3:$L$10,MATCH(S44,Coefficients!$K$3:$K$10))</f>
        <v>0.19142307491680963</v>
      </c>
      <c r="AQ44" s="207">
        <f>INDEX(Coefficients!$L$3:$L$10,MATCH(S44,Coefficients!$K$3:$K$10)+1)</f>
        <v>0.35425563574488944</v>
      </c>
      <c r="AR44" s="214">
        <f>INDEX(Coefficients!$M$3:$M$10,MATCH(S44,Coefficients!$K$3:$K$10))</f>
        <v>0.20023799980895765</v>
      </c>
      <c r="AS44" s="214">
        <f>INDEX(Coefficients!$M$3:$M$10,MATCH(S44,Coefficients!$K$3:$K$10)+1)</f>
        <v>0.20987997823914079</v>
      </c>
      <c r="AT44" s="92">
        <f t="shared" si="24"/>
        <v>2.5655609924804158E-5</v>
      </c>
      <c r="AU44" s="140">
        <f t="shared" si="5"/>
        <v>0.20409479118103091</v>
      </c>
      <c r="AV44" s="215">
        <f t="shared" si="25"/>
        <v>1.4066802653302827E-5</v>
      </c>
      <c r="AW44" s="226">
        <f t="shared" si="26"/>
        <v>4.4390505038688098E-2</v>
      </c>
      <c r="AX44" s="205">
        <f t="shared" si="6"/>
        <v>0.71366705445737511</v>
      </c>
      <c r="AY44" s="205">
        <f t="shared" si="7"/>
        <v>84.741590689541354</v>
      </c>
      <c r="AZ44" s="137">
        <f t="shared" si="8"/>
        <v>352.5</v>
      </c>
      <c r="BA44" s="213">
        <f t="shared" si="27"/>
        <v>6697.5</v>
      </c>
      <c r="BB44" s="228">
        <f t="shared" si="28"/>
        <v>6.6974999999999999E-4</v>
      </c>
      <c r="BC44" s="136" t="str">
        <f t="shared" si="9"/>
        <v>YES</v>
      </c>
      <c r="BD44" s="209">
        <f t="shared" si="10"/>
        <v>2.4936656951600114</v>
      </c>
      <c r="BE44" s="55">
        <f t="shared" si="11"/>
        <v>4.9873313903200225E-2</v>
      </c>
      <c r="BF44" s="126">
        <f t="shared" si="12"/>
        <v>1.3936336494448145</v>
      </c>
      <c r="BG44" s="46">
        <f t="shared" si="29"/>
        <v>-0.7705842661294382</v>
      </c>
      <c r="BH44" s="204">
        <f>VLOOKUP(M44,Coefficients!$E$4:$I$7,3)</f>
        <v>0.43099999999999999</v>
      </c>
      <c r="BI44" s="136">
        <f t="shared" si="30"/>
        <v>2.5000000000000001E-2</v>
      </c>
      <c r="BJ44" s="50">
        <f t="shared" si="31"/>
        <v>0.42130250000000008</v>
      </c>
      <c r="BK44" s="134">
        <f t="shared" si="32"/>
        <v>8.0047475000000023</v>
      </c>
      <c r="CB44" s="205" t="str">
        <f t="shared" si="13"/>
        <v>splash</v>
      </c>
      <c r="CC44" s="212">
        <f t="shared" si="14"/>
        <v>1</v>
      </c>
      <c r="CD44" s="205">
        <f>IF(CB44="atmospheric",IF(CC44&gt;=1,Coefficients!$T$5,Coefficients!$T$4),Coefficients!$T$3)</f>
        <v>7.35</v>
      </c>
      <c r="CE44" s="136">
        <f>IF(S44&lt;Coefficients!$V$3,Coefficients!$X$3-(Coefficients!$X$4-Coefficients!$X$3)*(Coefficients!$V$3-S44)/(Coefficients!$V$4-Coefficients!$V$3),IF(S44&gt;Coefficients!$V$6,(Coefficients!$X$6-Coefficients!$X$5)*(S44-Coefficients!$V$6)/(Coefficients!$V$6-Coefficients!$V$5)+Coefficients!$X$6,VLOOKUP(S44,Coefficients!$V$3:$X$6,3)))</f>
        <v>5.1999999999999975</v>
      </c>
      <c r="CF44" s="119">
        <f t="shared" si="33"/>
        <v>1.6409601519999992E-4</v>
      </c>
      <c r="CG44" s="136">
        <f>VLOOKUP(CB44,Coefficients!$Z$4:$AD$7,4,FALSE)</f>
        <v>0.26500000000000001</v>
      </c>
      <c r="CH44" s="136">
        <f>VLOOKUP(CB44,Coefficients!$Z$4:$AD$7,2,FALSE)</f>
        <v>0.37</v>
      </c>
      <c r="CI44" s="214">
        <f t="shared" si="15"/>
        <v>6.7133922975868208</v>
      </c>
      <c r="CJ44" s="47">
        <f t="shared" si="16"/>
        <v>0.21456301709975986</v>
      </c>
      <c r="CK44" s="34">
        <v>3.35</v>
      </c>
      <c r="CL44" s="52">
        <f t="shared" si="34"/>
        <v>6.4048661820823832E-2</v>
      </c>
      <c r="CM44" s="204">
        <f>VLOOKUP(N44,Coefficients!$E$12:$I$16,3)</f>
        <v>6.0350000000000001</v>
      </c>
      <c r="CN44" s="205">
        <f t="shared" si="35"/>
        <v>2.5000000000000001E-2</v>
      </c>
      <c r="CO44" s="203">
        <f t="shared" si="36"/>
        <v>5.8992125000000009</v>
      </c>
      <c r="CP44" s="189">
        <f t="shared" si="37"/>
        <v>112.08503750000003</v>
      </c>
    </row>
    <row r="45" spans="2:94">
      <c r="B45" s="56" t="s">
        <v>290</v>
      </c>
      <c r="C45" s="56" t="s">
        <v>291</v>
      </c>
      <c r="D45" s="56">
        <v>2019</v>
      </c>
      <c r="E45" s="57">
        <f t="shared" si="38"/>
        <v>19.100000000000001</v>
      </c>
      <c r="F45" s="57">
        <f t="shared" si="39"/>
        <v>62.5</v>
      </c>
      <c r="G45" s="57">
        <f t="shared" si="40"/>
        <v>352.5</v>
      </c>
      <c r="H45" s="146">
        <f t="shared" si="41"/>
        <v>2007</v>
      </c>
      <c r="I45" s="141" t="str">
        <f t="shared" si="42"/>
        <v>Pile No 243 @ Berth 107</v>
      </c>
      <c r="J45" s="205" t="str">
        <f t="shared" si="43"/>
        <v>splash</v>
      </c>
      <c r="K45" s="212">
        <f t="shared" si="44"/>
        <v>1</v>
      </c>
      <c r="L45" s="146" t="str">
        <f t="shared" si="45"/>
        <v>C1</v>
      </c>
      <c r="M45" s="146" t="str">
        <f t="shared" si="46"/>
        <v>CB4</v>
      </c>
      <c r="N45" s="146" t="str">
        <f t="shared" si="47"/>
        <v>CL5</v>
      </c>
      <c r="O45" s="146">
        <f t="shared" si="48"/>
        <v>0</v>
      </c>
      <c r="P45" s="146">
        <f t="shared" si="49"/>
        <v>50</v>
      </c>
      <c r="Q45" s="146">
        <f t="shared" si="50"/>
        <v>1200</v>
      </c>
      <c r="R45" s="146">
        <f t="shared" si="51"/>
        <v>60</v>
      </c>
      <c r="S45" s="146">
        <f t="shared" si="52"/>
        <v>0.37</v>
      </c>
      <c r="T45" s="146">
        <f t="shared" si="53"/>
        <v>310</v>
      </c>
      <c r="V45" s="237">
        <f t="shared" si="17"/>
        <v>5.058945588958582E-2</v>
      </c>
      <c r="W45" s="214">
        <f t="shared" si="18"/>
        <v>1.4294407487640941</v>
      </c>
      <c r="Y45" s="238">
        <f t="shared" si="19"/>
        <v>6.9943147018091151E-2</v>
      </c>
      <c r="Z45" s="214">
        <f t="shared" si="20"/>
        <v>0.23430954251060537</v>
      </c>
      <c r="AB45" s="207">
        <f>INDEX(Coefficients!$O$3:$O$7,MATCH(S45,Coefficients!$O$3:$O$7))</f>
        <v>0.3</v>
      </c>
      <c r="AC45" s="207">
        <f>INDEX(Coefficients!$O$3:$O$7,MATCH(S45,Coefficients!$O$3:$O$7)+1)</f>
        <v>0.4</v>
      </c>
      <c r="AD45" s="212">
        <f>INDEX(Coefficients!$P$3:$P$7,MATCH(S45,Coefficients!$O$3:$O$7))</f>
        <v>50</v>
      </c>
      <c r="AE45" s="212">
        <f>INDEX(Coefficients!$P$3:$P$7,MATCH(S45,Coefficients!$O$3:$O$7)+1)</f>
        <v>41.8</v>
      </c>
      <c r="AF45" s="212">
        <f t="shared" si="21"/>
        <v>44.26</v>
      </c>
      <c r="AG45" s="136">
        <f t="shared" si="1"/>
        <v>2019</v>
      </c>
      <c r="AH45" s="137">
        <f t="shared" si="2"/>
        <v>19.100000000000001</v>
      </c>
      <c r="AI45" s="207">
        <f t="shared" si="22"/>
        <v>382.00000000000011</v>
      </c>
      <c r="AJ45" s="213">
        <f t="shared" si="23"/>
        <v>19.100000000000005</v>
      </c>
      <c r="AK45" s="136">
        <v>12</v>
      </c>
      <c r="AL45" s="137">
        <f t="shared" si="3"/>
        <v>62.5</v>
      </c>
      <c r="AM45" s="214">
        <f t="shared" si="4"/>
        <v>0.94555660530549068</v>
      </c>
      <c r="AN45" s="207">
        <f>INDEX(Coefficients!$K$3:$K$10,MATCH(S45,Coefficients!$K$3:$K$10))</f>
        <v>0.35</v>
      </c>
      <c r="AO45" s="207">
        <f>INDEX(Coefficients!$K$3:$K$10,MATCH(S45,Coefficients!$K$3:$K$10)+1)</f>
        <v>0.4</v>
      </c>
      <c r="AP45" s="207">
        <f>INDEX(Coefficients!$L$3:$L$10,MATCH(S45,Coefficients!$K$3:$K$10))</f>
        <v>0.19142307491680963</v>
      </c>
      <c r="AQ45" s="207">
        <f>INDEX(Coefficients!$L$3:$L$10,MATCH(S45,Coefficients!$K$3:$K$10)+1)</f>
        <v>0.35425563574488944</v>
      </c>
      <c r="AR45" s="214">
        <f>INDEX(Coefficients!$M$3:$M$10,MATCH(S45,Coefficients!$K$3:$K$10))</f>
        <v>0.20023799980895765</v>
      </c>
      <c r="AS45" s="214">
        <f>INDEX(Coefficients!$M$3:$M$10,MATCH(S45,Coefficients!$K$3:$K$10)+1)</f>
        <v>0.20987997823914079</v>
      </c>
      <c r="AT45" s="92">
        <f t="shared" si="24"/>
        <v>2.5655609924804158E-5</v>
      </c>
      <c r="AU45" s="140">
        <f t="shared" si="5"/>
        <v>0.20409479118103091</v>
      </c>
      <c r="AV45" s="215">
        <f t="shared" si="25"/>
        <v>1.3920309730548499E-5</v>
      </c>
      <c r="AW45" s="226">
        <f t="shared" si="26"/>
        <v>4.3928218406399898E-2</v>
      </c>
      <c r="AX45" s="205">
        <f t="shared" si="6"/>
        <v>0.71366705445737511</v>
      </c>
      <c r="AY45" s="205">
        <f t="shared" si="7"/>
        <v>84.741590689541354</v>
      </c>
      <c r="AZ45" s="137">
        <f t="shared" si="8"/>
        <v>352.5</v>
      </c>
      <c r="BA45" s="213">
        <f t="shared" si="27"/>
        <v>7050</v>
      </c>
      <c r="BB45" s="228">
        <f t="shared" si="28"/>
        <v>6.6974999999999999E-4</v>
      </c>
      <c r="BC45" s="136" t="str">
        <f t="shared" si="9"/>
        <v>YES</v>
      </c>
      <c r="BD45" s="209">
        <f t="shared" si="10"/>
        <v>2.529472794479291</v>
      </c>
      <c r="BE45" s="55">
        <f t="shared" si="11"/>
        <v>5.058945588958582E-2</v>
      </c>
      <c r="BF45" s="126">
        <f t="shared" si="12"/>
        <v>1.4294407487640941</v>
      </c>
      <c r="BG45" s="46">
        <f t="shared" si="29"/>
        <v>-0.77639320225002106</v>
      </c>
      <c r="BH45" s="204">
        <f>VLOOKUP(M45,Coefficients!$E$4:$I$7,3)</f>
        <v>0.43099999999999999</v>
      </c>
      <c r="BI45" s="136">
        <f t="shared" si="30"/>
        <v>2.5000000000000001E-2</v>
      </c>
      <c r="BJ45" s="50">
        <f t="shared" si="31"/>
        <v>0.42130250000000008</v>
      </c>
      <c r="BK45" s="134">
        <f t="shared" si="32"/>
        <v>8.4260500000000018</v>
      </c>
      <c r="CB45" s="205" t="str">
        <f t="shared" si="13"/>
        <v>splash</v>
      </c>
      <c r="CC45" s="212">
        <f t="shared" si="14"/>
        <v>1</v>
      </c>
      <c r="CD45" s="205">
        <f>IF(CB45="atmospheric",IF(CC45&gt;=1,Coefficients!$T$5,Coefficients!$T$4),Coefficients!$T$3)</f>
        <v>7.35</v>
      </c>
      <c r="CE45" s="136">
        <f>IF(S45&lt;Coefficients!$V$3,Coefficients!$X$3-(Coefficients!$X$4-Coefficients!$X$3)*(Coefficients!$V$3-S45)/(Coefficients!$V$4-Coefficients!$V$3),IF(S45&gt;Coefficients!$V$6,(Coefficients!$X$6-Coefficients!$X$5)*(S45-Coefficients!$V$6)/(Coefficients!$V$6-Coefficients!$V$5)+Coefficients!$X$6,VLOOKUP(S45,Coefficients!$V$3:$X$6,3)))</f>
        <v>5.1999999999999975</v>
      </c>
      <c r="CF45" s="119">
        <f t="shared" si="33"/>
        <v>1.6409601519999992E-4</v>
      </c>
      <c r="CG45" s="136">
        <f>VLOOKUP(CB45,Coefficients!$Z$4:$AD$7,4,FALSE)</f>
        <v>0.26500000000000001</v>
      </c>
      <c r="CH45" s="136">
        <f>VLOOKUP(CB45,Coefficients!$Z$4:$AD$7,2,FALSE)</f>
        <v>0.37</v>
      </c>
      <c r="CI45" s="214">
        <f t="shared" si="15"/>
        <v>6.7145961386656046</v>
      </c>
      <c r="CJ45" s="47">
        <f t="shared" si="16"/>
        <v>0.23430954251060537</v>
      </c>
      <c r="CK45" s="34">
        <v>3.35</v>
      </c>
      <c r="CL45" s="52">
        <f t="shared" si="34"/>
        <v>6.9943147018091151E-2</v>
      </c>
      <c r="CM45" s="204">
        <f>VLOOKUP(N45,Coefficients!$E$12:$I$16,3)</f>
        <v>6.0350000000000001</v>
      </c>
      <c r="CN45" s="205">
        <f t="shared" si="35"/>
        <v>2.5000000000000001E-2</v>
      </c>
      <c r="CO45" s="203">
        <f t="shared" si="36"/>
        <v>5.8992125000000009</v>
      </c>
      <c r="CP45" s="189">
        <f t="shared" si="37"/>
        <v>117.98425000000003</v>
      </c>
    </row>
    <row r="46" spans="2:94">
      <c r="B46" s="56" t="s">
        <v>290</v>
      </c>
      <c r="C46" s="56" t="s">
        <v>291</v>
      </c>
      <c r="D46" s="56">
        <v>2020</v>
      </c>
      <c r="E46" s="57">
        <f t="shared" si="38"/>
        <v>19.100000000000001</v>
      </c>
      <c r="F46" s="57">
        <f t="shared" si="39"/>
        <v>62.5</v>
      </c>
      <c r="G46" s="57">
        <f t="shared" si="40"/>
        <v>352.5</v>
      </c>
      <c r="H46" s="146">
        <f t="shared" si="41"/>
        <v>2007</v>
      </c>
      <c r="I46" s="141" t="str">
        <f t="shared" si="42"/>
        <v>Pile No 243 @ Berth 107</v>
      </c>
      <c r="J46" s="205" t="str">
        <f t="shared" si="43"/>
        <v>splash</v>
      </c>
      <c r="K46" s="212">
        <f t="shared" si="44"/>
        <v>1</v>
      </c>
      <c r="L46" s="146" t="str">
        <f t="shared" si="45"/>
        <v>C1</v>
      </c>
      <c r="M46" s="146" t="str">
        <f t="shared" si="46"/>
        <v>CB4</v>
      </c>
      <c r="N46" s="146" t="str">
        <f t="shared" si="47"/>
        <v>CL5</v>
      </c>
      <c r="O46" s="146">
        <f t="shared" si="48"/>
        <v>0</v>
      </c>
      <c r="P46" s="146">
        <f t="shared" si="49"/>
        <v>50</v>
      </c>
      <c r="Q46" s="146">
        <f t="shared" si="50"/>
        <v>1200</v>
      </c>
      <c r="R46" s="146">
        <f t="shared" si="51"/>
        <v>60</v>
      </c>
      <c r="S46" s="146">
        <f t="shared" si="52"/>
        <v>0.37</v>
      </c>
      <c r="T46" s="146">
        <f t="shared" si="53"/>
        <v>310</v>
      </c>
      <c r="V46" s="237">
        <f t="shared" si="17"/>
        <v>5.1280190430595465E-2</v>
      </c>
      <c r="W46" s="214">
        <f t="shared" si="18"/>
        <v>1.4639774758145763</v>
      </c>
      <c r="Y46" s="238">
        <f t="shared" si="19"/>
        <v>7.5877939205434355E-2</v>
      </c>
      <c r="Z46" s="214">
        <f t="shared" si="20"/>
        <v>0.25419109633820508</v>
      </c>
      <c r="AB46" s="207">
        <f>INDEX(Coefficients!$O$3:$O$7,MATCH(S46,Coefficients!$O$3:$O$7))</f>
        <v>0.3</v>
      </c>
      <c r="AC46" s="207">
        <f>INDEX(Coefficients!$O$3:$O$7,MATCH(S46,Coefficients!$O$3:$O$7)+1)</f>
        <v>0.4</v>
      </c>
      <c r="AD46" s="212">
        <f>INDEX(Coefficients!$P$3:$P$7,MATCH(S46,Coefficients!$O$3:$O$7))</f>
        <v>50</v>
      </c>
      <c r="AE46" s="212">
        <f>INDEX(Coefficients!$P$3:$P$7,MATCH(S46,Coefficients!$O$3:$O$7)+1)</f>
        <v>41.8</v>
      </c>
      <c r="AF46" s="212">
        <f t="shared" si="21"/>
        <v>44.26</v>
      </c>
      <c r="AG46" s="136">
        <f t="shared" si="1"/>
        <v>2020</v>
      </c>
      <c r="AH46" s="137">
        <f t="shared" si="2"/>
        <v>19.100000000000001</v>
      </c>
      <c r="AI46" s="207">
        <f t="shared" si="22"/>
        <v>401.10000000000014</v>
      </c>
      <c r="AJ46" s="213">
        <f t="shared" si="23"/>
        <v>19.100000000000005</v>
      </c>
      <c r="AK46" s="136">
        <v>12</v>
      </c>
      <c r="AL46" s="137">
        <f t="shared" si="3"/>
        <v>62.5</v>
      </c>
      <c r="AM46" s="214">
        <f t="shared" si="4"/>
        <v>0.94555660530549068</v>
      </c>
      <c r="AN46" s="207">
        <f>INDEX(Coefficients!$K$3:$K$10,MATCH(S46,Coefficients!$K$3:$K$10))</f>
        <v>0.35</v>
      </c>
      <c r="AO46" s="207">
        <f>INDEX(Coefficients!$K$3:$K$10,MATCH(S46,Coefficients!$K$3:$K$10)+1)</f>
        <v>0.4</v>
      </c>
      <c r="AP46" s="207">
        <f>INDEX(Coefficients!$L$3:$L$10,MATCH(S46,Coefficients!$K$3:$K$10))</f>
        <v>0.19142307491680963</v>
      </c>
      <c r="AQ46" s="207">
        <f>INDEX(Coefficients!$L$3:$L$10,MATCH(S46,Coefficients!$K$3:$K$10)+1)</f>
        <v>0.35425563574488944</v>
      </c>
      <c r="AR46" s="214">
        <f>INDEX(Coefficients!$M$3:$M$10,MATCH(S46,Coefficients!$K$3:$K$10))</f>
        <v>0.20023799980895765</v>
      </c>
      <c r="AS46" s="214">
        <f>INDEX(Coefficients!$M$3:$M$10,MATCH(S46,Coefficients!$K$3:$K$10)+1)</f>
        <v>0.20987997823914079</v>
      </c>
      <c r="AT46" s="92">
        <f t="shared" si="24"/>
        <v>2.5655609924804158E-5</v>
      </c>
      <c r="AU46" s="140">
        <f t="shared" si="5"/>
        <v>0.20409479118103091</v>
      </c>
      <c r="AV46" s="215">
        <f t="shared" si="25"/>
        <v>1.3782381685559643E-5</v>
      </c>
      <c r="AW46" s="226">
        <f t="shared" si="26"/>
        <v>4.3492959895496092E-2</v>
      </c>
      <c r="AX46" s="205">
        <f t="shared" si="6"/>
        <v>0.71366705445737511</v>
      </c>
      <c r="AY46" s="205">
        <f t="shared" si="7"/>
        <v>84.741590689541354</v>
      </c>
      <c r="AZ46" s="137">
        <f t="shared" si="8"/>
        <v>352.5</v>
      </c>
      <c r="BA46" s="213">
        <f t="shared" si="27"/>
        <v>7402.5</v>
      </c>
      <c r="BB46" s="228">
        <f t="shared" si="28"/>
        <v>6.6974999999999999E-4</v>
      </c>
      <c r="BC46" s="136" t="str">
        <f t="shared" si="9"/>
        <v>YES</v>
      </c>
      <c r="BD46" s="209">
        <f t="shared" si="10"/>
        <v>2.5640095215297731</v>
      </c>
      <c r="BE46" s="55">
        <f t="shared" si="11"/>
        <v>5.1280190430595465E-2</v>
      </c>
      <c r="BF46" s="126">
        <f t="shared" si="12"/>
        <v>1.4639774758145763</v>
      </c>
      <c r="BG46" s="46">
        <f t="shared" si="29"/>
        <v>-0.78178210976400764</v>
      </c>
      <c r="BH46" s="204">
        <f>VLOOKUP(M46,Coefficients!$E$4:$I$7,3)</f>
        <v>0.43099999999999999</v>
      </c>
      <c r="BI46" s="136">
        <f t="shared" si="30"/>
        <v>2.5000000000000001E-2</v>
      </c>
      <c r="BJ46" s="50">
        <f t="shared" si="31"/>
        <v>0.42130250000000008</v>
      </c>
      <c r="BK46" s="134">
        <f t="shared" si="32"/>
        <v>8.8473525000000013</v>
      </c>
      <c r="CB46" s="205" t="str">
        <f t="shared" si="13"/>
        <v>splash</v>
      </c>
      <c r="CC46" s="212">
        <f t="shared" si="14"/>
        <v>1</v>
      </c>
      <c r="CD46" s="205">
        <f>IF(CB46="atmospheric",IF(CC46&gt;=1,Coefficients!$T$5,Coefficients!$T$4),Coefficients!$T$3)</f>
        <v>7.35</v>
      </c>
      <c r="CE46" s="136">
        <f>IF(S46&lt;Coefficients!$V$3,Coefficients!$X$3-(Coefficients!$X$4-Coefficients!$X$3)*(Coefficients!$V$3-S46)/(Coefficients!$V$4-Coefficients!$V$3),IF(S46&gt;Coefficients!$V$6,(Coefficients!$X$6-Coefficients!$X$5)*(S46-Coefficients!$V$6)/(Coefficients!$V$6-Coefficients!$V$5)+Coefficients!$X$6,VLOOKUP(S46,Coefficients!$V$3:$X$6,3)))</f>
        <v>5.1999999999999975</v>
      </c>
      <c r="CF46" s="119">
        <f t="shared" si="33"/>
        <v>1.6409601519999992E-4</v>
      </c>
      <c r="CG46" s="136">
        <f>VLOOKUP(CB46,Coefficients!$Z$4:$AD$7,4,FALSE)</f>
        <v>0.26500000000000001</v>
      </c>
      <c r="CH46" s="136">
        <f>VLOOKUP(CB46,Coefficients!$Z$4:$AD$7,2,FALSE)</f>
        <v>0.37</v>
      </c>
      <c r="CI46" s="214">
        <f t="shared" si="15"/>
        <v>6.7157391359095628</v>
      </c>
      <c r="CJ46" s="47">
        <f t="shared" si="16"/>
        <v>0.25419109633820508</v>
      </c>
      <c r="CK46" s="34">
        <v>3.35</v>
      </c>
      <c r="CL46" s="52">
        <f t="shared" si="34"/>
        <v>7.5877939205434355E-2</v>
      </c>
      <c r="CM46" s="204">
        <f>VLOOKUP(N46,Coefficients!$E$12:$I$16,3)</f>
        <v>6.0350000000000001</v>
      </c>
      <c r="CN46" s="205">
        <f t="shared" si="35"/>
        <v>2.5000000000000001E-2</v>
      </c>
      <c r="CO46" s="203">
        <f t="shared" si="36"/>
        <v>5.8992125000000009</v>
      </c>
      <c r="CP46" s="189">
        <f t="shared" si="37"/>
        <v>123.88346250000004</v>
      </c>
    </row>
    <row r="47" spans="2:94">
      <c r="B47" s="56" t="s">
        <v>290</v>
      </c>
      <c r="C47" s="56" t="s">
        <v>291</v>
      </c>
      <c r="D47" s="56">
        <v>2021</v>
      </c>
      <c r="E47" s="57">
        <f t="shared" si="38"/>
        <v>19.100000000000001</v>
      </c>
      <c r="F47" s="57">
        <f t="shared" si="39"/>
        <v>62.5</v>
      </c>
      <c r="G47" s="57">
        <f t="shared" si="40"/>
        <v>352.5</v>
      </c>
      <c r="H47" s="146">
        <f t="shared" si="41"/>
        <v>2007</v>
      </c>
      <c r="I47" s="141" t="str">
        <f t="shared" si="42"/>
        <v>Pile No 243 @ Berth 107</v>
      </c>
      <c r="J47" s="205" t="str">
        <f t="shared" si="43"/>
        <v>splash</v>
      </c>
      <c r="K47" s="212">
        <f t="shared" si="44"/>
        <v>1</v>
      </c>
      <c r="L47" s="146" t="str">
        <f t="shared" si="45"/>
        <v>C1</v>
      </c>
      <c r="M47" s="146" t="str">
        <f t="shared" si="46"/>
        <v>CB4</v>
      </c>
      <c r="N47" s="146" t="str">
        <f t="shared" si="47"/>
        <v>CL5</v>
      </c>
      <c r="O47" s="146">
        <f t="shared" si="48"/>
        <v>0</v>
      </c>
      <c r="P47" s="146">
        <f t="shared" si="49"/>
        <v>50</v>
      </c>
      <c r="Q47" s="146">
        <f t="shared" si="50"/>
        <v>1200</v>
      </c>
      <c r="R47" s="146">
        <f t="shared" si="51"/>
        <v>60</v>
      </c>
      <c r="S47" s="146">
        <f t="shared" si="52"/>
        <v>0.37</v>
      </c>
      <c r="T47" s="146">
        <f t="shared" si="53"/>
        <v>310</v>
      </c>
      <c r="V47" s="237">
        <f t="shared" si="17"/>
        <v>5.194756714019564E-2</v>
      </c>
      <c r="W47" s="214">
        <f t="shared" si="18"/>
        <v>1.4973463112945853</v>
      </c>
      <c r="Y47" s="238">
        <f t="shared" si="19"/>
        <v>8.1838872230897849E-2</v>
      </c>
      <c r="Z47" s="214">
        <f t="shared" si="20"/>
        <v>0.27416022197350781</v>
      </c>
      <c r="AB47" s="207">
        <f>INDEX(Coefficients!$O$3:$O$7,MATCH(S47,Coefficients!$O$3:$O$7))</f>
        <v>0.3</v>
      </c>
      <c r="AC47" s="207">
        <f>INDEX(Coefficients!$O$3:$O$7,MATCH(S47,Coefficients!$O$3:$O$7)+1)</f>
        <v>0.4</v>
      </c>
      <c r="AD47" s="212">
        <f>INDEX(Coefficients!$P$3:$P$7,MATCH(S47,Coefficients!$O$3:$O$7))</f>
        <v>50</v>
      </c>
      <c r="AE47" s="212">
        <f>INDEX(Coefficients!$P$3:$P$7,MATCH(S47,Coefficients!$O$3:$O$7)+1)</f>
        <v>41.8</v>
      </c>
      <c r="AF47" s="212">
        <f t="shared" si="21"/>
        <v>44.26</v>
      </c>
      <c r="AG47" s="136">
        <f t="shared" si="1"/>
        <v>2021</v>
      </c>
      <c r="AH47" s="137">
        <f t="shared" si="2"/>
        <v>19.100000000000001</v>
      </c>
      <c r="AI47" s="207">
        <f t="shared" si="22"/>
        <v>420.20000000000016</v>
      </c>
      <c r="AJ47" s="213">
        <f t="shared" si="23"/>
        <v>19.100000000000009</v>
      </c>
      <c r="AK47" s="136">
        <v>12</v>
      </c>
      <c r="AL47" s="137">
        <f t="shared" si="3"/>
        <v>62.5</v>
      </c>
      <c r="AM47" s="214">
        <f t="shared" si="4"/>
        <v>0.94555660530549068</v>
      </c>
      <c r="AN47" s="207">
        <f>INDEX(Coefficients!$K$3:$K$10,MATCH(S47,Coefficients!$K$3:$K$10))</f>
        <v>0.35</v>
      </c>
      <c r="AO47" s="207">
        <f>INDEX(Coefficients!$K$3:$K$10,MATCH(S47,Coefficients!$K$3:$K$10)+1)</f>
        <v>0.4</v>
      </c>
      <c r="AP47" s="207">
        <f>INDEX(Coefficients!$L$3:$L$10,MATCH(S47,Coefficients!$K$3:$K$10))</f>
        <v>0.19142307491680963</v>
      </c>
      <c r="AQ47" s="207">
        <f>INDEX(Coefficients!$L$3:$L$10,MATCH(S47,Coefficients!$K$3:$K$10)+1)</f>
        <v>0.35425563574488944</v>
      </c>
      <c r="AR47" s="214">
        <f>INDEX(Coefficients!$M$3:$M$10,MATCH(S47,Coefficients!$K$3:$K$10))</f>
        <v>0.20023799980895765</v>
      </c>
      <c r="AS47" s="214">
        <f>INDEX(Coefficients!$M$3:$M$10,MATCH(S47,Coefficients!$K$3:$K$10)+1)</f>
        <v>0.20987997823914079</v>
      </c>
      <c r="AT47" s="92">
        <f t="shared" si="24"/>
        <v>2.5655609924804158E-5</v>
      </c>
      <c r="AU47" s="140">
        <f t="shared" si="5"/>
        <v>0.20409479118103091</v>
      </c>
      <c r="AV47" s="215">
        <f t="shared" si="25"/>
        <v>1.3652144208577906E-5</v>
      </c>
      <c r="AW47" s="226">
        <f t="shared" si="26"/>
        <v>4.3081970453142153E-2</v>
      </c>
      <c r="AX47" s="205">
        <f t="shared" si="6"/>
        <v>0.71366705445737511</v>
      </c>
      <c r="AY47" s="205">
        <f t="shared" si="7"/>
        <v>84.741590689541354</v>
      </c>
      <c r="AZ47" s="137">
        <f t="shared" si="8"/>
        <v>352.5</v>
      </c>
      <c r="BA47" s="213">
        <f t="shared" si="27"/>
        <v>7755</v>
      </c>
      <c r="BB47" s="228">
        <f t="shared" si="28"/>
        <v>6.6974999999999999E-4</v>
      </c>
      <c r="BC47" s="136" t="str">
        <f t="shared" si="9"/>
        <v>YES</v>
      </c>
      <c r="BD47" s="209">
        <f t="shared" si="10"/>
        <v>2.5973783570097821</v>
      </c>
      <c r="BE47" s="55">
        <f t="shared" si="11"/>
        <v>5.194756714019564E-2</v>
      </c>
      <c r="BF47" s="126">
        <f t="shared" si="12"/>
        <v>1.4973463112945853</v>
      </c>
      <c r="BG47" s="46">
        <f t="shared" si="29"/>
        <v>-0.78679928364438956</v>
      </c>
      <c r="BH47" s="204">
        <f>VLOOKUP(M47,Coefficients!$E$4:$I$7,3)</f>
        <v>0.43099999999999999</v>
      </c>
      <c r="BI47" s="136">
        <f t="shared" si="30"/>
        <v>2.5000000000000001E-2</v>
      </c>
      <c r="BJ47" s="50">
        <f t="shared" si="31"/>
        <v>0.42130250000000008</v>
      </c>
      <c r="BK47" s="134">
        <f t="shared" si="32"/>
        <v>9.2686550000000008</v>
      </c>
      <c r="CB47" s="205" t="str">
        <f t="shared" si="13"/>
        <v>splash</v>
      </c>
      <c r="CC47" s="212">
        <f t="shared" si="14"/>
        <v>1</v>
      </c>
      <c r="CD47" s="205">
        <f>IF(CB47="atmospheric",IF(CC47&gt;=1,Coefficients!$T$5,Coefficients!$T$4),Coefficients!$T$3)</f>
        <v>7.35</v>
      </c>
      <c r="CE47" s="136">
        <f>IF(S47&lt;Coefficients!$V$3,Coefficients!$X$3-(Coefficients!$X$4-Coefficients!$X$3)*(Coefficients!$V$3-S47)/(Coefficients!$V$4-Coefficients!$V$3),IF(S47&gt;Coefficients!$V$6,(Coefficients!$X$6-Coefficients!$X$5)*(S47-Coefficients!$V$6)/(Coefficients!$V$6-Coefficients!$V$5)+Coefficients!$X$6,VLOOKUP(S47,Coefficients!$V$3:$X$6,3)))</f>
        <v>5.1999999999999975</v>
      </c>
      <c r="CF47" s="119">
        <f t="shared" si="33"/>
        <v>1.6409601519999992E-4</v>
      </c>
      <c r="CG47" s="136">
        <f>VLOOKUP(CB47,Coefficients!$Z$4:$AD$7,4,FALSE)</f>
        <v>0.26500000000000001</v>
      </c>
      <c r="CH47" s="136">
        <f>VLOOKUP(CB47,Coefficients!$Z$4:$AD$7,2,FALSE)</f>
        <v>0.37</v>
      </c>
      <c r="CI47" s="214">
        <f t="shared" si="15"/>
        <v>6.7168270510212915</v>
      </c>
      <c r="CJ47" s="47">
        <f t="shared" si="16"/>
        <v>0.27416022197350781</v>
      </c>
      <c r="CK47" s="34">
        <v>3.35</v>
      </c>
      <c r="CL47" s="52">
        <f t="shared" si="34"/>
        <v>8.1838872230897849E-2</v>
      </c>
      <c r="CM47" s="204">
        <f>VLOOKUP(N47,Coefficients!$E$12:$I$16,3)</f>
        <v>6.0350000000000001</v>
      </c>
      <c r="CN47" s="205">
        <f t="shared" si="35"/>
        <v>2.5000000000000001E-2</v>
      </c>
      <c r="CO47" s="203">
        <f t="shared" si="36"/>
        <v>5.8992125000000017</v>
      </c>
      <c r="CP47" s="189">
        <f t="shared" si="37"/>
        <v>129.78267500000004</v>
      </c>
    </row>
    <row r="48" spans="2:94">
      <c r="B48" s="56" t="s">
        <v>290</v>
      </c>
      <c r="C48" s="56" t="s">
        <v>291</v>
      </c>
      <c r="D48" s="56">
        <v>2022</v>
      </c>
      <c r="E48" s="57">
        <f t="shared" si="38"/>
        <v>19.100000000000001</v>
      </c>
      <c r="F48" s="57">
        <f t="shared" si="39"/>
        <v>62.5</v>
      </c>
      <c r="G48" s="57">
        <f t="shared" si="40"/>
        <v>352.5</v>
      </c>
      <c r="H48" s="146">
        <f t="shared" si="41"/>
        <v>2007</v>
      </c>
      <c r="I48" s="141" t="str">
        <f t="shared" si="42"/>
        <v>Pile No 243 @ Berth 107</v>
      </c>
      <c r="J48" s="205" t="str">
        <f t="shared" si="43"/>
        <v>splash</v>
      </c>
      <c r="K48" s="212">
        <f t="shared" si="44"/>
        <v>1</v>
      </c>
      <c r="L48" s="146" t="str">
        <f t="shared" si="45"/>
        <v>C1</v>
      </c>
      <c r="M48" s="146" t="str">
        <f t="shared" si="46"/>
        <v>CB4</v>
      </c>
      <c r="N48" s="146" t="str">
        <f t="shared" si="47"/>
        <v>CL5</v>
      </c>
      <c r="O48" s="146">
        <f t="shared" si="48"/>
        <v>0</v>
      </c>
      <c r="P48" s="146">
        <f t="shared" si="49"/>
        <v>50</v>
      </c>
      <c r="Q48" s="146">
        <f t="shared" si="50"/>
        <v>1200</v>
      </c>
      <c r="R48" s="146">
        <f t="shared" si="51"/>
        <v>60</v>
      </c>
      <c r="S48" s="146">
        <f t="shared" si="52"/>
        <v>0.37</v>
      </c>
      <c r="T48" s="146">
        <f t="shared" si="53"/>
        <v>310</v>
      </c>
      <c r="V48" s="237">
        <f t="shared" si="17"/>
        <v>5.25933859178511E-2</v>
      </c>
      <c r="W48" s="214">
        <f t="shared" si="18"/>
        <v>1.5296372501773583</v>
      </c>
      <c r="Y48" s="238">
        <f t="shared" si="19"/>
        <v>8.781378837773296E-2</v>
      </c>
      <c r="Z48" s="214">
        <f t="shared" si="20"/>
        <v>0.29417619106540543</v>
      </c>
      <c r="AB48" s="207">
        <f>INDEX(Coefficients!$O$3:$O$7,MATCH(S48,Coefficients!$O$3:$O$7))</f>
        <v>0.3</v>
      </c>
      <c r="AC48" s="207">
        <f>INDEX(Coefficients!$O$3:$O$7,MATCH(S48,Coefficients!$O$3:$O$7)+1)</f>
        <v>0.4</v>
      </c>
      <c r="AD48" s="212">
        <f>INDEX(Coefficients!$P$3:$P$7,MATCH(S48,Coefficients!$O$3:$O$7))</f>
        <v>50</v>
      </c>
      <c r="AE48" s="212">
        <f>INDEX(Coefficients!$P$3:$P$7,MATCH(S48,Coefficients!$O$3:$O$7)+1)</f>
        <v>41.8</v>
      </c>
      <c r="AF48" s="212">
        <f t="shared" si="21"/>
        <v>44.26</v>
      </c>
      <c r="AG48" s="136">
        <f t="shared" si="1"/>
        <v>2022</v>
      </c>
      <c r="AH48" s="137">
        <f t="shared" si="2"/>
        <v>19.100000000000001</v>
      </c>
      <c r="AI48" s="207">
        <f t="shared" si="22"/>
        <v>439.30000000000018</v>
      </c>
      <c r="AJ48" s="213">
        <f t="shared" si="23"/>
        <v>19.100000000000009</v>
      </c>
      <c r="AK48" s="136">
        <v>12</v>
      </c>
      <c r="AL48" s="137">
        <f t="shared" si="3"/>
        <v>62.5</v>
      </c>
      <c r="AM48" s="214">
        <f t="shared" si="4"/>
        <v>0.94555660530549068</v>
      </c>
      <c r="AN48" s="207">
        <f>INDEX(Coefficients!$K$3:$K$10,MATCH(S48,Coefficients!$K$3:$K$10))</f>
        <v>0.35</v>
      </c>
      <c r="AO48" s="207">
        <f>INDEX(Coefficients!$K$3:$K$10,MATCH(S48,Coefficients!$K$3:$K$10)+1)</f>
        <v>0.4</v>
      </c>
      <c r="AP48" s="207">
        <f>INDEX(Coefficients!$L$3:$L$10,MATCH(S48,Coefficients!$K$3:$K$10))</f>
        <v>0.19142307491680963</v>
      </c>
      <c r="AQ48" s="207">
        <f>INDEX(Coefficients!$L$3:$L$10,MATCH(S48,Coefficients!$K$3:$K$10)+1)</f>
        <v>0.35425563574488944</v>
      </c>
      <c r="AR48" s="214">
        <f>INDEX(Coefficients!$M$3:$M$10,MATCH(S48,Coefficients!$K$3:$K$10))</f>
        <v>0.20023799980895765</v>
      </c>
      <c r="AS48" s="214">
        <f>INDEX(Coefficients!$M$3:$M$10,MATCH(S48,Coefficients!$K$3:$K$10)+1)</f>
        <v>0.20987997823914079</v>
      </c>
      <c r="AT48" s="92">
        <f t="shared" si="24"/>
        <v>2.5655609924804158E-5</v>
      </c>
      <c r="AU48" s="140">
        <f t="shared" si="5"/>
        <v>0.20409479118103091</v>
      </c>
      <c r="AV48" s="215">
        <f t="shared" si="25"/>
        <v>1.3528847006155289E-5</v>
      </c>
      <c r="AW48" s="226">
        <f t="shared" si="26"/>
        <v>4.2692882383856399E-2</v>
      </c>
      <c r="AX48" s="205">
        <f t="shared" si="6"/>
        <v>0.71366705445737511</v>
      </c>
      <c r="AY48" s="205">
        <f t="shared" si="7"/>
        <v>84.741590689541354</v>
      </c>
      <c r="AZ48" s="137">
        <f t="shared" si="8"/>
        <v>352.5</v>
      </c>
      <c r="BA48" s="213">
        <f t="shared" si="27"/>
        <v>8107.5</v>
      </c>
      <c r="BB48" s="228">
        <f t="shared" si="28"/>
        <v>6.6974999999999999E-4</v>
      </c>
      <c r="BC48" s="136" t="str">
        <f t="shared" si="9"/>
        <v>YES</v>
      </c>
      <c r="BD48" s="209">
        <f t="shared" si="10"/>
        <v>2.6296692958925552</v>
      </c>
      <c r="BE48" s="55">
        <f t="shared" si="11"/>
        <v>5.25933859178511E-2</v>
      </c>
      <c r="BF48" s="126">
        <f t="shared" si="12"/>
        <v>1.5296372501773583</v>
      </c>
      <c r="BG48" s="46">
        <f t="shared" si="29"/>
        <v>-0.79148558594292528</v>
      </c>
      <c r="BH48" s="204">
        <f>VLOOKUP(M48,Coefficients!$E$4:$I$7,3)</f>
        <v>0.43099999999999999</v>
      </c>
      <c r="BI48" s="136">
        <f t="shared" si="30"/>
        <v>2.5000000000000001E-2</v>
      </c>
      <c r="BJ48" s="50">
        <f t="shared" si="31"/>
        <v>0.42130250000000008</v>
      </c>
      <c r="BK48" s="134">
        <f t="shared" si="32"/>
        <v>9.6899575000000002</v>
      </c>
      <c r="CB48" s="205" t="str">
        <f t="shared" si="13"/>
        <v>splash</v>
      </c>
      <c r="CC48" s="212">
        <f t="shared" si="14"/>
        <v>1</v>
      </c>
      <c r="CD48" s="205">
        <f>IF(CB48="atmospheric",IF(CC48&gt;=1,Coefficients!$T$5,Coefficients!$T$4),Coefficients!$T$3)</f>
        <v>7.35</v>
      </c>
      <c r="CE48" s="136">
        <f>IF(S48&lt;Coefficients!$V$3,Coefficients!$X$3-(Coefficients!$X$4-Coefficients!$X$3)*(Coefficients!$V$3-S48)/(Coefficients!$V$4-Coefficients!$V$3),IF(S48&gt;Coefficients!$V$6,(Coefficients!$X$6-Coefficients!$X$5)*(S48-Coefficients!$V$6)/(Coefficients!$V$6-Coefficients!$V$5)+Coefficients!$X$6,VLOOKUP(S48,Coefficients!$V$3:$X$6,3)))</f>
        <v>5.1999999999999975</v>
      </c>
      <c r="CF48" s="119">
        <f t="shared" si="33"/>
        <v>1.6409601519999992E-4</v>
      </c>
      <c r="CG48" s="136">
        <f>VLOOKUP(CB48,Coefficients!$Z$4:$AD$7,4,FALSE)</f>
        <v>0.26500000000000001</v>
      </c>
      <c r="CH48" s="136">
        <f>VLOOKUP(CB48,Coefficients!$Z$4:$AD$7,2,FALSE)</f>
        <v>0.37</v>
      </c>
      <c r="CI48" s="214">
        <f t="shared" si="15"/>
        <v>6.7178648682102171</v>
      </c>
      <c r="CJ48" s="47">
        <f t="shared" si="16"/>
        <v>0.29417619106540543</v>
      </c>
      <c r="CK48" s="34">
        <v>3.35</v>
      </c>
      <c r="CL48" s="52">
        <f t="shared" si="34"/>
        <v>8.781378837773296E-2</v>
      </c>
      <c r="CM48" s="204">
        <f>VLOOKUP(N48,Coefficients!$E$12:$I$16,3)</f>
        <v>6.0350000000000001</v>
      </c>
      <c r="CN48" s="205">
        <f t="shared" si="35"/>
        <v>2.5000000000000001E-2</v>
      </c>
      <c r="CO48" s="203">
        <f t="shared" si="36"/>
        <v>5.8992125000000017</v>
      </c>
      <c r="CP48" s="189">
        <f t="shared" si="37"/>
        <v>135.68188750000004</v>
      </c>
    </row>
    <row r="49" spans="2:94">
      <c r="B49" s="56" t="s">
        <v>290</v>
      </c>
      <c r="C49" s="56" t="s">
        <v>291</v>
      </c>
      <c r="D49" s="56">
        <v>2023</v>
      </c>
      <c r="E49" s="57">
        <f t="shared" si="38"/>
        <v>19.100000000000001</v>
      </c>
      <c r="F49" s="57">
        <f t="shared" si="39"/>
        <v>62.5</v>
      </c>
      <c r="G49" s="57">
        <f t="shared" si="40"/>
        <v>352.5</v>
      </c>
      <c r="H49" s="146">
        <f t="shared" si="41"/>
        <v>2007</v>
      </c>
      <c r="I49" s="141" t="str">
        <f t="shared" si="42"/>
        <v>Pile No 243 @ Berth 107</v>
      </c>
      <c r="J49" s="205" t="str">
        <f t="shared" si="43"/>
        <v>splash</v>
      </c>
      <c r="K49" s="212">
        <f t="shared" si="44"/>
        <v>1</v>
      </c>
      <c r="L49" s="146" t="str">
        <f t="shared" si="45"/>
        <v>C1</v>
      </c>
      <c r="M49" s="146" t="str">
        <f t="shared" si="46"/>
        <v>CB4</v>
      </c>
      <c r="N49" s="146" t="str">
        <f t="shared" si="47"/>
        <v>CL5</v>
      </c>
      <c r="O49" s="146">
        <f t="shared" si="48"/>
        <v>0</v>
      </c>
      <c r="P49" s="146">
        <f t="shared" si="49"/>
        <v>50</v>
      </c>
      <c r="Q49" s="146">
        <f t="shared" si="50"/>
        <v>1200</v>
      </c>
      <c r="R49" s="146">
        <f t="shared" si="51"/>
        <v>60</v>
      </c>
      <c r="S49" s="146">
        <f t="shared" si="52"/>
        <v>0.37</v>
      </c>
      <c r="T49" s="146">
        <f t="shared" si="53"/>
        <v>310</v>
      </c>
      <c r="V49" s="237">
        <f t="shared" si="17"/>
        <v>5.3219236774873765E-2</v>
      </c>
      <c r="W49" s="214">
        <f t="shared" si="18"/>
        <v>1.5609297930284913</v>
      </c>
      <c r="Y49" s="238">
        <f t="shared" si="19"/>
        <v>9.3792298654363546E-2</v>
      </c>
      <c r="Z49" s="214">
        <f t="shared" si="20"/>
        <v>0.31420420049211789</v>
      </c>
      <c r="AB49" s="207">
        <f>INDEX(Coefficients!$O$3:$O$7,MATCH(S49,Coefficients!$O$3:$O$7))</f>
        <v>0.3</v>
      </c>
      <c r="AC49" s="207">
        <f>INDEX(Coefficients!$O$3:$O$7,MATCH(S49,Coefficients!$O$3:$O$7)+1)</f>
        <v>0.4</v>
      </c>
      <c r="AD49" s="212">
        <f>INDEX(Coefficients!$P$3:$P$7,MATCH(S49,Coefficients!$O$3:$O$7))</f>
        <v>50</v>
      </c>
      <c r="AE49" s="212">
        <f>INDEX(Coefficients!$P$3:$P$7,MATCH(S49,Coefficients!$O$3:$O$7)+1)</f>
        <v>41.8</v>
      </c>
      <c r="AF49" s="212">
        <f t="shared" si="21"/>
        <v>44.26</v>
      </c>
      <c r="AG49" s="136">
        <f t="shared" si="1"/>
        <v>2023</v>
      </c>
      <c r="AH49" s="137">
        <f t="shared" si="2"/>
        <v>19.100000000000001</v>
      </c>
      <c r="AI49" s="207">
        <f t="shared" si="22"/>
        <v>458.4000000000002</v>
      </c>
      <c r="AJ49" s="213">
        <f t="shared" si="23"/>
        <v>19.100000000000009</v>
      </c>
      <c r="AK49" s="136">
        <v>12</v>
      </c>
      <c r="AL49" s="137">
        <f t="shared" si="3"/>
        <v>62.5</v>
      </c>
      <c r="AM49" s="214">
        <f t="shared" si="4"/>
        <v>0.94555660530549068</v>
      </c>
      <c r="AN49" s="207">
        <f>INDEX(Coefficients!$K$3:$K$10,MATCH(S49,Coefficients!$K$3:$K$10))</f>
        <v>0.35</v>
      </c>
      <c r="AO49" s="207">
        <f>INDEX(Coefficients!$K$3:$K$10,MATCH(S49,Coefficients!$K$3:$K$10)+1)</f>
        <v>0.4</v>
      </c>
      <c r="AP49" s="207">
        <f>INDEX(Coefficients!$L$3:$L$10,MATCH(S49,Coefficients!$K$3:$K$10))</f>
        <v>0.19142307491680963</v>
      </c>
      <c r="AQ49" s="207">
        <f>INDEX(Coefficients!$L$3:$L$10,MATCH(S49,Coefficients!$K$3:$K$10)+1)</f>
        <v>0.35425563574488944</v>
      </c>
      <c r="AR49" s="214">
        <f>INDEX(Coefficients!$M$3:$M$10,MATCH(S49,Coefficients!$K$3:$K$10))</f>
        <v>0.20023799980895765</v>
      </c>
      <c r="AS49" s="214">
        <f>INDEX(Coefficients!$M$3:$M$10,MATCH(S49,Coefficients!$K$3:$K$10)+1)</f>
        <v>0.20987997823914079</v>
      </c>
      <c r="AT49" s="92">
        <f t="shared" si="24"/>
        <v>2.5655609924804158E-5</v>
      </c>
      <c r="AU49" s="140">
        <f t="shared" si="5"/>
        <v>0.20409479118103091</v>
      </c>
      <c r="AV49" s="215">
        <f t="shared" si="25"/>
        <v>1.341184169575704E-5</v>
      </c>
      <c r="AW49" s="226">
        <f t="shared" si="26"/>
        <v>4.2323649591671945E-2</v>
      </c>
      <c r="AX49" s="205">
        <f t="shared" si="6"/>
        <v>0.71366705445737511</v>
      </c>
      <c r="AY49" s="205">
        <f t="shared" si="7"/>
        <v>84.741590689541354</v>
      </c>
      <c r="AZ49" s="137">
        <f t="shared" si="8"/>
        <v>352.5</v>
      </c>
      <c r="BA49" s="213">
        <f t="shared" si="27"/>
        <v>8460</v>
      </c>
      <c r="BB49" s="228">
        <f t="shared" si="28"/>
        <v>6.6974999999999999E-4</v>
      </c>
      <c r="BC49" s="136" t="str">
        <f t="shared" si="9"/>
        <v>YES</v>
      </c>
      <c r="BD49" s="209">
        <f t="shared" si="10"/>
        <v>2.6609618387436882</v>
      </c>
      <c r="BE49" s="55">
        <f t="shared" si="11"/>
        <v>5.3219236774873765E-2</v>
      </c>
      <c r="BF49" s="126">
        <f t="shared" si="12"/>
        <v>1.5609297930284913</v>
      </c>
      <c r="BG49" s="46">
        <f t="shared" si="29"/>
        <v>-0.79587585476806855</v>
      </c>
      <c r="BH49" s="204">
        <f>VLOOKUP(M49,Coefficients!$E$4:$I$7,3)</f>
        <v>0.43099999999999999</v>
      </c>
      <c r="BI49" s="136">
        <f t="shared" si="30"/>
        <v>2.5000000000000001E-2</v>
      </c>
      <c r="BJ49" s="50">
        <f t="shared" si="31"/>
        <v>0.42130250000000008</v>
      </c>
      <c r="BK49" s="134">
        <f t="shared" si="32"/>
        <v>10.11126</v>
      </c>
      <c r="CB49" s="205" t="str">
        <f t="shared" si="13"/>
        <v>splash</v>
      </c>
      <c r="CC49" s="212">
        <f t="shared" si="14"/>
        <v>1</v>
      </c>
      <c r="CD49" s="205">
        <f>IF(CB49="atmospheric",IF(CC49&gt;=1,Coefficients!$T$5,Coefficients!$T$4),Coefficients!$T$3)</f>
        <v>7.35</v>
      </c>
      <c r="CE49" s="136">
        <f>IF(S49&lt;Coefficients!$V$3,Coefficients!$X$3-(Coefficients!$X$4-Coefficients!$X$3)*(Coefficients!$V$3-S49)/(Coefficients!$V$4-Coefficients!$V$3),IF(S49&gt;Coefficients!$V$6,(Coefficients!$X$6-Coefficients!$X$5)*(S49-Coefficients!$V$6)/(Coefficients!$V$6-Coefficients!$V$5)+Coefficients!$X$6,VLOOKUP(S49,Coefficients!$V$3:$X$6,3)))</f>
        <v>5.1999999999999975</v>
      </c>
      <c r="CF49" s="119">
        <f t="shared" si="33"/>
        <v>1.6409601519999992E-4</v>
      </c>
      <c r="CG49" s="136">
        <f>VLOOKUP(CB49,Coefficients!$Z$4:$AD$7,4,FALSE)</f>
        <v>0.26500000000000001</v>
      </c>
      <c r="CH49" s="136">
        <f>VLOOKUP(CB49,Coefficients!$Z$4:$AD$7,2,FALSE)</f>
        <v>0.37</v>
      </c>
      <c r="CI49" s="214">
        <f t="shared" si="15"/>
        <v>6.7188569277446621</v>
      </c>
      <c r="CJ49" s="47">
        <f t="shared" si="16"/>
        <v>0.31420420049211789</v>
      </c>
      <c r="CK49" s="34">
        <v>3.35</v>
      </c>
      <c r="CL49" s="52">
        <f t="shared" si="34"/>
        <v>9.3792298654363546E-2</v>
      </c>
      <c r="CM49" s="204">
        <f>VLOOKUP(N49,Coefficients!$E$12:$I$16,3)</f>
        <v>6.0350000000000001</v>
      </c>
      <c r="CN49" s="205">
        <f t="shared" si="35"/>
        <v>2.5000000000000001E-2</v>
      </c>
      <c r="CO49" s="203">
        <f t="shared" si="36"/>
        <v>5.8992125000000017</v>
      </c>
      <c r="CP49" s="189">
        <f t="shared" si="37"/>
        <v>141.58110000000005</v>
      </c>
    </row>
    <row r="50" spans="2:94">
      <c r="B50" s="56" t="s">
        <v>290</v>
      </c>
      <c r="C50" s="56" t="s">
        <v>291</v>
      </c>
      <c r="D50" s="56">
        <v>2024</v>
      </c>
      <c r="E50" s="57">
        <f t="shared" si="38"/>
        <v>19.100000000000001</v>
      </c>
      <c r="F50" s="57">
        <f t="shared" si="39"/>
        <v>62.5</v>
      </c>
      <c r="G50" s="57">
        <f t="shared" si="40"/>
        <v>352.5</v>
      </c>
      <c r="H50" s="146">
        <f t="shared" si="41"/>
        <v>2007</v>
      </c>
      <c r="I50" s="141" t="str">
        <f t="shared" si="42"/>
        <v>Pile No 243 @ Berth 107</v>
      </c>
      <c r="J50" s="205" t="str">
        <f t="shared" si="43"/>
        <v>splash</v>
      </c>
      <c r="K50" s="212">
        <f t="shared" si="44"/>
        <v>1</v>
      </c>
      <c r="L50" s="146" t="str">
        <f t="shared" si="45"/>
        <v>C1</v>
      </c>
      <c r="M50" s="146" t="str">
        <f t="shared" si="46"/>
        <v>CB4</v>
      </c>
      <c r="N50" s="146" t="str">
        <f t="shared" si="47"/>
        <v>CL5</v>
      </c>
      <c r="O50" s="146">
        <f t="shared" si="48"/>
        <v>0</v>
      </c>
      <c r="P50" s="146">
        <f t="shared" si="49"/>
        <v>50</v>
      </c>
      <c r="Q50" s="146">
        <f t="shared" si="50"/>
        <v>1200</v>
      </c>
      <c r="R50" s="146">
        <f t="shared" si="51"/>
        <v>60</v>
      </c>
      <c r="S50" s="146">
        <f t="shared" si="52"/>
        <v>0.37</v>
      </c>
      <c r="T50" s="146">
        <f t="shared" si="53"/>
        <v>310</v>
      </c>
      <c r="V50" s="237">
        <f t="shared" si="17"/>
        <v>5.3826531932151304E-2</v>
      </c>
      <c r="W50" s="214">
        <f t="shared" si="18"/>
        <v>1.5912945508923684</v>
      </c>
      <c r="Y50" s="238">
        <f t="shared" si="19"/>
        <v>9.9765480020296865E-2</v>
      </c>
      <c r="Z50" s="214">
        <f t="shared" si="20"/>
        <v>0.33421435806799449</v>
      </c>
      <c r="AB50" s="207">
        <f>INDEX(Coefficients!$O$3:$O$7,MATCH(S50,Coefficients!$O$3:$O$7))</f>
        <v>0.3</v>
      </c>
      <c r="AC50" s="207">
        <f>INDEX(Coefficients!$O$3:$O$7,MATCH(S50,Coefficients!$O$3:$O$7)+1)</f>
        <v>0.4</v>
      </c>
      <c r="AD50" s="212">
        <f>INDEX(Coefficients!$P$3:$P$7,MATCH(S50,Coefficients!$O$3:$O$7))</f>
        <v>50</v>
      </c>
      <c r="AE50" s="212">
        <f>INDEX(Coefficients!$P$3:$P$7,MATCH(S50,Coefficients!$O$3:$O$7)+1)</f>
        <v>41.8</v>
      </c>
      <c r="AF50" s="212">
        <f t="shared" si="21"/>
        <v>44.26</v>
      </c>
      <c r="AG50" s="136">
        <f t="shared" si="1"/>
        <v>2024</v>
      </c>
      <c r="AH50" s="137">
        <f t="shared" si="2"/>
        <v>19.100000000000001</v>
      </c>
      <c r="AI50" s="207">
        <f t="shared" si="22"/>
        <v>477.50000000000023</v>
      </c>
      <c r="AJ50" s="213">
        <f t="shared" si="23"/>
        <v>19.100000000000009</v>
      </c>
      <c r="AK50" s="136">
        <v>12</v>
      </c>
      <c r="AL50" s="137">
        <f t="shared" si="3"/>
        <v>62.5</v>
      </c>
      <c r="AM50" s="214">
        <f t="shared" si="4"/>
        <v>0.94555660530549068</v>
      </c>
      <c r="AN50" s="207">
        <f>INDEX(Coefficients!$K$3:$K$10,MATCH(S50,Coefficients!$K$3:$K$10))</f>
        <v>0.35</v>
      </c>
      <c r="AO50" s="207">
        <f>INDEX(Coefficients!$K$3:$K$10,MATCH(S50,Coefficients!$K$3:$K$10)+1)</f>
        <v>0.4</v>
      </c>
      <c r="AP50" s="207">
        <f>INDEX(Coefficients!$L$3:$L$10,MATCH(S50,Coefficients!$K$3:$K$10))</f>
        <v>0.19142307491680963</v>
      </c>
      <c r="AQ50" s="207">
        <f>INDEX(Coefficients!$L$3:$L$10,MATCH(S50,Coefficients!$K$3:$K$10)+1)</f>
        <v>0.35425563574488944</v>
      </c>
      <c r="AR50" s="214">
        <f>INDEX(Coefficients!$M$3:$M$10,MATCH(S50,Coefficients!$K$3:$K$10))</f>
        <v>0.20023799980895765</v>
      </c>
      <c r="AS50" s="214">
        <f>INDEX(Coefficients!$M$3:$M$10,MATCH(S50,Coefficients!$K$3:$K$10)+1)</f>
        <v>0.20987997823914079</v>
      </c>
      <c r="AT50" s="92">
        <f t="shared" si="24"/>
        <v>2.5655609924804158E-5</v>
      </c>
      <c r="AU50" s="140">
        <f t="shared" si="5"/>
        <v>0.20409479118103091</v>
      </c>
      <c r="AV50" s="215">
        <f t="shared" si="25"/>
        <v>1.3300564379917586E-5</v>
      </c>
      <c r="AW50" s="226">
        <f t="shared" si="26"/>
        <v>4.1972492589529516E-2</v>
      </c>
      <c r="AX50" s="205">
        <f t="shared" si="6"/>
        <v>0.71366705445737511</v>
      </c>
      <c r="AY50" s="205">
        <f t="shared" si="7"/>
        <v>84.741590689541354</v>
      </c>
      <c r="AZ50" s="137">
        <f t="shared" si="8"/>
        <v>352.5</v>
      </c>
      <c r="BA50" s="213">
        <f t="shared" si="27"/>
        <v>8812.5</v>
      </c>
      <c r="BB50" s="228">
        <f t="shared" si="28"/>
        <v>6.6974999999999999E-4</v>
      </c>
      <c r="BC50" s="136" t="str">
        <f t="shared" si="9"/>
        <v>YES</v>
      </c>
      <c r="BD50" s="209">
        <f t="shared" si="10"/>
        <v>2.6913265966075652</v>
      </c>
      <c r="BE50" s="55">
        <f t="shared" si="11"/>
        <v>5.3826531932151304E-2</v>
      </c>
      <c r="BF50" s="126">
        <f t="shared" si="12"/>
        <v>1.5912945508923684</v>
      </c>
      <c r="BG50" s="46">
        <f t="shared" si="29"/>
        <v>-0.8</v>
      </c>
      <c r="BH50" s="204">
        <f>VLOOKUP(M50,Coefficients!$E$4:$I$7,3)</f>
        <v>0.43099999999999999</v>
      </c>
      <c r="BI50" s="136">
        <f t="shared" si="30"/>
        <v>2.5000000000000001E-2</v>
      </c>
      <c r="BJ50" s="50">
        <f t="shared" si="31"/>
        <v>0.42130250000000008</v>
      </c>
      <c r="BK50" s="134">
        <f t="shared" si="32"/>
        <v>10.532562499999999</v>
      </c>
      <c r="CB50" s="205" t="str">
        <f t="shared" si="13"/>
        <v>splash</v>
      </c>
      <c r="CC50" s="212">
        <f t="shared" si="14"/>
        <v>1</v>
      </c>
      <c r="CD50" s="205">
        <f>IF(CB50="atmospheric",IF(CC50&gt;=1,Coefficients!$T$5,Coefficients!$T$4),Coefficients!$T$3)</f>
        <v>7.35</v>
      </c>
      <c r="CE50" s="136">
        <f>IF(S50&lt;Coefficients!$V$3,Coefficients!$X$3-(Coefficients!$X$4-Coefficients!$X$3)*(Coefficients!$V$3-S50)/(Coefficients!$V$4-Coefficients!$V$3),IF(S50&gt;Coefficients!$V$6,(Coefficients!$X$6-Coefficients!$X$5)*(S50-Coefficients!$V$6)/(Coefficients!$V$6-Coefficients!$V$5)+Coefficients!$X$6,VLOOKUP(S50,Coefficients!$V$3:$X$6,3)))</f>
        <v>5.1999999999999975</v>
      </c>
      <c r="CF50" s="119">
        <f t="shared" si="33"/>
        <v>1.6409601519999992E-4</v>
      </c>
      <c r="CG50" s="136">
        <f>VLOOKUP(CB50,Coefficients!$Z$4:$AD$7,4,FALSE)</f>
        <v>0.26500000000000001</v>
      </c>
      <c r="CH50" s="136">
        <f>VLOOKUP(CB50,Coefficients!$Z$4:$AD$7,2,FALSE)</f>
        <v>0.37</v>
      </c>
      <c r="CI50" s="214">
        <f t="shared" si="15"/>
        <v>6.7198070320448275</v>
      </c>
      <c r="CJ50" s="47">
        <f t="shared" si="16"/>
        <v>0.33421435806799449</v>
      </c>
      <c r="CK50" s="34">
        <v>3.35</v>
      </c>
      <c r="CL50" s="52">
        <f t="shared" si="34"/>
        <v>9.9765480020296865E-2</v>
      </c>
      <c r="CM50" s="204">
        <f>VLOOKUP(N50,Coefficients!$E$12:$I$16,3)</f>
        <v>6.0350000000000001</v>
      </c>
      <c r="CN50" s="205">
        <f t="shared" si="35"/>
        <v>2.5000000000000001E-2</v>
      </c>
      <c r="CO50" s="203">
        <f t="shared" si="36"/>
        <v>5.8992125000000017</v>
      </c>
      <c r="CP50" s="189">
        <f t="shared" si="37"/>
        <v>147.48031250000005</v>
      </c>
    </row>
    <row r="51" spans="2:94">
      <c r="B51" s="56" t="s">
        <v>290</v>
      </c>
      <c r="C51" s="56" t="s">
        <v>291</v>
      </c>
      <c r="D51" s="56">
        <v>2025</v>
      </c>
      <c r="E51" s="57">
        <f t="shared" si="38"/>
        <v>19.100000000000001</v>
      </c>
      <c r="F51" s="57">
        <f t="shared" si="39"/>
        <v>62.5</v>
      </c>
      <c r="G51" s="57">
        <f t="shared" si="40"/>
        <v>352.5</v>
      </c>
      <c r="H51" s="146">
        <f t="shared" si="41"/>
        <v>2007</v>
      </c>
      <c r="I51" s="141" t="str">
        <f t="shared" si="42"/>
        <v>Pile No 243 @ Berth 107</v>
      </c>
      <c r="J51" s="205" t="str">
        <f t="shared" si="43"/>
        <v>splash</v>
      </c>
      <c r="K51" s="212">
        <f t="shared" si="44"/>
        <v>1</v>
      </c>
      <c r="L51" s="146" t="str">
        <f t="shared" si="45"/>
        <v>C1</v>
      </c>
      <c r="M51" s="146" t="str">
        <f t="shared" si="46"/>
        <v>CB4</v>
      </c>
      <c r="N51" s="146" t="str">
        <f t="shared" si="47"/>
        <v>CL5</v>
      </c>
      <c r="O51" s="146">
        <f t="shared" si="48"/>
        <v>0</v>
      </c>
      <c r="P51" s="146">
        <f t="shared" si="49"/>
        <v>50</v>
      </c>
      <c r="Q51" s="146">
        <f t="shared" si="50"/>
        <v>1200</v>
      </c>
      <c r="R51" s="146">
        <f t="shared" si="51"/>
        <v>60</v>
      </c>
      <c r="S51" s="146">
        <f t="shared" si="52"/>
        <v>0.37</v>
      </c>
      <c r="T51" s="146">
        <f t="shared" si="53"/>
        <v>310</v>
      </c>
      <c r="V51" s="237">
        <f t="shared" si="17"/>
        <v>5.4416531935220835E-2</v>
      </c>
      <c r="W51" s="214">
        <f t="shared" si="18"/>
        <v>1.6207945510458448</v>
      </c>
      <c r="Y51" s="238">
        <f t="shared" si="19"/>
        <v>0.10572570556591938</v>
      </c>
      <c r="Z51" s="214">
        <f t="shared" si="20"/>
        <v>0.35418111364582994</v>
      </c>
      <c r="AB51" s="207">
        <f>INDEX(Coefficients!$O$3:$O$7,MATCH(S51,Coefficients!$O$3:$O$7))</f>
        <v>0.3</v>
      </c>
      <c r="AC51" s="207">
        <f>INDEX(Coefficients!$O$3:$O$7,MATCH(S51,Coefficients!$O$3:$O$7)+1)</f>
        <v>0.4</v>
      </c>
      <c r="AD51" s="212">
        <f>INDEX(Coefficients!$P$3:$P$7,MATCH(S51,Coefficients!$O$3:$O$7))</f>
        <v>50</v>
      </c>
      <c r="AE51" s="212">
        <f>INDEX(Coefficients!$P$3:$P$7,MATCH(S51,Coefficients!$O$3:$O$7)+1)</f>
        <v>41.8</v>
      </c>
      <c r="AF51" s="212">
        <f t="shared" si="21"/>
        <v>44.26</v>
      </c>
      <c r="AG51" s="136">
        <f t="shared" si="1"/>
        <v>2025</v>
      </c>
      <c r="AH51" s="137">
        <f t="shared" si="2"/>
        <v>19.100000000000001</v>
      </c>
      <c r="AI51" s="207">
        <f t="shared" si="22"/>
        <v>496.60000000000025</v>
      </c>
      <c r="AJ51" s="213">
        <f t="shared" si="23"/>
        <v>19.100000000000009</v>
      </c>
      <c r="AK51" s="136">
        <v>12</v>
      </c>
      <c r="AL51" s="137">
        <f t="shared" si="3"/>
        <v>62.5</v>
      </c>
      <c r="AM51" s="214">
        <f t="shared" si="4"/>
        <v>0.94555660530549068</v>
      </c>
      <c r="AN51" s="207">
        <f>INDEX(Coefficients!$K$3:$K$10,MATCH(S51,Coefficients!$K$3:$K$10))</f>
        <v>0.35</v>
      </c>
      <c r="AO51" s="207">
        <f>INDEX(Coefficients!$K$3:$K$10,MATCH(S51,Coefficients!$K$3:$K$10)+1)</f>
        <v>0.4</v>
      </c>
      <c r="AP51" s="207">
        <f>INDEX(Coefficients!$L$3:$L$10,MATCH(S51,Coefficients!$K$3:$K$10))</f>
        <v>0.19142307491680963</v>
      </c>
      <c r="AQ51" s="207">
        <f>INDEX(Coefficients!$L$3:$L$10,MATCH(S51,Coefficients!$K$3:$K$10)+1)</f>
        <v>0.35425563574488944</v>
      </c>
      <c r="AR51" s="214">
        <f>INDEX(Coefficients!$M$3:$M$10,MATCH(S51,Coefficients!$K$3:$K$10))</f>
        <v>0.20023799980895765</v>
      </c>
      <c r="AS51" s="214">
        <f>INDEX(Coefficients!$M$3:$M$10,MATCH(S51,Coefficients!$K$3:$K$10)+1)</f>
        <v>0.20987997823914079</v>
      </c>
      <c r="AT51" s="92">
        <f t="shared" si="24"/>
        <v>2.5655609924804158E-5</v>
      </c>
      <c r="AU51" s="140">
        <f t="shared" si="5"/>
        <v>0.20409479118103091</v>
      </c>
      <c r="AV51" s="215">
        <f t="shared" si="25"/>
        <v>1.3194521765014445E-5</v>
      </c>
      <c r="AW51" s="226">
        <f t="shared" si="26"/>
        <v>4.1637854694395023E-2</v>
      </c>
      <c r="AX51" s="205">
        <f t="shared" si="6"/>
        <v>0.71366705445737511</v>
      </c>
      <c r="AY51" s="205">
        <f t="shared" si="7"/>
        <v>84.741590689541354</v>
      </c>
      <c r="AZ51" s="137">
        <f t="shared" si="8"/>
        <v>352.5</v>
      </c>
      <c r="BA51" s="213">
        <f t="shared" si="27"/>
        <v>9165</v>
      </c>
      <c r="BB51" s="228">
        <f t="shared" si="28"/>
        <v>6.6974999999999999E-4</v>
      </c>
      <c r="BC51" s="136" t="str">
        <f t="shared" si="9"/>
        <v>YES</v>
      </c>
      <c r="BD51" s="209">
        <f t="shared" si="10"/>
        <v>2.7208265967610417</v>
      </c>
      <c r="BE51" s="55">
        <f t="shared" si="11"/>
        <v>5.4416531935220835E-2</v>
      </c>
      <c r="BF51" s="126">
        <f t="shared" si="12"/>
        <v>1.6207945510458448</v>
      </c>
      <c r="BG51" s="46">
        <f t="shared" si="29"/>
        <v>-0.80388386486181596</v>
      </c>
      <c r="BH51" s="204">
        <f>VLOOKUP(M51,Coefficients!$E$4:$I$7,3)</f>
        <v>0.43099999999999999</v>
      </c>
      <c r="BI51" s="136">
        <f t="shared" si="30"/>
        <v>2.5000000000000001E-2</v>
      </c>
      <c r="BJ51" s="50">
        <f t="shared" si="31"/>
        <v>0.42130250000000008</v>
      </c>
      <c r="BK51" s="134">
        <f t="shared" si="32"/>
        <v>10.953864999999999</v>
      </c>
      <c r="CB51" s="205" t="str">
        <f t="shared" si="13"/>
        <v>splash</v>
      </c>
      <c r="CC51" s="212">
        <f t="shared" si="14"/>
        <v>1</v>
      </c>
      <c r="CD51" s="205">
        <f>IF(CB51="atmospheric",IF(CC51&gt;=1,Coefficients!$T$5,Coefficients!$T$4),Coefficients!$T$3)</f>
        <v>7.35</v>
      </c>
      <c r="CE51" s="136">
        <f>IF(S51&lt;Coefficients!$V$3,Coefficients!$X$3-(Coefficients!$X$4-Coefficients!$X$3)*(Coefficients!$V$3-S51)/(Coefficients!$V$4-Coefficients!$V$3),IF(S51&gt;Coefficients!$V$6,(Coefficients!$X$6-Coefficients!$X$5)*(S51-Coefficients!$V$6)/(Coefficients!$V$6-Coefficients!$V$5)+Coefficients!$X$6,VLOOKUP(S51,Coefficients!$V$3:$X$6,3)))</f>
        <v>5.1999999999999975</v>
      </c>
      <c r="CF51" s="119">
        <f t="shared" si="33"/>
        <v>1.6409601519999992E-4</v>
      </c>
      <c r="CG51" s="136">
        <f>VLOOKUP(CB51,Coefficients!$Z$4:$AD$7,4,FALSE)</f>
        <v>0.26500000000000001</v>
      </c>
      <c r="CH51" s="136">
        <f>VLOOKUP(CB51,Coefficients!$Z$4:$AD$7,2,FALSE)</f>
        <v>0.37</v>
      </c>
      <c r="CI51" s="214">
        <f t="shared" si="15"/>
        <v>6.720718530818786</v>
      </c>
      <c r="CJ51" s="47">
        <f t="shared" si="16"/>
        <v>0.35418111364582994</v>
      </c>
      <c r="CK51" s="34">
        <v>3.35</v>
      </c>
      <c r="CL51" s="52">
        <f t="shared" si="34"/>
        <v>0.10572570556591938</v>
      </c>
      <c r="CM51" s="204">
        <f>VLOOKUP(N51,Coefficients!$E$12:$I$16,3)</f>
        <v>6.0350000000000001</v>
      </c>
      <c r="CN51" s="205">
        <f t="shared" si="35"/>
        <v>2.5000000000000001E-2</v>
      </c>
      <c r="CO51" s="203">
        <f t="shared" si="36"/>
        <v>5.8992125000000017</v>
      </c>
      <c r="CP51" s="189">
        <f t="shared" si="37"/>
        <v>153.37952500000006</v>
      </c>
    </row>
    <row r="52" spans="2:94">
      <c r="B52" s="56" t="s">
        <v>290</v>
      </c>
      <c r="C52" s="56" t="s">
        <v>291</v>
      </c>
      <c r="D52" s="56">
        <v>2026</v>
      </c>
      <c r="E52" s="57">
        <f t="shared" si="38"/>
        <v>19.100000000000001</v>
      </c>
      <c r="F52" s="57">
        <f t="shared" si="39"/>
        <v>62.5</v>
      </c>
      <c r="G52" s="57">
        <f t="shared" si="40"/>
        <v>352.5</v>
      </c>
      <c r="H52" s="146">
        <f t="shared" si="41"/>
        <v>2007</v>
      </c>
      <c r="I52" s="141" t="str">
        <f t="shared" si="42"/>
        <v>Pile No 243 @ Berth 107</v>
      </c>
      <c r="J52" s="205" t="str">
        <f t="shared" si="43"/>
        <v>splash</v>
      </c>
      <c r="K52" s="212">
        <f t="shared" si="44"/>
        <v>1</v>
      </c>
      <c r="L52" s="146" t="str">
        <f t="shared" si="45"/>
        <v>C1</v>
      </c>
      <c r="M52" s="146" t="str">
        <f t="shared" si="46"/>
        <v>CB4</v>
      </c>
      <c r="N52" s="146" t="str">
        <f t="shared" si="47"/>
        <v>CL5</v>
      </c>
      <c r="O52" s="146">
        <f t="shared" si="48"/>
        <v>0</v>
      </c>
      <c r="P52" s="146">
        <f t="shared" si="49"/>
        <v>50</v>
      </c>
      <c r="Q52" s="146">
        <f t="shared" si="50"/>
        <v>1200</v>
      </c>
      <c r="R52" s="146">
        <f t="shared" si="51"/>
        <v>60</v>
      </c>
      <c r="S52" s="146">
        <f t="shared" si="52"/>
        <v>0.37</v>
      </c>
      <c r="T52" s="146">
        <f t="shared" si="53"/>
        <v>310</v>
      </c>
      <c r="V52" s="237">
        <f t="shared" si="17"/>
        <v>5.4990367086822201E-2</v>
      </c>
      <c r="W52" s="214">
        <f t="shared" si="18"/>
        <v>1.6494863086259131</v>
      </c>
      <c r="Y52" s="238">
        <f t="shared" si="19"/>
        <v>0.11166645798602667</v>
      </c>
      <c r="Z52" s="214">
        <f t="shared" si="20"/>
        <v>0.37408263425318938</v>
      </c>
      <c r="AB52" s="207">
        <f>INDEX(Coefficients!$O$3:$O$7,MATCH(S52,Coefficients!$O$3:$O$7))</f>
        <v>0.3</v>
      </c>
      <c r="AC52" s="207">
        <f>INDEX(Coefficients!$O$3:$O$7,MATCH(S52,Coefficients!$O$3:$O$7)+1)</f>
        <v>0.4</v>
      </c>
      <c r="AD52" s="212">
        <f>INDEX(Coefficients!$P$3:$P$7,MATCH(S52,Coefficients!$O$3:$O$7))</f>
        <v>50</v>
      </c>
      <c r="AE52" s="212">
        <f>INDEX(Coefficients!$P$3:$P$7,MATCH(S52,Coefficients!$O$3:$O$7)+1)</f>
        <v>41.8</v>
      </c>
      <c r="AF52" s="212">
        <f t="shared" si="21"/>
        <v>44.26</v>
      </c>
      <c r="AG52" s="136">
        <f t="shared" si="1"/>
        <v>2026</v>
      </c>
      <c r="AH52" s="137">
        <f t="shared" si="2"/>
        <v>19.100000000000001</v>
      </c>
      <c r="AI52" s="207">
        <f t="shared" si="22"/>
        <v>515.70000000000027</v>
      </c>
      <c r="AJ52" s="213">
        <f t="shared" si="23"/>
        <v>19.100000000000009</v>
      </c>
      <c r="AK52" s="136">
        <v>12</v>
      </c>
      <c r="AL52" s="137">
        <f t="shared" si="3"/>
        <v>62.5</v>
      </c>
      <c r="AM52" s="214">
        <f t="shared" si="4"/>
        <v>0.94555660530549068</v>
      </c>
      <c r="AN52" s="207">
        <f>INDEX(Coefficients!$K$3:$K$10,MATCH(S52,Coefficients!$K$3:$K$10))</f>
        <v>0.35</v>
      </c>
      <c r="AO52" s="207">
        <f>INDEX(Coefficients!$K$3:$K$10,MATCH(S52,Coefficients!$K$3:$K$10)+1)</f>
        <v>0.4</v>
      </c>
      <c r="AP52" s="207">
        <f>INDEX(Coefficients!$L$3:$L$10,MATCH(S52,Coefficients!$K$3:$K$10))</f>
        <v>0.19142307491680963</v>
      </c>
      <c r="AQ52" s="207">
        <f>INDEX(Coefficients!$L$3:$L$10,MATCH(S52,Coefficients!$K$3:$K$10)+1)</f>
        <v>0.35425563574488944</v>
      </c>
      <c r="AR52" s="214">
        <f>INDEX(Coefficients!$M$3:$M$10,MATCH(S52,Coefficients!$K$3:$K$10))</f>
        <v>0.20023799980895765</v>
      </c>
      <c r="AS52" s="214">
        <f>INDEX(Coefficients!$M$3:$M$10,MATCH(S52,Coefficients!$K$3:$K$10)+1)</f>
        <v>0.20987997823914079</v>
      </c>
      <c r="AT52" s="92">
        <f t="shared" si="24"/>
        <v>2.5655609924804158E-5</v>
      </c>
      <c r="AU52" s="140">
        <f t="shared" si="5"/>
        <v>0.20409479118103091</v>
      </c>
      <c r="AV52" s="215">
        <f t="shared" si="25"/>
        <v>1.3093279997352535E-5</v>
      </c>
      <c r="AW52" s="226">
        <f t="shared" si="26"/>
        <v>4.1318366797373413E-2</v>
      </c>
      <c r="AX52" s="205">
        <f t="shared" si="6"/>
        <v>0.71366705445737511</v>
      </c>
      <c r="AY52" s="205">
        <f t="shared" si="7"/>
        <v>84.741590689541354</v>
      </c>
      <c r="AZ52" s="137">
        <f t="shared" si="8"/>
        <v>352.5</v>
      </c>
      <c r="BA52" s="213">
        <f t="shared" si="27"/>
        <v>9517.5</v>
      </c>
      <c r="BB52" s="228">
        <f t="shared" si="28"/>
        <v>6.6974999999999999E-4</v>
      </c>
      <c r="BC52" s="136" t="str">
        <f t="shared" si="9"/>
        <v>YES</v>
      </c>
      <c r="BD52" s="209">
        <f t="shared" si="10"/>
        <v>2.7495183543411099</v>
      </c>
      <c r="BE52" s="55">
        <f t="shared" si="11"/>
        <v>5.4990367086822201E-2</v>
      </c>
      <c r="BF52" s="126">
        <f t="shared" si="12"/>
        <v>1.6494863086259131</v>
      </c>
      <c r="BG52" s="46">
        <f t="shared" si="29"/>
        <v>-0.80754991027012468</v>
      </c>
      <c r="BH52" s="204">
        <f>VLOOKUP(M52,Coefficients!$E$4:$I$7,3)</f>
        <v>0.43099999999999999</v>
      </c>
      <c r="BI52" s="136">
        <f t="shared" si="30"/>
        <v>2.5000000000000001E-2</v>
      </c>
      <c r="BJ52" s="50">
        <f t="shared" si="31"/>
        <v>0.42130250000000008</v>
      </c>
      <c r="BK52" s="134">
        <f t="shared" si="32"/>
        <v>11.375167499999998</v>
      </c>
      <c r="CB52" s="205" t="str">
        <f t="shared" si="13"/>
        <v>splash</v>
      </c>
      <c r="CC52" s="212">
        <f t="shared" si="14"/>
        <v>1</v>
      </c>
      <c r="CD52" s="205">
        <f>IF(CB52="atmospheric",IF(CC52&gt;=1,Coefficients!$T$5,Coefficients!$T$4),Coefficients!$T$3)</f>
        <v>7.35</v>
      </c>
      <c r="CE52" s="136">
        <f>IF(S52&lt;Coefficients!$V$3,Coefficients!$X$3-(Coefficients!$X$4-Coefficients!$X$3)*(Coefficients!$V$3-S52)/(Coefficients!$V$4-Coefficients!$V$3),IF(S52&gt;Coefficients!$V$6,(Coefficients!$X$6-Coefficients!$X$5)*(S52-Coefficients!$V$6)/(Coefficients!$V$6-Coefficients!$V$5)+Coefficients!$X$6,VLOOKUP(S52,Coefficients!$V$3:$X$6,3)))</f>
        <v>5.1999999999999975</v>
      </c>
      <c r="CF52" s="119">
        <f t="shared" si="33"/>
        <v>1.6409601519999992E-4</v>
      </c>
      <c r="CG52" s="136">
        <f>VLOOKUP(CB52,Coefficients!$Z$4:$AD$7,4,FALSE)</f>
        <v>0.26500000000000001</v>
      </c>
      <c r="CH52" s="136">
        <f>VLOOKUP(CB52,Coefficients!$Z$4:$AD$7,2,FALSE)</f>
        <v>0.37</v>
      </c>
      <c r="CI52" s="214">
        <f t="shared" si="15"/>
        <v>6.7215943900164437</v>
      </c>
      <c r="CJ52" s="47">
        <f t="shared" si="16"/>
        <v>0.37408263425318938</v>
      </c>
      <c r="CK52" s="34">
        <v>3.35</v>
      </c>
      <c r="CL52" s="52">
        <f t="shared" si="34"/>
        <v>0.11166645798602667</v>
      </c>
      <c r="CM52" s="204">
        <f>VLOOKUP(N52,Coefficients!$E$12:$I$16,3)</f>
        <v>6.0350000000000001</v>
      </c>
      <c r="CN52" s="205">
        <f t="shared" si="35"/>
        <v>2.5000000000000001E-2</v>
      </c>
      <c r="CO52" s="203">
        <f t="shared" si="36"/>
        <v>5.8992125000000017</v>
      </c>
      <c r="CP52" s="189">
        <f t="shared" si="37"/>
        <v>159.27873750000006</v>
      </c>
    </row>
    <row r="53" spans="2:94">
      <c r="B53" s="56" t="s">
        <v>290</v>
      </c>
      <c r="C53" s="56" t="s">
        <v>291</v>
      </c>
      <c r="D53" s="56">
        <v>2027</v>
      </c>
      <c r="E53" s="57">
        <f t="shared" si="38"/>
        <v>19.100000000000001</v>
      </c>
      <c r="F53" s="57">
        <f t="shared" si="39"/>
        <v>62.5</v>
      </c>
      <c r="G53" s="57">
        <f t="shared" si="40"/>
        <v>352.5</v>
      </c>
      <c r="H53" s="146">
        <f t="shared" si="41"/>
        <v>2007</v>
      </c>
      <c r="I53" s="141" t="str">
        <f t="shared" si="42"/>
        <v>Pile No 243 @ Berth 107</v>
      </c>
      <c r="J53" s="205" t="str">
        <f t="shared" si="43"/>
        <v>splash</v>
      </c>
      <c r="K53" s="212">
        <f t="shared" si="44"/>
        <v>1</v>
      </c>
      <c r="L53" s="146" t="str">
        <f t="shared" si="45"/>
        <v>C1</v>
      </c>
      <c r="M53" s="146" t="str">
        <f t="shared" si="46"/>
        <v>CB4</v>
      </c>
      <c r="N53" s="146" t="str">
        <f t="shared" si="47"/>
        <v>CL5</v>
      </c>
      <c r="O53" s="146">
        <f t="shared" si="48"/>
        <v>0</v>
      </c>
      <c r="P53" s="146">
        <f t="shared" si="49"/>
        <v>50</v>
      </c>
      <c r="Q53" s="146">
        <f t="shared" si="50"/>
        <v>1200</v>
      </c>
      <c r="R53" s="146">
        <f t="shared" si="51"/>
        <v>60</v>
      </c>
      <c r="S53" s="146">
        <f t="shared" si="52"/>
        <v>0.37</v>
      </c>
      <c r="T53" s="146">
        <f t="shared" si="53"/>
        <v>310</v>
      </c>
      <c r="V53" s="237">
        <f t="shared" si="17"/>
        <v>5.5549055177245649E-2</v>
      </c>
      <c r="W53" s="214">
        <f t="shared" si="18"/>
        <v>1.6774207131470857</v>
      </c>
      <c r="Y53" s="238">
        <f t="shared" si="19"/>
        <v>0.11758216191145848</v>
      </c>
      <c r="Z53" s="214">
        <f t="shared" si="20"/>
        <v>0.39390024240338595</v>
      </c>
      <c r="AB53" s="207">
        <f>INDEX(Coefficients!$O$3:$O$7,MATCH(S53,Coefficients!$O$3:$O$7))</f>
        <v>0.3</v>
      </c>
      <c r="AC53" s="207">
        <f>INDEX(Coefficients!$O$3:$O$7,MATCH(S53,Coefficients!$O$3:$O$7)+1)</f>
        <v>0.4</v>
      </c>
      <c r="AD53" s="212">
        <f>INDEX(Coefficients!$P$3:$P$7,MATCH(S53,Coefficients!$O$3:$O$7))</f>
        <v>50</v>
      </c>
      <c r="AE53" s="212">
        <f>INDEX(Coefficients!$P$3:$P$7,MATCH(S53,Coefficients!$O$3:$O$7)+1)</f>
        <v>41.8</v>
      </c>
      <c r="AF53" s="212">
        <f t="shared" si="21"/>
        <v>44.26</v>
      </c>
      <c r="AG53" s="136">
        <f t="shared" si="1"/>
        <v>2027</v>
      </c>
      <c r="AH53" s="137">
        <f t="shared" si="2"/>
        <v>19.100000000000001</v>
      </c>
      <c r="AI53" s="207">
        <f t="shared" si="22"/>
        <v>534.8000000000003</v>
      </c>
      <c r="AJ53" s="213">
        <f t="shared" si="23"/>
        <v>19.100000000000012</v>
      </c>
      <c r="AK53" s="136">
        <v>12</v>
      </c>
      <c r="AL53" s="137">
        <f t="shared" si="3"/>
        <v>62.5</v>
      </c>
      <c r="AM53" s="214">
        <f t="shared" si="4"/>
        <v>0.94555660530549068</v>
      </c>
      <c r="AN53" s="207">
        <f>INDEX(Coefficients!$K$3:$K$10,MATCH(S53,Coefficients!$K$3:$K$10))</f>
        <v>0.35</v>
      </c>
      <c r="AO53" s="207">
        <f>INDEX(Coefficients!$K$3:$K$10,MATCH(S53,Coefficients!$K$3:$K$10)+1)</f>
        <v>0.4</v>
      </c>
      <c r="AP53" s="207">
        <f>INDEX(Coefficients!$L$3:$L$10,MATCH(S53,Coefficients!$K$3:$K$10))</f>
        <v>0.19142307491680963</v>
      </c>
      <c r="AQ53" s="207">
        <f>INDEX(Coefficients!$L$3:$L$10,MATCH(S53,Coefficients!$K$3:$K$10)+1)</f>
        <v>0.35425563574488944</v>
      </c>
      <c r="AR53" s="214">
        <f>INDEX(Coefficients!$M$3:$M$10,MATCH(S53,Coefficients!$K$3:$K$10))</f>
        <v>0.20023799980895765</v>
      </c>
      <c r="AS53" s="214">
        <f>INDEX(Coefficients!$M$3:$M$10,MATCH(S53,Coefficients!$K$3:$K$10)+1)</f>
        <v>0.20987997823914079</v>
      </c>
      <c r="AT53" s="92">
        <f t="shared" si="24"/>
        <v>2.5655609924804158E-5</v>
      </c>
      <c r="AU53" s="140">
        <f t="shared" si="5"/>
        <v>0.20409479118103091</v>
      </c>
      <c r="AV53" s="215">
        <f t="shared" si="25"/>
        <v>1.2996455605356257E-5</v>
      </c>
      <c r="AW53" s="226">
        <f t="shared" si="26"/>
        <v>4.1012818780051259E-2</v>
      </c>
      <c r="AX53" s="205">
        <f t="shared" si="6"/>
        <v>0.71366705445737511</v>
      </c>
      <c r="AY53" s="205">
        <f t="shared" si="7"/>
        <v>84.741590689541354</v>
      </c>
      <c r="AZ53" s="137">
        <f t="shared" si="8"/>
        <v>352.5</v>
      </c>
      <c r="BA53" s="213">
        <f t="shared" si="27"/>
        <v>9870</v>
      </c>
      <c r="BB53" s="228">
        <f t="shared" si="28"/>
        <v>6.6974999999999999E-4</v>
      </c>
      <c r="BC53" s="136" t="str">
        <f t="shared" si="9"/>
        <v>YES</v>
      </c>
      <c r="BD53" s="209">
        <f t="shared" si="10"/>
        <v>2.7774527588622826</v>
      </c>
      <c r="BE53" s="55">
        <f t="shared" si="11"/>
        <v>5.5549055177245649E-2</v>
      </c>
      <c r="BF53" s="126">
        <f t="shared" si="12"/>
        <v>1.6774207131470857</v>
      </c>
      <c r="BG53" s="46">
        <f t="shared" si="29"/>
        <v>-0.81101776349538635</v>
      </c>
      <c r="BH53" s="204">
        <f>VLOOKUP(M53,Coefficients!$E$4:$I$7,3)</f>
        <v>0.43099999999999999</v>
      </c>
      <c r="BI53" s="136">
        <f t="shared" si="30"/>
        <v>2.5000000000000001E-2</v>
      </c>
      <c r="BJ53" s="50">
        <f t="shared" si="31"/>
        <v>0.42130250000000008</v>
      </c>
      <c r="BK53" s="134">
        <f t="shared" si="32"/>
        <v>11.796469999999998</v>
      </c>
      <c r="CB53" s="205" t="str">
        <f t="shared" si="13"/>
        <v>splash</v>
      </c>
      <c r="CC53" s="212">
        <f t="shared" si="14"/>
        <v>1</v>
      </c>
      <c r="CD53" s="205">
        <f>IF(CB53="atmospheric",IF(CC53&gt;=1,Coefficients!$T$5,Coefficients!$T$4),Coefficients!$T$3)</f>
        <v>7.35</v>
      </c>
      <c r="CE53" s="136">
        <f>IF(S53&lt;Coefficients!$V$3,Coefficients!$X$3-(Coefficients!$X$4-Coefficients!$X$3)*(Coefficients!$V$3-S53)/(Coefficients!$V$4-Coefficients!$V$3),IF(S53&gt;Coefficients!$V$6,(Coefficients!$X$6-Coefficients!$X$5)*(S53-Coefficients!$V$6)/(Coefficients!$V$6-Coefficients!$V$5)+Coefficients!$X$6,VLOOKUP(S53,Coefficients!$V$3:$X$6,3)))</f>
        <v>5.1999999999999975</v>
      </c>
      <c r="CF53" s="119">
        <f t="shared" si="33"/>
        <v>1.6409601519999992E-4</v>
      </c>
      <c r="CG53" s="136">
        <f>VLOOKUP(CB53,Coefficients!$Z$4:$AD$7,4,FALSE)</f>
        <v>0.26500000000000001</v>
      </c>
      <c r="CH53" s="136">
        <f>VLOOKUP(CB53,Coefficients!$Z$4:$AD$7,2,FALSE)</f>
        <v>0.37</v>
      </c>
      <c r="CI53" s="214">
        <f t="shared" si="15"/>
        <v>6.7224372481542201</v>
      </c>
      <c r="CJ53" s="47">
        <f t="shared" si="16"/>
        <v>0.39390024240338595</v>
      </c>
      <c r="CK53" s="34">
        <v>3.35</v>
      </c>
      <c r="CL53" s="52">
        <f t="shared" si="34"/>
        <v>0.11758216191145848</v>
      </c>
      <c r="CM53" s="204">
        <f>VLOOKUP(N53,Coefficients!$E$12:$I$16,3)</f>
        <v>6.0350000000000001</v>
      </c>
      <c r="CN53" s="205">
        <f t="shared" si="35"/>
        <v>2.5000000000000001E-2</v>
      </c>
      <c r="CO53" s="203">
        <f t="shared" si="36"/>
        <v>5.8992125000000017</v>
      </c>
      <c r="CP53" s="189">
        <f t="shared" si="37"/>
        <v>165.17795000000007</v>
      </c>
    </row>
    <row r="54" spans="2:94">
      <c r="B54" s="56" t="s">
        <v>290</v>
      </c>
      <c r="C54" s="56" t="s">
        <v>291</v>
      </c>
      <c r="D54" s="56">
        <v>2028</v>
      </c>
      <c r="E54" s="57">
        <f t="shared" si="38"/>
        <v>19.100000000000001</v>
      </c>
      <c r="F54" s="57">
        <f t="shared" si="39"/>
        <v>62.5</v>
      </c>
      <c r="G54" s="57">
        <f t="shared" si="40"/>
        <v>352.5</v>
      </c>
      <c r="H54" s="146">
        <f t="shared" si="41"/>
        <v>2007</v>
      </c>
      <c r="I54" s="141" t="str">
        <f t="shared" si="42"/>
        <v>Pile No 243 @ Berth 107</v>
      </c>
      <c r="J54" s="205" t="str">
        <f t="shared" si="43"/>
        <v>splash</v>
      </c>
      <c r="K54" s="212">
        <f t="shared" si="44"/>
        <v>1</v>
      </c>
      <c r="L54" s="146" t="str">
        <f t="shared" si="45"/>
        <v>C1</v>
      </c>
      <c r="M54" s="146" t="str">
        <f t="shared" si="46"/>
        <v>CB4</v>
      </c>
      <c r="N54" s="146" t="str">
        <f t="shared" si="47"/>
        <v>CL5</v>
      </c>
      <c r="O54" s="146">
        <f t="shared" si="48"/>
        <v>0</v>
      </c>
      <c r="P54" s="146">
        <f t="shared" si="49"/>
        <v>50</v>
      </c>
      <c r="Q54" s="146">
        <f t="shared" si="50"/>
        <v>1200</v>
      </c>
      <c r="R54" s="146">
        <f t="shared" si="51"/>
        <v>60</v>
      </c>
      <c r="S54" s="146">
        <f t="shared" si="52"/>
        <v>0.37</v>
      </c>
      <c r="T54" s="146">
        <f t="shared" si="53"/>
        <v>310</v>
      </c>
      <c r="V54" s="237">
        <f t="shared" si="17"/>
        <v>5.6093516260165323E-2</v>
      </c>
      <c r="W54" s="214">
        <f t="shared" si="18"/>
        <v>1.7046437672930692</v>
      </c>
      <c r="Y54" s="238">
        <f t="shared" si="19"/>
        <v>0.12346811246716781</v>
      </c>
      <c r="Z54" s="214">
        <f t="shared" si="20"/>
        <v>0.41361817676501217</v>
      </c>
      <c r="AB54" s="207">
        <f>INDEX(Coefficients!$O$3:$O$7,MATCH(S54,Coefficients!$O$3:$O$7))</f>
        <v>0.3</v>
      </c>
      <c r="AC54" s="207">
        <f>INDEX(Coefficients!$O$3:$O$7,MATCH(S54,Coefficients!$O$3:$O$7)+1)</f>
        <v>0.4</v>
      </c>
      <c r="AD54" s="212">
        <f>INDEX(Coefficients!$P$3:$P$7,MATCH(S54,Coefficients!$O$3:$O$7))</f>
        <v>50</v>
      </c>
      <c r="AE54" s="212">
        <f>INDEX(Coefficients!$P$3:$P$7,MATCH(S54,Coefficients!$O$3:$O$7)+1)</f>
        <v>41.8</v>
      </c>
      <c r="AF54" s="212">
        <f t="shared" si="21"/>
        <v>44.26</v>
      </c>
      <c r="AG54" s="136">
        <f t="shared" si="1"/>
        <v>2028</v>
      </c>
      <c r="AH54" s="137">
        <f t="shared" si="2"/>
        <v>19.100000000000001</v>
      </c>
      <c r="AI54" s="207">
        <f t="shared" si="22"/>
        <v>553.90000000000032</v>
      </c>
      <c r="AJ54" s="213">
        <f t="shared" si="23"/>
        <v>19.100000000000012</v>
      </c>
      <c r="AK54" s="136">
        <v>12</v>
      </c>
      <c r="AL54" s="137">
        <f t="shared" si="3"/>
        <v>62.5</v>
      </c>
      <c r="AM54" s="214">
        <f t="shared" si="4"/>
        <v>0.94555660530549068</v>
      </c>
      <c r="AN54" s="207">
        <f>INDEX(Coefficients!$K$3:$K$10,MATCH(S54,Coefficients!$K$3:$K$10))</f>
        <v>0.35</v>
      </c>
      <c r="AO54" s="207">
        <f>INDEX(Coefficients!$K$3:$K$10,MATCH(S54,Coefficients!$K$3:$K$10)+1)</f>
        <v>0.4</v>
      </c>
      <c r="AP54" s="207">
        <f>INDEX(Coefficients!$L$3:$L$10,MATCH(S54,Coefficients!$K$3:$K$10))</f>
        <v>0.19142307491680963</v>
      </c>
      <c r="AQ54" s="207">
        <f>INDEX(Coefficients!$L$3:$L$10,MATCH(S54,Coefficients!$K$3:$K$10)+1)</f>
        <v>0.35425563574488944</v>
      </c>
      <c r="AR54" s="214">
        <f>INDEX(Coefficients!$M$3:$M$10,MATCH(S54,Coefficients!$K$3:$K$10))</f>
        <v>0.20023799980895765</v>
      </c>
      <c r="AS54" s="214">
        <f>INDEX(Coefficients!$M$3:$M$10,MATCH(S54,Coefficients!$K$3:$K$10)+1)</f>
        <v>0.20987997823914079</v>
      </c>
      <c r="AT54" s="92">
        <f t="shared" si="24"/>
        <v>2.5655609924804158E-5</v>
      </c>
      <c r="AU54" s="140">
        <f t="shared" si="5"/>
        <v>0.20409479118103091</v>
      </c>
      <c r="AV54" s="215">
        <f t="shared" si="25"/>
        <v>1.2903708090730619E-5</v>
      </c>
      <c r="AW54" s="226">
        <f t="shared" si="26"/>
        <v>4.0720136134478745E-2</v>
      </c>
      <c r="AX54" s="205">
        <f t="shared" si="6"/>
        <v>0.71366705445737511</v>
      </c>
      <c r="AY54" s="205">
        <f t="shared" si="7"/>
        <v>84.741590689541354</v>
      </c>
      <c r="AZ54" s="137">
        <f t="shared" si="8"/>
        <v>352.5</v>
      </c>
      <c r="BA54" s="213">
        <f t="shared" si="27"/>
        <v>10222.5</v>
      </c>
      <c r="BB54" s="228">
        <f t="shared" si="28"/>
        <v>6.6974999999999999E-4</v>
      </c>
      <c r="BC54" s="136" t="str">
        <f t="shared" si="9"/>
        <v>YES</v>
      </c>
      <c r="BD54" s="209">
        <f t="shared" si="10"/>
        <v>2.8046758130082661</v>
      </c>
      <c r="BE54" s="55">
        <f t="shared" si="11"/>
        <v>5.6093516260165323E-2</v>
      </c>
      <c r="BF54" s="126">
        <f t="shared" si="12"/>
        <v>1.7046437672930692</v>
      </c>
      <c r="BG54" s="46">
        <f t="shared" si="29"/>
        <v>-0.81430466182294814</v>
      </c>
      <c r="BH54" s="204">
        <f>VLOOKUP(M54,Coefficients!$E$4:$I$7,3)</f>
        <v>0.43099999999999999</v>
      </c>
      <c r="BI54" s="136">
        <f t="shared" si="30"/>
        <v>2.5000000000000001E-2</v>
      </c>
      <c r="BJ54" s="50">
        <f t="shared" si="31"/>
        <v>0.42130250000000008</v>
      </c>
      <c r="BK54" s="134">
        <f t="shared" si="32"/>
        <v>12.217772499999997</v>
      </c>
      <c r="CB54" s="205" t="str">
        <f t="shared" si="13"/>
        <v>splash</v>
      </c>
      <c r="CC54" s="212">
        <f t="shared" si="14"/>
        <v>1</v>
      </c>
      <c r="CD54" s="205">
        <f>IF(CB54="atmospheric",IF(CC54&gt;=1,Coefficients!$T$5,Coefficients!$T$4),Coefficients!$T$3)</f>
        <v>7.35</v>
      </c>
      <c r="CE54" s="136">
        <f>IF(S54&lt;Coefficients!$V$3,Coefficients!$X$3-(Coefficients!$X$4-Coefficients!$X$3)*(Coefficients!$V$3-S54)/(Coefficients!$V$4-Coefficients!$V$3),IF(S54&gt;Coefficients!$V$6,(Coefficients!$X$6-Coefficients!$X$5)*(S54-Coefficients!$V$6)/(Coefficients!$V$6-Coefficients!$V$5)+Coefficients!$X$6,VLOOKUP(S54,Coefficients!$V$3:$X$6,3)))</f>
        <v>5.1999999999999975</v>
      </c>
      <c r="CF54" s="119">
        <f t="shared" si="33"/>
        <v>1.6409601519999992E-4</v>
      </c>
      <c r="CG54" s="136">
        <f>VLOOKUP(CB54,Coefficients!$Z$4:$AD$7,4,FALSE)</f>
        <v>0.26500000000000001</v>
      </c>
      <c r="CH54" s="136">
        <f>VLOOKUP(CB54,Coefficients!$Z$4:$AD$7,2,FALSE)</f>
        <v>0.37</v>
      </c>
      <c r="CI54" s="214">
        <f t="shared" si="15"/>
        <v>6.7232494626858204</v>
      </c>
      <c r="CJ54" s="47">
        <f t="shared" si="16"/>
        <v>0.41361817676501217</v>
      </c>
      <c r="CK54" s="34">
        <v>3.35</v>
      </c>
      <c r="CL54" s="52">
        <f t="shared" si="34"/>
        <v>0.12346811246716781</v>
      </c>
      <c r="CM54" s="204">
        <f>VLOOKUP(N54,Coefficients!$E$12:$I$16,3)</f>
        <v>6.0350000000000001</v>
      </c>
      <c r="CN54" s="205">
        <f t="shared" si="35"/>
        <v>2.5000000000000001E-2</v>
      </c>
      <c r="CO54" s="203">
        <f t="shared" si="36"/>
        <v>5.8992125000000017</v>
      </c>
      <c r="CP54" s="189">
        <f t="shared" si="37"/>
        <v>171.07716250000007</v>
      </c>
    </row>
    <row r="55" spans="2:94">
      <c r="B55" s="56" t="s">
        <v>290</v>
      </c>
      <c r="C55" s="56" t="s">
        <v>291</v>
      </c>
      <c r="D55" s="56">
        <v>2029</v>
      </c>
      <c r="E55" s="57">
        <f t="shared" si="38"/>
        <v>19.100000000000001</v>
      </c>
      <c r="F55" s="57">
        <f t="shared" si="39"/>
        <v>62.5</v>
      </c>
      <c r="G55" s="57">
        <f t="shared" si="40"/>
        <v>352.5</v>
      </c>
      <c r="H55" s="146">
        <f t="shared" si="41"/>
        <v>2007</v>
      </c>
      <c r="I55" s="141" t="str">
        <f t="shared" si="42"/>
        <v>Pile No 243 @ Berth 107</v>
      </c>
      <c r="J55" s="205" t="str">
        <f t="shared" si="43"/>
        <v>splash</v>
      </c>
      <c r="K55" s="212">
        <f t="shared" si="44"/>
        <v>1</v>
      </c>
      <c r="L55" s="146" t="str">
        <f t="shared" si="45"/>
        <v>C1</v>
      </c>
      <c r="M55" s="146" t="str">
        <f t="shared" si="46"/>
        <v>CB4</v>
      </c>
      <c r="N55" s="146" t="str">
        <f t="shared" si="47"/>
        <v>CL5</v>
      </c>
      <c r="O55" s="146">
        <f t="shared" si="48"/>
        <v>0</v>
      </c>
      <c r="P55" s="146">
        <f t="shared" si="49"/>
        <v>50</v>
      </c>
      <c r="Q55" s="146">
        <f t="shared" si="50"/>
        <v>1200</v>
      </c>
      <c r="R55" s="146">
        <f t="shared" si="51"/>
        <v>60</v>
      </c>
      <c r="S55" s="146">
        <f t="shared" si="52"/>
        <v>0.37</v>
      </c>
      <c r="T55" s="146">
        <f t="shared" si="53"/>
        <v>310</v>
      </c>
      <c r="V55" s="237">
        <f t="shared" si="17"/>
        <v>5.6624585050284393E-2</v>
      </c>
      <c r="W55" s="214">
        <f t="shared" si="18"/>
        <v>1.7311972067990229</v>
      </c>
      <c r="Y55" s="238">
        <f t="shared" si="19"/>
        <v>0.12932027991216904</v>
      </c>
      <c r="Z55" s="214">
        <f t="shared" si="20"/>
        <v>0.43322293770576631</v>
      </c>
      <c r="AB55" s="207">
        <f>INDEX(Coefficients!$O$3:$O$7,MATCH(S55,Coefficients!$O$3:$O$7))</f>
        <v>0.3</v>
      </c>
      <c r="AC55" s="207">
        <f>INDEX(Coefficients!$O$3:$O$7,MATCH(S55,Coefficients!$O$3:$O$7)+1)</f>
        <v>0.4</v>
      </c>
      <c r="AD55" s="212">
        <f>INDEX(Coefficients!$P$3:$P$7,MATCH(S55,Coefficients!$O$3:$O$7))</f>
        <v>50</v>
      </c>
      <c r="AE55" s="212">
        <f>INDEX(Coefficients!$P$3:$P$7,MATCH(S55,Coefficients!$O$3:$O$7)+1)</f>
        <v>41.8</v>
      </c>
      <c r="AF55" s="212">
        <f t="shared" si="21"/>
        <v>44.26</v>
      </c>
      <c r="AG55" s="136">
        <f t="shared" si="1"/>
        <v>2029</v>
      </c>
      <c r="AH55" s="137">
        <f t="shared" si="2"/>
        <v>19.100000000000001</v>
      </c>
      <c r="AI55" s="207">
        <f t="shared" si="22"/>
        <v>573.00000000000034</v>
      </c>
      <c r="AJ55" s="213">
        <f t="shared" si="23"/>
        <v>19.100000000000012</v>
      </c>
      <c r="AK55" s="136">
        <v>12</v>
      </c>
      <c r="AL55" s="137">
        <f t="shared" si="3"/>
        <v>62.5</v>
      </c>
      <c r="AM55" s="214">
        <f t="shared" si="4"/>
        <v>0.94555660530549068</v>
      </c>
      <c r="AN55" s="207">
        <f>INDEX(Coefficients!$K$3:$K$10,MATCH(S55,Coefficients!$K$3:$K$10))</f>
        <v>0.35</v>
      </c>
      <c r="AO55" s="207">
        <f>INDEX(Coefficients!$K$3:$K$10,MATCH(S55,Coefficients!$K$3:$K$10)+1)</f>
        <v>0.4</v>
      </c>
      <c r="AP55" s="207">
        <f>INDEX(Coefficients!$L$3:$L$10,MATCH(S55,Coefficients!$K$3:$K$10))</f>
        <v>0.19142307491680963</v>
      </c>
      <c r="AQ55" s="207">
        <f>INDEX(Coefficients!$L$3:$L$10,MATCH(S55,Coefficients!$K$3:$K$10)+1)</f>
        <v>0.35425563574488944</v>
      </c>
      <c r="AR55" s="214">
        <f>INDEX(Coefficients!$M$3:$M$10,MATCH(S55,Coefficients!$K$3:$K$10))</f>
        <v>0.20023799980895765</v>
      </c>
      <c r="AS55" s="214">
        <f>INDEX(Coefficients!$M$3:$M$10,MATCH(S55,Coefficients!$K$3:$K$10)+1)</f>
        <v>0.20987997823914079</v>
      </c>
      <c r="AT55" s="92">
        <f t="shared" si="24"/>
        <v>2.5655609924804158E-5</v>
      </c>
      <c r="AU55" s="140">
        <f t="shared" si="5"/>
        <v>0.20409479118103091</v>
      </c>
      <c r="AV55" s="215">
        <f t="shared" si="25"/>
        <v>1.2814733822783317E-5</v>
      </c>
      <c r="AW55" s="226">
        <f t="shared" si="26"/>
        <v>4.0439360695527025E-2</v>
      </c>
      <c r="AX55" s="205">
        <f t="shared" si="6"/>
        <v>0.71366705445737511</v>
      </c>
      <c r="AY55" s="205">
        <f t="shared" si="7"/>
        <v>84.741590689541354</v>
      </c>
      <c r="AZ55" s="137">
        <f t="shared" si="8"/>
        <v>352.5</v>
      </c>
      <c r="BA55" s="213">
        <f t="shared" si="27"/>
        <v>10575</v>
      </c>
      <c r="BB55" s="228">
        <f t="shared" si="28"/>
        <v>6.6974999999999999E-4</v>
      </c>
      <c r="BC55" s="136" t="str">
        <f t="shared" si="9"/>
        <v>YES</v>
      </c>
      <c r="BD55" s="209">
        <f t="shared" si="10"/>
        <v>2.8312292525142198</v>
      </c>
      <c r="BE55" s="55">
        <f t="shared" si="11"/>
        <v>5.6624585050284393E-2</v>
      </c>
      <c r="BF55" s="126">
        <f t="shared" si="12"/>
        <v>1.7311972067990229</v>
      </c>
      <c r="BG55" s="46">
        <f t="shared" si="29"/>
        <v>-0.81742581416494464</v>
      </c>
      <c r="BH55" s="204">
        <f>VLOOKUP(M55,Coefficients!$E$4:$I$7,3)</f>
        <v>0.43099999999999999</v>
      </c>
      <c r="BI55" s="136">
        <f t="shared" si="30"/>
        <v>2.5000000000000001E-2</v>
      </c>
      <c r="BJ55" s="50">
        <f t="shared" si="31"/>
        <v>0.42130250000000008</v>
      </c>
      <c r="BK55" s="134">
        <f t="shared" si="32"/>
        <v>12.639074999999997</v>
      </c>
      <c r="CB55" s="205" t="str">
        <f t="shared" si="13"/>
        <v>splash</v>
      </c>
      <c r="CC55" s="212">
        <f t="shared" si="14"/>
        <v>1</v>
      </c>
      <c r="CD55" s="205">
        <f>IF(CB55="atmospheric",IF(CC55&gt;=1,Coefficients!$T$5,Coefficients!$T$4),Coefficients!$T$3)</f>
        <v>7.35</v>
      </c>
      <c r="CE55" s="136">
        <f>IF(S55&lt;Coefficients!$V$3,Coefficients!$X$3-(Coefficients!$X$4-Coefficients!$X$3)*(Coefficients!$V$3-S55)/(Coefficients!$V$4-Coefficients!$V$3),IF(S55&gt;Coefficients!$V$6,(Coefficients!$X$6-Coefficients!$X$5)*(S55-Coefficients!$V$6)/(Coefficients!$V$6-Coefficients!$V$5)+Coefficients!$X$6,VLOOKUP(S55,Coefficients!$V$3:$X$6,3)))</f>
        <v>5.1999999999999975</v>
      </c>
      <c r="CF55" s="119">
        <f t="shared" si="33"/>
        <v>1.6409601519999992E-4</v>
      </c>
      <c r="CG55" s="136">
        <f>VLOOKUP(CB55,Coefficients!$Z$4:$AD$7,4,FALSE)</f>
        <v>0.26500000000000001</v>
      </c>
      <c r="CH55" s="136">
        <f>VLOOKUP(CB55,Coefficients!$Z$4:$AD$7,2,FALSE)</f>
        <v>0.37</v>
      </c>
      <c r="CI55" s="214">
        <f t="shared" si="15"/>
        <v>6.7240331484561588</v>
      </c>
      <c r="CJ55" s="47">
        <f t="shared" si="16"/>
        <v>0.43322293770576631</v>
      </c>
      <c r="CK55" s="34">
        <v>3.35</v>
      </c>
      <c r="CL55" s="52">
        <f t="shared" si="34"/>
        <v>0.12932027991216904</v>
      </c>
      <c r="CM55" s="204">
        <f>VLOOKUP(N55,Coefficients!$E$12:$I$16,3)</f>
        <v>6.0350000000000001</v>
      </c>
      <c r="CN55" s="205">
        <f t="shared" si="35"/>
        <v>2.5000000000000001E-2</v>
      </c>
      <c r="CO55" s="203">
        <f t="shared" si="36"/>
        <v>5.8992125000000017</v>
      </c>
      <c r="CP55" s="189">
        <f t="shared" si="37"/>
        <v>176.97637500000008</v>
      </c>
    </row>
    <row r="56" spans="2:94">
      <c r="B56" s="56" t="s">
        <v>290</v>
      </c>
      <c r="C56" s="56" t="s">
        <v>291</v>
      </c>
      <c r="D56" s="56">
        <v>2030</v>
      </c>
      <c r="E56" s="57">
        <f t="shared" si="38"/>
        <v>19.100000000000001</v>
      </c>
      <c r="F56" s="57">
        <f t="shared" si="39"/>
        <v>62.5</v>
      </c>
      <c r="G56" s="57">
        <f t="shared" si="40"/>
        <v>352.5</v>
      </c>
      <c r="H56" s="146">
        <f t="shared" si="41"/>
        <v>2007</v>
      </c>
      <c r="I56" s="141" t="str">
        <f t="shared" si="42"/>
        <v>Pile No 243 @ Berth 107</v>
      </c>
      <c r="J56" s="205" t="str">
        <f t="shared" si="43"/>
        <v>splash</v>
      </c>
      <c r="K56" s="212">
        <f t="shared" si="44"/>
        <v>1</v>
      </c>
      <c r="L56" s="146" t="str">
        <f t="shared" si="45"/>
        <v>C1</v>
      </c>
      <c r="M56" s="146" t="str">
        <f t="shared" si="46"/>
        <v>CB4</v>
      </c>
      <c r="N56" s="146" t="str">
        <f t="shared" si="47"/>
        <v>CL5</v>
      </c>
      <c r="O56" s="146">
        <f t="shared" si="48"/>
        <v>0</v>
      </c>
      <c r="P56" s="146">
        <f t="shared" si="49"/>
        <v>50</v>
      </c>
      <c r="Q56" s="146">
        <f t="shared" si="50"/>
        <v>1200</v>
      </c>
      <c r="R56" s="146">
        <f t="shared" si="51"/>
        <v>60</v>
      </c>
      <c r="S56" s="146">
        <f t="shared" si="52"/>
        <v>0.37</v>
      </c>
      <c r="T56" s="146">
        <f t="shared" si="53"/>
        <v>310</v>
      </c>
      <c r="V56" s="237">
        <f t="shared" si="17"/>
        <v>5.7143021391387917E-2</v>
      </c>
      <c r="W56" s="214">
        <f t="shared" si="18"/>
        <v>1.7571190238541992</v>
      </c>
      <c r="Y56" s="238">
        <f t="shared" si="19"/>
        <v>0.13513526660805752</v>
      </c>
      <c r="Z56" s="214">
        <f t="shared" si="20"/>
        <v>0.45270314313699273</v>
      </c>
      <c r="AB56" s="207">
        <f>INDEX(Coefficients!$O$3:$O$7,MATCH(S56,Coefficients!$O$3:$O$7))</f>
        <v>0.3</v>
      </c>
      <c r="AC56" s="207">
        <f>INDEX(Coefficients!$O$3:$O$7,MATCH(S56,Coefficients!$O$3:$O$7)+1)</f>
        <v>0.4</v>
      </c>
      <c r="AD56" s="212">
        <f>INDEX(Coefficients!$P$3:$P$7,MATCH(S56,Coefficients!$O$3:$O$7))</f>
        <v>50</v>
      </c>
      <c r="AE56" s="212">
        <f>INDEX(Coefficients!$P$3:$P$7,MATCH(S56,Coefficients!$O$3:$O$7)+1)</f>
        <v>41.8</v>
      </c>
      <c r="AF56" s="212">
        <f t="shared" si="21"/>
        <v>44.26</v>
      </c>
      <c r="AG56" s="136">
        <f t="shared" si="1"/>
        <v>2030</v>
      </c>
      <c r="AH56" s="137">
        <f t="shared" si="2"/>
        <v>19.100000000000001</v>
      </c>
      <c r="AI56" s="207">
        <f t="shared" si="22"/>
        <v>592.10000000000036</v>
      </c>
      <c r="AJ56" s="213">
        <f t="shared" si="23"/>
        <v>19.100000000000012</v>
      </c>
      <c r="AK56" s="136">
        <v>12</v>
      </c>
      <c r="AL56" s="137">
        <f t="shared" si="3"/>
        <v>62.5</v>
      </c>
      <c r="AM56" s="214">
        <f t="shared" si="4"/>
        <v>0.94555660530549068</v>
      </c>
      <c r="AN56" s="207">
        <f>INDEX(Coefficients!$K$3:$K$10,MATCH(S56,Coefficients!$K$3:$K$10))</f>
        <v>0.35</v>
      </c>
      <c r="AO56" s="207">
        <f>INDEX(Coefficients!$K$3:$K$10,MATCH(S56,Coefficients!$K$3:$K$10)+1)</f>
        <v>0.4</v>
      </c>
      <c r="AP56" s="207">
        <f>INDEX(Coefficients!$L$3:$L$10,MATCH(S56,Coefficients!$K$3:$K$10))</f>
        <v>0.19142307491680963</v>
      </c>
      <c r="AQ56" s="207">
        <f>INDEX(Coefficients!$L$3:$L$10,MATCH(S56,Coefficients!$K$3:$K$10)+1)</f>
        <v>0.35425563574488944</v>
      </c>
      <c r="AR56" s="214">
        <f>INDEX(Coefficients!$M$3:$M$10,MATCH(S56,Coefficients!$K$3:$K$10))</f>
        <v>0.20023799980895765</v>
      </c>
      <c r="AS56" s="214">
        <f>INDEX(Coefficients!$M$3:$M$10,MATCH(S56,Coefficients!$K$3:$K$10)+1)</f>
        <v>0.20987997823914079</v>
      </c>
      <c r="AT56" s="92">
        <f t="shared" si="24"/>
        <v>2.5655609924804158E-5</v>
      </c>
      <c r="AU56" s="140">
        <f t="shared" si="5"/>
        <v>0.20409479118103091</v>
      </c>
      <c r="AV56" s="215">
        <f t="shared" si="25"/>
        <v>1.2729260971561098E-5</v>
      </c>
      <c r="AW56" s="226">
        <f t="shared" si="26"/>
        <v>4.0169634651424167E-2</v>
      </c>
      <c r="AX56" s="205">
        <f t="shared" si="6"/>
        <v>0.71366705445737511</v>
      </c>
      <c r="AY56" s="205">
        <f t="shared" si="7"/>
        <v>84.741590689541354</v>
      </c>
      <c r="AZ56" s="137">
        <f t="shared" si="8"/>
        <v>352.5</v>
      </c>
      <c r="BA56" s="213">
        <f t="shared" si="27"/>
        <v>10927.5</v>
      </c>
      <c r="BB56" s="228">
        <f t="shared" si="28"/>
        <v>6.6974999999999999E-4</v>
      </c>
      <c r="BC56" s="136" t="str">
        <f t="shared" si="9"/>
        <v>YES</v>
      </c>
      <c r="BD56" s="209">
        <f t="shared" si="10"/>
        <v>2.857151069569396</v>
      </c>
      <c r="BE56" s="55">
        <f t="shared" si="11"/>
        <v>5.7143021391387917E-2</v>
      </c>
      <c r="BF56" s="126">
        <f t="shared" si="12"/>
        <v>1.7571190238541992</v>
      </c>
      <c r="BG56" s="46">
        <f t="shared" si="29"/>
        <v>-0.82039469797322506</v>
      </c>
      <c r="BH56" s="204">
        <f>VLOOKUP(M56,Coefficients!$E$4:$I$7,3)</f>
        <v>0.43099999999999999</v>
      </c>
      <c r="BI56" s="136">
        <f t="shared" si="30"/>
        <v>2.5000000000000001E-2</v>
      </c>
      <c r="BJ56" s="50">
        <f t="shared" si="31"/>
        <v>0.42130250000000008</v>
      </c>
      <c r="BK56" s="134">
        <f t="shared" si="32"/>
        <v>13.060377499999996</v>
      </c>
      <c r="CB56" s="205" t="str">
        <f t="shared" si="13"/>
        <v>splash</v>
      </c>
      <c r="CC56" s="212">
        <f t="shared" si="14"/>
        <v>1</v>
      </c>
      <c r="CD56" s="205">
        <f>IF(CB56="atmospheric",IF(CC56&gt;=1,Coefficients!$T$5,Coefficients!$T$4),Coefficients!$T$3)</f>
        <v>7.35</v>
      </c>
      <c r="CE56" s="136">
        <f>IF(S56&lt;Coefficients!$V$3,Coefficients!$X$3-(Coefficients!$X$4-Coefficients!$X$3)*(Coefficients!$V$3-S56)/(Coefficients!$V$4-Coefficients!$V$3),IF(S56&gt;Coefficients!$V$6,(Coefficients!$X$6-Coefficients!$X$5)*(S56-Coefficients!$V$6)/(Coefficients!$V$6-Coefficients!$V$5)+Coefficients!$X$6,VLOOKUP(S56,Coefficients!$V$3:$X$6,3)))</f>
        <v>5.1999999999999975</v>
      </c>
      <c r="CF56" s="119">
        <f t="shared" si="33"/>
        <v>1.6409601519999992E-4</v>
      </c>
      <c r="CG56" s="136">
        <f>VLOOKUP(CB56,Coefficients!$Z$4:$AD$7,4,FALSE)</f>
        <v>0.26500000000000001</v>
      </c>
      <c r="CH56" s="136">
        <f>VLOOKUP(CB56,Coefficients!$Z$4:$AD$7,2,FALSE)</f>
        <v>0.37</v>
      </c>
      <c r="CI56" s="214">
        <f t="shared" si="15"/>
        <v>6.7247902098054775</v>
      </c>
      <c r="CJ56" s="47">
        <f t="shared" si="16"/>
        <v>0.45270314313699273</v>
      </c>
      <c r="CK56" s="34">
        <v>3.35</v>
      </c>
      <c r="CL56" s="52">
        <f t="shared" si="34"/>
        <v>0.13513526660805752</v>
      </c>
      <c r="CM56" s="204">
        <f>VLOOKUP(N56,Coefficients!$E$12:$I$16,3)</f>
        <v>6.0350000000000001</v>
      </c>
      <c r="CN56" s="205">
        <f t="shared" si="35"/>
        <v>2.5000000000000001E-2</v>
      </c>
      <c r="CO56" s="203">
        <f t="shared" si="36"/>
        <v>5.8992125000000017</v>
      </c>
      <c r="CP56" s="189">
        <f t="shared" si="37"/>
        <v>182.87558750000008</v>
      </c>
    </row>
    <row r="57" spans="2:94">
      <c r="B57" s="56" t="s">
        <v>290</v>
      </c>
      <c r="C57" s="56" t="s">
        <v>291</v>
      </c>
      <c r="D57" s="56">
        <v>2031</v>
      </c>
      <c r="E57" s="57">
        <f t="shared" si="38"/>
        <v>19.100000000000001</v>
      </c>
      <c r="F57" s="57">
        <f t="shared" si="39"/>
        <v>62.5</v>
      </c>
      <c r="G57" s="57">
        <f t="shared" si="40"/>
        <v>352.5</v>
      </c>
      <c r="H57" s="146">
        <f t="shared" si="41"/>
        <v>2007</v>
      </c>
      <c r="I57" s="141" t="str">
        <f t="shared" si="42"/>
        <v>Pile No 243 @ Berth 107</v>
      </c>
      <c r="J57" s="205" t="str">
        <f t="shared" si="43"/>
        <v>splash</v>
      </c>
      <c r="K57" s="212">
        <f t="shared" si="44"/>
        <v>1</v>
      </c>
      <c r="L57" s="146" t="str">
        <f t="shared" si="45"/>
        <v>C1</v>
      </c>
      <c r="M57" s="146" t="str">
        <f t="shared" si="46"/>
        <v>CB4</v>
      </c>
      <c r="N57" s="146" t="str">
        <f t="shared" si="47"/>
        <v>CL5</v>
      </c>
      <c r="O57" s="146">
        <f t="shared" si="48"/>
        <v>0</v>
      </c>
      <c r="P57" s="146">
        <f t="shared" si="49"/>
        <v>50</v>
      </c>
      <c r="Q57" s="146">
        <f t="shared" si="50"/>
        <v>1200</v>
      </c>
      <c r="R57" s="146">
        <f t="shared" si="51"/>
        <v>60</v>
      </c>
      <c r="S57" s="146">
        <f t="shared" si="52"/>
        <v>0.37</v>
      </c>
      <c r="T57" s="146">
        <f t="shared" si="53"/>
        <v>310</v>
      </c>
      <c r="V57" s="237">
        <f t="shared" si="17"/>
        <v>5.764951914715491E-2</v>
      </c>
      <c r="W57" s="214">
        <f t="shared" si="18"/>
        <v>1.7824439116425486</v>
      </c>
      <c r="Y57" s="238">
        <f t="shared" si="19"/>
        <v>0.14091021187423225</v>
      </c>
      <c r="Z57" s="214">
        <f t="shared" si="20"/>
        <v>0.47204920977867809</v>
      </c>
      <c r="AB57" s="207">
        <f>INDEX(Coefficients!$O$3:$O$7,MATCH(S57,Coefficients!$O$3:$O$7))</f>
        <v>0.3</v>
      </c>
      <c r="AC57" s="207">
        <f>INDEX(Coefficients!$O$3:$O$7,MATCH(S57,Coefficients!$O$3:$O$7)+1)</f>
        <v>0.4</v>
      </c>
      <c r="AD57" s="212">
        <f>INDEX(Coefficients!$P$3:$P$7,MATCH(S57,Coefficients!$O$3:$O$7))</f>
        <v>50</v>
      </c>
      <c r="AE57" s="212">
        <f>INDEX(Coefficients!$P$3:$P$7,MATCH(S57,Coefficients!$O$3:$O$7)+1)</f>
        <v>41.8</v>
      </c>
      <c r="AF57" s="212">
        <f t="shared" si="21"/>
        <v>44.26</v>
      </c>
      <c r="AG57" s="136">
        <f t="shared" si="1"/>
        <v>2031</v>
      </c>
      <c r="AH57" s="137">
        <f t="shared" si="2"/>
        <v>19.100000000000001</v>
      </c>
      <c r="AI57" s="207">
        <f t="shared" si="22"/>
        <v>611.20000000000039</v>
      </c>
      <c r="AJ57" s="213">
        <f t="shared" si="23"/>
        <v>19.100000000000012</v>
      </c>
      <c r="AK57" s="136">
        <v>12</v>
      </c>
      <c r="AL57" s="137">
        <f t="shared" si="3"/>
        <v>62.5</v>
      </c>
      <c r="AM57" s="214">
        <f t="shared" si="4"/>
        <v>0.94555660530549068</v>
      </c>
      <c r="AN57" s="207">
        <f>INDEX(Coefficients!$K$3:$K$10,MATCH(S57,Coefficients!$K$3:$K$10))</f>
        <v>0.35</v>
      </c>
      <c r="AO57" s="207">
        <f>INDEX(Coefficients!$K$3:$K$10,MATCH(S57,Coefficients!$K$3:$K$10)+1)</f>
        <v>0.4</v>
      </c>
      <c r="AP57" s="207">
        <f>INDEX(Coefficients!$L$3:$L$10,MATCH(S57,Coefficients!$K$3:$K$10))</f>
        <v>0.19142307491680963</v>
      </c>
      <c r="AQ57" s="207">
        <f>INDEX(Coefficients!$L$3:$L$10,MATCH(S57,Coefficients!$K$3:$K$10)+1)</f>
        <v>0.35425563574488944</v>
      </c>
      <c r="AR57" s="214">
        <f>INDEX(Coefficients!$M$3:$M$10,MATCH(S57,Coefficients!$K$3:$K$10))</f>
        <v>0.20023799980895765</v>
      </c>
      <c r="AS57" s="214">
        <f>INDEX(Coefficients!$M$3:$M$10,MATCH(S57,Coefficients!$K$3:$K$10)+1)</f>
        <v>0.20987997823914079</v>
      </c>
      <c r="AT57" s="92">
        <f t="shared" si="24"/>
        <v>2.5655609924804158E-5</v>
      </c>
      <c r="AU57" s="140">
        <f t="shared" si="5"/>
        <v>0.20409479118103091</v>
      </c>
      <c r="AV57" s="215">
        <f t="shared" si="25"/>
        <v>1.2647045275752315E-5</v>
      </c>
      <c r="AW57" s="226">
        <f t="shared" si="26"/>
        <v>3.9910187188556538E-2</v>
      </c>
      <c r="AX57" s="205">
        <f t="shared" si="6"/>
        <v>0.71366705445737511</v>
      </c>
      <c r="AY57" s="205">
        <f t="shared" si="7"/>
        <v>84.741590689541354</v>
      </c>
      <c r="AZ57" s="137">
        <f t="shared" si="8"/>
        <v>352.5</v>
      </c>
      <c r="BA57" s="213">
        <f t="shared" si="27"/>
        <v>11280</v>
      </c>
      <c r="BB57" s="228">
        <f t="shared" si="28"/>
        <v>6.6974999999999999E-4</v>
      </c>
      <c r="BC57" s="136" t="str">
        <f t="shared" si="9"/>
        <v>YES</v>
      </c>
      <c r="BD57" s="209">
        <f t="shared" si="10"/>
        <v>2.8824759573577454</v>
      </c>
      <c r="BE57" s="55">
        <f t="shared" si="11"/>
        <v>5.764951914715491E-2</v>
      </c>
      <c r="BF57" s="126">
        <f t="shared" si="12"/>
        <v>1.7824439116425486</v>
      </c>
      <c r="BG57" s="46">
        <f t="shared" si="29"/>
        <v>-0.82322330470336313</v>
      </c>
      <c r="BH57" s="204">
        <f>VLOOKUP(M57,Coefficients!$E$4:$I$7,3)</f>
        <v>0.43099999999999999</v>
      </c>
      <c r="BI57" s="136">
        <f t="shared" si="30"/>
        <v>2.5000000000000001E-2</v>
      </c>
      <c r="BJ57" s="50">
        <f t="shared" si="31"/>
        <v>0.42130250000000008</v>
      </c>
      <c r="BK57" s="134">
        <f t="shared" si="32"/>
        <v>13.481679999999995</v>
      </c>
      <c r="CB57" s="205" t="str">
        <f t="shared" si="13"/>
        <v>splash</v>
      </c>
      <c r="CC57" s="212">
        <f t="shared" si="14"/>
        <v>1</v>
      </c>
      <c r="CD57" s="205">
        <f>IF(CB57="atmospheric",IF(CC57&gt;=1,Coefficients!$T$5,Coefficients!$T$4),Coefficients!$T$3)</f>
        <v>7.35</v>
      </c>
      <c r="CE57" s="136">
        <f>IF(S57&lt;Coefficients!$V$3,Coefficients!$X$3-(Coefficients!$X$4-Coefficients!$X$3)*(Coefficients!$V$3-S57)/(Coefficients!$V$4-Coefficients!$V$3),IF(S57&gt;Coefficients!$V$6,(Coefficients!$X$6-Coefficients!$X$5)*(S57-Coefficients!$V$6)/(Coefficients!$V$6-Coefficients!$V$5)+Coefficients!$X$6,VLOOKUP(S57,Coefficients!$V$3:$X$6,3)))</f>
        <v>5.1999999999999975</v>
      </c>
      <c r="CF57" s="119">
        <f t="shared" si="33"/>
        <v>1.6409601519999992E-4</v>
      </c>
      <c r="CG57" s="136">
        <f>VLOOKUP(CB57,Coefficients!$Z$4:$AD$7,4,FALSE)</f>
        <v>0.26500000000000001</v>
      </c>
      <c r="CH57" s="136">
        <f>VLOOKUP(CB57,Coefficients!$Z$4:$AD$7,2,FALSE)</f>
        <v>0.37</v>
      </c>
      <c r="CI57" s="214">
        <f t="shared" si="15"/>
        <v>6.7255223675405533</v>
      </c>
      <c r="CJ57" s="47">
        <f t="shared" si="16"/>
        <v>0.47204920977867809</v>
      </c>
      <c r="CK57" s="34">
        <v>3.35</v>
      </c>
      <c r="CL57" s="52">
        <f t="shared" si="34"/>
        <v>0.14091021187423225</v>
      </c>
      <c r="CM57" s="204">
        <f>VLOOKUP(N57,Coefficients!$E$12:$I$16,3)</f>
        <v>6.0350000000000001</v>
      </c>
      <c r="CN57" s="205">
        <f t="shared" si="35"/>
        <v>2.5000000000000001E-2</v>
      </c>
      <c r="CO57" s="203">
        <f t="shared" si="36"/>
        <v>5.8992125000000017</v>
      </c>
      <c r="CP57" s="189">
        <f t="shared" si="37"/>
        <v>188.77480000000008</v>
      </c>
    </row>
    <row r="58" spans="2:94">
      <c r="B58" s="56" t="s">
        <v>290</v>
      </c>
      <c r="C58" s="56" t="s">
        <v>291</v>
      </c>
      <c r="D58" s="56">
        <v>2032</v>
      </c>
      <c r="E58" s="57">
        <f t="shared" si="38"/>
        <v>19.100000000000001</v>
      </c>
      <c r="F58" s="57">
        <f t="shared" si="39"/>
        <v>62.5</v>
      </c>
      <c r="G58" s="57">
        <f t="shared" si="40"/>
        <v>352.5</v>
      </c>
      <c r="H58" s="146">
        <f t="shared" si="41"/>
        <v>2007</v>
      </c>
      <c r="I58" s="141" t="str">
        <f t="shared" si="42"/>
        <v>Pile No 243 @ Berth 107</v>
      </c>
      <c r="J58" s="205" t="str">
        <f t="shared" si="43"/>
        <v>splash</v>
      </c>
      <c r="K58" s="212">
        <f t="shared" si="44"/>
        <v>1</v>
      </c>
      <c r="L58" s="146" t="str">
        <f t="shared" si="45"/>
        <v>C1</v>
      </c>
      <c r="M58" s="146" t="str">
        <f t="shared" si="46"/>
        <v>CB4</v>
      </c>
      <c r="N58" s="146" t="str">
        <f t="shared" si="47"/>
        <v>CL5</v>
      </c>
      <c r="O58" s="146">
        <f t="shared" si="48"/>
        <v>0</v>
      </c>
      <c r="P58" s="146">
        <f t="shared" si="49"/>
        <v>50</v>
      </c>
      <c r="Q58" s="146">
        <f t="shared" si="50"/>
        <v>1200</v>
      </c>
      <c r="R58" s="146">
        <f t="shared" si="51"/>
        <v>60</v>
      </c>
      <c r="S58" s="146">
        <f t="shared" si="52"/>
        <v>0.37</v>
      </c>
      <c r="T58" s="146">
        <f t="shared" si="53"/>
        <v>310</v>
      </c>
      <c r="V58" s="237">
        <f t="shared" si="17"/>
        <v>5.8144713793826283E-2</v>
      </c>
      <c r="W58" s="214">
        <f t="shared" si="18"/>
        <v>1.8072036439761174</v>
      </c>
      <c r="Y58" s="238">
        <f t="shared" si="19"/>
        <v>0.14664272089327035</v>
      </c>
      <c r="Z58" s="214">
        <f t="shared" si="20"/>
        <v>0.49125311499245566</v>
      </c>
      <c r="AB58" s="207">
        <f>INDEX(Coefficients!$O$3:$O$7,MATCH(S58,Coefficients!$O$3:$O$7))</f>
        <v>0.3</v>
      </c>
      <c r="AC58" s="207">
        <f>INDEX(Coefficients!$O$3:$O$7,MATCH(S58,Coefficients!$O$3:$O$7)+1)</f>
        <v>0.4</v>
      </c>
      <c r="AD58" s="212">
        <f>INDEX(Coefficients!$P$3:$P$7,MATCH(S58,Coefficients!$O$3:$O$7))</f>
        <v>50</v>
      </c>
      <c r="AE58" s="212">
        <f>INDEX(Coefficients!$P$3:$P$7,MATCH(S58,Coefficients!$O$3:$O$7)+1)</f>
        <v>41.8</v>
      </c>
      <c r="AF58" s="212">
        <f t="shared" si="21"/>
        <v>44.26</v>
      </c>
      <c r="AG58" s="136">
        <f t="shared" ref="AG58:AG89" si="54">D58</f>
        <v>2032</v>
      </c>
      <c r="AH58" s="137">
        <f t="shared" ref="AH58:AH89" si="55">E58</f>
        <v>19.100000000000001</v>
      </c>
      <c r="AI58" s="207">
        <f t="shared" si="22"/>
        <v>630.30000000000041</v>
      </c>
      <c r="AJ58" s="213">
        <f t="shared" si="23"/>
        <v>19.100000000000012</v>
      </c>
      <c r="AK58" s="136">
        <v>12</v>
      </c>
      <c r="AL58" s="137">
        <f t="shared" ref="AL58:AL89" si="56">F58</f>
        <v>62.5</v>
      </c>
      <c r="AM58" s="214">
        <f t="shared" ref="AM58:AM89" si="57">EXP(AF58/RR*(1/293-1/(273+AJ58)))</f>
        <v>0.94555660530549068</v>
      </c>
      <c r="AN58" s="207">
        <f>INDEX(Coefficients!$K$3:$K$10,MATCH(S58,Coefficients!$K$3:$K$10))</f>
        <v>0.35</v>
      </c>
      <c r="AO58" s="207">
        <f>INDEX(Coefficients!$K$3:$K$10,MATCH(S58,Coefficients!$K$3:$K$10)+1)</f>
        <v>0.4</v>
      </c>
      <c r="AP58" s="207">
        <f>INDEX(Coefficients!$L$3:$L$10,MATCH(S58,Coefficients!$K$3:$K$10))</f>
        <v>0.19142307491680963</v>
      </c>
      <c r="AQ58" s="207">
        <f>INDEX(Coefficients!$L$3:$L$10,MATCH(S58,Coefficients!$K$3:$K$10)+1)</f>
        <v>0.35425563574488944</v>
      </c>
      <c r="AR58" s="214">
        <f>INDEX(Coefficients!$M$3:$M$10,MATCH(S58,Coefficients!$K$3:$K$10))</f>
        <v>0.20023799980895765</v>
      </c>
      <c r="AS58" s="214">
        <f>INDEX(Coefficients!$M$3:$M$10,MATCH(S58,Coefficients!$K$3:$K$10)+1)</f>
        <v>0.20987997823914079</v>
      </c>
      <c r="AT58" s="92">
        <f t="shared" si="24"/>
        <v>2.5655609924804158E-5</v>
      </c>
      <c r="AU58" s="140">
        <f t="shared" si="5"/>
        <v>0.20409479118103091</v>
      </c>
      <c r="AV58" s="215">
        <f t="shared" si="25"/>
        <v>1.2567866486422294E-5</v>
      </c>
      <c r="AW58" s="226">
        <f t="shared" si="26"/>
        <v>3.9660323268990834E-2</v>
      </c>
      <c r="AX58" s="205">
        <f t="shared" si="6"/>
        <v>0.71366705445737511</v>
      </c>
      <c r="AY58" s="205">
        <f t="shared" ref="AY58:AY89" si="58">0.75*T58*CaO*AX58*(MCO2_/MCaO)</f>
        <v>84.741590689541354</v>
      </c>
      <c r="AZ58" s="137">
        <f t="shared" ref="AZ58:AZ89" si="59">G58</f>
        <v>352.5</v>
      </c>
      <c r="BA58" s="213">
        <f t="shared" si="27"/>
        <v>11632.5</v>
      </c>
      <c r="BB58" s="228">
        <f t="shared" si="28"/>
        <v>6.6974999999999999E-4</v>
      </c>
      <c r="BC58" s="136" t="str">
        <f t="shared" si="9"/>
        <v>YES</v>
      </c>
      <c r="BD58" s="209">
        <f t="shared" ref="BD58:BD89" si="60">IF(BC58="YES",SQRT((2*AM58*AW58/AY58)*kurban*BB58*(AG58-($C$20-1)))*(1/(AG58-($C$20-1)))^nm*1000,0)</f>
        <v>2.9072356896913143</v>
      </c>
      <c r="BE58" s="55">
        <f t="shared" si="11"/>
        <v>5.8144713793826283E-2</v>
      </c>
      <c r="BF58" s="126">
        <f t="shared" ref="BF58:BF89" si="61">BD58-VLOOKUP($C$20,$AG$26:$BD$96,24)</f>
        <v>1.8072036439761174</v>
      </c>
      <c r="BG58" s="46">
        <f t="shared" si="29"/>
        <v>-0.8259223440443022</v>
      </c>
      <c r="BH58" s="204">
        <f>VLOOKUP(M58,Coefficients!$E$4:$I$7,3)</f>
        <v>0.43099999999999999</v>
      </c>
      <c r="BI58" s="136">
        <f t="shared" si="30"/>
        <v>2.5000000000000001E-2</v>
      </c>
      <c r="BJ58" s="50">
        <f t="shared" si="31"/>
        <v>0.42130250000000008</v>
      </c>
      <c r="BK58" s="134">
        <f t="shared" si="32"/>
        <v>13.902982499999995</v>
      </c>
      <c r="CB58" s="205" t="str">
        <f t="shared" ref="CB58:CB89" si="62">J58</f>
        <v>splash</v>
      </c>
      <c r="CC58" s="212">
        <f t="shared" ref="CC58:CC89" si="63">K58</f>
        <v>1</v>
      </c>
      <c r="CD58" s="205">
        <f>IF(CB58="atmospheric",IF(CC58&gt;=1,Coefficients!$T$5,Coefficients!$T$4),Coefficients!$T$3)</f>
        <v>7.35</v>
      </c>
      <c r="CE58" s="136">
        <f>IF(S58&lt;Coefficients!$V$3,Coefficients!$X$3-(Coefficients!$X$4-Coefficients!$X$3)*(Coefficients!$V$3-S58)/(Coefficients!$V$4-Coefficients!$V$3),IF(S58&gt;Coefficients!$V$6,(Coefficients!$X$6-Coefficients!$X$5)*(S58-Coefficients!$V$6)/(Coefficients!$V$6-Coefficients!$V$5)+Coefficients!$X$6,VLOOKUP(S58,Coefficients!$V$3:$X$6,3)))</f>
        <v>5.1999999999999975</v>
      </c>
      <c r="CF58" s="119">
        <f t="shared" si="33"/>
        <v>1.6409601519999992E-4</v>
      </c>
      <c r="CG58" s="136">
        <f>VLOOKUP(CB58,Coefficients!$Z$4:$AD$7,4,FALSE)</f>
        <v>0.26500000000000001</v>
      </c>
      <c r="CH58" s="136">
        <f>VLOOKUP(CB58,Coefficients!$Z$4:$AD$7,2,FALSE)</f>
        <v>0.37</v>
      </c>
      <c r="CI58" s="214">
        <f t="shared" ref="CI58:CI89" si="64">CD58*(1-ERF(BD58/(2*(SQRT(CG58*kt*kc*AM58*CF58*10^6*(1/(AG58-($C$20-1)))^CH58*(AG58-($C$20-1)))))))</f>
        <v>6.7262311817264147</v>
      </c>
      <c r="CJ58" s="47">
        <f t="shared" ref="CJ58:CJ89" si="65">CD58*(1-ERF(P58/(2*(SQRT(CG58*kt*kc*AM58*CF58*10^6*(1/(AG58-($C$20-1)))^CH58*(AG58-($C$20-1)))))))</f>
        <v>0.49125311499245566</v>
      </c>
      <c r="CK58" s="34">
        <v>3.35</v>
      </c>
      <c r="CL58" s="52">
        <f t="shared" si="34"/>
        <v>0.14664272089327035</v>
      </c>
      <c r="CM58" s="204">
        <f>VLOOKUP(N58,Coefficients!$E$12:$I$16,3)</f>
        <v>6.0350000000000001</v>
      </c>
      <c r="CN58" s="205">
        <f t="shared" si="35"/>
        <v>2.5000000000000001E-2</v>
      </c>
      <c r="CO58" s="203">
        <f t="shared" si="36"/>
        <v>5.8992125000000017</v>
      </c>
      <c r="CP58" s="189">
        <f t="shared" si="37"/>
        <v>194.67401250000009</v>
      </c>
    </row>
    <row r="59" spans="2:94">
      <c r="B59" s="56" t="s">
        <v>290</v>
      </c>
      <c r="C59" s="56" t="s">
        <v>291</v>
      </c>
      <c r="D59" s="56">
        <v>2033</v>
      </c>
      <c r="E59" s="57">
        <f t="shared" si="38"/>
        <v>19.100000000000001</v>
      </c>
      <c r="F59" s="57">
        <f t="shared" si="39"/>
        <v>62.5</v>
      </c>
      <c r="G59" s="57">
        <f t="shared" si="40"/>
        <v>352.5</v>
      </c>
      <c r="H59" s="146">
        <f t="shared" si="41"/>
        <v>2007</v>
      </c>
      <c r="I59" s="141" t="str">
        <f t="shared" si="42"/>
        <v>Pile No 243 @ Berth 107</v>
      </c>
      <c r="J59" s="205" t="str">
        <f t="shared" si="43"/>
        <v>splash</v>
      </c>
      <c r="K59" s="212">
        <f t="shared" si="44"/>
        <v>1</v>
      </c>
      <c r="L59" s="146" t="str">
        <f t="shared" si="45"/>
        <v>C1</v>
      </c>
      <c r="M59" s="146" t="str">
        <f t="shared" si="46"/>
        <v>CB4</v>
      </c>
      <c r="N59" s="146" t="str">
        <f t="shared" si="47"/>
        <v>CL5</v>
      </c>
      <c r="O59" s="146">
        <f t="shared" si="48"/>
        <v>0</v>
      </c>
      <c r="P59" s="146">
        <f t="shared" si="49"/>
        <v>50</v>
      </c>
      <c r="Q59" s="146">
        <f t="shared" si="50"/>
        <v>1200</v>
      </c>
      <c r="R59" s="146">
        <f t="shared" si="51"/>
        <v>60</v>
      </c>
      <c r="S59" s="146">
        <f t="shared" si="52"/>
        <v>0.37</v>
      </c>
      <c r="T59" s="146">
        <f t="shared" si="53"/>
        <v>310</v>
      </c>
      <c r="V59" s="237">
        <f t="shared" si="17"/>
        <v>5.8629188937541959E-2</v>
      </c>
      <c r="W59" s="214">
        <f t="shared" si="18"/>
        <v>1.8314274011619009</v>
      </c>
      <c r="Y59" s="238">
        <f t="shared" si="19"/>
        <v>0.15233078160392832</v>
      </c>
      <c r="Z59" s="214">
        <f t="shared" si="20"/>
        <v>0.51030811837315992</v>
      </c>
      <c r="AB59" s="207">
        <f>INDEX(Coefficients!$O$3:$O$7,MATCH(S59,Coefficients!$O$3:$O$7))</f>
        <v>0.3</v>
      </c>
      <c r="AC59" s="207">
        <f>INDEX(Coefficients!$O$3:$O$7,MATCH(S59,Coefficients!$O$3:$O$7)+1)</f>
        <v>0.4</v>
      </c>
      <c r="AD59" s="212">
        <f>INDEX(Coefficients!$P$3:$P$7,MATCH(S59,Coefficients!$O$3:$O$7))</f>
        <v>50</v>
      </c>
      <c r="AE59" s="212">
        <f>INDEX(Coefficients!$P$3:$P$7,MATCH(S59,Coefficients!$O$3:$O$7)+1)</f>
        <v>41.8</v>
      </c>
      <c r="AF59" s="212">
        <f t="shared" si="21"/>
        <v>44.26</v>
      </c>
      <c r="AG59" s="136">
        <f t="shared" si="54"/>
        <v>2033</v>
      </c>
      <c r="AH59" s="137">
        <f t="shared" si="55"/>
        <v>19.100000000000001</v>
      </c>
      <c r="AI59" s="207">
        <f t="shared" si="22"/>
        <v>649.40000000000043</v>
      </c>
      <c r="AJ59" s="213">
        <f t="shared" si="23"/>
        <v>19.100000000000012</v>
      </c>
      <c r="AK59" s="136">
        <v>12</v>
      </c>
      <c r="AL59" s="137">
        <f t="shared" si="56"/>
        <v>62.5</v>
      </c>
      <c r="AM59" s="214">
        <f t="shared" si="57"/>
        <v>0.94555660530549068</v>
      </c>
      <c r="AN59" s="207">
        <f>INDEX(Coefficients!$K$3:$K$10,MATCH(S59,Coefficients!$K$3:$K$10))</f>
        <v>0.35</v>
      </c>
      <c r="AO59" s="207">
        <f>INDEX(Coefficients!$K$3:$K$10,MATCH(S59,Coefficients!$K$3:$K$10)+1)</f>
        <v>0.4</v>
      </c>
      <c r="AP59" s="207">
        <f>INDEX(Coefficients!$L$3:$L$10,MATCH(S59,Coefficients!$K$3:$K$10))</f>
        <v>0.19142307491680963</v>
      </c>
      <c r="AQ59" s="207">
        <f>INDEX(Coefficients!$L$3:$L$10,MATCH(S59,Coefficients!$K$3:$K$10)+1)</f>
        <v>0.35425563574488944</v>
      </c>
      <c r="AR59" s="214">
        <f>INDEX(Coefficients!$M$3:$M$10,MATCH(S59,Coefficients!$K$3:$K$10))</f>
        <v>0.20023799980895765</v>
      </c>
      <c r="AS59" s="214">
        <f>INDEX(Coefficients!$M$3:$M$10,MATCH(S59,Coefficients!$K$3:$K$10)+1)</f>
        <v>0.20987997823914079</v>
      </c>
      <c r="AT59" s="92">
        <f t="shared" si="24"/>
        <v>2.5655609924804158E-5</v>
      </c>
      <c r="AU59" s="140">
        <f t="shared" si="5"/>
        <v>0.20409479118103091</v>
      </c>
      <c r="AV59" s="215">
        <f t="shared" si="25"/>
        <v>1.2491525361741082E-5</v>
      </c>
      <c r="AW59" s="226">
        <f t="shared" si="26"/>
        <v>3.9419414146758661E-2</v>
      </c>
      <c r="AX59" s="205">
        <f t="shared" si="6"/>
        <v>0.71366705445737511</v>
      </c>
      <c r="AY59" s="205">
        <f t="shared" si="58"/>
        <v>84.741590689541354</v>
      </c>
      <c r="AZ59" s="137">
        <f t="shared" si="59"/>
        <v>352.5</v>
      </c>
      <c r="BA59" s="213">
        <f t="shared" si="27"/>
        <v>11985</v>
      </c>
      <c r="BB59" s="228">
        <f t="shared" si="28"/>
        <v>6.6974999999999999E-4</v>
      </c>
      <c r="BC59" s="136" t="str">
        <f t="shared" si="9"/>
        <v>YES</v>
      </c>
      <c r="BD59" s="209">
        <f t="shared" si="60"/>
        <v>2.9314594468770978</v>
      </c>
      <c r="BE59" s="55">
        <f t="shared" si="11"/>
        <v>5.8629188937541959E-2</v>
      </c>
      <c r="BF59" s="126">
        <f t="shared" si="61"/>
        <v>1.8314274011619009</v>
      </c>
      <c r="BG59" s="46">
        <f t="shared" si="29"/>
        <v>-0.82850141485749118</v>
      </c>
      <c r="BH59" s="204">
        <f>VLOOKUP(M59,Coefficients!$E$4:$I$7,3)</f>
        <v>0.43099999999999999</v>
      </c>
      <c r="BI59" s="136">
        <f t="shared" si="30"/>
        <v>2.5000000000000001E-2</v>
      </c>
      <c r="BJ59" s="50">
        <f t="shared" si="31"/>
        <v>0.42130250000000008</v>
      </c>
      <c r="BK59" s="134">
        <f t="shared" si="32"/>
        <v>14.324284999999994</v>
      </c>
      <c r="CB59" s="205" t="str">
        <f t="shared" si="62"/>
        <v>splash</v>
      </c>
      <c r="CC59" s="212">
        <f t="shared" si="63"/>
        <v>1</v>
      </c>
      <c r="CD59" s="205">
        <f>IF(CB59="atmospheric",IF(CC59&gt;=1,Coefficients!$T$5,Coefficients!$T$4),Coefficients!$T$3)</f>
        <v>7.35</v>
      </c>
      <c r="CE59" s="136">
        <f>IF(S59&lt;Coefficients!$V$3,Coefficients!$X$3-(Coefficients!$X$4-Coefficients!$X$3)*(Coefficients!$V$3-S59)/(Coefficients!$V$4-Coefficients!$V$3),IF(S59&gt;Coefficients!$V$6,(Coefficients!$X$6-Coefficients!$X$5)*(S59-Coefficients!$V$6)/(Coefficients!$V$6-Coefficients!$V$5)+Coefficients!$X$6,VLOOKUP(S59,Coefficients!$V$3:$X$6,3)))</f>
        <v>5.1999999999999975</v>
      </c>
      <c r="CF59" s="119">
        <f t="shared" si="33"/>
        <v>1.6409601519999992E-4</v>
      </c>
      <c r="CG59" s="136">
        <f>VLOOKUP(CB59,Coefficients!$Z$4:$AD$7,4,FALSE)</f>
        <v>0.26500000000000001</v>
      </c>
      <c r="CH59" s="136">
        <f>VLOOKUP(CB59,Coefficients!$Z$4:$AD$7,2,FALSE)</f>
        <v>0.37</v>
      </c>
      <c r="CI59" s="214">
        <f t="shared" si="64"/>
        <v>6.7269180710517222</v>
      </c>
      <c r="CJ59" s="47">
        <f t="shared" si="65"/>
        <v>0.51030811837315992</v>
      </c>
      <c r="CK59" s="34">
        <v>3.35</v>
      </c>
      <c r="CL59" s="52">
        <f t="shared" si="34"/>
        <v>0.15233078160392832</v>
      </c>
      <c r="CM59" s="204">
        <f>VLOOKUP(N59,Coefficients!$E$12:$I$16,3)</f>
        <v>6.0350000000000001</v>
      </c>
      <c r="CN59" s="205">
        <f t="shared" si="35"/>
        <v>2.5000000000000001E-2</v>
      </c>
      <c r="CO59" s="203">
        <f t="shared" si="36"/>
        <v>5.8992125000000017</v>
      </c>
      <c r="CP59" s="189">
        <f t="shared" si="37"/>
        <v>200.57322500000009</v>
      </c>
    </row>
    <row r="60" spans="2:94">
      <c r="B60" s="56" t="s">
        <v>290</v>
      </c>
      <c r="C60" s="56" t="s">
        <v>291</v>
      </c>
      <c r="D60" s="56">
        <v>2034</v>
      </c>
      <c r="E60" s="57">
        <f t="shared" si="38"/>
        <v>19.100000000000001</v>
      </c>
      <c r="F60" s="57">
        <f t="shared" si="39"/>
        <v>62.5</v>
      </c>
      <c r="G60" s="57">
        <f t="shared" si="40"/>
        <v>352.5</v>
      </c>
      <c r="H60" s="146">
        <f t="shared" si="41"/>
        <v>2007</v>
      </c>
      <c r="I60" s="141" t="str">
        <f t="shared" si="42"/>
        <v>Pile No 243 @ Berth 107</v>
      </c>
      <c r="J60" s="205" t="str">
        <f t="shared" si="43"/>
        <v>splash</v>
      </c>
      <c r="K60" s="212">
        <f t="shared" si="44"/>
        <v>1</v>
      </c>
      <c r="L60" s="146" t="str">
        <f t="shared" si="45"/>
        <v>C1</v>
      </c>
      <c r="M60" s="146" t="str">
        <f t="shared" si="46"/>
        <v>CB4</v>
      </c>
      <c r="N60" s="146" t="str">
        <f t="shared" si="47"/>
        <v>CL5</v>
      </c>
      <c r="O60" s="146">
        <f t="shared" si="48"/>
        <v>0</v>
      </c>
      <c r="P60" s="146">
        <f t="shared" si="49"/>
        <v>50</v>
      </c>
      <c r="Q60" s="146">
        <f t="shared" si="50"/>
        <v>1200</v>
      </c>
      <c r="R60" s="146">
        <f t="shared" si="51"/>
        <v>60</v>
      </c>
      <c r="S60" s="146">
        <f t="shared" si="52"/>
        <v>0.37</v>
      </c>
      <c r="T60" s="146">
        <f t="shared" si="53"/>
        <v>310</v>
      </c>
      <c r="V60" s="237">
        <f t="shared" si="17"/>
        <v>5.9103481935538327E-2</v>
      </c>
      <c r="W60" s="214">
        <f t="shared" si="18"/>
        <v>1.8551420510617194</v>
      </c>
      <c r="Y60" s="238">
        <f t="shared" si="19"/>
        <v>0.15797279494680569</v>
      </c>
      <c r="Z60" s="214">
        <f t="shared" si="20"/>
        <v>0.52920886307179904</v>
      </c>
      <c r="AB60" s="207">
        <f>INDEX(Coefficients!$O$3:$O$7,MATCH(S60,Coefficients!$O$3:$O$7))</f>
        <v>0.3</v>
      </c>
      <c r="AC60" s="207">
        <f>INDEX(Coefficients!$O$3:$O$7,MATCH(S60,Coefficients!$O$3:$O$7)+1)</f>
        <v>0.4</v>
      </c>
      <c r="AD60" s="212">
        <f>INDEX(Coefficients!$P$3:$P$7,MATCH(S60,Coefficients!$O$3:$O$7))</f>
        <v>50</v>
      </c>
      <c r="AE60" s="212">
        <f>INDEX(Coefficients!$P$3:$P$7,MATCH(S60,Coefficients!$O$3:$O$7)+1)</f>
        <v>41.8</v>
      </c>
      <c r="AF60" s="212">
        <f t="shared" si="21"/>
        <v>44.26</v>
      </c>
      <c r="AG60" s="136">
        <f t="shared" si="54"/>
        <v>2034</v>
      </c>
      <c r="AH60" s="137">
        <f t="shared" si="55"/>
        <v>19.100000000000001</v>
      </c>
      <c r="AI60" s="207">
        <f t="shared" si="22"/>
        <v>668.50000000000045</v>
      </c>
      <c r="AJ60" s="213">
        <f t="shared" si="23"/>
        <v>19.100000000000012</v>
      </c>
      <c r="AK60" s="136">
        <v>12</v>
      </c>
      <c r="AL60" s="137">
        <f t="shared" si="56"/>
        <v>62.5</v>
      </c>
      <c r="AM60" s="214">
        <f t="shared" si="57"/>
        <v>0.94555660530549068</v>
      </c>
      <c r="AN60" s="207">
        <f>INDEX(Coefficients!$K$3:$K$10,MATCH(S60,Coefficients!$K$3:$K$10))</f>
        <v>0.35</v>
      </c>
      <c r="AO60" s="207">
        <f>INDEX(Coefficients!$K$3:$K$10,MATCH(S60,Coefficients!$K$3:$K$10)+1)</f>
        <v>0.4</v>
      </c>
      <c r="AP60" s="207">
        <f>INDEX(Coefficients!$L$3:$L$10,MATCH(S60,Coefficients!$K$3:$K$10))</f>
        <v>0.19142307491680963</v>
      </c>
      <c r="AQ60" s="207">
        <f>INDEX(Coefficients!$L$3:$L$10,MATCH(S60,Coefficients!$K$3:$K$10)+1)</f>
        <v>0.35425563574488944</v>
      </c>
      <c r="AR60" s="214">
        <f>INDEX(Coefficients!$M$3:$M$10,MATCH(S60,Coefficients!$K$3:$K$10))</f>
        <v>0.20023799980895765</v>
      </c>
      <c r="AS60" s="214">
        <f>INDEX(Coefficients!$M$3:$M$10,MATCH(S60,Coefficients!$K$3:$K$10)+1)</f>
        <v>0.20987997823914079</v>
      </c>
      <c r="AT60" s="92">
        <f t="shared" si="24"/>
        <v>2.5655609924804158E-5</v>
      </c>
      <c r="AU60" s="140">
        <f t="shared" si="5"/>
        <v>0.20409479118103091</v>
      </c>
      <c r="AV60" s="215">
        <f t="shared" si="25"/>
        <v>1.241784111386798E-5</v>
      </c>
      <c r="AW60" s="226">
        <f t="shared" si="26"/>
        <v>3.9186889311008943E-2</v>
      </c>
      <c r="AX60" s="205">
        <f t="shared" si="6"/>
        <v>0.71366705445737511</v>
      </c>
      <c r="AY60" s="205">
        <f t="shared" si="58"/>
        <v>84.741590689541354</v>
      </c>
      <c r="AZ60" s="137">
        <f t="shared" si="59"/>
        <v>352.5</v>
      </c>
      <c r="BA60" s="213">
        <f t="shared" si="27"/>
        <v>12337.5</v>
      </c>
      <c r="BB60" s="228">
        <f t="shared" si="28"/>
        <v>6.6974999999999999E-4</v>
      </c>
      <c r="BC60" s="136" t="str">
        <f t="shared" si="9"/>
        <v>YES</v>
      </c>
      <c r="BD60" s="209">
        <f t="shared" si="60"/>
        <v>2.9551740967769162</v>
      </c>
      <c r="BE60" s="55">
        <f t="shared" si="11"/>
        <v>5.9103481935538327E-2</v>
      </c>
      <c r="BF60" s="126">
        <f t="shared" si="61"/>
        <v>1.8551420510617194</v>
      </c>
      <c r="BG60" s="46">
        <f t="shared" si="29"/>
        <v>-0.83096914905429675</v>
      </c>
      <c r="BH60" s="204">
        <f>VLOOKUP(M60,Coefficients!$E$4:$I$7,3)</f>
        <v>0.43099999999999999</v>
      </c>
      <c r="BI60" s="136">
        <f t="shared" si="30"/>
        <v>2.5000000000000001E-2</v>
      </c>
      <c r="BJ60" s="50">
        <f t="shared" si="31"/>
        <v>0.42130250000000008</v>
      </c>
      <c r="BK60" s="134">
        <f t="shared" si="32"/>
        <v>14.745587499999994</v>
      </c>
      <c r="CB60" s="205" t="str">
        <f t="shared" si="62"/>
        <v>splash</v>
      </c>
      <c r="CC60" s="212">
        <f t="shared" si="63"/>
        <v>1</v>
      </c>
      <c r="CD60" s="205">
        <f>IF(CB60="atmospheric",IF(CC60&gt;=1,Coefficients!$T$5,Coefficients!$T$4),Coefficients!$T$3)</f>
        <v>7.35</v>
      </c>
      <c r="CE60" s="136">
        <f>IF(S60&lt;Coefficients!$V$3,Coefficients!$X$3-(Coefficients!$X$4-Coefficients!$X$3)*(Coefficients!$V$3-S60)/(Coefficients!$V$4-Coefficients!$V$3),IF(S60&gt;Coefficients!$V$6,(Coefficients!$X$6-Coefficients!$X$5)*(S60-Coefficients!$V$6)/(Coefficients!$V$6-Coefficients!$V$5)+Coefficients!$X$6,VLOOKUP(S60,Coefficients!$V$3:$X$6,3)))</f>
        <v>5.1999999999999975</v>
      </c>
      <c r="CF60" s="119">
        <f t="shared" si="33"/>
        <v>1.6409601519999992E-4</v>
      </c>
      <c r="CG60" s="136">
        <f>VLOOKUP(CB60,Coefficients!$Z$4:$AD$7,4,FALSE)</f>
        <v>0.26500000000000001</v>
      </c>
      <c r="CH60" s="136">
        <f>VLOOKUP(CB60,Coefficients!$Z$4:$AD$7,2,FALSE)</f>
        <v>0.37</v>
      </c>
      <c r="CI60" s="214">
        <f t="shared" si="64"/>
        <v>6.7275843293672812</v>
      </c>
      <c r="CJ60" s="47">
        <f t="shared" si="65"/>
        <v>0.52920886307179904</v>
      </c>
      <c r="CK60" s="34">
        <v>3.35</v>
      </c>
      <c r="CL60" s="52">
        <f t="shared" si="34"/>
        <v>0.15797279494680569</v>
      </c>
      <c r="CM60" s="204">
        <f>VLOOKUP(N60,Coefficients!$E$12:$I$16,3)</f>
        <v>6.0350000000000001</v>
      </c>
      <c r="CN60" s="205">
        <f t="shared" si="35"/>
        <v>2.5000000000000001E-2</v>
      </c>
      <c r="CO60" s="203">
        <f t="shared" si="36"/>
        <v>5.8992125000000017</v>
      </c>
      <c r="CP60" s="189">
        <f t="shared" si="37"/>
        <v>206.4724375000001</v>
      </c>
    </row>
    <row r="61" spans="2:94">
      <c r="B61" s="56" t="s">
        <v>290</v>
      </c>
      <c r="C61" s="56" t="s">
        <v>291</v>
      </c>
      <c r="D61" s="56">
        <v>2035</v>
      </c>
      <c r="E61" s="57">
        <f t="shared" si="38"/>
        <v>19.100000000000001</v>
      </c>
      <c r="F61" s="57">
        <f t="shared" si="39"/>
        <v>62.5</v>
      </c>
      <c r="G61" s="57">
        <f t="shared" si="40"/>
        <v>352.5</v>
      </c>
      <c r="H61" s="146">
        <f t="shared" si="41"/>
        <v>2007</v>
      </c>
      <c r="I61" s="141" t="str">
        <f t="shared" si="42"/>
        <v>Pile No 243 @ Berth 107</v>
      </c>
      <c r="J61" s="205" t="str">
        <f t="shared" si="43"/>
        <v>splash</v>
      </c>
      <c r="K61" s="212">
        <f t="shared" si="44"/>
        <v>1</v>
      </c>
      <c r="L61" s="146" t="str">
        <f t="shared" si="45"/>
        <v>C1</v>
      </c>
      <c r="M61" s="146" t="str">
        <f t="shared" si="46"/>
        <v>CB4</v>
      </c>
      <c r="N61" s="146" t="str">
        <f t="shared" si="47"/>
        <v>CL5</v>
      </c>
      <c r="O61" s="146">
        <f t="shared" si="48"/>
        <v>0</v>
      </c>
      <c r="P61" s="146">
        <f t="shared" si="49"/>
        <v>50</v>
      </c>
      <c r="Q61" s="146">
        <f t="shared" si="50"/>
        <v>1200</v>
      </c>
      <c r="R61" s="146">
        <f t="shared" si="51"/>
        <v>60</v>
      </c>
      <c r="S61" s="146">
        <f t="shared" si="52"/>
        <v>0.37</v>
      </c>
      <c r="T61" s="146">
        <f t="shared" si="53"/>
        <v>310</v>
      </c>
      <c r="V61" s="237">
        <f t="shared" si="17"/>
        <v>5.9568088766307835E-2</v>
      </c>
      <c r="W61" s="214">
        <f t="shared" si="18"/>
        <v>1.878372392600195</v>
      </c>
      <c r="Y61" s="238">
        <f t="shared" si="19"/>
        <v>0.16356740942735065</v>
      </c>
      <c r="Z61" s="214">
        <f t="shared" si="20"/>
        <v>0.54795082158162467</v>
      </c>
      <c r="AB61" s="207">
        <f>INDEX(Coefficients!$O$3:$O$7,MATCH(S61,Coefficients!$O$3:$O$7))</f>
        <v>0.3</v>
      </c>
      <c r="AC61" s="207">
        <f>INDEX(Coefficients!$O$3:$O$7,MATCH(S61,Coefficients!$O$3:$O$7)+1)</f>
        <v>0.4</v>
      </c>
      <c r="AD61" s="212">
        <f>INDEX(Coefficients!$P$3:$P$7,MATCH(S61,Coefficients!$O$3:$O$7))</f>
        <v>50</v>
      </c>
      <c r="AE61" s="212">
        <f>INDEX(Coefficients!$P$3:$P$7,MATCH(S61,Coefficients!$O$3:$O$7)+1)</f>
        <v>41.8</v>
      </c>
      <c r="AF61" s="212">
        <f t="shared" si="21"/>
        <v>44.26</v>
      </c>
      <c r="AG61" s="136">
        <f t="shared" si="54"/>
        <v>2035</v>
      </c>
      <c r="AH61" s="137">
        <f t="shared" si="55"/>
        <v>19.100000000000001</v>
      </c>
      <c r="AI61" s="207">
        <f t="shared" si="22"/>
        <v>687.60000000000048</v>
      </c>
      <c r="AJ61" s="213">
        <f t="shared" si="23"/>
        <v>19.100000000000012</v>
      </c>
      <c r="AK61" s="136">
        <v>12</v>
      </c>
      <c r="AL61" s="137">
        <f t="shared" si="56"/>
        <v>62.5</v>
      </c>
      <c r="AM61" s="214">
        <f t="shared" si="57"/>
        <v>0.94555660530549068</v>
      </c>
      <c r="AN61" s="207">
        <f>INDEX(Coefficients!$K$3:$K$10,MATCH(S61,Coefficients!$K$3:$K$10))</f>
        <v>0.35</v>
      </c>
      <c r="AO61" s="207">
        <f>INDEX(Coefficients!$K$3:$K$10,MATCH(S61,Coefficients!$K$3:$K$10)+1)</f>
        <v>0.4</v>
      </c>
      <c r="AP61" s="207">
        <f>INDEX(Coefficients!$L$3:$L$10,MATCH(S61,Coefficients!$K$3:$K$10))</f>
        <v>0.19142307491680963</v>
      </c>
      <c r="AQ61" s="207">
        <f>INDEX(Coefficients!$L$3:$L$10,MATCH(S61,Coefficients!$K$3:$K$10)+1)</f>
        <v>0.35425563574488944</v>
      </c>
      <c r="AR61" s="214">
        <f>INDEX(Coefficients!$M$3:$M$10,MATCH(S61,Coefficients!$K$3:$K$10))</f>
        <v>0.20023799980895765</v>
      </c>
      <c r="AS61" s="214">
        <f>INDEX(Coefficients!$M$3:$M$10,MATCH(S61,Coefficients!$K$3:$K$10)+1)</f>
        <v>0.20987997823914079</v>
      </c>
      <c r="AT61" s="92">
        <f t="shared" si="24"/>
        <v>2.5655609924804158E-5</v>
      </c>
      <c r="AU61" s="140">
        <f t="shared" si="5"/>
        <v>0.20409479118103091</v>
      </c>
      <c r="AV61" s="215">
        <f t="shared" si="25"/>
        <v>1.234664922916634E-5</v>
      </c>
      <c r="AW61" s="226">
        <f t="shared" si="26"/>
        <v>3.8962229607275925E-2</v>
      </c>
      <c r="AX61" s="205">
        <f t="shared" si="6"/>
        <v>0.71366705445737511</v>
      </c>
      <c r="AY61" s="205">
        <f t="shared" si="58"/>
        <v>84.741590689541354</v>
      </c>
      <c r="AZ61" s="137">
        <f t="shared" si="59"/>
        <v>352.5</v>
      </c>
      <c r="BA61" s="213">
        <f t="shared" si="27"/>
        <v>12690</v>
      </c>
      <c r="BB61" s="228">
        <f t="shared" si="28"/>
        <v>6.6974999999999999E-4</v>
      </c>
      <c r="BC61" s="136" t="str">
        <f t="shared" si="9"/>
        <v>YES</v>
      </c>
      <c r="BD61" s="209">
        <f t="shared" si="60"/>
        <v>2.9784044383153918</v>
      </c>
      <c r="BE61" s="55">
        <f t="shared" si="11"/>
        <v>5.9568088766307835E-2</v>
      </c>
      <c r="BF61" s="126">
        <f t="shared" si="61"/>
        <v>1.878372392600195</v>
      </c>
      <c r="BG61" s="46">
        <f t="shared" si="29"/>
        <v>-0.83333333333333337</v>
      </c>
      <c r="BH61" s="204">
        <f>VLOOKUP(M61,Coefficients!$E$4:$I$7,3)</f>
        <v>0.43099999999999999</v>
      </c>
      <c r="BI61" s="136">
        <f t="shared" si="30"/>
        <v>2.5000000000000001E-2</v>
      </c>
      <c r="BJ61" s="50">
        <f t="shared" si="31"/>
        <v>0.42130250000000008</v>
      </c>
      <c r="BK61" s="134">
        <f t="shared" si="32"/>
        <v>15.166889999999993</v>
      </c>
      <c r="CB61" s="205" t="str">
        <f t="shared" si="62"/>
        <v>splash</v>
      </c>
      <c r="CC61" s="212">
        <f t="shared" si="63"/>
        <v>1</v>
      </c>
      <c r="CD61" s="205">
        <f>IF(CB61="atmospheric",IF(CC61&gt;=1,Coefficients!$T$5,Coefficients!$T$4),Coefficients!$T$3)</f>
        <v>7.35</v>
      </c>
      <c r="CE61" s="136">
        <f>IF(S61&lt;Coefficients!$V$3,Coefficients!$X$3-(Coefficients!$X$4-Coefficients!$X$3)*(Coefficients!$V$3-S61)/(Coefficients!$V$4-Coefficients!$V$3),IF(S61&gt;Coefficients!$V$6,(Coefficients!$X$6-Coefficients!$X$5)*(S61-Coefficients!$V$6)/(Coefficients!$V$6-Coefficients!$V$5)+Coefficients!$X$6,VLOOKUP(S61,Coefficients!$V$3:$X$6,3)))</f>
        <v>5.1999999999999975</v>
      </c>
      <c r="CF61" s="119">
        <f t="shared" si="33"/>
        <v>1.6409601519999992E-4</v>
      </c>
      <c r="CG61" s="136">
        <f>VLOOKUP(CB61,Coefficients!$Z$4:$AD$7,4,FALSE)</f>
        <v>0.26500000000000001</v>
      </c>
      <c r="CH61" s="136">
        <f>VLOOKUP(CB61,Coefficients!$Z$4:$AD$7,2,FALSE)</f>
        <v>0.37</v>
      </c>
      <c r="CI61" s="214">
        <f t="shared" si="64"/>
        <v>6.7282311398784085</v>
      </c>
      <c r="CJ61" s="47">
        <f t="shared" si="65"/>
        <v>0.54795082158162467</v>
      </c>
      <c r="CK61" s="34">
        <v>3.35</v>
      </c>
      <c r="CL61" s="52">
        <f t="shared" si="34"/>
        <v>0.16356740942735065</v>
      </c>
      <c r="CM61" s="204">
        <f>VLOOKUP(N61,Coefficients!$E$12:$I$16,3)</f>
        <v>6.0350000000000001</v>
      </c>
      <c r="CN61" s="205">
        <f t="shared" si="35"/>
        <v>2.5000000000000001E-2</v>
      </c>
      <c r="CO61" s="203">
        <f t="shared" si="36"/>
        <v>5.8992125000000017</v>
      </c>
      <c r="CP61" s="189">
        <f t="shared" si="37"/>
        <v>212.3716500000001</v>
      </c>
    </row>
    <row r="62" spans="2:94">
      <c r="B62" s="56" t="s">
        <v>290</v>
      </c>
      <c r="C62" s="56" t="s">
        <v>291</v>
      </c>
      <c r="D62" s="56">
        <v>2036</v>
      </c>
      <c r="E62" s="57">
        <f t="shared" si="38"/>
        <v>19.100000000000001</v>
      </c>
      <c r="F62" s="57">
        <f t="shared" si="39"/>
        <v>62.5</v>
      </c>
      <c r="G62" s="57">
        <f t="shared" si="40"/>
        <v>352.5</v>
      </c>
      <c r="H62" s="146">
        <f t="shared" si="41"/>
        <v>2007</v>
      </c>
      <c r="I62" s="141" t="str">
        <f t="shared" si="42"/>
        <v>Pile No 243 @ Berth 107</v>
      </c>
      <c r="J62" s="205" t="str">
        <f t="shared" si="43"/>
        <v>splash</v>
      </c>
      <c r="K62" s="212">
        <f t="shared" si="44"/>
        <v>1</v>
      </c>
      <c r="L62" s="146" t="str">
        <f t="shared" si="45"/>
        <v>C1</v>
      </c>
      <c r="M62" s="146" t="str">
        <f t="shared" si="46"/>
        <v>CB4</v>
      </c>
      <c r="N62" s="146" t="str">
        <f t="shared" si="47"/>
        <v>CL5</v>
      </c>
      <c r="O62" s="146">
        <f t="shared" si="48"/>
        <v>0</v>
      </c>
      <c r="P62" s="146">
        <f t="shared" si="49"/>
        <v>50</v>
      </c>
      <c r="Q62" s="146">
        <f t="shared" si="50"/>
        <v>1200</v>
      </c>
      <c r="R62" s="146">
        <f t="shared" si="51"/>
        <v>60</v>
      </c>
      <c r="S62" s="146">
        <f t="shared" si="52"/>
        <v>0.37</v>
      </c>
      <c r="T62" s="146">
        <f t="shared" si="53"/>
        <v>310</v>
      </c>
      <c r="V62" s="237">
        <f t="shared" si="17"/>
        <v>6.0023468266979865E-2</v>
      </c>
      <c r="W62" s="214">
        <f t="shared" si="18"/>
        <v>1.9011413676337965</v>
      </c>
      <c r="Y62" s="238">
        <f t="shared" si="19"/>
        <v>0.16911355784604895</v>
      </c>
      <c r="Z62" s="214">
        <f t="shared" si="20"/>
        <v>0.56653041878426402</v>
      </c>
      <c r="AB62" s="207">
        <f>INDEX(Coefficients!$O$3:$O$7,MATCH(S62,Coefficients!$O$3:$O$7))</f>
        <v>0.3</v>
      </c>
      <c r="AC62" s="207">
        <f>INDEX(Coefficients!$O$3:$O$7,MATCH(S62,Coefficients!$O$3:$O$7)+1)</f>
        <v>0.4</v>
      </c>
      <c r="AD62" s="212">
        <f>INDEX(Coefficients!$P$3:$P$7,MATCH(S62,Coefficients!$O$3:$O$7))</f>
        <v>50</v>
      </c>
      <c r="AE62" s="212">
        <f>INDEX(Coefficients!$P$3:$P$7,MATCH(S62,Coefficients!$O$3:$O$7)+1)</f>
        <v>41.8</v>
      </c>
      <c r="AF62" s="212">
        <f t="shared" si="21"/>
        <v>44.26</v>
      </c>
      <c r="AG62" s="136">
        <f t="shared" si="54"/>
        <v>2036</v>
      </c>
      <c r="AH62" s="137">
        <f t="shared" si="55"/>
        <v>19.100000000000001</v>
      </c>
      <c r="AI62" s="207">
        <f t="shared" si="22"/>
        <v>706.7000000000005</v>
      </c>
      <c r="AJ62" s="213">
        <f t="shared" si="23"/>
        <v>19.100000000000012</v>
      </c>
      <c r="AK62" s="136">
        <v>12</v>
      </c>
      <c r="AL62" s="137">
        <f t="shared" si="56"/>
        <v>62.5</v>
      </c>
      <c r="AM62" s="214">
        <f t="shared" si="57"/>
        <v>0.94555660530549068</v>
      </c>
      <c r="AN62" s="207">
        <f>INDEX(Coefficients!$K$3:$K$10,MATCH(S62,Coefficients!$K$3:$K$10))</f>
        <v>0.35</v>
      </c>
      <c r="AO62" s="207">
        <f>INDEX(Coefficients!$K$3:$K$10,MATCH(S62,Coefficients!$K$3:$K$10)+1)</f>
        <v>0.4</v>
      </c>
      <c r="AP62" s="207">
        <f>INDEX(Coefficients!$L$3:$L$10,MATCH(S62,Coefficients!$K$3:$K$10))</f>
        <v>0.19142307491680963</v>
      </c>
      <c r="AQ62" s="207">
        <f>INDEX(Coefficients!$L$3:$L$10,MATCH(S62,Coefficients!$K$3:$K$10)+1)</f>
        <v>0.35425563574488944</v>
      </c>
      <c r="AR62" s="214">
        <f>INDEX(Coefficients!$M$3:$M$10,MATCH(S62,Coefficients!$K$3:$K$10))</f>
        <v>0.20023799980895765</v>
      </c>
      <c r="AS62" s="214">
        <f>INDEX(Coefficients!$M$3:$M$10,MATCH(S62,Coefficients!$K$3:$K$10)+1)</f>
        <v>0.20987997823914079</v>
      </c>
      <c r="AT62" s="92">
        <f t="shared" si="24"/>
        <v>2.5655609924804158E-5</v>
      </c>
      <c r="AU62" s="140">
        <f t="shared" si="5"/>
        <v>0.20409479118103091</v>
      </c>
      <c r="AV62" s="215">
        <f t="shared" si="25"/>
        <v>1.2277799598443902E-5</v>
      </c>
      <c r="AW62" s="226">
        <f t="shared" si="26"/>
        <v>3.8744961337092397E-2</v>
      </c>
      <c r="AX62" s="205">
        <f t="shared" si="6"/>
        <v>0.71366705445737511</v>
      </c>
      <c r="AY62" s="205">
        <f t="shared" si="58"/>
        <v>84.741590689541354</v>
      </c>
      <c r="AZ62" s="137">
        <f t="shared" si="59"/>
        <v>352.5</v>
      </c>
      <c r="BA62" s="213">
        <f t="shared" si="27"/>
        <v>13042.5</v>
      </c>
      <c r="BB62" s="228">
        <f t="shared" si="28"/>
        <v>6.6974999999999999E-4</v>
      </c>
      <c r="BC62" s="136" t="str">
        <f t="shared" si="9"/>
        <v>YES</v>
      </c>
      <c r="BD62" s="209">
        <f t="shared" si="60"/>
        <v>3.0011734133489933</v>
      </c>
      <c r="BE62" s="55">
        <f t="shared" si="11"/>
        <v>6.0023468266979865E-2</v>
      </c>
      <c r="BF62" s="126">
        <f t="shared" si="61"/>
        <v>1.9011413676337965</v>
      </c>
      <c r="BG62" s="46">
        <f t="shared" si="29"/>
        <v>-0.83560101269464271</v>
      </c>
      <c r="BH62" s="204">
        <f>VLOOKUP(M62,Coefficients!$E$4:$I$7,3)</f>
        <v>0.43099999999999999</v>
      </c>
      <c r="BI62" s="136">
        <f t="shared" si="30"/>
        <v>2.5000000000000001E-2</v>
      </c>
      <c r="BJ62" s="50">
        <f t="shared" si="31"/>
        <v>0.42130250000000008</v>
      </c>
      <c r="BK62" s="134">
        <f t="shared" si="32"/>
        <v>15.588192499999993</v>
      </c>
      <c r="CB62" s="205" t="str">
        <f t="shared" si="62"/>
        <v>splash</v>
      </c>
      <c r="CC62" s="212">
        <f t="shared" si="63"/>
        <v>1</v>
      </c>
      <c r="CD62" s="205">
        <f>IF(CB62="atmospheric",IF(CC62&gt;=1,Coefficients!$T$5,Coefficients!$T$4),Coefficients!$T$3)</f>
        <v>7.35</v>
      </c>
      <c r="CE62" s="136">
        <f>IF(S62&lt;Coefficients!$V$3,Coefficients!$X$3-(Coefficients!$X$4-Coefficients!$X$3)*(Coefficients!$V$3-S62)/(Coefficients!$V$4-Coefficients!$V$3),IF(S62&gt;Coefficients!$V$6,(Coefficients!$X$6-Coefficients!$X$5)*(S62-Coefficients!$V$6)/(Coefficients!$V$6-Coefficients!$V$5)+Coefficients!$X$6,VLOOKUP(S62,Coefficients!$V$3:$X$6,3)))</f>
        <v>5.1999999999999975</v>
      </c>
      <c r="CF62" s="119">
        <f t="shared" si="33"/>
        <v>1.6409601519999992E-4</v>
      </c>
      <c r="CG62" s="136">
        <f>VLOOKUP(CB62,Coefficients!$Z$4:$AD$7,4,FALSE)</f>
        <v>0.26500000000000001</v>
      </c>
      <c r="CH62" s="136">
        <f>VLOOKUP(CB62,Coefficients!$Z$4:$AD$7,2,FALSE)</f>
        <v>0.37</v>
      </c>
      <c r="CI62" s="214">
        <f t="shared" si="64"/>
        <v>6.728859587379123</v>
      </c>
      <c r="CJ62" s="47">
        <f t="shared" si="65"/>
        <v>0.56653041878426402</v>
      </c>
      <c r="CK62" s="34">
        <v>3.35</v>
      </c>
      <c r="CL62" s="52">
        <f t="shared" si="34"/>
        <v>0.16911355784604895</v>
      </c>
      <c r="CM62" s="204">
        <f>VLOOKUP(N62,Coefficients!$E$12:$I$16,3)</f>
        <v>6.0350000000000001</v>
      </c>
      <c r="CN62" s="205">
        <f t="shared" si="35"/>
        <v>2.5000000000000001E-2</v>
      </c>
      <c r="CO62" s="203">
        <f t="shared" si="36"/>
        <v>5.8992125000000017</v>
      </c>
      <c r="CP62" s="189">
        <f t="shared" si="37"/>
        <v>218.27086250000011</v>
      </c>
    </row>
    <row r="63" spans="2:94">
      <c r="B63" s="56" t="s">
        <v>290</v>
      </c>
      <c r="C63" s="56" t="s">
        <v>291</v>
      </c>
      <c r="D63" s="56">
        <v>2037</v>
      </c>
      <c r="E63" s="57">
        <f t="shared" si="38"/>
        <v>19.100000000000001</v>
      </c>
      <c r="F63" s="57">
        <f t="shared" si="39"/>
        <v>62.5</v>
      </c>
      <c r="G63" s="57">
        <f t="shared" si="40"/>
        <v>352.5</v>
      </c>
      <c r="H63" s="146">
        <f t="shared" si="41"/>
        <v>2007</v>
      </c>
      <c r="I63" s="141" t="str">
        <f t="shared" si="42"/>
        <v>Pile No 243 @ Berth 107</v>
      </c>
      <c r="J63" s="205" t="str">
        <f t="shared" si="43"/>
        <v>splash</v>
      </c>
      <c r="K63" s="212">
        <f t="shared" si="44"/>
        <v>1</v>
      </c>
      <c r="L63" s="146" t="str">
        <f t="shared" si="45"/>
        <v>C1</v>
      </c>
      <c r="M63" s="146" t="str">
        <f t="shared" si="46"/>
        <v>CB4</v>
      </c>
      <c r="N63" s="146" t="str">
        <f t="shared" si="47"/>
        <v>CL5</v>
      </c>
      <c r="O63" s="146">
        <f t="shared" si="48"/>
        <v>0</v>
      </c>
      <c r="P63" s="146">
        <f t="shared" si="49"/>
        <v>50</v>
      </c>
      <c r="Q63" s="146">
        <f t="shared" si="50"/>
        <v>1200</v>
      </c>
      <c r="R63" s="146">
        <f t="shared" si="51"/>
        <v>60</v>
      </c>
      <c r="S63" s="146">
        <f t="shared" si="52"/>
        <v>0.37</v>
      </c>
      <c r="T63" s="146">
        <f t="shared" si="53"/>
        <v>310</v>
      </c>
      <c r="V63" s="237">
        <f t="shared" si="17"/>
        <v>6.0470045834890025E-2</v>
      </c>
      <c r="W63" s="214">
        <f t="shared" si="18"/>
        <v>1.9234702460293043</v>
      </c>
      <c r="Y63" s="238">
        <f t="shared" si="19"/>
        <v>0.17461040441273101</v>
      </c>
      <c r="Z63" s="214">
        <f t="shared" si="20"/>
        <v>0.5849448547826489</v>
      </c>
      <c r="AB63" s="207">
        <f>INDEX(Coefficients!$O$3:$O$7,MATCH(S63,Coefficients!$O$3:$O$7))</f>
        <v>0.3</v>
      </c>
      <c r="AC63" s="207">
        <f>INDEX(Coefficients!$O$3:$O$7,MATCH(S63,Coefficients!$O$3:$O$7)+1)</f>
        <v>0.4</v>
      </c>
      <c r="AD63" s="212">
        <f>INDEX(Coefficients!$P$3:$P$7,MATCH(S63,Coefficients!$O$3:$O$7))</f>
        <v>50</v>
      </c>
      <c r="AE63" s="212">
        <f>INDEX(Coefficients!$P$3:$P$7,MATCH(S63,Coefficients!$O$3:$O$7)+1)</f>
        <v>41.8</v>
      </c>
      <c r="AF63" s="212">
        <f t="shared" si="21"/>
        <v>44.26</v>
      </c>
      <c r="AG63" s="136">
        <f t="shared" si="54"/>
        <v>2037</v>
      </c>
      <c r="AH63" s="137">
        <f t="shared" si="55"/>
        <v>19.100000000000001</v>
      </c>
      <c r="AI63" s="207">
        <f t="shared" si="22"/>
        <v>725.80000000000052</v>
      </c>
      <c r="AJ63" s="213">
        <f t="shared" si="23"/>
        <v>19.100000000000012</v>
      </c>
      <c r="AK63" s="136">
        <v>12</v>
      </c>
      <c r="AL63" s="137">
        <f t="shared" si="56"/>
        <v>62.5</v>
      </c>
      <c r="AM63" s="214">
        <f t="shared" si="57"/>
        <v>0.94555660530549068</v>
      </c>
      <c r="AN63" s="207">
        <f>INDEX(Coefficients!$K$3:$K$10,MATCH(S63,Coefficients!$K$3:$K$10))</f>
        <v>0.35</v>
      </c>
      <c r="AO63" s="207">
        <f>INDEX(Coefficients!$K$3:$K$10,MATCH(S63,Coefficients!$K$3:$K$10)+1)</f>
        <v>0.4</v>
      </c>
      <c r="AP63" s="207">
        <f>INDEX(Coefficients!$L$3:$L$10,MATCH(S63,Coefficients!$K$3:$K$10))</f>
        <v>0.19142307491680963</v>
      </c>
      <c r="AQ63" s="207">
        <f>INDEX(Coefficients!$L$3:$L$10,MATCH(S63,Coefficients!$K$3:$K$10)+1)</f>
        <v>0.35425563574488944</v>
      </c>
      <c r="AR63" s="214">
        <f>INDEX(Coefficients!$M$3:$M$10,MATCH(S63,Coefficients!$K$3:$K$10))</f>
        <v>0.20023799980895765</v>
      </c>
      <c r="AS63" s="214">
        <f>INDEX(Coefficients!$M$3:$M$10,MATCH(S63,Coefficients!$K$3:$K$10)+1)</f>
        <v>0.20987997823914079</v>
      </c>
      <c r="AT63" s="92">
        <f t="shared" si="24"/>
        <v>2.5655609924804158E-5</v>
      </c>
      <c r="AU63" s="140">
        <f t="shared" si="5"/>
        <v>0.20409479118103091</v>
      </c>
      <c r="AV63" s="215">
        <f t="shared" si="25"/>
        <v>1.2211154906047547E-5</v>
      </c>
      <c r="AW63" s="226">
        <f t="shared" si="26"/>
        <v>3.8534651174467936E-2</v>
      </c>
      <c r="AX63" s="205">
        <f t="shared" si="6"/>
        <v>0.71366705445737511</v>
      </c>
      <c r="AY63" s="205">
        <f t="shared" si="58"/>
        <v>84.741590689541354</v>
      </c>
      <c r="AZ63" s="137">
        <f t="shared" si="59"/>
        <v>352.5</v>
      </c>
      <c r="BA63" s="213">
        <f t="shared" si="27"/>
        <v>13395</v>
      </c>
      <c r="BB63" s="228">
        <f t="shared" si="28"/>
        <v>6.6974999999999999E-4</v>
      </c>
      <c r="BC63" s="136" t="str">
        <f t="shared" si="9"/>
        <v>YES</v>
      </c>
      <c r="BD63" s="209">
        <f t="shared" si="60"/>
        <v>3.0235022917445011</v>
      </c>
      <c r="BE63" s="55">
        <f t="shared" si="11"/>
        <v>6.0470045834890025E-2</v>
      </c>
      <c r="BF63" s="126">
        <f t="shared" si="61"/>
        <v>1.9234702460293043</v>
      </c>
      <c r="BG63" s="46">
        <f t="shared" si="29"/>
        <v>-0.83777857886923746</v>
      </c>
      <c r="BH63" s="204">
        <f>VLOOKUP(M63,Coefficients!$E$4:$I$7,3)</f>
        <v>0.43099999999999999</v>
      </c>
      <c r="BI63" s="136">
        <f t="shared" si="30"/>
        <v>2.5000000000000001E-2</v>
      </c>
      <c r="BJ63" s="50">
        <f t="shared" si="31"/>
        <v>0.42130250000000008</v>
      </c>
      <c r="BK63" s="134">
        <f t="shared" si="32"/>
        <v>16.009494999999994</v>
      </c>
      <c r="CB63" s="205" t="str">
        <f t="shared" si="62"/>
        <v>splash</v>
      </c>
      <c r="CC63" s="212">
        <f t="shared" si="63"/>
        <v>1</v>
      </c>
      <c r="CD63" s="205">
        <f>IF(CB63="atmospheric",IF(CC63&gt;=1,Coefficients!$T$5,Coefficients!$T$4),Coefficients!$T$3)</f>
        <v>7.35</v>
      </c>
      <c r="CE63" s="136">
        <f>IF(S63&lt;Coefficients!$V$3,Coefficients!$X$3-(Coefficients!$X$4-Coefficients!$X$3)*(Coefficients!$V$3-S63)/(Coefficients!$V$4-Coefficients!$V$3),IF(S63&gt;Coefficients!$V$6,(Coefficients!$X$6-Coefficients!$X$5)*(S63-Coefficients!$V$6)/(Coefficients!$V$6-Coefficients!$V$5)+Coefficients!$X$6,VLOOKUP(S63,Coefficients!$V$3:$X$6,3)))</f>
        <v>5.1999999999999975</v>
      </c>
      <c r="CF63" s="119">
        <f t="shared" si="33"/>
        <v>1.6409601519999992E-4</v>
      </c>
      <c r="CG63" s="136">
        <f>VLOOKUP(CB63,Coefficients!$Z$4:$AD$7,4,FALSE)</f>
        <v>0.26500000000000001</v>
      </c>
      <c r="CH63" s="136">
        <f>VLOOKUP(CB63,Coefficients!$Z$4:$AD$7,2,FALSE)</f>
        <v>0.37</v>
      </c>
      <c r="CI63" s="214">
        <f t="shared" si="64"/>
        <v>6.7294706688433878</v>
      </c>
      <c r="CJ63" s="47">
        <f t="shared" si="65"/>
        <v>0.5849448547826489</v>
      </c>
      <c r="CK63" s="34">
        <v>3.35</v>
      </c>
      <c r="CL63" s="52">
        <f t="shared" si="34"/>
        <v>0.17461040441273101</v>
      </c>
      <c r="CM63" s="204">
        <f>VLOOKUP(N63,Coefficients!$E$12:$I$16,3)</f>
        <v>6.0350000000000001</v>
      </c>
      <c r="CN63" s="205">
        <f t="shared" si="35"/>
        <v>2.5000000000000001E-2</v>
      </c>
      <c r="CO63" s="203">
        <f t="shared" si="36"/>
        <v>5.8992125000000017</v>
      </c>
      <c r="CP63" s="189">
        <f t="shared" si="37"/>
        <v>224.17007500000011</v>
      </c>
    </row>
    <row r="64" spans="2:94">
      <c r="B64" s="56" t="s">
        <v>290</v>
      </c>
      <c r="C64" s="56" t="s">
        <v>291</v>
      </c>
      <c r="D64" s="56">
        <v>2038</v>
      </c>
      <c r="E64" s="57">
        <f t="shared" si="38"/>
        <v>19.100000000000001</v>
      </c>
      <c r="F64" s="57">
        <f t="shared" si="39"/>
        <v>62.5</v>
      </c>
      <c r="G64" s="57">
        <f t="shared" si="40"/>
        <v>352.5</v>
      </c>
      <c r="H64" s="146">
        <f t="shared" si="41"/>
        <v>2007</v>
      </c>
      <c r="I64" s="141" t="str">
        <f t="shared" si="42"/>
        <v>Pile No 243 @ Berth 107</v>
      </c>
      <c r="J64" s="205" t="str">
        <f t="shared" si="43"/>
        <v>splash</v>
      </c>
      <c r="K64" s="212">
        <f t="shared" si="44"/>
        <v>1</v>
      </c>
      <c r="L64" s="146" t="str">
        <f t="shared" si="45"/>
        <v>C1</v>
      </c>
      <c r="M64" s="146" t="str">
        <f t="shared" si="46"/>
        <v>CB4</v>
      </c>
      <c r="N64" s="146" t="str">
        <f t="shared" si="47"/>
        <v>CL5</v>
      </c>
      <c r="O64" s="146">
        <f t="shared" si="48"/>
        <v>0</v>
      </c>
      <c r="P64" s="146">
        <f t="shared" si="49"/>
        <v>50</v>
      </c>
      <c r="Q64" s="146">
        <f t="shared" si="50"/>
        <v>1200</v>
      </c>
      <c r="R64" s="146">
        <f t="shared" si="51"/>
        <v>60</v>
      </c>
      <c r="S64" s="146">
        <f t="shared" si="52"/>
        <v>0.37</v>
      </c>
      <c r="T64" s="146">
        <f t="shared" si="53"/>
        <v>310</v>
      </c>
      <c r="V64" s="237">
        <f t="shared" si="17"/>
        <v>6.0908216673303622E-2</v>
      </c>
      <c r="W64" s="214">
        <f t="shared" si="18"/>
        <v>1.9453787879499844</v>
      </c>
      <c r="Y64" s="238">
        <f t="shared" si="19"/>
        <v>0.18005731474547892</v>
      </c>
      <c r="Z64" s="214">
        <f t="shared" si="20"/>
        <v>0.60319200439735443</v>
      </c>
      <c r="AB64" s="207">
        <f>INDEX(Coefficients!$O$3:$O$7,MATCH(S64,Coefficients!$O$3:$O$7))</f>
        <v>0.3</v>
      </c>
      <c r="AC64" s="207">
        <f>INDEX(Coefficients!$O$3:$O$7,MATCH(S64,Coefficients!$O$3:$O$7)+1)</f>
        <v>0.4</v>
      </c>
      <c r="AD64" s="212">
        <f>INDEX(Coefficients!$P$3:$P$7,MATCH(S64,Coefficients!$O$3:$O$7))</f>
        <v>50</v>
      </c>
      <c r="AE64" s="212">
        <f>INDEX(Coefficients!$P$3:$P$7,MATCH(S64,Coefficients!$O$3:$O$7)+1)</f>
        <v>41.8</v>
      </c>
      <c r="AF64" s="212">
        <f t="shared" si="21"/>
        <v>44.26</v>
      </c>
      <c r="AG64" s="136">
        <f t="shared" si="54"/>
        <v>2038</v>
      </c>
      <c r="AH64" s="137">
        <f t="shared" si="55"/>
        <v>19.100000000000001</v>
      </c>
      <c r="AI64" s="207">
        <f t="shared" si="22"/>
        <v>744.90000000000055</v>
      </c>
      <c r="AJ64" s="213">
        <f t="shared" si="23"/>
        <v>19.100000000000016</v>
      </c>
      <c r="AK64" s="136">
        <v>12</v>
      </c>
      <c r="AL64" s="137">
        <f t="shared" si="56"/>
        <v>62.5</v>
      </c>
      <c r="AM64" s="214">
        <f t="shared" si="57"/>
        <v>0.94555660530549068</v>
      </c>
      <c r="AN64" s="207">
        <f>INDEX(Coefficients!$K$3:$K$10,MATCH(S64,Coefficients!$K$3:$K$10))</f>
        <v>0.35</v>
      </c>
      <c r="AO64" s="207">
        <f>INDEX(Coefficients!$K$3:$K$10,MATCH(S64,Coefficients!$K$3:$K$10)+1)</f>
        <v>0.4</v>
      </c>
      <c r="AP64" s="207">
        <f>INDEX(Coefficients!$L$3:$L$10,MATCH(S64,Coefficients!$K$3:$K$10))</f>
        <v>0.19142307491680963</v>
      </c>
      <c r="AQ64" s="207">
        <f>INDEX(Coefficients!$L$3:$L$10,MATCH(S64,Coefficients!$K$3:$K$10)+1)</f>
        <v>0.35425563574488944</v>
      </c>
      <c r="AR64" s="214">
        <f>INDEX(Coefficients!$M$3:$M$10,MATCH(S64,Coefficients!$K$3:$K$10))</f>
        <v>0.20023799980895765</v>
      </c>
      <c r="AS64" s="214">
        <f>INDEX(Coefficients!$M$3:$M$10,MATCH(S64,Coefficients!$K$3:$K$10)+1)</f>
        <v>0.20987997823914079</v>
      </c>
      <c r="AT64" s="92">
        <f t="shared" si="24"/>
        <v>2.5655609924804158E-5</v>
      </c>
      <c r="AU64" s="140">
        <f t="shared" si="5"/>
        <v>0.20409479118103091</v>
      </c>
      <c r="AV64" s="215">
        <f t="shared" si="25"/>
        <v>1.2146589236195024E-5</v>
      </c>
      <c r="AW64" s="226">
        <f t="shared" si="26"/>
        <v>3.8330901767900286E-2</v>
      </c>
      <c r="AX64" s="205">
        <f t="shared" si="6"/>
        <v>0.71366705445737511</v>
      </c>
      <c r="AY64" s="205">
        <f t="shared" si="58"/>
        <v>84.741590689541354</v>
      </c>
      <c r="AZ64" s="137">
        <f t="shared" si="59"/>
        <v>352.5</v>
      </c>
      <c r="BA64" s="213">
        <f t="shared" si="27"/>
        <v>13747.5</v>
      </c>
      <c r="BB64" s="228">
        <f t="shared" si="28"/>
        <v>6.6974999999999999E-4</v>
      </c>
      <c r="BC64" s="136" t="str">
        <f t="shared" si="9"/>
        <v>YES</v>
      </c>
      <c r="BD64" s="209">
        <f t="shared" si="60"/>
        <v>3.0454108336651813</v>
      </c>
      <c r="BE64" s="55">
        <f t="shared" si="11"/>
        <v>6.0908216673303622E-2</v>
      </c>
      <c r="BF64" s="126">
        <f t="shared" si="61"/>
        <v>1.9453787879499844</v>
      </c>
      <c r="BG64" s="46">
        <f t="shared" si="29"/>
        <v>-0.83987184619491284</v>
      </c>
      <c r="BH64" s="204">
        <f>VLOOKUP(M64,Coefficients!$E$4:$I$7,3)</f>
        <v>0.43099999999999999</v>
      </c>
      <c r="BI64" s="136">
        <f t="shared" si="30"/>
        <v>2.5000000000000001E-2</v>
      </c>
      <c r="BJ64" s="50">
        <f t="shared" si="31"/>
        <v>0.42130250000000014</v>
      </c>
      <c r="BK64" s="134">
        <f t="shared" si="32"/>
        <v>16.430797499999994</v>
      </c>
      <c r="CB64" s="205" t="str">
        <f t="shared" si="62"/>
        <v>splash</v>
      </c>
      <c r="CC64" s="212">
        <f t="shared" si="63"/>
        <v>1</v>
      </c>
      <c r="CD64" s="205">
        <f>IF(CB64="atmospheric",IF(CC64&gt;=1,Coefficients!$T$5,Coefficients!$T$4),Coefficients!$T$3)</f>
        <v>7.35</v>
      </c>
      <c r="CE64" s="136">
        <f>IF(S64&lt;Coefficients!$V$3,Coefficients!$X$3-(Coefficients!$X$4-Coefficients!$X$3)*(Coefficients!$V$3-S64)/(Coefficients!$V$4-Coefficients!$V$3),IF(S64&gt;Coefficients!$V$6,(Coefficients!$X$6-Coefficients!$X$5)*(S64-Coefficients!$V$6)/(Coefficients!$V$6-Coefficients!$V$5)+Coefficients!$X$6,VLOOKUP(S64,Coefficients!$V$3:$X$6,3)))</f>
        <v>5.1999999999999975</v>
      </c>
      <c r="CF64" s="119">
        <f t="shared" si="33"/>
        <v>1.6409601519999992E-4</v>
      </c>
      <c r="CG64" s="136">
        <f>VLOOKUP(CB64,Coefficients!$Z$4:$AD$7,4,FALSE)</f>
        <v>0.26500000000000001</v>
      </c>
      <c r="CH64" s="136">
        <f>VLOOKUP(CB64,Coefficients!$Z$4:$AD$7,2,FALSE)</f>
        <v>0.37</v>
      </c>
      <c r="CI64" s="214">
        <f t="shared" si="64"/>
        <v>6.7300653026309734</v>
      </c>
      <c r="CJ64" s="47">
        <f t="shared" si="65"/>
        <v>0.60319200439735443</v>
      </c>
      <c r="CK64" s="34">
        <v>3.35</v>
      </c>
      <c r="CL64" s="52">
        <f t="shared" si="34"/>
        <v>0.18005731474547892</v>
      </c>
      <c r="CM64" s="204">
        <f>VLOOKUP(N64,Coefficients!$E$12:$I$16,3)</f>
        <v>6.0350000000000001</v>
      </c>
      <c r="CN64" s="205">
        <f t="shared" si="35"/>
        <v>2.5000000000000001E-2</v>
      </c>
      <c r="CO64" s="203">
        <f t="shared" si="36"/>
        <v>5.8992125000000026</v>
      </c>
      <c r="CP64" s="189">
        <f t="shared" si="37"/>
        <v>230.06928750000012</v>
      </c>
    </row>
    <row r="65" spans="2:94">
      <c r="B65" s="56" t="s">
        <v>290</v>
      </c>
      <c r="C65" s="56" t="s">
        <v>291</v>
      </c>
      <c r="D65" s="56">
        <v>2039</v>
      </c>
      <c r="E65" s="57">
        <f t="shared" si="38"/>
        <v>19.100000000000001</v>
      </c>
      <c r="F65" s="57">
        <f t="shared" si="39"/>
        <v>62.5</v>
      </c>
      <c r="G65" s="57">
        <f t="shared" si="40"/>
        <v>352.5</v>
      </c>
      <c r="H65" s="146">
        <f t="shared" si="41"/>
        <v>2007</v>
      </c>
      <c r="I65" s="141" t="str">
        <f t="shared" si="42"/>
        <v>Pile No 243 @ Berth 107</v>
      </c>
      <c r="J65" s="205" t="str">
        <f t="shared" si="43"/>
        <v>splash</v>
      </c>
      <c r="K65" s="212">
        <f t="shared" si="44"/>
        <v>1</v>
      </c>
      <c r="L65" s="146" t="str">
        <f t="shared" si="45"/>
        <v>C1</v>
      </c>
      <c r="M65" s="146" t="str">
        <f t="shared" si="46"/>
        <v>CB4</v>
      </c>
      <c r="N65" s="146" t="str">
        <f t="shared" si="47"/>
        <v>CL5</v>
      </c>
      <c r="O65" s="146">
        <f t="shared" si="48"/>
        <v>0</v>
      </c>
      <c r="P65" s="146">
        <f t="shared" si="49"/>
        <v>50</v>
      </c>
      <c r="Q65" s="146">
        <f t="shared" si="50"/>
        <v>1200</v>
      </c>
      <c r="R65" s="146">
        <f t="shared" si="51"/>
        <v>60</v>
      </c>
      <c r="S65" s="146">
        <f t="shared" si="52"/>
        <v>0.37</v>
      </c>
      <c r="T65" s="146">
        <f t="shared" si="53"/>
        <v>310</v>
      </c>
      <c r="V65" s="237">
        <f t="shared" si="17"/>
        <v>6.1338348647594181E-2</v>
      </c>
      <c r="W65" s="214">
        <f t="shared" si="18"/>
        <v>1.9668853866645122</v>
      </c>
      <c r="Y65" s="238">
        <f t="shared" si="19"/>
        <v>0.18545382975165017</v>
      </c>
      <c r="Z65" s="214">
        <f t="shared" si="20"/>
        <v>0.62127032966802809</v>
      </c>
      <c r="AB65" s="207">
        <f>INDEX(Coefficients!$O$3:$O$7,MATCH(S65,Coefficients!$O$3:$O$7))</f>
        <v>0.3</v>
      </c>
      <c r="AC65" s="207">
        <f>INDEX(Coefficients!$O$3:$O$7,MATCH(S65,Coefficients!$O$3:$O$7)+1)</f>
        <v>0.4</v>
      </c>
      <c r="AD65" s="212">
        <f>INDEX(Coefficients!$P$3:$P$7,MATCH(S65,Coefficients!$O$3:$O$7))</f>
        <v>50</v>
      </c>
      <c r="AE65" s="212">
        <f>INDEX(Coefficients!$P$3:$P$7,MATCH(S65,Coefficients!$O$3:$O$7)+1)</f>
        <v>41.8</v>
      </c>
      <c r="AF65" s="212">
        <f t="shared" si="21"/>
        <v>44.26</v>
      </c>
      <c r="AG65" s="136">
        <f t="shared" si="54"/>
        <v>2039</v>
      </c>
      <c r="AH65" s="137">
        <f t="shared" si="55"/>
        <v>19.100000000000001</v>
      </c>
      <c r="AI65" s="207">
        <f t="shared" si="22"/>
        <v>764.00000000000057</v>
      </c>
      <c r="AJ65" s="213">
        <f t="shared" si="23"/>
        <v>19.100000000000016</v>
      </c>
      <c r="AK65" s="136">
        <v>12</v>
      </c>
      <c r="AL65" s="137">
        <f t="shared" si="56"/>
        <v>62.5</v>
      </c>
      <c r="AM65" s="214">
        <f t="shared" si="57"/>
        <v>0.94555660530549068</v>
      </c>
      <c r="AN65" s="207">
        <f>INDEX(Coefficients!$K$3:$K$10,MATCH(S65,Coefficients!$K$3:$K$10))</f>
        <v>0.35</v>
      </c>
      <c r="AO65" s="207">
        <f>INDEX(Coefficients!$K$3:$K$10,MATCH(S65,Coefficients!$K$3:$K$10)+1)</f>
        <v>0.4</v>
      </c>
      <c r="AP65" s="207">
        <f>INDEX(Coefficients!$L$3:$L$10,MATCH(S65,Coefficients!$K$3:$K$10))</f>
        <v>0.19142307491680963</v>
      </c>
      <c r="AQ65" s="207">
        <f>INDEX(Coefficients!$L$3:$L$10,MATCH(S65,Coefficients!$K$3:$K$10)+1)</f>
        <v>0.35425563574488944</v>
      </c>
      <c r="AR65" s="214">
        <f>INDEX(Coefficients!$M$3:$M$10,MATCH(S65,Coefficients!$K$3:$K$10))</f>
        <v>0.20023799980895765</v>
      </c>
      <c r="AS65" s="214">
        <f>INDEX(Coefficients!$M$3:$M$10,MATCH(S65,Coefficients!$K$3:$K$10)+1)</f>
        <v>0.20987997823914079</v>
      </c>
      <c r="AT65" s="92">
        <f t="shared" si="24"/>
        <v>2.5655609924804158E-5</v>
      </c>
      <c r="AU65" s="140">
        <f t="shared" si="5"/>
        <v>0.20409479118103091</v>
      </c>
      <c r="AV65" s="215">
        <f t="shared" si="25"/>
        <v>1.2083986862499803E-5</v>
      </c>
      <c r="AW65" s="226">
        <f t="shared" si="26"/>
        <v>3.8133347920487851E-2</v>
      </c>
      <c r="AX65" s="205">
        <f t="shared" si="6"/>
        <v>0.71366705445737511</v>
      </c>
      <c r="AY65" s="205">
        <f t="shared" si="58"/>
        <v>84.741590689541354</v>
      </c>
      <c r="AZ65" s="137">
        <f t="shared" si="59"/>
        <v>352.5</v>
      </c>
      <c r="BA65" s="213">
        <f t="shared" si="27"/>
        <v>14100</v>
      </c>
      <c r="BB65" s="228">
        <f t="shared" si="28"/>
        <v>6.6974999999999999E-4</v>
      </c>
      <c r="BC65" s="136" t="str">
        <f t="shared" si="9"/>
        <v>YES</v>
      </c>
      <c r="BD65" s="209">
        <f t="shared" si="60"/>
        <v>3.066917432379709</v>
      </c>
      <c r="BE65" s="55">
        <f t="shared" si="11"/>
        <v>6.1338348647594181E-2</v>
      </c>
      <c r="BF65" s="126">
        <f t="shared" si="61"/>
        <v>1.9668853866645122</v>
      </c>
      <c r="BG65" s="46">
        <f t="shared" si="29"/>
        <v>-0.841886116991581</v>
      </c>
      <c r="BH65" s="204">
        <f>VLOOKUP(M65,Coefficients!$E$4:$I$7,3)</f>
        <v>0.43099999999999999</v>
      </c>
      <c r="BI65" s="136">
        <f t="shared" si="30"/>
        <v>2.5000000000000001E-2</v>
      </c>
      <c r="BJ65" s="50">
        <f t="shared" si="31"/>
        <v>0.42130250000000014</v>
      </c>
      <c r="BK65" s="134">
        <f t="shared" si="32"/>
        <v>16.852099999999993</v>
      </c>
      <c r="CB65" s="205" t="str">
        <f t="shared" si="62"/>
        <v>splash</v>
      </c>
      <c r="CC65" s="212">
        <f t="shared" si="63"/>
        <v>1</v>
      </c>
      <c r="CD65" s="205">
        <f>IF(CB65="atmospheric",IF(CC65&gt;=1,Coefficients!$T$5,Coefficients!$T$4),Coefficients!$T$3)</f>
        <v>7.35</v>
      </c>
      <c r="CE65" s="136">
        <f>IF(S65&lt;Coefficients!$V$3,Coefficients!$X$3-(Coefficients!$X$4-Coefficients!$X$3)*(Coefficients!$V$3-S65)/(Coefficients!$V$4-Coefficients!$V$3),IF(S65&gt;Coefficients!$V$6,(Coefficients!$X$6-Coefficients!$X$5)*(S65-Coefficients!$V$6)/(Coefficients!$V$6-Coefficients!$V$5)+Coefficients!$X$6,VLOOKUP(S65,Coefficients!$V$3:$X$6,3)))</f>
        <v>5.1999999999999975</v>
      </c>
      <c r="CF65" s="119">
        <f t="shared" si="33"/>
        <v>1.6409601519999992E-4</v>
      </c>
      <c r="CG65" s="136">
        <f>VLOOKUP(CB65,Coefficients!$Z$4:$AD$7,4,FALSE)</f>
        <v>0.26500000000000001</v>
      </c>
      <c r="CH65" s="136">
        <f>VLOOKUP(CB65,Coefficients!$Z$4:$AD$7,2,FALSE)</f>
        <v>0.37</v>
      </c>
      <c r="CI65" s="214">
        <f t="shared" si="64"/>
        <v>6.730644336519652</v>
      </c>
      <c r="CJ65" s="47">
        <f t="shared" si="65"/>
        <v>0.62127032966802809</v>
      </c>
      <c r="CK65" s="34">
        <v>3.35</v>
      </c>
      <c r="CL65" s="52">
        <f t="shared" si="34"/>
        <v>0.18545382975165017</v>
      </c>
      <c r="CM65" s="204">
        <f>VLOOKUP(N65,Coefficients!$E$12:$I$16,3)</f>
        <v>6.0350000000000001</v>
      </c>
      <c r="CN65" s="205">
        <f t="shared" si="35"/>
        <v>2.5000000000000001E-2</v>
      </c>
      <c r="CO65" s="203">
        <f t="shared" si="36"/>
        <v>5.8992125000000026</v>
      </c>
      <c r="CP65" s="189">
        <f t="shared" si="37"/>
        <v>235.96850000000012</v>
      </c>
    </row>
    <row r="66" spans="2:94">
      <c r="B66" s="56" t="s">
        <v>290</v>
      </c>
      <c r="C66" s="56" t="s">
        <v>291</v>
      </c>
      <c r="D66" s="56">
        <v>2040</v>
      </c>
      <c r="E66" s="57">
        <f t="shared" si="38"/>
        <v>19.100000000000001</v>
      </c>
      <c r="F66" s="57">
        <f t="shared" si="39"/>
        <v>62.5</v>
      </c>
      <c r="G66" s="57">
        <f t="shared" si="40"/>
        <v>352.5</v>
      </c>
      <c r="H66" s="146">
        <f t="shared" si="41"/>
        <v>2007</v>
      </c>
      <c r="I66" s="141" t="str">
        <f t="shared" si="42"/>
        <v>Pile No 243 @ Berth 107</v>
      </c>
      <c r="J66" s="205" t="str">
        <f t="shared" si="43"/>
        <v>splash</v>
      </c>
      <c r="K66" s="212">
        <f t="shared" si="44"/>
        <v>1</v>
      </c>
      <c r="L66" s="146" t="str">
        <f t="shared" si="45"/>
        <v>C1</v>
      </c>
      <c r="M66" s="146" t="str">
        <f t="shared" si="46"/>
        <v>CB4</v>
      </c>
      <c r="N66" s="146" t="str">
        <f t="shared" si="47"/>
        <v>CL5</v>
      </c>
      <c r="O66" s="146">
        <f t="shared" si="48"/>
        <v>0</v>
      </c>
      <c r="P66" s="146">
        <f t="shared" si="49"/>
        <v>50</v>
      </c>
      <c r="Q66" s="146">
        <f t="shared" si="50"/>
        <v>1200</v>
      </c>
      <c r="R66" s="146">
        <f t="shared" si="51"/>
        <v>60</v>
      </c>
      <c r="S66" s="146">
        <f t="shared" si="52"/>
        <v>0.37</v>
      </c>
      <c r="T66" s="146">
        <f t="shared" si="53"/>
        <v>310</v>
      </c>
      <c r="V66" s="237">
        <f t="shared" si="17"/>
        <v>6.1760784807129578E-2</v>
      </c>
      <c r="W66" s="214">
        <f t="shared" si="18"/>
        <v>1.9880071946412821</v>
      </c>
      <c r="Y66" s="238">
        <f t="shared" si="19"/>
        <v>0.19079961233293491</v>
      </c>
      <c r="Z66" s="214">
        <f t="shared" si="20"/>
        <v>0.63917870131533194</v>
      </c>
      <c r="AB66" s="207">
        <f>INDEX(Coefficients!$O$3:$O$7,MATCH(S66,Coefficients!$O$3:$O$7))</f>
        <v>0.3</v>
      </c>
      <c r="AC66" s="207">
        <f>INDEX(Coefficients!$O$3:$O$7,MATCH(S66,Coefficients!$O$3:$O$7)+1)</f>
        <v>0.4</v>
      </c>
      <c r="AD66" s="212">
        <f>INDEX(Coefficients!$P$3:$P$7,MATCH(S66,Coefficients!$O$3:$O$7))</f>
        <v>50</v>
      </c>
      <c r="AE66" s="212">
        <f>INDEX(Coefficients!$P$3:$P$7,MATCH(S66,Coefficients!$O$3:$O$7)+1)</f>
        <v>41.8</v>
      </c>
      <c r="AF66" s="212">
        <f t="shared" si="21"/>
        <v>44.26</v>
      </c>
      <c r="AG66" s="136">
        <f t="shared" si="54"/>
        <v>2040</v>
      </c>
      <c r="AH66" s="137">
        <f t="shared" si="55"/>
        <v>19.100000000000001</v>
      </c>
      <c r="AI66" s="207">
        <f t="shared" si="22"/>
        <v>783.10000000000059</v>
      </c>
      <c r="AJ66" s="213">
        <f t="shared" si="23"/>
        <v>19.100000000000016</v>
      </c>
      <c r="AK66" s="136">
        <v>12</v>
      </c>
      <c r="AL66" s="137">
        <f t="shared" si="56"/>
        <v>62.5</v>
      </c>
      <c r="AM66" s="214">
        <f t="shared" si="57"/>
        <v>0.94555660530549068</v>
      </c>
      <c r="AN66" s="207">
        <f>INDEX(Coefficients!$K$3:$K$10,MATCH(S66,Coefficients!$K$3:$K$10))</f>
        <v>0.35</v>
      </c>
      <c r="AO66" s="207">
        <f>INDEX(Coefficients!$K$3:$K$10,MATCH(S66,Coefficients!$K$3:$K$10)+1)</f>
        <v>0.4</v>
      </c>
      <c r="AP66" s="207">
        <f>INDEX(Coefficients!$L$3:$L$10,MATCH(S66,Coefficients!$K$3:$K$10))</f>
        <v>0.19142307491680963</v>
      </c>
      <c r="AQ66" s="207">
        <f>INDEX(Coefficients!$L$3:$L$10,MATCH(S66,Coefficients!$K$3:$K$10)+1)</f>
        <v>0.35425563574488944</v>
      </c>
      <c r="AR66" s="214">
        <f>INDEX(Coefficients!$M$3:$M$10,MATCH(S66,Coefficients!$K$3:$K$10))</f>
        <v>0.20023799980895765</v>
      </c>
      <c r="AS66" s="214">
        <f>INDEX(Coefficients!$M$3:$M$10,MATCH(S66,Coefficients!$K$3:$K$10)+1)</f>
        <v>0.20987997823914079</v>
      </c>
      <c r="AT66" s="92">
        <f t="shared" si="24"/>
        <v>2.5655609924804158E-5</v>
      </c>
      <c r="AU66" s="140">
        <f t="shared" si="5"/>
        <v>0.20409479118103091</v>
      </c>
      <c r="AV66" s="215">
        <f t="shared" si="25"/>
        <v>1.2023241192687887E-5</v>
      </c>
      <c r="AW66" s="226">
        <f t="shared" si="26"/>
        <v>3.7941653259780335E-2</v>
      </c>
      <c r="AX66" s="205">
        <f t="shared" si="6"/>
        <v>0.71366705445737511</v>
      </c>
      <c r="AY66" s="205">
        <f t="shared" si="58"/>
        <v>84.741590689541354</v>
      </c>
      <c r="AZ66" s="137">
        <f t="shared" si="59"/>
        <v>352.5</v>
      </c>
      <c r="BA66" s="213">
        <f t="shared" si="27"/>
        <v>14452.5</v>
      </c>
      <c r="BB66" s="228">
        <f t="shared" si="28"/>
        <v>6.6974999999999999E-4</v>
      </c>
      <c r="BC66" s="136" t="str">
        <f t="shared" si="9"/>
        <v>YES</v>
      </c>
      <c r="BD66" s="209">
        <f t="shared" si="60"/>
        <v>3.0880392403564789</v>
      </c>
      <c r="BE66" s="55">
        <f t="shared" si="11"/>
        <v>6.1760784807129578E-2</v>
      </c>
      <c r="BF66" s="126">
        <f t="shared" si="61"/>
        <v>1.9880071946412821</v>
      </c>
      <c r="BG66" s="46">
        <f t="shared" si="29"/>
        <v>-0.8438262381113939</v>
      </c>
      <c r="BH66" s="204">
        <f>VLOOKUP(M66,Coefficients!$E$4:$I$7,3)</f>
        <v>0.43099999999999999</v>
      </c>
      <c r="BI66" s="136">
        <f t="shared" si="30"/>
        <v>2.5000000000000001E-2</v>
      </c>
      <c r="BJ66" s="50">
        <f t="shared" si="31"/>
        <v>0.42130250000000014</v>
      </c>
      <c r="BK66" s="134">
        <f t="shared" si="32"/>
        <v>17.273402499999992</v>
      </c>
      <c r="CB66" s="205" t="str">
        <f t="shared" si="62"/>
        <v>splash</v>
      </c>
      <c r="CC66" s="212">
        <f t="shared" si="63"/>
        <v>1</v>
      </c>
      <c r="CD66" s="205">
        <f>IF(CB66="atmospheric",IF(CC66&gt;=1,Coefficients!$T$5,Coefficients!$T$4),Coefficients!$T$3)</f>
        <v>7.35</v>
      </c>
      <c r="CE66" s="136">
        <f>IF(S66&lt;Coefficients!$V$3,Coefficients!$X$3-(Coefficients!$X$4-Coefficients!$X$3)*(Coefficients!$V$3-S66)/(Coefficients!$V$4-Coefficients!$V$3),IF(S66&gt;Coefficients!$V$6,(Coefficients!$X$6-Coefficients!$X$5)*(S66-Coefficients!$V$6)/(Coefficients!$V$6-Coefficients!$V$5)+Coefficients!$X$6,VLOOKUP(S66,Coefficients!$V$3:$X$6,3)))</f>
        <v>5.1999999999999975</v>
      </c>
      <c r="CF66" s="119">
        <f t="shared" si="33"/>
        <v>1.6409601519999992E-4</v>
      </c>
      <c r="CG66" s="136">
        <f>VLOOKUP(CB66,Coefficients!$Z$4:$AD$7,4,FALSE)</f>
        <v>0.26500000000000001</v>
      </c>
      <c r="CH66" s="136">
        <f>VLOOKUP(CB66,Coefficients!$Z$4:$AD$7,2,FALSE)</f>
        <v>0.37</v>
      </c>
      <c r="CI66" s="214">
        <f t="shared" si="64"/>
        <v>6.7312085547386529</v>
      </c>
      <c r="CJ66" s="47">
        <f t="shared" si="65"/>
        <v>0.63917870131533194</v>
      </c>
      <c r="CK66" s="34">
        <v>3.35</v>
      </c>
      <c r="CL66" s="52">
        <f t="shared" si="34"/>
        <v>0.19079961233293491</v>
      </c>
      <c r="CM66" s="204">
        <f>VLOOKUP(N66,Coefficients!$E$12:$I$16,3)</f>
        <v>6.0350000000000001</v>
      </c>
      <c r="CN66" s="205">
        <f t="shared" si="35"/>
        <v>2.5000000000000001E-2</v>
      </c>
      <c r="CO66" s="203">
        <f t="shared" si="36"/>
        <v>5.8992125000000026</v>
      </c>
      <c r="CP66" s="189">
        <f t="shared" si="37"/>
        <v>241.86771250000012</v>
      </c>
    </row>
    <row r="67" spans="2:94">
      <c r="B67" s="56" t="s">
        <v>290</v>
      </c>
      <c r="C67" s="56" t="s">
        <v>291</v>
      </c>
      <c r="D67" s="56">
        <v>2041</v>
      </c>
      <c r="E67" s="57">
        <f t="shared" si="38"/>
        <v>19.100000000000001</v>
      </c>
      <c r="F67" s="57">
        <f t="shared" si="39"/>
        <v>62.5</v>
      </c>
      <c r="G67" s="57">
        <f t="shared" si="40"/>
        <v>352.5</v>
      </c>
      <c r="H67" s="146">
        <f t="shared" si="41"/>
        <v>2007</v>
      </c>
      <c r="I67" s="141" t="str">
        <f t="shared" si="42"/>
        <v>Pile No 243 @ Berth 107</v>
      </c>
      <c r="J67" s="205" t="str">
        <f t="shared" si="43"/>
        <v>splash</v>
      </c>
      <c r="K67" s="212">
        <f t="shared" si="44"/>
        <v>1</v>
      </c>
      <c r="L67" s="146" t="str">
        <f t="shared" si="45"/>
        <v>C1</v>
      </c>
      <c r="M67" s="146" t="str">
        <f t="shared" si="46"/>
        <v>CB4</v>
      </c>
      <c r="N67" s="146" t="str">
        <f t="shared" si="47"/>
        <v>CL5</v>
      </c>
      <c r="O67" s="146">
        <f t="shared" si="48"/>
        <v>0</v>
      </c>
      <c r="P67" s="146">
        <f t="shared" si="49"/>
        <v>50</v>
      </c>
      <c r="Q67" s="146">
        <f t="shared" si="50"/>
        <v>1200</v>
      </c>
      <c r="R67" s="146">
        <f t="shared" si="51"/>
        <v>60</v>
      </c>
      <c r="S67" s="146">
        <f t="shared" si="52"/>
        <v>0.37</v>
      </c>
      <c r="T67" s="146">
        <f t="shared" si="53"/>
        <v>310</v>
      </c>
      <c r="V67" s="237">
        <f t="shared" si="17"/>
        <v>6.2175845619134203E-2</v>
      </c>
      <c r="W67" s="214">
        <f t="shared" si="18"/>
        <v>2.008760235241513</v>
      </c>
      <c r="Y67" s="238">
        <f t="shared" si="19"/>
        <v>0.19609454529625864</v>
      </c>
      <c r="Z67" s="214">
        <f t="shared" si="20"/>
        <v>0.65691672674246648</v>
      </c>
      <c r="AB67" s="207">
        <f>INDEX(Coefficients!$O$3:$O$7,MATCH(S67,Coefficients!$O$3:$O$7))</f>
        <v>0.3</v>
      </c>
      <c r="AC67" s="207">
        <f>INDEX(Coefficients!$O$3:$O$7,MATCH(S67,Coefficients!$O$3:$O$7)+1)</f>
        <v>0.4</v>
      </c>
      <c r="AD67" s="212">
        <f>INDEX(Coefficients!$P$3:$P$7,MATCH(S67,Coefficients!$O$3:$O$7))</f>
        <v>50</v>
      </c>
      <c r="AE67" s="212">
        <f>INDEX(Coefficients!$P$3:$P$7,MATCH(S67,Coefficients!$O$3:$O$7)+1)</f>
        <v>41.8</v>
      </c>
      <c r="AF67" s="212">
        <f t="shared" si="21"/>
        <v>44.26</v>
      </c>
      <c r="AG67" s="136">
        <f t="shared" si="54"/>
        <v>2041</v>
      </c>
      <c r="AH67" s="137">
        <f t="shared" si="55"/>
        <v>19.100000000000001</v>
      </c>
      <c r="AI67" s="207">
        <f t="shared" si="22"/>
        <v>802.20000000000061</v>
      </c>
      <c r="AJ67" s="213">
        <f t="shared" si="23"/>
        <v>19.100000000000016</v>
      </c>
      <c r="AK67" s="136">
        <v>12</v>
      </c>
      <c r="AL67" s="137">
        <f t="shared" si="56"/>
        <v>62.5</v>
      </c>
      <c r="AM67" s="214">
        <f t="shared" si="57"/>
        <v>0.94555660530549068</v>
      </c>
      <c r="AN67" s="207">
        <f>INDEX(Coefficients!$K$3:$K$10,MATCH(S67,Coefficients!$K$3:$K$10))</f>
        <v>0.35</v>
      </c>
      <c r="AO67" s="207">
        <f>INDEX(Coefficients!$K$3:$K$10,MATCH(S67,Coefficients!$K$3:$K$10)+1)</f>
        <v>0.4</v>
      </c>
      <c r="AP67" s="207">
        <f>INDEX(Coefficients!$L$3:$L$10,MATCH(S67,Coefficients!$K$3:$K$10))</f>
        <v>0.19142307491680963</v>
      </c>
      <c r="AQ67" s="207">
        <f>INDEX(Coefficients!$L$3:$L$10,MATCH(S67,Coefficients!$K$3:$K$10)+1)</f>
        <v>0.35425563574488944</v>
      </c>
      <c r="AR67" s="214">
        <f>INDEX(Coefficients!$M$3:$M$10,MATCH(S67,Coefficients!$K$3:$K$10))</f>
        <v>0.20023799980895765</v>
      </c>
      <c r="AS67" s="214">
        <f>INDEX(Coefficients!$M$3:$M$10,MATCH(S67,Coefficients!$K$3:$K$10)+1)</f>
        <v>0.20987997823914079</v>
      </c>
      <c r="AT67" s="92">
        <f t="shared" si="24"/>
        <v>2.5655609924804158E-5</v>
      </c>
      <c r="AU67" s="140">
        <f t="shared" si="5"/>
        <v>0.20409479118103091</v>
      </c>
      <c r="AV67" s="215">
        <f t="shared" si="25"/>
        <v>1.1964253845355942E-5</v>
      </c>
      <c r="AW67" s="226">
        <f t="shared" si="26"/>
        <v>3.7755507324311294E-2</v>
      </c>
      <c r="AX67" s="205">
        <f t="shared" si="6"/>
        <v>0.71366705445737511</v>
      </c>
      <c r="AY67" s="205">
        <f t="shared" si="58"/>
        <v>84.741590689541354</v>
      </c>
      <c r="AZ67" s="137">
        <f t="shared" si="59"/>
        <v>352.5</v>
      </c>
      <c r="BA67" s="213">
        <f t="shared" si="27"/>
        <v>14805</v>
      </c>
      <c r="BB67" s="228">
        <f t="shared" si="28"/>
        <v>6.6974999999999999E-4</v>
      </c>
      <c r="BC67" s="136" t="str">
        <f t="shared" si="9"/>
        <v>YES</v>
      </c>
      <c r="BD67" s="209">
        <f t="shared" si="60"/>
        <v>3.1087922809567101</v>
      </c>
      <c r="BE67" s="55">
        <f t="shared" si="11"/>
        <v>6.2175845619134203E-2</v>
      </c>
      <c r="BF67" s="126">
        <f t="shared" si="61"/>
        <v>2.008760235241513</v>
      </c>
      <c r="BG67" s="46">
        <f t="shared" si="29"/>
        <v>-0.84569665003790806</v>
      </c>
      <c r="BH67" s="204">
        <f>VLOOKUP(M67,Coefficients!$E$4:$I$7,3)</f>
        <v>0.43099999999999999</v>
      </c>
      <c r="BI67" s="136">
        <f t="shared" si="30"/>
        <v>2.5000000000000001E-2</v>
      </c>
      <c r="BJ67" s="50">
        <f t="shared" si="31"/>
        <v>0.42130250000000014</v>
      </c>
      <c r="BK67" s="134">
        <f t="shared" si="32"/>
        <v>17.694704999999992</v>
      </c>
      <c r="CB67" s="205" t="str">
        <f t="shared" si="62"/>
        <v>splash</v>
      </c>
      <c r="CC67" s="212">
        <f t="shared" si="63"/>
        <v>1</v>
      </c>
      <c r="CD67" s="205">
        <f>IF(CB67="atmospheric",IF(CC67&gt;=1,Coefficients!$T$5,Coefficients!$T$4),Coefficients!$T$3)</f>
        <v>7.35</v>
      </c>
      <c r="CE67" s="136">
        <f>IF(S67&lt;Coefficients!$V$3,Coefficients!$X$3-(Coefficients!$X$4-Coefficients!$X$3)*(Coefficients!$V$3-S67)/(Coefficients!$V$4-Coefficients!$V$3),IF(S67&gt;Coefficients!$V$6,(Coefficients!$X$6-Coefficients!$X$5)*(S67-Coefficients!$V$6)/(Coefficients!$V$6-Coefficients!$V$5)+Coefficients!$X$6,VLOOKUP(S67,Coefficients!$V$3:$X$6,3)))</f>
        <v>5.1999999999999975</v>
      </c>
      <c r="CF67" s="119">
        <f t="shared" si="33"/>
        <v>1.6409601519999992E-4</v>
      </c>
      <c r="CG67" s="136">
        <f>VLOOKUP(CB67,Coefficients!$Z$4:$AD$7,4,FALSE)</f>
        <v>0.26500000000000001</v>
      </c>
      <c r="CH67" s="136">
        <f>VLOOKUP(CB67,Coefficients!$Z$4:$AD$7,2,FALSE)</f>
        <v>0.37</v>
      </c>
      <c r="CI67" s="214">
        <f t="shared" si="64"/>
        <v>6.7317586841486321</v>
      </c>
      <c r="CJ67" s="47">
        <f t="shared" si="65"/>
        <v>0.65691672674246648</v>
      </c>
      <c r="CK67" s="34">
        <v>3.35</v>
      </c>
      <c r="CL67" s="52">
        <f t="shared" si="34"/>
        <v>0.19609454529625864</v>
      </c>
      <c r="CM67" s="204">
        <f>VLOOKUP(N67,Coefficients!$E$12:$I$16,3)</f>
        <v>6.0350000000000001</v>
      </c>
      <c r="CN67" s="205">
        <f t="shared" si="35"/>
        <v>2.5000000000000001E-2</v>
      </c>
      <c r="CO67" s="203">
        <f t="shared" si="36"/>
        <v>5.8992125000000026</v>
      </c>
      <c r="CP67" s="189">
        <f t="shared" si="37"/>
        <v>247.76692500000013</v>
      </c>
    </row>
    <row r="68" spans="2:94">
      <c r="B68" s="56" t="s">
        <v>290</v>
      </c>
      <c r="C68" s="56" t="s">
        <v>291</v>
      </c>
      <c r="D68" s="56">
        <v>2042</v>
      </c>
      <c r="E68" s="57">
        <f t="shared" si="38"/>
        <v>19.100000000000001</v>
      </c>
      <c r="F68" s="57">
        <f t="shared" si="39"/>
        <v>62.5</v>
      </c>
      <c r="G68" s="57">
        <f t="shared" si="40"/>
        <v>352.5</v>
      </c>
      <c r="H68" s="146">
        <f t="shared" si="41"/>
        <v>2007</v>
      </c>
      <c r="I68" s="141" t="str">
        <f t="shared" si="42"/>
        <v>Pile No 243 @ Berth 107</v>
      </c>
      <c r="J68" s="205" t="str">
        <f t="shared" si="43"/>
        <v>splash</v>
      </c>
      <c r="K68" s="212">
        <f t="shared" si="44"/>
        <v>1</v>
      </c>
      <c r="L68" s="146" t="str">
        <f t="shared" si="45"/>
        <v>C1</v>
      </c>
      <c r="M68" s="146" t="str">
        <f t="shared" si="46"/>
        <v>CB4</v>
      </c>
      <c r="N68" s="146" t="str">
        <f t="shared" si="47"/>
        <v>CL5</v>
      </c>
      <c r="O68" s="146">
        <f t="shared" si="48"/>
        <v>0</v>
      </c>
      <c r="P68" s="146">
        <f t="shared" si="49"/>
        <v>50</v>
      </c>
      <c r="Q68" s="146">
        <f t="shared" si="50"/>
        <v>1200</v>
      </c>
      <c r="R68" s="146">
        <f t="shared" si="51"/>
        <v>60</v>
      </c>
      <c r="S68" s="146">
        <f t="shared" si="52"/>
        <v>0.37</v>
      </c>
      <c r="T68" s="146">
        <f t="shared" si="53"/>
        <v>310</v>
      </c>
      <c r="V68" s="237">
        <f t="shared" si="17"/>
        <v>6.2583830953449104E-2</v>
      </c>
      <c r="W68" s="214">
        <f t="shared" si="18"/>
        <v>2.0291595019572579</v>
      </c>
      <c r="Y68" s="238">
        <f t="shared" si="19"/>
        <v>0.20133854332726267</v>
      </c>
      <c r="Z68" s="214">
        <f t="shared" si="20"/>
        <v>0.67448412014632997</v>
      </c>
      <c r="AB68" s="207">
        <f>INDEX(Coefficients!$O$3:$O$7,MATCH(S68,Coefficients!$O$3:$O$7))</f>
        <v>0.3</v>
      </c>
      <c r="AC68" s="207">
        <f>INDEX(Coefficients!$O$3:$O$7,MATCH(S68,Coefficients!$O$3:$O$7)+1)</f>
        <v>0.4</v>
      </c>
      <c r="AD68" s="212">
        <f>INDEX(Coefficients!$P$3:$P$7,MATCH(S68,Coefficients!$O$3:$O$7))</f>
        <v>50</v>
      </c>
      <c r="AE68" s="212">
        <f>INDEX(Coefficients!$P$3:$P$7,MATCH(S68,Coefficients!$O$3:$O$7)+1)</f>
        <v>41.8</v>
      </c>
      <c r="AF68" s="212">
        <f t="shared" si="21"/>
        <v>44.26</v>
      </c>
      <c r="AG68" s="136">
        <f t="shared" si="54"/>
        <v>2042</v>
      </c>
      <c r="AH68" s="137">
        <f t="shared" si="55"/>
        <v>19.100000000000001</v>
      </c>
      <c r="AI68" s="207">
        <f t="shared" si="22"/>
        <v>821.30000000000064</v>
      </c>
      <c r="AJ68" s="213">
        <f t="shared" si="23"/>
        <v>19.100000000000016</v>
      </c>
      <c r="AK68" s="136">
        <v>12</v>
      </c>
      <c r="AL68" s="137">
        <f t="shared" si="56"/>
        <v>62.5</v>
      </c>
      <c r="AM68" s="214">
        <f t="shared" si="57"/>
        <v>0.94555660530549068</v>
      </c>
      <c r="AN68" s="207">
        <f>INDEX(Coefficients!$K$3:$K$10,MATCH(S68,Coefficients!$K$3:$K$10))</f>
        <v>0.35</v>
      </c>
      <c r="AO68" s="207">
        <f>INDEX(Coefficients!$K$3:$K$10,MATCH(S68,Coefficients!$K$3:$K$10)+1)</f>
        <v>0.4</v>
      </c>
      <c r="AP68" s="207">
        <f>INDEX(Coefficients!$L$3:$L$10,MATCH(S68,Coefficients!$K$3:$K$10))</f>
        <v>0.19142307491680963</v>
      </c>
      <c r="AQ68" s="207">
        <f>INDEX(Coefficients!$L$3:$L$10,MATCH(S68,Coefficients!$K$3:$K$10)+1)</f>
        <v>0.35425563574488944</v>
      </c>
      <c r="AR68" s="214">
        <f>INDEX(Coefficients!$M$3:$M$10,MATCH(S68,Coefficients!$K$3:$K$10))</f>
        <v>0.20023799980895765</v>
      </c>
      <c r="AS68" s="214">
        <f>INDEX(Coefficients!$M$3:$M$10,MATCH(S68,Coefficients!$K$3:$K$10)+1)</f>
        <v>0.20987997823914079</v>
      </c>
      <c r="AT68" s="92">
        <f t="shared" si="24"/>
        <v>2.5655609924804158E-5</v>
      </c>
      <c r="AU68" s="140">
        <f t="shared" si="5"/>
        <v>0.20409479118103091</v>
      </c>
      <c r="AV68" s="215">
        <f t="shared" si="25"/>
        <v>1.1906933839536226E-5</v>
      </c>
      <c r="AW68" s="226">
        <f t="shared" si="26"/>
        <v>3.7574623006114055E-2</v>
      </c>
      <c r="AX68" s="205">
        <f t="shared" si="6"/>
        <v>0.71366705445737511</v>
      </c>
      <c r="AY68" s="205">
        <f t="shared" si="58"/>
        <v>84.741590689541354</v>
      </c>
      <c r="AZ68" s="137">
        <f t="shared" si="59"/>
        <v>352.5</v>
      </c>
      <c r="BA68" s="213">
        <f t="shared" si="27"/>
        <v>15157.5</v>
      </c>
      <c r="BB68" s="228">
        <f t="shared" si="28"/>
        <v>6.6974999999999999E-4</v>
      </c>
      <c r="BC68" s="136" t="str">
        <f t="shared" si="9"/>
        <v>YES</v>
      </c>
      <c r="BD68" s="209">
        <f t="shared" si="60"/>
        <v>3.129191547672455</v>
      </c>
      <c r="BE68" s="55">
        <f t="shared" si="11"/>
        <v>6.2583830953449104E-2</v>
      </c>
      <c r="BF68" s="126">
        <f t="shared" si="61"/>
        <v>2.0291595019572579</v>
      </c>
      <c r="BG68" s="46">
        <f t="shared" si="29"/>
        <v>-0.84750142966739539</v>
      </c>
      <c r="BH68" s="204">
        <f>VLOOKUP(M68,Coefficients!$E$4:$I$7,3)</f>
        <v>0.43099999999999999</v>
      </c>
      <c r="BI68" s="136">
        <f t="shared" si="30"/>
        <v>2.5000000000000001E-2</v>
      </c>
      <c r="BJ68" s="50">
        <f t="shared" si="31"/>
        <v>0.42130250000000014</v>
      </c>
      <c r="BK68" s="134">
        <f t="shared" si="32"/>
        <v>18.116007499999991</v>
      </c>
      <c r="CB68" s="205" t="str">
        <f t="shared" si="62"/>
        <v>splash</v>
      </c>
      <c r="CC68" s="212">
        <f t="shared" si="63"/>
        <v>1</v>
      </c>
      <c r="CD68" s="205">
        <f>IF(CB68="atmospheric",IF(CC68&gt;=1,Coefficients!$T$5,Coefficients!$T$4),Coefficients!$T$3)</f>
        <v>7.35</v>
      </c>
      <c r="CE68" s="136">
        <f>IF(S68&lt;Coefficients!$V$3,Coefficients!$X$3-(Coefficients!$X$4-Coefficients!$X$3)*(Coefficients!$V$3-S68)/(Coefficients!$V$4-Coefficients!$V$3),IF(S68&gt;Coefficients!$V$6,(Coefficients!$X$6-Coefficients!$X$5)*(S68-Coefficients!$V$6)/(Coefficients!$V$6-Coefficients!$V$5)+Coefficients!$X$6,VLOOKUP(S68,Coefficients!$V$3:$X$6,3)))</f>
        <v>5.1999999999999975</v>
      </c>
      <c r="CF68" s="119">
        <f t="shared" si="33"/>
        <v>1.6409601519999992E-4</v>
      </c>
      <c r="CG68" s="136">
        <f>VLOOKUP(CB68,Coefficients!$Z$4:$AD$7,4,FALSE)</f>
        <v>0.26500000000000001</v>
      </c>
      <c r="CH68" s="136">
        <f>VLOOKUP(CB68,Coefficients!$Z$4:$AD$7,2,FALSE)</f>
        <v>0.37</v>
      </c>
      <c r="CI68" s="214">
        <f t="shared" si="64"/>
        <v>6.7322953996893782</v>
      </c>
      <c r="CJ68" s="47">
        <f t="shared" si="65"/>
        <v>0.67448412014632997</v>
      </c>
      <c r="CK68" s="34">
        <v>3.35</v>
      </c>
      <c r="CL68" s="52">
        <f t="shared" si="34"/>
        <v>0.20133854332726267</v>
      </c>
      <c r="CM68" s="204">
        <f>VLOOKUP(N68,Coefficients!$E$12:$I$16,3)</f>
        <v>6.0350000000000001</v>
      </c>
      <c r="CN68" s="205">
        <f t="shared" si="35"/>
        <v>2.5000000000000001E-2</v>
      </c>
      <c r="CO68" s="203">
        <f t="shared" si="36"/>
        <v>5.8992125000000026</v>
      </c>
      <c r="CP68" s="189">
        <f t="shared" si="37"/>
        <v>253.66613750000013</v>
      </c>
    </row>
    <row r="69" spans="2:94">
      <c r="B69" s="56" t="s">
        <v>290</v>
      </c>
      <c r="C69" s="56" t="s">
        <v>291</v>
      </c>
      <c r="D69" s="56">
        <v>2043</v>
      </c>
      <c r="E69" s="57">
        <f t="shared" si="38"/>
        <v>19.100000000000001</v>
      </c>
      <c r="F69" s="57">
        <f t="shared" si="39"/>
        <v>62.5</v>
      </c>
      <c r="G69" s="57">
        <f t="shared" si="40"/>
        <v>352.5</v>
      </c>
      <c r="H69" s="146">
        <f t="shared" si="41"/>
        <v>2007</v>
      </c>
      <c r="I69" s="141" t="str">
        <f t="shared" si="42"/>
        <v>Pile No 243 @ Berth 107</v>
      </c>
      <c r="J69" s="205" t="str">
        <f t="shared" si="43"/>
        <v>splash</v>
      </c>
      <c r="K69" s="212">
        <f t="shared" si="44"/>
        <v>1</v>
      </c>
      <c r="L69" s="146" t="str">
        <f t="shared" si="45"/>
        <v>C1</v>
      </c>
      <c r="M69" s="146" t="str">
        <f t="shared" si="46"/>
        <v>CB4</v>
      </c>
      <c r="N69" s="146" t="str">
        <f t="shared" si="47"/>
        <v>CL5</v>
      </c>
      <c r="O69" s="146">
        <f t="shared" si="48"/>
        <v>0</v>
      </c>
      <c r="P69" s="146">
        <f t="shared" si="49"/>
        <v>50</v>
      </c>
      <c r="Q69" s="146">
        <f t="shared" si="50"/>
        <v>1200</v>
      </c>
      <c r="R69" s="146">
        <f t="shared" si="51"/>
        <v>60</v>
      </c>
      <c r="S69" s="146">
        <f t="shared" si="52"/>
        <v>0.37</v>
      </c>
      <c r="T69" s="146">
        <f t="shared" si="53"/>
        <v>310</v>
      </c>
      <c r="V69" s="237">
        <f t="shared" si="17"/>
        <v>6.2985021851076364E-2</v>
      </c>
      <c r="W69" s="214">
        <f t="shared" si="18"/>
        <v>2.0492190468386209</v>
      </c>
      <c r="Y69" s="238">
        <f t="shared" si="19"/>
        <v>0.20653164781325462</v>
      </c>
      <c r="Z69" s="214">
        <f t="shared" si="20"/>
        <v>0.69188102017440301</v>
      </c>
      <c r="AB69" s="207">
        <f>INDEX(Coefficients!$O$3:$O$7,MATCH(S69,Coefficients!$O$3:$O$7))</f>
        <v>0.3</v>
      </c>
      <c r="AC69" s="207">
        <f>INDEX(Coefficients!$O$3:$O$7,MATCH(S69,Coefficients!$O$3:$O$7)+1)</f>
        <v>0.4</v>
      </c>
      <c r="AD69" s="212">
        <f>INDEX(Coefficients!$P$3:$P$7,MATCH(S69,Coefficients!$O$3:$O$7))</f>
        <v>50</v>
      </c>
      <c r="AE69" s="212">
        <f>INDEX(Coefficients!$P$3:$P$7,MATCH(S69,Coefficients!$O$3:$O$7)+1)</f>
        <v>41.8</v>
      </c>
      <c r="AF69" s="212">
        <f t="shared" si="21"/>
        <v>44.26</v>
      </c>
      <c r="AG69" s="136">
        <f t="shared" si="54"/>
        <v>2043</v>
      </c>
      <c r="AH69" s="137">
        <f t="shared" si="55"/>
        <v>19.100000000000001</v>
      </c>
      <c r="AI69" s="207">
        <f t="shared" si="22"/>
        <v>840.40000000000066</v>
      </c>
      <c r="AJ69" s="213">
        <f t="shared" si="23"/>
        <v>19.100000000000016</v>
      </c>
      <c r="AK69" s="136">
        <v>12</v>
      </c>
      <c r="AL69" s="137">
        <f t="shared" si="56"/>
        <v>62.5</v>
      </c>
      <c r="AM69" s="214">
        <f t="shared" si="57"/>
        <v>0.94555660530549068</v>
      </c>
      <c r="AN69" s="207">
        <f>INDEX(Coefficients!$K$3:$K$10,MATCH(S69,Coefficients!$K$3:$K$10))</f>
        <v>0.35</v>
      </c>
      <c r="AO69" s="207">
        <f>INDEX(Coefficients!$K$3:$K$10,MATCH(S69,Coefficients!$K$3:$K$10)+1)</f>
        <v>0.4</v>
      </c>
      <c r="AP69" s="207">
        <f>INDEX(Coefficients!$L$3:$L$10,MATCH(S69,Coefficients!$K$3:$K$10))</f>
        <v>0.19142307491680963</v>
      </c>
      <c r="AQ69" s="207">
        <f>INDEX(Coefficients!$L$3:$L$10,MATCH(S69,Coefficients!$K$3:$K$10)+1)</f>
        <v>0.35425563574488944</v>
      </c>
      <c r="AR69" s="214">
        <f>INDEX(Coefficients!$M$3:$M$10,MATCH(S69,Coefficients!$K$3:$K$10))</f>
        <v>0.20023799980895765</v>
      </c>
      <c r="AS69" s="214">
        <f>INDEX(Coefficients!$M$3:$M$10,MATCH(S69,Coefficients!$K$3:$K$10)+1)</f>
        <v>0.20987997823914079</v>
      </c>
      <c r="AT69" s="92">
        <f t="shared" si="24"/>
        <v>2.5655609924804158E-5</v>
      </c>
      <c r="AU69" s="140">
        <f t="shared" si="5"/>
        <v>0.20409479118103091</v>
      </c>
      <c r="AV69" s="215">
        <f t="shared" si="25"/>
        <v>1.1851196881012775E-5</v>
      </c>
      <c r="AW69" s="226">
        <f t="shared" si="26"/>
        <v>3.7398734298555093E-2</v>
      </c>
      <c r="AX69" s="205">
        <f t="shared" si="6"/>
        <v>0.71366705445737511</v>
      </c>
      <c r="AY69" s="205">
        <f t="shared" si="58"/>
        <v>84.741590689541354</v>
      </c>
      <c r="AZ69" s="137">
        <f t="shared" si="59"/>
        <v>352.5</v>
      </c>
      <c r="BA69" s="213">
        <f t="shared" si="27"/>
        <v>15510</v>
      </c>
      <c r="BB69" s="228">
        <f t="shared" si="28"/>
        <v>6.6974999999999999E-4</v>
      </c>
      <c r="BC69" s="136" t="str">
        <f t="shared" si="9"/>
        <v>YES</v>
      </c>
      <c r="BD69" s="209">
        <f t="shared" si="60"/>
        <v>3.149251092553818</v>
      </c>
      <c r="BE69" s="55">
        <f t="shared" si="11"/>
        <v>6.2985021851076364E-2</v>
      </c>
      <c r="BF69" s="126">
        <f t="shared" si="61"/>
        <v>2.0492190468386209</v>
      </c>
      <c r="BG69" s="46">
        <f t="shared" si="29"/>
        <v>-0.84924432771111813</v>
      </c>
      <c r="BH69" s="204">
        <f>VLOOKUP(M69,Coefficients!$E$4:$I$7,3)</f>
        <v>0.43099999999999999</v>
      </c>
      <c r="BI69" s="136">
        <f t="shared" si="30"/>
        <v>2.5000000000000001E-2</v>
      </c>
      <c r="BJ69" s="50">
        <f t="shared" si="31"/>
        <v>0.42130250000000014</v>
      </c>
      <c r="BK69" s="134">
        <f t="shared" si="32"/>
        <v>18.537309999999991</v>
      </c>
      <c r="CB69" s="205" t="str">
        <f t="shared" si="62"/>
        <v>splash</v>
      </c>
      <c r="CC69" s="212">
        <f t="shared" si="63"/>
        <v>1</v>
      </c>
      <c r="CD69" s="205">
        <f>IF(CB69="atmospheric",IF(CC69&gt;=1,Coefficients!$T$5,Coefficients!$T$4),Coefficients!$T$3)</f>
        <v>7.35</v>
      </c>
      <c r="CE69" s="136">
        <f>IF(S69&lt;Coefficients!$V$3,Coefficients!$X$3-(Coefficients!$X$4-Coefficients!$X$3)*(Coefficients!$V$3-S69)/(Coefficients!$V$4-Coefficients!$V$3),IF(S69&gt;Coefficients!$V$6,(Coefficients!$X$6-Coefficients!$X$5)*(S69-Coefficients!$V$6)/(Coefficients!$V$6-Coefficients!$V$5)+Coefficients!$X$6,VLOOKUP(S69,Coefficients!$V$3:$X$6,3)))</f>
        <v>5.1999999999999975</v>
      </c>
      <c r="CF69" s="119">
        <f t="shared" si="33"/>
        <v>1.6409601519999992E-4</v>
      </c>
      <c r="CG69" s="136">
        <f>VLOOKUP(CB69,Coefficients!$Z$4:$AD$7,4,FALSE)</f>
        <v>0.26500000000000001</v>
      </c>
      <c r="CH69" s="136">
        <f>VLOOKUP(CB69,Coefficients!$Z$4:$AD$7,2,FALSE)</f>
        <v>0.37</v>
      </c>
      <c r="CI69" s="214">
        <f t="shared" si="64"/>
        <v>6.7328193291968539</v>
      </c>
      <c r="CJ69" s="47">
        <f t="shared" si="65"/>
        <v>0.69188102017440301</v>
      </c>
      <c r="CK69" s="34">
        <v>3.35</v>
      </c>
      <c r="CL69" s="52">
        <f t="shared" si="34"/>
        <v>0.20653164781325462</v>
      </c>
      <c r="CM69" s="204">
        <f>VLOOKUP(N69,Coefficients!$E$12:$I$16,3)</f>
        <v>6.0350000000000001</v>
      </c>
      <c r="CN69" s="205">
        <f t="shared" si="35"/>
        <v>2.5000000000000001E-2</v>
      </c>
      <c r="CO69" s="203">
        <f t="shared" si="36"/>
        <v>5.8992125000000026</v>
      </c>
      <c r="CP69" s="189">
        <f t="shared" si="37"/>
        <v>259.56535000000014</v>
      </c>
    </row>
    <row r="70" spans="2:94">
      <c r="B70" s="56" t="s">
        <v>290</v>
      </c>
      <c r="C70" s="56" t="s">
        <v>291</v>
      </c>
      <c r="D70" s="56">
        <v>2044</v>
      </c>
      <c r="E70" s="57">
        <f t="shared" si="38"/>
        <v>19.100000000000001</v>
      </c>
      <c r="F70" s="57">
        <f t="shared" si="39"/>
        <v>62.5</v>
      </c>
      <c r="G70" s="57">
        <f t="shared" si="40"/>
        <v>352.5</v>
      </c>
      <c r="H70" s="146">
        <f t="shared" si="41"/>
        <v>2007</v>
      </c>
      <c r="I70" s="141" t="str">
        <f t="shared" si="42"/>
        <v>Pile No 243 @ Berth 107</v>
      </c>
      <c r="J70" s="205" t="str">
        <f t="shared" si="43"/>
        <v>splash</v>
      </c>
      <c r="K70" s="212">
        <f t="shared" si="44"/>
        <v>1</v>
      </c>
      <c r="L70" s="146" t="str">
        <f t="shared" si="45"/>
        <v>C1</v>
      </c>
      <c r="M70" s="146" t="str">
        <f t="shared" si="46"/>
        <v>CB4</v>
      </c>
      <c r="N70" s="146" t="str">
        <f t="shared" si="47"/>
        <v>CL5</v>
      </c>
      <c r="O70" s="146">
        <f t="shared" si="48"/>
        <v>0</v>
      </c>
      <c r="P70" s="146">
        <f t="shared" si="49"/>
        <v>50</v>
      </c>
      <c r="Q70" s="146">
        <f t="shared" si="50"/>
        <v>1200</v>
      </c>
      <c r="R70" s="146">
        <f t="shared" si="51"/>
        <v>60</v>
      </c>
      <c r="S70" s="146">
        <f t="shared" si="52"/>
        <v>0.37</v>
      </c>
      <c r="T70" s="146">
        <f t="shared" si="53"/>
        <v>310</v>
      </c>
      <c r="V70" s="237">
        <f t="shared" si="17"/>
        <v>6.3379682104407434E-2</v>
      </c>
      <c r="W70" s="214">
        <f t="shared" si="18"/>
        <v>2.0689520595051745</v>
      </c>
      <c r="Y70" s="238">
        <f t="shared" si="19"/>
        <v>0.2116739869020767</v>
      </c>
      <c r="Z70" s="214">
        <f t="shared" si="20"/>
        <v>0.70910785612195693</v>
      </c>
      <c r="AB70" s="207">
        <f>INDEX(Coefficients!$O$3:$O$7,MATCH(S70,Coefficients!$O$3:$O$7))</f>
        <v>0.3</v>
      </c>
      <c r="AC70" s="207">
        <f>INDEX(Coefficients!$O$3:$O$7,MATCH(S70,Coefficients!$O$3:$O$7)+1)</f>
        <v>0.4</v>
      </c>
      <c r="AD70" s="212">
        <f>INDEX(Coefficients!$P$3:$P$7,MATCH(S70,Coefficients!$O$3:$O$7))</f>
        <v>50</v>
      </c>
      <c r="AE70" s="212">
        <f>INDEX(Coefficients!$P$3:$P$7,MATCH(S70,Coefficients!$O$3:$O$7)+1)</f>
        <v>41.8</v>
      </c>
      <c r="AF70" s="212">
        <f t="shared" si="21"/>
        <v>44.26</v>
      </c>
      <c r="AG70" s="136">
        <f t="shared" si="54"/>
        <v>2044</v>
      </c>
      <c r="AH70" s="137">
        <f t="shared" si="55"/>
        <v>19.100000000000001</v>
      </c>
      <c r="AI70" s="207">
        <f t="shared" si="22"/>
        <v>859.50000000000068</v>
      </c>
      <c r="AJ70" s="213">
        <f t="shared" si="23"/>
        <v>19.100000000000016</v>
      </c>
      <c r="AK70" s="136">
        <v>12</v>
      </c>
      <c r="AL70" s="137">
        <f t="shared" si="56"/>
        <v>62.5</v>
      </c>
      <c r="AM70" s="214">
        <f t="shared" si="57"/>
        <v>0.94555660530549068</v>
      </c>
      <c r="AN70" s="207">
        <f>INDEX(Coefficients!$K$3:$K$10,MATCH(S70,Coefficients!$K$3:$K$10))</f>
        <v>0.35</v>
      </c>
      <c r="AO70" s="207">
        <f>INDEX(Coefficients!$K$3:$K$10,MATCH(S70,Coefficients!$K$3:$K$10)+1)</f>
        <v>0.4</v>
      </c>
      <c r="AP70" s="207">
        <f>INDEX(Coefficients!$L$3:$L$10,MATCH(S70,Coefficients!$K$3:$K$10))</f>
        <v>0.19142307491680963</v>
      </c>
      <c r="AQ70" s="207">
        <f>INDEX(Coefficients!$L$3:$L$10,MATCH(S70,Coefficients!$K$3:$K$10)+1)</f>
        <v>0.35425563574488944</v>
      </c>
      <c r="AR70" s="214">
        <f>INDEX(Coefficients!$M$3:$M$10,MATCH(S70,Coefficients!$K$3:$K$10))</f>
        <v>0.20023799980895765</v>
      </c>
      <c r="AS70" s="214">
        <f>INDEX(Coefficients!$M$3:$M$10,MATCH(S70,Coefficients!$K$3:$K$10)+1)</f>
        <v>0.20987997823914079</v>
      </c>
      <c r="AT70" s="92">
        <f t="shared" si="24"/>
        <v>2.5655609924804158E-5</v>
      </c>
      <c r="AU70" s="140">
        <f t="shared" si="5"/>
        <v>0.20409479118103091</v>
      </c>
      <c r="AV70" s="215">
        <f t="shared" si="25"/>
        <v>1.179696473192742E-5</v>
      </c>
      <c r="AW70" s="226">
        <f t="shared" si="26"/>
        <v>3.7227594307004341E-2</v>
      </c>
      <c r="AX70" s="205">
        <f t="shared" si="6"/>
        <v>0.71366705445737511</v>
      </c>
      <c r="AY70" s="205">
        <f t="shared" si="58"/>
        <v>84.741590689541354</v>
      </c>
      <c r="AZ70" s="137">
        <f t="shared" si="59"/>
        <v>352.5</v>
      </c>
      <c r="BA70" s="213">
        <f t="shared" si="27"/>
        <v>15862.5</v>
      </c>
      <c r="BB70" s="228">
        <f t="shared" si="28"/>
        <v>6.6974999999999999E-4</v>
      </c>
      <c r="BC70" s="136" t="str">
        <f t="shared" si="9"/>
        <v>YES</v>
      </c>
      <c r="BD70" s="209">
        <f t="shared" si="60"/>
        <v>3.1689841052203715</v>
      </c>
      <c r="BE70" s="55">
        <f t="shared" si="11"/>
        <v>6.3379682104407434E-2</v>
      </c>
      <c r="BF70" s="126">
        <f t="shared" si="61"/>
        <v>2.0689520595051745</v>
      </c>
      <c r="BG70" s="46">
        <f t="shared" si="29"/>
        <v>-0.85092880150001404</v>
      </c>
      <c r="BH70" s="204">
        <f>VLOOKUP(M70,Coefficients!$E$4:$I$7,3)</f>
        <v>0.43099999999999999</v>
      </c>
      <c r="BI70" s="136">
        <f t="shared" si="30"/>
        <v>2.5000000000000001E-2</v>
      </c>
      <c r="BJ70" s="50">
        <f t="shared" si="31"/>
        <v>0.42130250000000014</v>
      </c>
      <c r="BK70" s="134">
        <f t="shared" si="32"/>
        <v>18.95861249999999</v>
      </c>
      <c r="CB70" s="205" t="str">
        <f t="shared" si="62"/>
        <v>splash</v>
      </c>
      <c r="CC70" s="212">
        <f t="shared" si="63"/>
        <v>1</v>
      </c>
      <c r="CD70" s="205">
        <f>IF(CB70="atmospheric",IF(CC70&gt;=1,Coefficients!$T$5,Coefficients!$T$4),Coefficients!$T$3)</f>
        <v>7.35</v>
      </c>
      <c r="CE70" s="136">
        <f>IF(S70&lt;Coefficients!$V$3,Coefficients!$X$3-(Coefficients!$X$4-Coefficients!$X$3)*(Coefficients!$V$3-S70)/(Coefficients!$V$4-Coefficients!$V$3),IF(S70&gt;Coefficients!$V$6,(Coefficients!$X$6-Coefficients!$X$5)*(S70-Coefficients!$V$6)/(Coefficients!$V$6-Coefficients!$V$5)+Coefficients!$X$6,VLOOKUP(S70,Coefficients!$V$3:$X$6,3)))</f>
        <v>5.1999999999999975</v>
      </c>
      <c r="CF70" s="119">
        <f t="shared" si="33"/>
        <v>1.6409601519999992E-4</v>
      </c>
      <c r="CG70" s="136">
        <f>VLOOKUP(CB70,Coefficients!$Z$4:$AD$7,4,FALSE)</f>
        <v>0.26500000000000001</v>
      </c>
      <c r="CH70" s="136">
        <f>VLOOKUP(CB70,Coefficients!$Z$4:$AD$7,2,FALSE)</f>
        <v>0.37</v>
      </c>
      <c r="CI70" s="214">
        <f t="shared" si="64"/>
        <v>6.7333310576751257</v>
      </c>
      <c r="CJ70" s="47">
        <f t="shared" si="65"/>
        <v>0.70910785612195693</v>
      </c>
      <c r="CK70" s="34">
        <v>3.35</v>
      </c>
      <c r="CL70" s="52">
        <f t="shared" si="34"/>
        <v>0.2116739869020767</v>
      </c>
      <c r="CM70" s="204">
        <f>VLOOKUP(N70,Coefficients!$E$12:$I$16,3)</f>
        <v>6.0350000000000001</v>
      </c>
      <c r="CN70" s="205">
        <f t="shared" si="35"/>
        <v>2.5000000000000001E-2</v>
      </c>
      <c r="CO70" s="203">
        <f t="shared" si="36"/>
        <v>5.8992125000000026</v>
      </c>
      <c r="CP70" s="189">
        <f t="shared" si="37"/>
        <v>265.46456250000011</v>
      </c>
    </row>
    <row r="71" spans="2:94">
      <c r="B71" s="56" t="s">
        <v>290</v>
      </c>
      <c r="C71" s="56" t="s">
        <v>291</v>
      </c>
      <c r="D71" s="56">
        <v>2045</v>
      </c>
      <c r="E71" s="57">
        <f t="shared" si="38"/>
        <v>19.100000000000001</v>
      </c>
      <c r="F71" s="57">
        <f t="shared" si="39"/>
        <v>62.5</v>
      </c>
      <c r="G71" s="57">
        <f t="shared" si="40"/>
        <v>352.5</v>
      </c>
      <c r="H71" s="146">
        <f t="shared" si="41"/>
        <v>2007</v>
      </c>
      <c r="I71" s="141" t="str">
        <f t="shared" si="42"/>
        <v>Pile No 243 @ Berth 107</v>
      </c>
      <c r="J71" s="205" t="str">
        <f t="shared" si="43"/>
        <v>splash</v>
      </c>
      <c r="K71" s="212">
        <f t="shared" si="44"/>
        <v>1</v>
      </c>
      <c r="L71" s="146" t="str">
        <f t="shared" si="45"/>
        <v>C1</v>
      </c>
      <c r="M71" s="146" t="str">
        <f t="shared" si="46"/>
        <v>CB4</v>
      </c>
      <c r="N71" s="146" t="str">
        <f t="shared" si="47"/>
        <v>CL5</v>
      </c>
      <c r="O71" s="146">
        <f t="shared" si="48"/>
        <v>0</v>
      </c>
      <c r="P71" s="146">
        <f t="shared" si="49"/>
        <v>50</v>
      </c>
      <c r="Q71" s="146">
        <f t="shared" si="50"/>
        <v>1200</v>
      </c>
      <c r="R71" s="146">
        <f t="shared" si="51"/>
        <v>60</v>
      </c>
      <c r="S71" s="146">
        <f t="shared" si="52"/>
        <v>0.37</v>
      </c>
      <c r="T71" s="146">
        <f t="shared" si="53"/>
        <v>310</v>
      </c>
      <c r="V71" s="237">
        <f t="shared" si="17"/>
        <v>6.3768059672899391E-2</v>
      </c>
      <c r="W71" s="214">
        <f t="shared" si="18"/>
        <v>2.0883709379297732</v>
      </c>
      <c r="Y71" s="238">
        <f t="shared" si="19"/>
        <v>0.21676576383055557</v>
      </c>
      <c r="Z71" s="214">
        <f t="shared" si="20"/>
        <v>0.72616530883236119</v>
      </c>
      <c r="AB71" s="207">
        <f>INDEX(Coefficients!$O$3:$O$7,MATCH(S71,Coefficients!$O$3:$O$7))</f>
        <v>0.3</v>
      </c>
      <c r="AC71" s="207">
        <f>INDEX(Coefficients!$O$3:$O$7,MATCH(S71,Coefficients!$O$3:$O$7)+1)</f>
        <v>0.4</v>
      </c>
      <c r="AD71" s="212">
        <f>INDEX(Coefficients!$P$3:$P$7,MATCH(S71,Coefficients!$O$3:$O$7))</f>
        <v>50</v>
      </c>
      <c r="AE71" s="212">
        <f>INDEX(Coefficients!$P$3:$P$7,MATCH(S71,Coefficients!$O$3:$O$7)+1)</f>
        <v>41.8</v>
      </c>
      <c r="AF71" s="212">
        <f t="shared" si="21"/>
        <v>44.26</v>
      </c>
      <c r="AG71" s="136">
        <f t="shared" si="54"/>
        <v>2045</v>
      </c>
      <c r="AH71" s="137">
        <f t="shared" si="55"/>
        <v>19.100000000000001</v>
      </c>
      <c r="AI71" s="207">
        <f t="shared" si="22"/>
        <v>878.6000000000007</v>
      </c>
      <c r="AJ71" s="213">
        <f t="shared" si="23"/>
        <v>19.100000000000016</v>
      </c>
      <c r="AK71" s="136">
        <v>12</v>
      </c>
      <c r="AL71" s="137">
        <f t="shared" si="56"/>
        <v>62.5</v>
      </c>
      <c r="AM71" s="214">
        <f t="shared" si="57"/>
        <v>0.94555660530549068</v>
      </c>
      <c r="AN71" s="207">
        <f>INDEX(Coefficients!$K$3:$K$10,MATCH(S71,Coefficients!$K$3:$K$10))</f>
        <v>0.35</v>
      </c>
      <c r="AO71" s="207">
        <f>INDEX(Coefficients!$K$3:$K$10,MATCH(S71,Coefficients!$K$3:$K$10)+1)</f>
        <v>0.4</v>
      </c>
      <c r="AP71" s="207">
        <f>INDEX(Coefficients!$L$3:$L$10,MATCH(S71,Coefficients!$K$3:$K$10))</f>
        <v>0.19142307491680963</v>
      </c>
      <c r="AQ71" s="207">
        <f>INDEX(Coefficients!$L$3:$L$10,MATCH(S71,Coefficients!$K$3:$K$10)+1)</f>
        <v>0.35425563574488944</v>
      </c>
      <c r="AR71" s="214">
        <f>INDEX(Coefficients!$M$3:$M$10,MATCH(S71,Coefficients!$K$3:$K$10))</f>
        <v>0.20023799980895765</v>
      </c>
      <c r="AS71" s="214">
        <f>INDEX(Coefficients!$M$3:$M$10,MATCH(S71,Coefficients!$K$3:$K$10)+1)</f>
        <v>0.20987997823914079</v>
      </c>
      <c r="AT71" s="92">
        <f t="shared" si="24"/>
        <v>2.5655609924804158E-5</v>
      </c>
      <c r="AU71" s="140">
        <f t="shared" si="5"/>
        <v>0.20409479118103091</v>
      </c>
      <c r="AV71" s="215">
        <f t="shared" si="25"/>
        <v>1.1744164652341296E-5</v>
      </c>
      <c r="AW71" s="226">
        <f t="shared" si="26"/>
        <v>3.7060973486575E-2</v>
      </c>
      <c r="AX71" s="205">
        <f t="shared" si="6"/>
        <v>0.71366705445737511</v>
      </c>
      <c r="AY71" s="205">
        <f t="shared" si="58"/>
        <v>84.741590689541354</v>
      </c>
      <c r="AZ71" s="137">
        <f t="shared" si="59"/>
        <v>352.5</v>
      </c>
      <c r="BA71" s="213">
        <f t="shared" si="27"/>
        <v>16215</v>
      </c>
      <c r="BB71" s="228">
        <f t="shared" si="28"/>
        <v>6.6974999999999999E-4</v>
      </c>
      <c r="BC71" s="136" t="str">
        <f t="shared" si="9"/>
        <v>YES</v>
      </c>
      <c r="BD71" s="209">
        <f t="shared" si="60"/>
        <v>3.1884029836449699</v>
      </c>
      <c r="BE71" s="55">
        <f t="shared" si="11"/>
        <v>6.3768059672899391E-2</v>
      </c>
      <c r="BF71" s="126">
        <f t="shared" si="61"/>
        <v>2.0883709379297732</v>
      </c>
      <c r="BG71" s="46">
        <f t="shared" si="29"/>
        <v>-0.85255804384510292</v>
      </c>
      <c r="BH71" s="204">
        <f>VLOOKUP(M71,Coefficients!$E$4:$I$7,3)</f>
        <v>0.43099999999999999</v>
      </c>
      <c r="BI71" s="136">
        <f t="shared" si="30"/>
        <v>2.5000000000000001E-2</v>
      </c>
      <c r="BJ71" s="50">
        <f t="shared" si="31"/>
        <v>0.42130250000000014</v>
      </c>
      <c r="BK71" s="134">
        <f t="shared" si="32"/>
        <v>19.37991499999999</v>
      </c>
      <c r="CB71" s="205" t="str">
        <f t="shared" si="62"/>
        <v>splash</v>
      </c>
      <c r="CC71" s="212">
        <f t="shared" si="63"/>
        <v>1</v>
      </c>
      <c r="CD71" s="205">
        <f>IF(CB71="atmospheric",IF(CC71&gt;=1,Coefficients!$T$5,Coefficients!$T$4),Coefficients!$T$3)</f>
        <v>7.35</v>
      </c>
      <c r="CE71" s="136">
        <f>IF(S71&lt;Coefficients!$V$3,Coefficients!$X$3-(Coefficients!$X$4-Coefficients!$X$3)*(Coefficients!$V$3-S71)/(Coefficients!$V$4-Coefficients!$V$3),IF(S71&gt;Coefficients!$V$6,(Coefficients!$X$6-Coefficients!$X$5)*(S71-Coefficients!$V$6)/(Coefficients!$V$6-Coefficients!$V$5)+Coefficients!$X$6,VLOOKUP(S71,Coefficients!$V$3:$X$6,3)))</f>
        <v>5.1999999999999975</v>
      </c>
      <c r="CF71" s="119">
        <f t="shared" si="33"/>
        <v>1.6409601519999992E-4</v>
      </c>
      <c r="CG71" s="136">
        <f>VLOOKUP(CB71,Coefficients!$Z$4:$AD$7,4,FALSE)</f>
        <v>0.26500000000000001</v>
      </c>
      <c r="CH71" s="136">
        <f>VLOOKUP(CB71,Coefficients!$Z$4:$AD$7,2,FALSE)</f>
        <v>0.37</v>
      </c>
      <c r="CI71" s="214">
        <f t="shared" si="64"/>
        <v>6.7338311310954921</v>
      </c>
      <c r="CJ71" s="47">
        <f t="shared" si="65"/>
        <v>0.72616530883236119</v>
      </c>
      <c r="CK71" s="34">
        <v>3.35</v>
      </c>
      <c r="CL71" s="52">
        <f t="shared" si="34"/>
        <v>0.21676576383055557</v>
      </c>
      <c r="CM71" s="204">
        <f>VLOOKUP(N71,Coefficients!$E$12:$I$16,3)</f>
        <v>6.0350000000000001</v>
      </c>
      <c r="CN71" s="205">
        <f t="shared" si="35"/>
        <v>2.5000000000000001E-2</v>
      </c>
      <c r="CO71" s="203">
        <f t="shared" si="36"/>
        <v>5.8992125000000026</v>
      </c>
      <c r="CP71" s="189">
        <f t="shared" si="37"/>
        <v>271.36377500000009</v>
      </c>
    </row>
    <row r="72" spans="2:94">
      <c r="B72" s="56" t="s">
        <v>290</v>
      </c>
      <c r="C72" s="56" t="s">
        <v>291</v>
      </c>
      <c r="D72" s="56">
        <v>2046</v>
      </c>
      <c r="E72" s="57">
        <f t="shared" si="38"/>
        <v>19.100000000000001</v>
      </c>
      <c r="F72" s="57">
        <f t="shared" si="39"/>
        <v>62.5</v>
      </c>
      <c r="G72" s="57">
        <f t="shared" si="40"/>
        <v>352.5</v>
      </c>
      <c r="H72" s="146">
        <f t="shared" si="41"/>
        <v>2007</v>
      </c>
      <c r="I72" s="141" t="str">
        <f t="shared" si="42"/>
        <v>Pile No 243 @ Berth 107</v>
      </c>
      <c r="J72" s="205" t="str">
        <f t="shared" si="43"/>
        <v>splash</v>
      </c>
      <c r="K72" s="212">
        <f t="shared" si="44"/>
        <v>1</v>
      </c>
      <c r="L72" s="146" t="str">
        <f t="shared" si="45"/>
        <v>C1</v>
      </c>
      <c r="M72" s="146" t="str">
        <f t="shared" si="46"/>
        <v>CB4</v>
      </c>
      <c r="N72" s="146" t="str">
        <f t="shared" si="47"/>
        <v>CL5</v>
      </c>
      <c r="O72" s="146">
        <f t="shared" si="48"/>
        <v>0</v>
      </c>
      <c r="P72" s="146">
        <f t="shared" si="49"/>
        <v>50</v>
      </c>
      <c r="Q72" s="146">
        <f t="shared" si="50"/>
        <v>1200</v>
      </c>
      <c r="R72" s="146">
        <f t="shared" si="51"/>
        <v>60</v>
      </c>
      <c r="S72" s="146">
        <f t="shared" si="52"/>
        <v>0.37</v>
      </c>
      <c r="T72" s="146">
        <f t="shared" si="53"/>
        <v>310</v>
      </c>
      <c r="V72" s="237">
        <f t="shared" si="17"/>
        <v>6.4150387954516219E-2</v>
      </c>
      <c r="W72" s="214">
        <f t="shared" si="18"/>
        <v>2.1074873520106143</v>
      </c>
      <c r="Y72" s="238">
        <f t="shared" si="19"/>
        <v>0.22180724668241644</v>
      </c>
      <c r="Z72" s="214">
        <f t="shared" si="20"/>
        <v>0.74305427638609511</v>
      </c>
      <c r="AB72" s="207">
        <f>INDEX(Coefficients!$O$3:$O$7,MATCH(S72,Coefficients!$O$3:$O$7))</f>
        <v>0.3</v>
      </c>
      <c r="AC72" s="207">
        <f>INDEX(Coefficients!$O$3:$O$7,MATCH(S72,Coefficients!$O$3:$O$7)+1)</f>
        <v>0.4</v>
      </c>
      <c r="AD72" s="212">
        <f>INDEX(Coefficients!$P$3:$P$7,MATCH(S72,Coefficients!$O$3:$O$7))</f>
        <v>50</v>
      </c>
      <c r="AE72" s="212">
        <f>INDEX(Coefficients!$P$3:$P$7,MATCH(S72,Coefficients!$O$3:$O$7)+1)</f>
        <v>41.8</v>
      </c>
      <c r="AF72" s="212">
        <f t="shared" si="21"/>
        <v>44.26</v>
      </c>
      <c r="AG72" s="136">
        <f t="shared" si="54"/>
        <v>2046</v>
      </c>
      <c r="AH72" s="137">
        <f t="shared" si="55"/>
        <v>19.100000000000001</v>
      </c>
      <c r="AI72" s="207">
        <f t="shared" si="22"/>
        <v>897.70000000000073</v>
      </c>
      <c r="AJ72" s="213">
        <f t="shared" si="23"/>
        <v>19.100000000000016</v>
      </c>
      <c r="AK72" s="136">
        <v>12</v>
      </c>
      <c r="AL72" s="137">
        <f t="shared" si="56"/>
        <v>62.5</v>
      </c>
      <c r="AM72" s="214">
        <f t="shared" si="57"/>
        <v>0.94555660530549068</v>
      </c>
      <c r="AN72" s="207">
        <f>INDEX(Coefficients!$K$3:$K$10,MATCH(S72,Coefficients!$K$3:$K$10))</f>
        <v>0.35</v>
      </c>
      <c r="AO72" s="207">
        <f>INDEX(Coefficients!$K$3:$K$10,MATCH(S72,Coefficients!$K$3:$K$10)+1)</f>
        <v>0.4</v>
      </c>
      <c r="AP72" s="207">
        <f>INDEX(Coefficients!$L$3:$L$10,MATCH(S72,Coefficients!$K$3:$K$10))</f>
        <v>0.19142307491680963</v>
      </c>
      <c r="AQ72" s="207">
        <f>INDEX(Coefficients!$L$3:$L$10,MATCH(S72,Coefficients!$K$3:$K$10)+1)</f>
        <v>0.35425563574488944</v>
      </c>
      <c r="AR72" s="214">
        <f>INDEX(Coefficients!$M$3:$M$10,MATCH(S72,Coefficients!$K$3:$K$10))</f>
        <v>0.20023799980895765</v>
      </c>
      <c r="AS72" s="214">
        <f>INDEX(Coefficients!$M$3:$M$10,MATCH(S72,Coefficients!$K$3:$K$10)+1)</f>
        <v>0.20987997823914079</v>
      </c>
      <c r="AT72" s="92">
        <f t="shared" si="24"/>
        <v>2.5655609924804158E-5</v>
      </c>
      <c r="AU72" s="140">
        <f t="shared" si="5"/>
        <v>0.20409479118103091</v>
      </c>
      <c r="AV72" s="215">
        <f t="shared" si="25"/>
        <v>1.1692728904170272E-5</v>
      </c>
      <c r="AW72" s="226">
        <f t="shared" si="26"/>
        <v>3.689865807669624E-2</v>
      </c>
      <c r="AX72" s="205">
        <f t="shared" si="6"/>
        <v>0.71366705445737511</v>
      </c>
      <c r="AY72" s="205">
        <f t="shared" si="58"/>
        <v>84.741590689541354</v>
      </c>
      <c r="AZ72" s="137">
        <f t="shared" si="59"/>
        <v>352.5</v>
      </c>
      <c r="BA72" s="213">
        <f t="shared" si="27"/>
        <v>16567.5</v>
      </c>
      <c r="BB72" s="228">
        <f t="shared" si="28"/>
        <v>6.6974999999999999E-4</v>
      </c>
      <c r="BC72" s="136" t="str">
        <f t="shared" si="9"/>
        <v>YES</v>
      </c>
      <c r="BD72" s="209">
        <f t="shared" si="60"/>
        <v>3.207519397725811</v>
      </c>
      <c r="BE72" s="55">
        <f t="shared" si="11"/>
        <v>6.4150387954516219E-2</v>
      </c>
      <c r="BF72" s="126">
        <f t="shared" si="61"/>
        <v>2.1074873520106143</v>
      </c>
      <c r="BG72" s="46">
        <f t="shared" si="29"/>
        <v>-0.85413500850210544</v>
      </c>
      <c r="BH72" s="204">
        <f>VLOOKUP(M72,Coefficients!$E$4:$I$7,3)</f>
        <v>0.43099999999999999</v>
      </c>
      <c r="BI72" s="136">
        <f t="shared" si="30"/>
        <v>2.5000000000000001E-2</v>
      </c>
      <c r="BJ72" s="50">
        <f t="shared" si="31"/>
        <v>0.42130250000000014</v>
      </c>
      <c r="BK72" s="134">
        <f t="shared" si="32"/>
        <v>19.801217499999989</v>
      </c>
      <c r="CB72" s="205" t="str">
        <f t="shared" si="62"/>
        <v>splash</v>
      </c>
      <c r="CC72" s="212">
        <f t="shared" si="63"/>
        <v>1</v>
      </c>
      <c r="CD72" s="205">
        <f>IF(CB72="atmospheric",IF(CC72&gt;=1,Coefficients!$T$5,Coefficients!$T$4),Coefficients!$T$3)</f>
        <v>7.35</v>
      </c>
      <c r="CE72" s="136">
        <f>IF(S72&lt;Coefficients!$V$3,Coefficients!$X$3-(Coefficients!$X$4-Coefficients!$X$3)*(Coefficients!$V$3-S72)/(Coefficients!$V$4-Coefficients!$V$3),IF(S72&gt;Coefficients!$V$6,(Coefficients!$X$6-Coefficients!$X$5)*(S72-Coefficients!$V$6)/(Coefficients!$V$6-Coefficients!$V$5)+Coefficients!$X$6,VLOOKUP(S72,Coefficients!$V$3:$X$6,3)))</f>
        <v>5.1999999999999975</v>
      </c>
      <c r="CF72" s="119">
        <f t="shared" si="33"/>
        <v>1.6409601519999992E-4</v>
      </c>
      <c r="CG72" s="136">
        <f>VLOOKUP(CB72,Coefficients!$Z$4:$AD$7,4,FALSE)</f>
        <v>0.26500000000000001</v>
      </c>
      <c r="CH72" s="136">
        <f>VLOOKUP(CB72,Coefficients!$Z$4:$AD$7,2,FALSE)</f>
        <v>0.37</v>
      </c>
      <c r="CI72" s="214">
        <f t="shared" si="64"/>
        <v>6.7343200597841726</v>
      </c>
      <c r="CJ72" s="47">
        <f t="shared" si="65"/>
        <v>0.74305427638609511</v>
      </c>
      <c r="CK72" s="34">
        <v>3.35</v>
      </c>
      <c r="CL72" s="52">
        <f t="shared" si="34"/>
        <v>0.22180724668241644</v>
      </c>
      <c r="CM72" s="204">
        <f>VLOOKUP(N72,Coefficients!$E$12:$I$16,3)</f>
        <v>6.0350000000000001</v>
      </c>
      <c r="CN72" s="205">
        <f t="shared" si="35"/>
        <v>2.5000000000000001E-2</v>
      </c>
      <c r="CO72" s="203">
        <f t="shared" si="36"/>
        <v>5.8992125000000026</v>
      </c>
      <c r="CP72" s="189">
        <f t="shared" si="37"/>
        <v>277.26298750000007</v>
      </c>
    </row>
    <row r="73" spans="2:94">
      <c r="B73" s="56" t="s">
        <v>290</v>
      </c>
      <c r="C73" s="56" t="s">
        <v>291</v>
      </c>
      <c r="D73" s="56">
        <v>2047</v>
      </c>
      <c r="E73" s="57">
        <f t="shared" si="38"/>
        <v>19.100000000000001</v>
      </c>
      <c r="F73" s="57">
        <f t="shared" si="39"/>
        <v>62.5</v>
      </c>
      <c r="G73" s="57">
        <f t="shared" si="40"/>
        <v>352.5</v>
      </c>
      <c r="H73" s="146">
        <f t="shared" si="41"/>
        <v>2007</v>
      </c>
      <c r="I73" s="141" t="str">
        <f t="shared" si="42"/>
        <v>Pile No 243 @ Berth 107</v>
      </c>
      <c r="J73" s="205" t="str">
        <f t="shared" si="43"/>
        <v>splash</v>
      </c>
      <c r="K73" s="212">
        <f t="shared" si="44"/>
        <v>1</v>
      </c>
      <c r="L73" s="146" t="str">
        <f t="shared" si="45"/>
        <v>C1</v>
      </c>
      <c r="M73" s="146" t="str">
        <f t="shared" si="46"/>
        <v>CB4</v>
      </c>
      <c r="N73" s="146" t="str">
        <f t="shared" si="47"/>
        <v>CL5</v>
      </c>
      <c r="O73" s="146">
        <f t="shared" si="48"/>
        <v>0</v>
      </c>
      <c r="P73" s="146">
        <f t="shared" si="49"/>
        <v>50</v>
      </c>
      <c r="Q73" s="146">
        <f t="shared" si="50"/>
        <v>1200</v>
      </c>
      <c r="R73" s="146">
        <f t="shared" si="51"/>
        <v>60</v>
      </c>
      <c r="S73" s="146">
        <f t="shared" si="52"/>
        <v>0.37</v>
      </c>
      <c r="T73" s="146">
        <f t="shared" si="53"/>
        <v>310</v>
      </c>
      <c r="V73" s="237">
        <f t="shared" si="17"/>
        <v>6.4526886930366581E-2</v>
      </c>
      <c r="W73" s="214">
        <f t="shared" si="18"/>
        <v>2.1263123008031322</v>
      </c>
      <c r="Y73" s="238">
        <f t="shared" si="19"/>
        <v>0.22679872163212569</v>
      </c>
      <c r="Z73" s="214">
        <f t="shared" si="20"/>
        <v>0.75977571746762107</v>
      </c>
      <c r="AB73" s="207">
        <f>INDEX(Coefficients!$O$3:$O$7,MATCH(S73,Coefficients!$O$3:$O$7))</f>
        <v>0.3</v>
      </c>
      <c r="AC73" s="207">
        <f>INDEX(Coefficients!$O$3:$O$7,MATCH(S73,Coefficients!$O$3:$O$7)+1)</f>
        <v>0.4</v>
      </c>
      <c r="AD73" s="212">
        <f>INDEX(Coefficients!$P$3:$P$7,MATCH(S73,Coefficients!$O$3:$O$7))</f>
        <v>50</v>
      </c>
      <c r="AE73" s="212">
        <f>INDEX(Coefficients!$P$3:$P$7,MATCH(S73,Coefficients!$O$3:$O$7)+1)</f>
        <v>41.8</v>
      </c>
      <c r="AF73" s="212">
        <f t="shared" si="21"/>
        <v>44.26</v>
      </c>
      <c r="AG73" s="136">
        <f t="shared" si="54"/>
        <v>2047</v>
      </c>
      <c r="AH73" s="137">
        <f t="shared" si="55"/>
        <v>19.100000000000001</v>
      </c>
      <c r="AI73" s="207">
        <f t="shared" si="22"/>
        <v>916.80000000000075</v>
      </c>
      <c r="AJ73" s="213">
        <f t="shared" si="23"/>
        <v>19.100000000000016</v>
      </c>
      <c r="AK73" s="136">
        <v>12</v>
      </c>
      <c r="AL73" s="137">
        <f t="shared" si="56"/>
        <v>62.5</v>
      </c>
      <c r="AM73" s="214">
        <f t="shared" si="57"/>
        <v>0.94555660530549068</v>
      </c>
      <c r="AN73" s="207">
        <f>INDEX(Coefficients!$K$3:$K$10,MATCH(S73,Coefficients!$K$3:$K$10))</f>
        <v>0.35</v>
      </c>
      <c r="AO73" s="207">
        <f>INDEX(Coefficients!$K$3:$K$10,MATCH(S73,Coefficients!$K$3:$K$10)+1)</f>
        <v>0.4</v>
      </c>
      <c r="AP73" s="207">
        <f>INDEX(Coefficients!$L$3:$L$10,MATCH(S73,Coefficients!$K$3:$K$10))</f>
        <v>0.19142307491680963</v>
      </c>
      <c r="AQ73" s="207">
        <f>INDEX(Coefficients!$L$3:$L$10,MATCH(S73,Coefficients!$K$3:$K$10)+1)</f>
        <v>0.35425563574488944</v>
      </c>
      <c r="AR73" s="214">
        <f>INDEX(Coefficients!$M$3:$M$10,MATCH(S73,Coefficients!$K$3:$K$10))</f>
        <v>0.20023799980895765</v>
      </c>
      <c r="AS73" s="214">
        <f>INDEX(Coefficients!$M$3:$M$10,MATCH(S73,Coefficients!$K$3:$K$10)+1)</f>
        <v>0.20987997823914079</v>
      </c>
      <c r="AT73" s="92">
        <f t="shared" si="24"/>
        <v>2.5655609924804158E-5</v>
      </c>
      <c r="AU73" s="140">
        <f t="shared" si="5"/>
        <v>0.20409479118103091</v>
      </c>
      <c r="AV73" s="215">
        <f t="shared" si="25"/>
        <v>1.1642594309363058E-5</v>
      </c>
      <c r="AW73" s="226">
        <f t="shared" si="26"/>
        <v>3.6740448706859108E-2</v>
      </c>
      <c r="AX73" s="205">
        <f t="shared" si="6"/>
        <v>0.71366705445737511</v>
      </c>
      <c r="AY73" s="205">
        <f t="shared" si="58"/>
        <v>84.741590689541354</v>
      </c>
      <c r="AZ73" s="137">
        <f t="shared" si="59"/>
        <v>352.5</v>
      </c>
      <c r="BA73" s="213">
        <f t="shared" si="27"/>
        <v>16920</v>
      </c>
      <c r="BB73" s="228">
        <f t="shared" si="28"/>
        <v>6.6974999999999999E-4</v>
      </c>
      <c r="BC73" s="136" t="str">
        <f t="shared" si="9"/>
        <v>YES</v>
      </c>
      <c r="BD73" s="209">
        <f t="shared" si="60"/>
        <v>3.2263443465183292</v>
      </c>
      <c r="BE73" s="55">
        <f t="shared" si="11"/>
        <v>6.4526886930366581E-2</v>
      </c>
      <c r="BF73" s="126">
        <f t="shared" si="61"/>
        <v>2.1263123008031322</v>
      </c>
      <c r="BG73" s="46">
        <f t="shared" si="29"/>
        <v>-0.85566243270259357</v>
      </c>
      <c r="BH73" s="204">
        <f>VLOOKUP(M73,Coefficients!$E$4:$I$7,3)</f>
        <v>0.43099999999999999</v>
      </c>
      <c r="BI73" s="136">
        <f t="shared" si="30"/>
        <v>2.5000000000000001E-2</v>
      </c>
      <c r="BJ73" s="50">
        <f t="shared" si="31"/>
        <v>0.42130250000000014</v>
      </c>
      <c r="BK73" s="134">
        <f t="shared" si="32"/>
        <v>20.222519999999989</v>
      </c>
      <c r="CB73" s="205" t="str">
        <f t="shared" si="62"/>
        <v>splash</v>
      </c>
      <c r="CC73" s="212">
        <f t="shared" si="63"/>
        <v>1</v>
      </c>
      <c r="CD73" s="205">
        <f>IF(CB73="atmospheric",IF(CC73&gt;=1,Coefficients!$T$5,Coefficients!$T$4),Coefficients!$T$3)</f>
        <v>7.35</v>
      </c>
      <c r="CE73" s="136">
        <f>IF(S73&lt;Coefficients!$V$3,Coefficients!$X$3-(Coefficients!$X$4-Coefficients!$X$3)*(Coefficients!$V$3-S73)/(Coefficients!$V$4-Coefficients!$V$3),IF(S73&gt;Coefficients!$V$6,(Coefficients!$X$6-Coefficients!$X$5)*(S73-Coefficients!$V$6)/(Coefficients!$V$6-Coefficients!$V$5)+Coefficients!$X$6,VLOOKUP(S73,Coefficients!$V$3:$X$6,3)))</f>
        <v>5.1999999999999975</v>
      </c>
      <c r="CF73" s="119">
        <f t="shared" si="33"/>
        <v>1.6409601519999992E-4</v>
      </c>
      <c r="CG73" s="136">
        <f>VLOOKUP(CB73,Coefficients!$Z$4:$AD$7,4,FALSE)</f>
        <v>0.26500000000000001</v>
      </c>
      <c r="CH73" s="136">
        <f>VLOOKUP(CB73,Coefficients!$Z$4:$AD$7,2,FALSE)</f>
        <v>0.37</v>
      </c>
      <c r="CI73" s="214">
        <f t="shared" si="64"/>
        <v>6.7347983214508478</v>
      </c>
      <c r="CJ73" s="47">
        <f t="shared" si="65"/>
        <v>0.75977571746762107</v>
      </c>
      <c r="CK73" s="34">
        <v>3.35</v>
      </c>
      <c r="CL73" s="52">
        <f t="shared" si="34"/>
        <v>0.22679872163212569</v>
      </c>
      <c r="CM73" s="204">
        <f>VLOOKUP(N73,Coefficients!$E$12:$I$16,3)</f>
        <v>6.0350000000000001</v>
      </c>
      <c r="CN73" s="205">
        <f t="shared" si="35"/>
        <v>2.5000000000000001E-2</v>
      </c>
      <c r="CO73" s="203">
        <f t="shared" si="36"/>
        <v>5.8992125000000026</v>
      </c>
      <c r="CP73" s="189">
        <f t="shared" si="37"/>
        <v>283.16220000000004</v>
      </c>
    </row>
    <row r="74" spans="2:94">
      <c r="B74" s="56" t="s">
        <v>290</v>
      </c>
      <c r="C74" s="56" t="s">
        <v>291</v>
      </c>
      <c r="D74" s="56">
        <v>2048</v>
      </c>
      <c r="E74" s="57">
        <f t="shared" si="38"/>
        <v>19.100000000000001</v>
      </c>
      <c r="F74" s="57">
        <f t="shared" si="39"/>
        <v>62.5</v>
      </c>
      <c r="G74" s="57">
        <f t="shared" si="40"/>
        <v>352.5</v>
      </c>
      <c r="H74" s="146">
        <f t="shared" si="41"/>
        <v>2007</v>
      </c>
      <c r="I74" s="141" t="str">
        <f t="shared" si="42"/>
        <v>Pile No 243 @ Berth 107</v>
      </c>
      <c r="J74" s="205" t="str">
        <f t="shared" si="43"/>
        <v>splash</v>
      </c>
      <c r="K74" s="212">
        <f t="shared" si="44"/>
        <v>1</v>
      </c>
      <c r="L74" s="146" t="str">
        <f t="shared" si="45"/>
        <v>C1</v>
      </c>
      <c r="M74" s="146" t="str">
        <f t="shared" si="46"/>
        <v>CB4</v>
      </c>
      <c r="N74" s="146" t="str">
        <f t="shared" si="47"/>
        <v>CL5</v>
      </c>
      <c r="O74" s="146">
        <f t="shared" si="48"/>
        <v>0</v>
      </c>
      <c r="P74" s="146">
        <f t="shared" si="49"/>
        <v>50</v>
      </c>
      <c r="Q74" s="146">
        <f t="shared" si="50"/>
        <v>1200</v>
      </c>
      <c r="R74" s="146">
        <f t="shared" si="51"/>
        <v>60</v>
      </c>
      <c r="S74" s="146">
        <f t="shared" si="52"/>
        <v>0.37</v>
      </c>
      <c r="T74" s="146">
        <f t="shared" si="53"/>
        <v>310</v>
      </c>
      <c r="V74" s="237">
        <f t="shared" si="17"/>
        <v>6.4897764197547281E-2</v>
      </c>
      <c r="W74" s="214">
        <f t="shared" si="18"/>
        <v>2.1448561641621673</v>
      </c>
      <c r="Y74" s="238">
        <f t="shared" si="19"/>
        <v>0.23174063164840017</v>
      </c>
      <c r="Z74" s="214">
        <f t="shared" si="20"/>
        <v>0.77633111602214055</v>
      </c>
      <c r="AB74" s="207">
        <f>INDEX(Coefficients!$O$3:$O$7,MATCH(S74,Coefficients!$O$3:$O$7))</f>
        <v>0.3</v>
      </c>
      <c r="AC74" s="207">
        <f>INDEX(Coefficients!$O$3:$O$7,MATCH(S74,Coefficients!$O$3:$O$7)+1)</f>
        <v>0.4</v>
      </c>
      <c r="AD74" s="212">
        <f>INDEX(Coefficients!$P$3:$P$7,MATCH(S74,Coefficients!$O$3:$O$7))</f>
        <v>50</v>
      </c>
      <c r="AE74" s="212">
        <f>INDEX(Coefficients!$P$3:$P$7,MATCH(S74,Coefficients!$O$3:$O$7)+1)</f>
        <v>41.8</v>
      </c>
      <c r="AF74" s="212">
        <f t="shared" si="21"/>
        <v>44.26</v>
      </c>
      <c r="AG74" s="136">
        <f t="shared" si="54"/>
        <v>2048</v>
      </c>
      <c r="AH74" s="137">
        <f t="shared" si="55"/>
        <v>19.100000000000001</v>
      </c>
      <c r="AI74" s="207">
        <f t="shared" si="22"/>
        <v>935.90000000000077</v>
      </c>
      <c r="AJ74" s="213">
        <f t="shared" si="23"/>
        <v>19.100000000000016</v>
      </c>
      <c r="AK74" s="136">
        <v>12</v>
      </c>
      <c r="AL74" s="137">
        <f t="shared" si="56"/>
        <v>62.5</v>
      </c>
      <c r="AM74" s="214">
        <f t="shared" si="57"/>
        <v>0.94555660530549068</v>
      </c>
      <c r="AN74" s="207">
        <f>INDEX(Coefficients!$K$3:$K$10,MATCH(S74,Coefficients!$K$3:$K$10))</f>
        <v>0.35</v>
      </c>
      <c r="AO74" s="207">
        <f>INDEX(Coefficients!$K$3:$K$10,MATCH(S74,Coefficients!$K$3:$K$10)+1)</f>
        <v>0.4</v>
      </c>
      <c r="AP74" s="207">
        <f>INDEX(Coefficients!$L$3:$L$10,MATCH(S74,Coefficients!$K$3:$K$10))</f>
        <v>0.19142307491680963</v>
      </c>
      <c r="AQ74" s="207">
        <f>INDEX(Coefficients!$L$3:$L$10,MATCH(S74,Coefficients!$K$3:$K$10)+1)</f>
        <v>0.35425563574488944</v>
      </c>
      <c r="AR74" s="214">
        <f>INDEX(Coefficients!$M$3:$M$10,MATCH(S74,Coefficients!$K$3:$K$10))</f>
        <v>0.20023799980895765</v>
      </c>
      <c r="AS74" s="214">
        <f>INDEX(Coefficients!$M$3:$M$10,MATCH(S74,Coefficients!$K$3:$K$10)+1)</f>
        <v>0.20987997823914079</v>
      </c>
      <c r="AT74" s="92">
        <f t="shared" si="24"/>
        <v>2.5655609924804158E-5</v>
      </c>
      <c r="AU74" s="140">
        <f t="shared" si="5"/>
        <v>0.20409479118103091</v>
      </c>
      <c r="AV74" s="215">
        <f t="shared" si="25"/>
        <v>1.1593701855396413E-5</v>
      </c>
      <c r="AW74" s="226">
        <f t="shared" si="26"/>
        <v>3.6586159151680731E-2</v>
      </c>
      <c r="AX74" s="205">
        <f t="shared" si="6"/>
        <v>0.71366705445737511</v>
      </c>
      <c r="AY74" s="205">
        <f t="shared" si="58"/>
        <v>84.741590689541354</v>
      </c>
      <c r="AZ74" s="137">
        <f t="shared" si="59"/>
        <v>352.5</v>
      </c>
      <c r="BA74" s="213">
        <f t="shared" si="27"/>
        <v>17272.5</v>
      </c>
      <c r="BB74" s="228">
        <f t="shared" si="28"/>
        <v>6.6974999999999999E-4</v>
      </c>
      <c r="BC74" s="136" t="str">
        <f t="shared" si="9"/>
        <v>YES</v>
      </c>
      <c r="BD74" s="209">
        <f t="shared" si="60"/>
        <v>3.2448882098773639</v>
      </c>
      <c r="BE74" s="55">
        <f t="shared" si="11"/>
        <v>6.4897764197547281E-2</v>
      </c>
      <c r="BF74" s="126">
        <f t="shared" si="61"/>
        <v>2.1448561641621673</v>
      </c>
      <c r="BG74" s="46">
        <f t="shared" si="29"/>
        <v>-0.85714285714285721</v>
      </c>
      <c r="BH74" s="204">
        <f>VLOOKUP(M74,Coefficients!$E$4:$I$7,3)</f>
        <v>0.43099999999999999</v>
      </c>
      <c r="BI74" s="136">
        <f t="shared" si="30"/>
        <v>2.5000000000000001E-2</v>
      </c>
      <c r="BJ74" s="50">
        <f t="shared" si="31"/>
        <v>0.42130250000000014</v>
      </c>
      <c r="BK74" s="134">
        <f t="shared" si="32"/>
        <v>20.643822499999988</v>
      </c>
      <c r="CB74" s="205" t="str">
        <f t="shared" si="62"/>
        <v>splash</v>
      </c>
      <c r="CC74" s="212">
        <f t="shared" si="63"/>
        <v>1</v>
      </c>
      <c r="CD74" s="205">
        <f>IF(CB74="atmospheric",IF(CC74&gt;=1,Coefficients!$T$5,Coefficients!$T$4),Coefficients!$T$3)</f>
        <v>7.35</v>
      </c>
      <c r="CE74" s="136">
        <f>IF(S74&lt;Coefficients!$V$3,Coefficients!$X$3-(Coefficients!$X$4-Coefficients!$X$3)*(Coefficients!$V$3-S74)/(Coefficients!$V$4-Coefficients!$V$3),IF(S74&gt;Coefficients!$V$6,(Coefficients!$X$6-Coefficients!$X$5)*(S74-Coefficients!$V$6)/(Coefficients!$V$6-Coefficients!$V$5)+Coefficients!$X$6,VLOOKUP(S74,Coefficients!$V$3:$X$6,3)))</f>
        <v>5.1999999999999975</v>
      </c>
      <c r="CF74" s="119">
        <f t="shared" si="33"/>
        <v>1.6409601519999992E-4</v>
      </c>
      <c r="CG74" s="136">
        <f>VLOOKUP(CB74,Coefficients!$Z$4:$AD$7,4,FALSE)</f>
        <v>0.26500000000000001</v>
      </c>
      <c r="CH74" s="136">
        <f>VLOOKUP(CB74,Coefficients!$Z$4:$AD$7,2,FALSE)</f>
        <v>0.37</v>
      </c>
      <c r="CI74" s="214">
        <f t="shared" si="64"/>
        <v>6.7352663639027543</v>
      </c>
      <c r="CJ74" s="47">
        <f t="shared" si="65"/>
        <v>0.77633111602214055</v>
      </c>
      <c r="CK74" s="34">
        <v>3.35</v>
      </c>
      <c r="CL74" s="52">
        <f t="shared" si="34"/>
        <v>0.23174063164840017</v>
      </c>
      <c r="CM74" s="204">
        <f>VLOOKUP(N74,Coefficients!$E$12:$I$16,3)</f>
        <v>6.0350000000000001</v>
      </c>
      <c r="CN74" s="205">
        <f t="shared" si="35"/>
        <v>2.5000000000000001E-2</v>
      </c>
      <c r="CO74" s="203">
        <f t="shared" si="36"/>
        <v>5.8992125000000026</v>
      </c>
      <c r="CP74" s="189">
        <f t="shared" si="37"/>
        <v>289.06141250000002</v>
      </c>
    </row>
    <row r="75" spans="2:94">
      <c r="B75" s="56" t="s">
        <v>290</v>
      </c>
      <c r="C75" s="56" t="s">
        <v>291</v>
      </c>
      <c r="D75" s="56">
        <v>2049</v>
      </c>
      <c r="E75" s="57">
        <f t="shared" si="38"/>
        <v>19.100000000000001</v>
      </c>
      <c r="F75" s="57">
        <f t="shared" si="39"/>
        <v>62.5</v>
      </c>
      <c r="G75" s="57">
        <f t="shared" si="40"/>
        <v>352.5</v>
      </c>
      <c r="H75" s="146">
        <f t="shared" si="41"/>
        <v>2007</v>
      </c>
      <c r="I75" s="141" t="str">
        <f t="shared" si="42"/>
        <v>Pile No 243 @ Berth 107</v>
      </c>
      <c r="J75" s="205" t="str">
        <f t="shared" si="43"/>
        <v>splash</v>
      </c>
      <c r="K75" s="212">
        <f t="shared" si="44"/>
        <v>1</v>
      </c>
      <c r="L75" s="146" t="str">
        <f t="shared" si="45"/>
        <v>C1</v>
      </c>
      <c r="M75" s="146" t="str">
        <f t="shared" si="46"/>
        <v>CB4</v>
      </c>
      <c r="N75" s="146" t="str">
        <f t="shared" si="47"/>
        <v>CL5</v>
      </c>
      <c r="O75" s="146">
        <f t="shared" si="48"/>
        <v>0</v>
      </c>
      <c r="P75" s="146">
        <f t="shared" si="49"/>
        <v>50</v>
      </c>
      <c r="Q75" s="146">
        <f t="shared" si="50"/>
        <v>1200</v>
      </c>
      <c r="R75" s="146">
        <f t="shared" si="51"/>
        <v>60</v>
      </c>
      <c r="S75" s="146">
        <f t="shared" si="52"/>
        <v>0.37</v>
      </c>
      <c r="T75" s="146">
        <f t="shared" si="53"/>
        <v>310</v>
      </c>
      <c r="V75" s="237">
        <f t="shared" si="17"/>
        <v>6.5263215903154648E-2</v>
      </c>
      <c r="W75" s="214">
        <f t="shared" si="18"/>
        <v>2.163128749442536</v>
      </c>
      <c r="Y75" s="238">
        <f t="shared" si="19"/>
        <v>0.23663335590360307</v>
      </c>
      <c r="Z75" s="214">
        <f t="shared" si="20"/>
        <v>0.79272174227707026</v>
      </c>
      <c r="AB75" s="207">
        <f>INDEX(Coefficients!$O$3:$O$7,MATCH(S75,Coefficients!$O$3:$O$7))</f>
        <v>0.3</v>
      </c>
      <c r="AC75" s="207">
        <f>INDEX(Coefficients!$O$3:$O$7,MATCH(S75,Coefficients!$O$3:$O$7)+1)</f>
        <v>0.4</v>
      </c>
      <c r="AD75" s="212">
        <f>INDEX(Coefficients!$P$3:$P$7,MATCH(S75,Coefficients!$O$3:$O$7))</f>
        <v>50</v>
      </c>
      <c r="AE75" s="212">
        <f>INDEX(Coefficients!$P$3:$P$7,MATCH(S75,Coefficients!$O$3:$O$7)+1)</f>
        <v>41.8</v>
      </c>
      <c r="AF75" s="212">
        <f t="shared" si="21"/>
        <v>44.26</v>
      </c>
      <c r="AG75" s="136">
        <f t="shared" si="54"/>
        <v>2049</v>
      </c>
      <c r="AH75" s="137">
        <f t="shared" si="55"/>
        <v>19.100000000000001</v>
      </c>
      <c r="AI75" s="207">
        <f t="shared" si="22"/>
        <v>955.0000000000008</v>
      </c>
      <c r="AJ75" s="213">
        <f t="shared" si="23"/>
        <v>19.100000000000016</v>
      </c>
      <c r="AK75" s="136">
        <v>12</v>
      </c>
      <c r="AL75" s="137">
        <f t="shared" si="56"/>
        <v>62.5</v>
      </c>
      <c r="AM75" s="214">
        <f t="shared" si="57"/>
        <v>0.94555660530549068</v>
      </c>
      <c r="AN75" s="207">
        <f>INDEX(Coefficients!$K$3:$K$10,MATCH(S75,Coefficients!$K$3:$K$10))</f>
        <v>0.35</v>
      </c>
      <c r="AO75" s="207">
        <f>INDEX(Coefficients!$K$3:$K$10,MATCH(S75,Coefficients!$K$3:$K$10)+1)</f>
        <v>0.4</v>
      </c>
      <c r="AP75" s="207">
        <f>INDEX(Coefficients!$L$3:$L$10,MATCH(S75,Coefficients!$K$3:$K$10))</f>
        <v>0.19142307491680963</v>
      </c>
      <c r="AQ75" s="207">
        <f>INDEX(Coefficients!$L$3:$L$10,MATCH(S75,Coefficients!$K$3:$K$10)+1)</f>
        <v>0.35425563574488944</v>
      </c>
      <c r="AR75" s="214">
        <f>INDEX(Coefficients!$M$3:$M$10,MATCH(S75,Coefficients!$K$3:$K$10))</f>
        <v>0.20023799980895765</v>
      </c>
      <c r="AS75" s="214">
        <f>INDEX(Coefficients!$M$3:$M$10,MATCH(S75,Coefficients!$K$3:$K$10)+1)</f>
        <v>0.20987997823914079</v>
      </c>
      <c r="AT75" s="92">
        <f t="shared" si="24"/>
        <v>2.5655609924804158E-5</v>
      </c>
      <c r="AU75" s="140">
        <f t="shared" si="5"/>
        <v>0.20409479118103091</v>
      </c>
      <c r="AV75" s="215">
        <f t="shared" si="25"/>
        <v>1.154599634216788E-5</v>
      </c>
      <c r="AW75" s="226">
        <f t="shared" si="26"/>
        <v>3.6435615216606251E-2</v>
      </c>
      <c r="AX75" s="205">
        <f t="shared" si="6"/>
        <v>0.71366705445737511</v>
      </c>
      <c r="AY75" s="205">
        <f t="shared" si="58"/>
        <v>84.741590689541354</v>
      </c>
      <c r="AZ75" s="137">
        <f t="shared" si="59"/>
        <v>352.5</v>
      </c>
      <c r="BA75" s="213">
        <f t="shared" si="27"/>
        <v>17625</v>
      </c>
      <c r="BB75" s="228">
        <f t="shared" si="28"/>
        <v>6.6974999999999999E-4</v>
      </c>
      <c r="BC75" s="136" t="str">
        <f t="shared" si="9"/>
        <v>YES</v>
      </c>
      <c r="BD75" s="209">
        <f t="shared" si="60"/>
        <v>3.2631607951577326</v>
      </c>
      <c r="BE75" s="55">
        <f t="shared" si="11"/>
        <v>6.5263215903154648E-2</v>
      </c>
      <c r="BF75" s="126">
        <f t="shared" si="61"/>
        <v>2.163128749442536</v>
      </c>
      <c r="BG75" s="46">
        <f t="shared" si="29"/>
        <v>-0.85857864376269055</v>
      </c>
      <c r="BH75" s="204">
        <f>VLOOKUP(M75,Coefficients!$E$4:$I$7,3)</f>
        <v>0.43099999999999999</v>
      </c>
      <c r="BI75" s="136">
        <f t="shared" si="30"/>
        <v>2.5000000000000001E-2</v>
      </c>
      <c r="BJ75" s="50">
        <f t="shared" si="31"/>
        <v>0.42130250000000014</v>
      </c>
      <c r="BK75" s="134">
        <f t="shared" si="32"/>
        <v>21.065124999999988</v>
      </c>
      <c r="CB75" s="205" t="str">
        <f t="shared" si="62"/>
        <v>splash</v>
      </c>
      <c r="CC75" s="212">
        <f t="shared" si="63"/>
        <v>1</v>
      </c>
      <c r="CD75" s="205">
        <f>IF(CB75="atmospheric",IF(CC75&gt;=1,Coefficients!$T$5,Coefficients!$T$4),Coefficients!$T$3)</f>
        <v>7.35</v>
      </c>
      <c r="CE75" s="136">
        <f>IF(S75&lt;Coefficients!$V$3,Coefficients!$X$3-(Coefficients!$X$4-Coefficients!$X$3)*(Coefficients!$V$3-S75)/(Coefficients!$V$4-Coefficients!$V$3),IF(S75&gt;Coefficients!$V$6,(Coefficients!$X$6-Coefficients!$X$5)*(S75-Coefficients!$V$6)/(Coefficients!$V$6-Coefficients!$V$5)+Coefficients!$X$6,VLOOKUP(S75,Coefficients!$V$3:$X$6,3)))</f>
        <v>5.1999999999999975</v>
      </c>
      <c r="CF75" s="119">
        <f t="shared" si="33"/>
        <v>1.6409601519999992E-4</v>
      </c>
      <c r="CG75" s="136">
        <f>VLOOKUP(CB75,Coefficients!$Z$4:$AD$7,4,FALSE)</f>
        <v>0.26500000000000001</v>
      </c>
      <c r="CH75" s="136">
        <f>VLOOKUP(CB75,Coefficients!$Z$4:$AD$7,2,FALSE)</f>
        <v>0.37</v>
      </c>
      <c r="CI75" s="214">
        <f t="shared" si="64"/>
        <v>6.7357246074826573</v>
      </c>
      <c r="CJ75" s="47">
        <f t="shared" si="65"/>
        <v>0.79272174227707026</v>
      </c>
      <c r="CK75" s="34">
        <v>3.35</v>
      </c>
      <c r="CL75" s="52">
        <f t="shared" si="34"/>
        <v>0.23663335590360307</v>
      </c>
      <c r="CM75" s="204">
        <f>VLOOKUP(N75,Coefficients!$E$12:$I$16,3)</f>
        <v>6.0350000000000001</v>
      </c>
      <c r="CN75" s="205">
        <f t="shared" si="35"/>
        <v>2.5000000000000001E-2</v>
      </c>
      <c r="CO75" s="203">
        <f t="shared" si="36"/>
        <v>5.8992125000000026</v>
      </c>
      <c r="CP75" s="189">
        <f t="shared" si="37"/>
        <v>294.96062499999999</v>
      </c>
    </row>
    <row r="76" spans="2:94">
      <c r="B76" s="56" t="s">
        <v>290</v>
      </c>
      <c r="C76" s="56" t="s">
        <v>291</v>
      </c>
      <c r="D76" s="56">
        <v>2050</v>
      </c>
      <c r="E76" s="57">
        <f t="shared" si="38"/>
        <v>19.100000000000001</v>
      </c>
      <c r="F76" s="57">
        <f t="shared" si="39"/>
        <v>62.5</v>
      </c>
      <c r="G76" s="57">
        <f t="shared" si="40"/>
        <v>352.5</v>
      </c>
      <c r="H76" s="146">
        <f t="shared" si="41"/>
        <v>2007</v>
      </c>
      <c r="I76" s="141" t="str">
        <f t="shared" si="42"/>
        <v>Pile No 243 @ Berth 107</v>
      </c>
      <c r="J76" s="205" t="str">
        <f t="shared" si="43"/>
        <v>splash</v>
      </c>
      <c r="K76" s="212">
        <f t="shared" si="44"/>
        <v>1</v>
      </c>
      <c r="L76" s="146" t="str">
        <f t="shared" si="45"/>
        <v>C1</v>
      </c>
      <c r="M76" s="146" t="str">
        <f t="shared" si="46"/>
        <v>CB4</v>
      </c>
      <c r="N76" s="146" t="str">
        <f t="shared" si="47"/>
        <v>CL5</v>
      </c>
      <c r="O76" s="146">
        <f t="shared" si="48"/>
        <v>0</v>
      </c>
      <c r="P76" s="146">
        <f t="shared" si="49"/>
        <v>50</v>
      </c>
      <c r="Q76" s="146">
        <f t="shared" si="50"/>
        <v>1200</v>
      </c>
      <c r="R76" s="146">
        <f t="shared" si="51"/>
        <v>60</v>
      </c>
      <c r="S76" s="146">
        <f t="shared" si="52"/>
        <v>0.37</v>
      </c>
      <c r="T76" s="146">
        <f t="shared" si="53"/>
        <v>310</v>
      </c>
      <c r="V76" s="237">
        <f t="shared" si="17"/>
        <v>6.562342759069785E-2</v>
      </c>
      <c r="W76" s="214">
        <f t="shared" si="18"/>
        <v>2.1811393338196954</v>
      </c>
      <c r="Y76" s="238">
        <f t="shared" si="19"/>
        <v>0.24147734213338046</v>
      </c>
      <c r="Z76" s="214">
        <f t="shared" si="20"/>
        <v>0.80894909614682453</v>
      </c>
      <c r="AB76" s="207">
        <f>INDEX(Coefficients!$O$3:$O$7,MATCH(S76,Coefficients!$O$3:$O$7))</f>
        <v>0.3</v>
      </c>
      <c r="AC76" s="207">
        <f>INDEX(Coefficients!$O$3:$O$7,MATCH(S76,Coefficients!$O$3:$O$7)+1)</f>
        <v>0.4</v>
      </c>
      <c r="AD76" s="212">
        <f>INDEX(Coefficients!$P$3:$P$7,MATCH(S76,Coefficients!$O$3:$O$7))</f>
        <v>50</v>
      </c>
      <c r="AE76" s="212">
        <f>INDEX(Coefficients!$P$3:$P$7,MATCH(S76,Coefficients!$O$3:$O$7)+1)</f>
        <v>41.8</v>
      </c>
      <c r="AF76" s="212">
        <f t="shared" si="21"/>
        <v>44.26</v>
      </c>
      <c r="AG76" s="136">
        <f t="shared" si="54"/>
        <v>2050</v>
      </c>
      <c r="AH76" s="137">
        <f t="shared" si="55"/>
        <v>19.100000000000001</v>
      </c>
      <c r="AI76" s="207">
        <f t="shared" si="22"/>
        <v>974.10000000000082</v>
      </c>
      <c r="AJ76" s="213">
        <f t="shared" si="23"/>
        <v>19.100000000000016</v>
      </c>
      <c r="AK76" s="136">
        <v>12</v>
      </c>
      <c r="AL76" s="137">
        <f t="shared" si="56"/>
        <v>62.5</v>
      </c>
      <c r="AM76" s="214">
        <f t="shared" si="57"/>
        <v>0.94555660530549068</v>
      </c>
      <c r="AN76" s="207">
        <f>INDEX(Coefficients!$K$3:$K$10,MATCH(S76,Coefficients!$K$3:$K$10))</f>
        <v>0.35</v>
      </c>
      <c r="AO76" s="207">
        <f>INDEX(Coefficients!$K$3:$K$10,MATCH(S76,Coefficients!$K$3:$K$10)+1)</f>
        <v>0.4</v>
      </c>
      <c r="AP76" s="207">
        <f>INDEX(Coefficients!$L$3:$L$10,MATCH(S76,Coefficients!$K$3:$K$10))</f>
        <v>0.19142307491680963</v>
      </c>
      <c r="AQ76" s="207">
        <f>INDEX(Coefficients!$L$3:$L$10,MATCH(S76,Coefficients!$K$3:$K$10)+1)</f>
        <v>0.35425563574488944</v>
      </c>
      <c r="AR76" s="214">
        <f>INDEX(Coefficients!$M$3:$M$10,MATCH(S76,Coefficients!$K$3:$K$10))</f>
        <v>0.20023799980895765</v>
      </c>
      <c r="AS76" s="214">
        <f>INDEX(Coefficients!$M$3:$M$10,MATCH(S76,Coefficients!$K$3:$K$10)+1)</f>
        <v>0.20987997823914079</v>
      </c>
      <c r="AT76" s="92">
        <f t="shared" si="24"/>
        <v>2.5655609924804158E-5</v>
      </c>
      <c r="AU76" s="140">
        <f t="shared" si="5"/>
        <v>0.20409479118103091</v>
      </c>
      <c r="AV76" s="215">
        <f t="shared" si="25"/>
        <v>1.1499426065209516E-5</v>
      </c>
      <c r="AW76" s="226">
        <f t="shared" si="26"/>
        <v>3.6288653738228788E-2</v>
      </c>
      <c r="AX76" s="205">
        <f t="shared" si="6"/>
        <v>0.71366705445737511</v>
      </c>
      <c r="AY76" s="205">
        <f t="shared" si="58"/>
        <v>84.741590689541354</v>
      </c>
      <c r="AZ76" s="137">
        <f t="shared" si="59"/>
        <v>352.5</v>
      </c>
      <c r="BA76" s="213">
        <f t="shared" si="27"/>
        <v>17977.5</v>
      </c>
      <c r="BB76" s="228">
        <f t="shared" si="28"/>
        <v>6.6974999999999999E-4</v>
      </c>
      <c r="BC76" s="136" t="str">
        <f t="shared" si="9"/>
        <v>YES</v>
      </c>
      <c r="BD76" s="209">
        <f t="shared" si="60"/>
        <v>3.2811713795348925</v>
      </c>
      <c r="BE76" s="55">
        <f t="shared" si="11"/>
        <v>6.562342759069785E-2</v>
      </c>
      <c r="BF76" s="126">
        <f t="shared" si="61"/>
        <v>2.1811393338196954</v>
      </c>
      <c r="BG76" s="46">
        <f t="shared" si="29"/>
        <v>-0.85997199159719906</v>
      </c>
      <c r="BH76" s="204">
        <f>VLOOKUP(M76,Coefficients!$E$4:$I$7,3)</f>
        <v>0.43099999999999999</v>
      </c>
      <c r="BI76" s="136">
        <f t="shared" si="30"/>
        <v>2.5000000000000001E-2</v>
      </c>
      <c r="BJ76" s="50">
        <f t="shared" si="31"/>
        <v>0.42130250000000014</v>
      </c>
      <c r="BK76" s="134">
        <f t="shared" si="32"/>
        <v>21.486427499999987</v>
      </c>
      <c r="CB76" s="205" t="str">
        <f t="shared" si="62"/>
        <v>splash</v>
      </c>
      <c r="CC76" s="212">
        <f t="shared" si="63"/>
        <v>1</v>
      </c>
      <c r="CD76" s="205">
        <f>IF(CB76="atmospheric",IF(CC76&gt;=1,Coefficients!$T$5,Coefficients!$T$4),Coefficients!$T$3)</f>
        <v>7.35</v>
      </c>
      <c r="CE76" s="136">
        <f>IF(S76&lt;Coefficients!$V$3,Coefficients!$X$3-(Coefficients!$X$4-Coefficients!$X$3)*(Coefficients!$V$3-S76)/(Coefficients!$V$4-Coefficients!$V$3),IF(S76&gt;Coefficients!$V$6,(Coefficients!$X$6-Coefficients!$X$5)*(S76-Coefficients!$V$6)/(Coefficients!$V$6-Coefficients!$V$5)+Coefficients!$X$6,VLOOKUP(S76,Coefficients!$V$3:$X$6,3)))</f>
        <v>5.1999999999999975</v>
      </c>
      <c r="CF76" s="119">
        <f t="shared" si="33"/>
        <v>1.6409601519999992E-4</v>
      </c>
      <c r="CG76" s="136">
        <f>VLOOKUP(CB76,Coefficients!$Z$4:$AD$7,4,FALSE)</f>
        <v>0.26500000000000001</v>
      </c>
      <c r="CH76" s="136">
        <f>VLOOKUP(CB76,Coefficients!$Z$4:$AD$7,2,FALSE)</f>
        <v>0.37</v>
      </c>
      <c r="CI76" s="214">
        <f t="shared" si="64"/>
        <v>6.736173447263714</v>
      </c>
      <c r="CJ76" s="47">
        <f t="shared" si="65"/>
        <v>0.80894909614682453</v>
      </c>
      <c r="CK76" s="34">
        <v>3.35</v>
      </c>
      <c r="CL76" s="52">
        <f t="shared" si="34"/>
        <v>0.24147734213338046</v>
      </c>
      <c r="CM76" s="204">
        <f>VLOOKUP(N76,Coefficients!$E$12:$I$16,3)</f>
        <v>6.0350000000000001</v>
      </c>
      <c r="CN76" s="205">
        <f t="shared" si="35"/>
        <v>2.5000000000000001E-2</v>
      </c>
      <c r="CO76" s="203">
        <f t="shared" si="36"/>
        <v>5.8992125000000026</v>
      </c>
      <c r="CP76" s="189">
        <f t="shared" si="37"/>
        <v>300.85983749999997</v>
      </c>
    </row>
    <row r="77" spans="2:94">
      <c r="B77" s="56" t="s">
        <v>290</v>
      </c>
      <c r="C77" s="56" t="s">
        <v>291</v>
      </c>
      <c r="D77" s="56">
        <v>2051</v>
      </c>
      <c r="E77" s="57">
        <f t="shared" si="38"/>
        <v>19.100000000000001</v>
      </c>
      <c r="F77" s="57">
        <f t="shared" si="39"/>
        <v>62.5</v>
      </c>
      <c r="G77" s="57">
        <f t="shared" si="40"/>
        <v>352.5</v>
      </c>
      <c r="H77" s="146">
        <f t="shared" si="41"/>
        <v>2007</v>
      </c>
      <c r="I77" s="141" t="str">
        <f t="shared" si="42"/>
        <v>Pile No 243 @ Berth 107</v>
      </c>
      <c r="J77" s="205" t="str">
        <f t="shared" si="43"/>
        <v>splash</v>
      </c>
      <c r="K77" s="212">
        <f t="shared" si="44"/>
        <v>1</v>
      </c>
      <c r="L77" s="146" t="str">
        <f t="shared" si="45"/>
        <v>C1</v>
      </c>
      <c r="M77" s="146" t="str">
        <f t="shared" si="46"/>
        <v>CB4</v>
      </c>
      <c r="N77" s="146" t="str">
        <f t="shared" si="47"/>
        <v>CL5</v>
      </c>
      <c r="O77" s="146">
        <f t="shared" si="48"/>
        <v>0</v>
      </c>
      <c r="P77" s="146">
        <f t="shared" si="49"/>
        <v>50</v>
      </c>
      <c r="Q77" s="146">
        <f t="shared" si="50"/>
        <v>1200</v>
      </c>
      <c r="R77" s="146">
        <f t="shared" si="51"/>
        <v>60</v>
      </c>
      <c r="S77" s="146">
        <f t="shared" si="52"/>
        <v>0.37</v>
      </c>
      <c r="T77" s="146">
        <f t="shared" si="53"/>
        <v>310</v>
      </c>
      <c r="V77" s="237">
        <f t="shared" si="17"/>
        <v>6.5978574968675069E-2</v>
      </c>
      <c r="W77" s="214">
        <f t="shared" si="18"/>
        <v>2.1988967027185566</v>
      </c>
      <c r="Y77" s="238">
        <f t="shared" si="19"/>
        <v>0.24627306756754674</v>
      </c>
      <c r="Z77" s="214">
        <f t="shared" si="20"/>
        <v>0.82501477635128162</v>
      </c>
      <c r="AB77" s="207">
        <f>INDEX(Coefficients!$O$3:$O$7,MATCH(S77,Coefficients!$O$3:$O$7))</f>
        <v>0.3</v>
      </c>
      <c r="AC77" s="207">
        <f>INDEX(Coefficients!$O$3:$O$7,MATCH(S77,Coefficients!$O$3:$O$7)+1)</f>
        <v>0.4</v>
      </c>
      <c r="AD77" s="212">
        <f>INDEX(Coefficients!$P$3:$P$7,MATCH(S77,Coefficients!$O$3:$O$7))</f>
        <v>50</v>
      </c>
      <c r="AE77" s="212">
        <f>INDEX(Coefficients!$P$3:$P$7,MATCH(S77,Coefficients!$O$3:$O$7)+1)</f>
        <v>41.8</v>
      </c>
      <c r="AF77" s="212">
        <f t="shared" si="21"/>
        <v>44.26</v>
      </c>
      <c r="AG77" s="136">
        <f t="shared" si="54"/>
        <v>2051</v>
      </c>
      <c r="AH77" s="137">
        <f t="shared" si="55"/>
        <v>19.100000000000001</v>
      </c>
      <c r="AI77" s="207">
        <f t="shared" si="22"/>
        <v>993.20000000000084</v>
      </c>
      <c r="AJ77" s="213">
        <f t="shared" si="23"/>
        <v>19.100000000000016</v>
      </c>
      <c r="AK77" s="136">
        <v>12</v>
      </c>
      <c r="AL77" s="137">
        <f t="shared" si="56"/>
        <v>62.5</v>
      </c>
      <c r="AM77" s="214">
        <f t="shared" si="57"/>
        <v>0.94555660530549068</v>
      </c>
      <c r="AN77" s="207">
        <f>INDEX(Coefficients!$K$3:$K$10,MATCH(S77,Coefficients!$K$3:$K$10))</f>
        <v>0.35</v>
      </c>
      <c r="AO77" s="207">
        <f>INDEX(Coefficients!$K$3:$K$10,MATCH(S77,Coefficients!$K$3:$K$10)+1)</f>
        <v>0.4</v>
      </c>
      <c r="AP77" s="207">
        <f>INDEX(Coefficients!$L$3:$L$10,MATCH(S77,Coefficients!$K$3:$K$10))</f>
        <v>0.19142307491680963</v>
      </c>
      <c r="AQ77" s="207">
        <f>INDEX(Coefficients!$L$3:$L$10,MATCH(S77,Coefficients!$K$3:$K$10)+1)</f>
        <v>0.35425563574488944</v>
      </c>
      <c r="AR77" s="214">
        <f>INDEX(Coefficients!$M$3:$M$10,MATCH(S77,Coefficients!$K$3:$K$10))</f>
        <v>0.20023799980895765</v>
      </c>
      <c r="AS77" s="214">
        <f>INDEX(Coefficients!$M$3:$M$10,MATCH(S77,Coefficients!$K$3:$K$10)+1)</f>
        <v>0.20987997823914079</v>
      </c>
      <c r="AT77" s="92">
        <f t="shared" si="24"/>
        <v>2.5655609924804158E-5</v>
      </c>
      <c r="AU77" s="140">
        <f t="shared" si="5"/>
        <v>0.20409479118103091</v>
      </c>
      <c r="AV77" s="215">
        <f t="shared" si="25"/>
        <v>1.1453942530854863E-5</v>
      </c>
      <c r="AW77" s="226">
        <f t="shared" si="26"/>
        <v>3.6145121685443961E-2</v>
      </c>
      <c r="AX77" s="205">
        <f t="shared" si="6"/>
        <v>0.71366705445737511</v>
      </c>
      <c r="AY77" s="205">
        <f t="shared" si="58"/>
        <v>84.741590689541354</v>
      </c>
      <c r="AZ77" s="137">
        <f t="shared" si="59"/>
        <v>352.5</v>
      </c>
      <c r="BA77" s="213">
        <f t="shared" si="27"/>
        <v>18330</v>
      </c>
      <c r="BB77" s="228">
        <f t="shared" si="28"/>
        <v>6.6974999999999999E-4</v>
      </c>
      <c r="BC77" s="136" t="str">
        <f t="shared" si="9"/>
        <v>YES</v>
      </c>
      <c r="BD77" s="209">
        <f t="shared" si="60"/>
        <v>3.2989287484337533</v>
      </c>
      <c r="BE77" s="55">
        <f t="shared" si="11"/>
        <v>6.5978574968675069E-2</v>
      </c>
      <c r="BF77" s="126">
        <f t="shared" si="61"/>
        <v>2.1988967027185566</v>
      </c>
      <c r="BG77" s="46">
        <f t="shared" si="29"/>
        <v>-0.86132495094369266</v>
      </c>
      <c r="BH77" s="204">
        <f>VLOOKUP(M77,Coefficients!$E$4:$I$7,3)</f>
        <v>0.43099999999999999</v>
      </c>
      <c r="BI77" s="136">
        <f t="shared" si="30"/>
        <v>2.5000000000000001E-2</v>
      </c>
      <c r="BJ77" s="50">
        <f t="shared" si="31"/>
        <v>0.42130250000000014</v>
      </c>
      <c r="BK77" s="134">
        <f t="shared" si="32"/>
        <v>21.907729999999987</v>
      </c>
      <c r="CB77" s="205" t="str">
        <f t="shared" si="62"/>
        <v>splash</v>
      </c>
      <c r="CC77" s="212">
        <f t="shared" si="63"/>
        <v>1</v>
      </c>
      <c r="CD77" s="205">
        <f>IF(CB77="atmospheric",IF(CC77&gt;=1,Coefficients!$T$5,Coefficients!$T$4),Coefficients!$T$3)</f>
        <v>7.35</v>
      </c>
      <c r="CE77" s="136">
        <f>IF(S77&lt;Coefficients!$V$3,Coefficients!$X$3-(Coefficients!$X$4-Coefficients!$X$3)*(Coefficients!$V$3-S77)/(Coefficients!$V$4-Coefficients!$V$3),IF(S77&gt;Coefficients!$V$6,(Coefficients!$X$6-Coefficients!$X$5)*(S77-Coefficients!$V$6)/(Coefficients!$V$6-Coefficients!$V$5)+Coefficients!$X$6,VLOOKUP(S77,Coefficients!$V$3:$X$6,3)))</f>
        <v>5.1999999999999975</v>
      </c>
      <c r="CF77" s="119">
        <f t="shared" si="33"/>
        <v>1.6409601519999992E-4</v>
      </c>
      <c r="CG77" s="136">
        <f>VLOOKUP(CB77,Coefficients!$Z$4:$AD$7,4,FALSE)</f>
        <v>0.26500000000000001</v>
      </c>
      <c r="CH77" s="136">
        <f>VLOOKUP(CB77,Coefficients!$Z$4:$AD$7,2,FALSE)</f>
        <v>0.37</v>
      </c>
      <c r="CI77" s="214">
        <f t="shared" si="64"/>
        <v>6.7366132550297291</v>
      </c>
      <c r="CJ77" s="47">
        <f t="shared" si="65"/>
        <v>0.82501477635128162</v>
      </c>
      <c r="CK77" s="34">
        <v>3.35</v>
      </c>
      <c r="CL77" s="52">
        <f t="shared" si="34"/>
        <v>0.24627306756754674</v>
      </c>
      <c r="CM77" s="204">
        <f>VLOOKUP(N77,Coefficients!$E$12:$I$16,3)</f>
        <v>6.0350000000000001</v>
      </c>
      <c r="CN77" s="205">
        <f t="shared" si="35"/>
        <v>2.5000000000000001E-2</v>
      </c>
      <c r="CO77" s="203">
        <f t="shared" si="36"/>
        <v>5.8992125000000026</v>
      </c>
      <c r="CP77" s="189">
        <f t="shared" si="37"/>
        <v>306.75904999999995</v>
      </c>
    </row>
    <row r="78" spans="2:94">
      <c r="B78" s="56" t="s">
        <v>290</v>
      </c>
      <c r="C78" s="56" t="s">
        <v>291</v>
      </c>
      <c r="D78" s="56">
        <v>2052</v>
      </c>
      <c r="E78" s="57">
        <f t="shared" si="38"/>
        <v>19.100000000000001</v>
      </c>
      <c r="F78" s="57">
        <f t="shared" si="39"/>
        <v>62.5</v>
      </c>
      <c r="G78" s="57">
        <f t="shared" si="40"/>
        <v>352.5</v>
      </c>
      <c r="H78" s="146">
        <f t="shared" si="41"/>
        <v>2007</v>
      </c>
      <c r="I78" s="141" t="str">
        <f t="shared" si="42"/>
        <v>Pile No 243 @ Berth 107</v>
      </c>
      <c r="J78" s="205" t="str">
        <f t="shared" si="43"/>
        <v>splash</v>
      </c>
      <c r="K78" s="212">
        <f t="shared" si="44"/>
        <v>1</v>
      </c>
      <c r="L78" s="146" t="str">
        <f t="shared" si="45"/>
        <v>C1</v>
      </c>
      <c r="M78" s="146" t="str">
        <f t="shared" si="46"/>
        <v>CB4</v>
      </c>
      <c r="N78" s="146" t="str">
        <f t="shared" si="47"/>
        <v>CL5</v>
      </c>
      <c r="O78" s="146">
        <f t="shared" si="48"/>
        <v>0</v>
      </c>
      <c r="P78" s="146">
        <f t="shared" si="49"/>
        <v>50</v>
      </c>
      <c r="Q78" s="146">
        <f t="shared" si="50"/>
        <v>1200</v>
      </c>
      <c r="R78" s="146">
        <f t="shared" si="51"/>
        <v>60</v>
      </c>
      <c r="S78" s="146">
        <f t="shared" si="52"/>
        <v>0.37</v>
      </c>
      <c r="T78" s="146">
        <f t="shared" si="53"/>
        <v>310</v>
      </c>
      <c r="V78" s="237">
        <f t="shared" si="17"/>
        <v>6.6328824609821646E-2</v>
      </c>
      <c r="W78" s="214">
        <f t="shared" si="18"/>
        <v>2.2164091847758849</v>
      </c>
      <c r="Y78" s="238">
        <f t="shared" si="19"/>
        <v>0.25102103418973459</v>
      </c>
      <c r="Z78" s="214">
        <f t="shared" si="20"/>
        <v>0.84092046453561098</v>
      </c>
      <c r="AB78" s="207">
        <f>INDEX(Coefficients!$O$3:$O$7,MATCH(S78,Coefficients!$O$3:$O$7))</f>
        <v>0.3</v>
      </c>
      <c r="AC78" s="207">
        <f>INDEX(Coefficients!$O$3:$O$7,MATCH(S78,Coefficients!$O$3:$O$7)+1)</f>
        <v>0.4</v>
      </c>
      <c r="AD78" s="212">
        <f>INDEX(Coefficients!$P$3:$P$7,MATCH(S78,Coefficients!$O$3:$O$7))</f>
        <v>50</v>
      </c>
      <c r="AE78" s="212">
        <f>INDEX(Coefficients!$P$3:$P$7,MATCH(S78,Coefficients!$O$3:$O$7)+1)</f>
        <v>41.8</v>
      </c>
      <c r="AF78" s="212">
        <f t="shared" si="21"/>
        <v>44.26</v>
      </c>
      <c r="AG78" s="136">
        <f t="shared" si="54"/>
        <v>2052</v>
      </c>
      <c r="AH78" s="137">
        <f t="shared" si="55"/>
        <v>19.100000000000001</v>
      </c>
      <c r="AI78" s="207">
        <f t="shared" si="22"/>
        <v>1012.3000000000009</v>
      </c>
      <c r="AJ78" s="213">
        <f t="shared" si="23"/>
        <v>19.100000000000016</v>
      </c>
      <c r="AK78" s="136">
        <v>12</v>
      </c>
      <c r="AL78" s="137">
        <f t="shared" si="56"/>
        <v>62.5</v>
      </c>
      <c r="AM78" s="214">
        <f t="shared" si="57"/>
        <v>0.94555660530549068</v>
      </c>
      <c r="AN78" s="207">
        <f>INDEX(Coefficients!$K$3:$K$10,MATCH(S78,Coefficients!$K$3:$K$10))</f>
        <v>0.35</v>
      </c>
      <c r="AO78" s="207">
        <f>INDEX(Coefficients!$K$3:$K$10,MATCH(S78,Coefficients!$K$3:$K$10)+1)</f>
        <v>0.4</v>
      </c>
      <c r="AP78" s="207">
        <f>INDEX(Coefficients!$L$3:$L$10,MATCH(S78,Coefficients!$K$3:$K$10))</f>
        <v>0.19142307491680963</v>
      </c>
      <c r="AQ78" s="207">
        <f>INDEX(Coefficients!$L$3:$L$10,MATCH(S78,Coefficients!$K$3:$K$10)+1)</f>
        <v>0.35425563574488944</v>
      </c>
      <c r="AR78" s="214">
        <f>INDEX(Coefficients!$M$3:$M$10,MATCH(S78,Coefficients!$K$3:$K$10))</f>
        <v>0.20023799980895765</v>
      </c>
      <c r="AS78" s="214">
        <f>INDEX(Coefficients!$M$3:$M$10,MATCH(S78,Coefficients!$K$3:$K$10)+1)</f>
        <v>0.20987997823914079</v>
      </c>
      <c r="AT78" s="92">
        <f t="shared" si="24"/>
        <v>2.5655609924804158E-5</v>
      </c>
      <c r="AU78" s="140">
        <f t="shared" si="5"/>
        <v>0.20409479118103091</v>
      </c>
      <c r="AV78" s="215">
        <f t="shared" si="25"/>
        <v>1.1409500199589843E-5</v>
      </c>
      <c r="AW78" s="226">
        <f t="shared" si="26"/>
        <v>3.6004875349544184E-2</v>
      </c>
      <c r="AX78" s="205">
        <f t="shared" si="6"/>
        <v>0.71366705445737511</v>
      </c>
      <c r="AY78" s="205">
        <f t="shared" si="58"/>
        <v>84.741590689541354</v>
      </c>
      <c r="AZ78" s="137">
        <f t="shared" si="59"/>
        <v>352.5</v>
      </c>
      <c r="BA78" s="213">
        <f t="shared" si="27"/>
        <v>18682.5</v>
      </c>
      <c r="BB78" s="228">
        <f t="shared" si="28"/>
        <v>6.6974999999999999E-4</v>
      </c>
      <c r="BC78" s="136" t="str">
        <f t="shared" si="9"/>
        <v>YES</v>
      </c>
      <c r="BD78" s="209">
        <f t="shared" si="60"/>
        <v>3.316441230491082</v>
      </c>
      <c r="BE78" s="55">
        <f t="shared" si="11"/>
        <v>6.6328824609821646E-2</v>
      </c>
      <c r="BF78" s="126">
        <f t="shared" si="61"/>
        <v>2.2164091847758849</v>
      </c>
      <c r="BG78" s="46">
        <f t="shared" si="29"/>
        <v>-0.86263943605131099</v>
      </c>
      <c r="BH78" s="204">
        <f>VLOOKUP(M78,Coefficients!$E$4:$I$7,3)</f>
        <v>0.43099999999999999</v>
      </c>
      <c r="BI78" s="136">
        <f t="shared" si="30"/>
        <v>2.5000000000000001E-2</v>
      </c>
      <c r="BJ78" s="50">
        <f t="shared" si="31"/>
        <v>0.42130250000000014</v>
      </c>
      <c r="BK78" s="134">
        <f t="shared" si="32"/>
        <v>22.329032499999986</v>
      </c>
      <c r="CB78" s="205" t="str">
        <f t="shared" si="62"/>
        <v>splash</v>
      </c>
      <c r="CC78" s="212">
        <f t="shared" si="63"/>
        <v>1</v>
      </c>
      <c r="CD78" s="205">
        <f>IF(CB78="atmospheric",IF(CC78&gt;=1,Coefficients!$T$5,Coefficients!$T$4),Coefficients!$T$3)</f>
        <v>7.35</v>
      </c>
      <c r="CE78" s="136">
        <f>IF(S78&lt;Coefficients!$V$3,Coefficients!$X$3-(Coefficients!$X$4-Coefficients!$X$3)*(Coefficients!$V$3-S78)/(Coefficients!$V$4-Coefficients!$V$3),IF(S78&gt;Coefficients!$V$6,(Coefficients!$X$6-Coefficients!$X$5)*(S78-Coefficients!$V$6)/(Coefficients!$V$6-Coefficients!$V$5)+Coefficients!$X$6,VLOOKUP(S78,Coefficients!$V$3:$X$6,3)))</f>
        <v>5.1999999999999975</v>
      </c>
      <c r="CF78" s="119">
        <f t="shared" si="33"/>
        <v>1.6409601519999992E-4</v>
      </c>
      <c r="CG78" s="136">
        <f>VLOOKUP(CB78,Coefficients!$Z$4:$AD$7,4,FALSE)</f>
        <v>0.26500000000000001</v>
      </c>
      <c r="CH78" s="136">
        <f>VLOOKUP(CB78,Coefficients!$Z$4:$AD$7,2,FALSE)</f>
        <v>0.37</v>
      </c>
      <c r="CI78" s="214">
        <f t="shared" si="64"/>
        <v>6.7370443810654557</v>
      </c>
      <c r="CJ78" s="47">
        <f t="shared" si="65"/>
        <v>0.84092046453561098</v>
      </c>
      <c r="CK78" s="34">
        <v>3.35</v>
      </c>
      <c r="CL78" s="52">
        <f t="shared" si="34"/>
        <v>0.25102103418973459</v>
      </c>
      <c r="CM78" s="204">
        <f>VLOOKUP(N78,Coefficients!$E$12:$I$16,3)</f>
        <v>6.0350000000000001</v>
      </c>
      <c r="CN78" s="205">
        <f t="shared" si="35"/>
        <v>2.5000000000000001E-2</v>
      </c>
      <c r="CO78" s="203">
        <f t="shared" si="36"/>
        <v>5.8992125000000026</v>
      </c>
      <c r="CP78" s="189">
        <f t="shared" si="37"/>
        <v>312.65826249999992</v>
      </c>
    </row>
    <row r="79" spans="2:94">
      <c r="B79" s="56" t="s">
        <v>290</v>
      </c>
      <c r="C79" s="56" t="s">
        <v>291</v>
      </c>
      <c r="D79" s="56">
        <v>2053</v>
      </c>
      <c r="E79" s="57">
        <f t="shared" si="38"/>
        <v>19.100000000000001</v>
      </c>
      <c r="F79" s="57">
        <f t="shared" si="39"/>
        <v>62.5</v>
      </c>
      <c r="G79" s="57">
        <f t="shared" si="40"/>
        <v>352.5</v>
      </c>
      <c r="H79" s="146">
        <f t="shared" si="41"/>
        <v>2007</v>
      </c>
      <c r="I79" s="141" t="str">
        <f t="shared" si="42"/>
        <v>Pile No 243 @ Berth 107</v>
      </c>
      <c r="J79" s="205" t="str">
        <f t="shared" si="43"/>
        <v>splash</v>
      </c>
      <c r="K79" s="212">
        <f t="shared" si="44"/>
        <v>1</v>
      </c>
      <c r="L79" s="146" t="str">
        <f t="shared" si="45"/>
        <v>C1</v>
      </c>
      <c r="M79" s="146" t="str">
        <f t="shared" si="46"/>
        <v>CB4</v>
      </c>
      <c r="N79" s="146" t="str">
        <f t="shared" si="47"/>
        <v>CL5</v>
      </c>
      <c r="O79" s="146">
        <f t="shared" si="48"/>
        <v>0</v>
      </c>
      <c r="P79" s="146">
        <f t="shared" si="49"/>
        <v>50</v>
      </c>
      <c r="Q79" s="146">
        <f t="shared" si="50"/>
        <v>1200</v>
      </c>
      <c r="R79" s="146">
        <f t="shared" si="51"/>
        <v>60</v>
      </c>
      <c r="S79" s="146">
        <f t="shared" si="52"/>
        <v>0.37</v>
      </c>
      <c r="T79" s="146">
        <f t="shared" si="53"/>
        <v>310</v>
      </c>
      <c r="V79" s="237">
        <f t="shared" si="17"/>
        <v>6.6674334588466028E-2</v>
      </c>
      <c r="W79" s="214">
        <f t="shared" si="18"/>
        <v>2.2336846837081046</v>
      </c>
      <c r="Y79" s="238">
        <f t="shared" si="19"/>
        <v>0.25572176456286777</v>
      </c>
      <c r="Z79" s="214">
        <f t="shared" si="20"/>
        <v>0.85666791128560704</v>
      </c>
      <c r="AB79" s="207">
        <f>INDEX(Coefficients!$O$3:$O$7,MATCH(S79,Coefficients!$O$3:$O$7))</f>
        <v>0.3</v>
      </c>
      <c r="AC79" s="207">
        <f>INDEX(Coefficients!$O$3:$O$7,MATCH(S79,Coefficients!$O$3:$O$7)+1)</f>
        <v>0.4</v>
      </c>
      <c r="AD79" s="212">
        <f>INDEX(Coefficients!$P$3:$P$7,MATCH(S79,Coefficients!$O$3:$O$7))</f>
        <v>50</v>
      </c>
      <c r="AE79" s="212">
        <f>INDEX(Coefficients!$P$3:$P$7,MATCH(S79,Coefficients!$O$3:$O$7)+1)</f>
        <v>41.8</v>
      </c>
      <c r="AF79" s="212">
        <f t="shared" si="21"/>
        <v>44.26</v>
      </c>
      <c r="AG79" s="136">
        <f t="shared" si="54"/>
        <v>2053</v>
      </c>
      <c r="AH79" s="137">
        <f t="shared" si="55"/>
        <v>19.100000000000001</v>
      </c>
      <c r="AI79" s="207">
        <f t="shared" si="22"/>
        <v>1031.4000000000008</v>
      </c>
      <c r="AJ79" s="213">
        <f t="shared" si="23"/>
        <v>19.100000000000016</v>
      </c>
      <c r="AK79" s="136">
        <v>12</v>
      </c>
      <c r="AL79" s="137">
        <f t="shared" si="56"/>
        <v>62.5</v>
      </c>
      <c r="AM79" s="214">
        <f t="shared" si="57"/>
        <v>0.94555660530549068</v>
      </c>
      <c r="AN79" s="207">
        <f>INDEX(Coefficients!$K$3:$K$10,MATCH(S79,Coefficients!$K$3:$K$10))</f>
        <v>0.35</v>
      </c>
      <c r="AO79" s="207">
        <f>INDEX(Coefficients!$K$3:$K$10,MATCH(S79,Coefficients!$K$3:$K$10)+1)</f>
        <v>0.4</v>
      </c>
      <c r="AP79" s="207">
        <f>INDEX(Coefficients!$L$3:$L$10,MATCH(S79,Coefficients!$K$3:$K$10))</f>
        <v>0.19142307491680963</v>
      </c>
      <c r="AQ79" s="207">
        <f>INDEX(Coefficients!$L$3:$L$10,MATCH(S79,Coefficients!$K$3:$K$10)+1)</f>
        <v>0.35425563574488944</v>
      </c>
      <c r="AR79" s="214">
        <f>INDEX(Coefficients!$M$3:$M$10,MATCH(S79,Coefficients!$K$3:$K$10))</f>
        <v>0.20023799980895765</v>
      </c>
      <c r="AS79" s="214">
        <f>INDEX(Coefficients!$M$3:$M$10,MATCH(S79,Coefficients!$K$3:$K$10)+1)</f>
        <v>0.20987997823914079</v>
      </c>
      <c r="AT79" s="92">
        <f t="shared" si="24"/>
        <v>2.5655609924804158E-5</v>
      </c>
      <c r="AU79" s="140">
        <f t="shared" si="5"/>
        <v>0.20409479118103091</v>
      </c>
      <c r="AV79" s="215">
        <f t="shared" si="25"/>
        <v>1.1366056254324821E-5</v>
      </c>
      <c r="AW79" s="226">
        <f t="shared" si="26"/>
        <v>3.5867779612956556E-2</v>
      </c>
      <c r="AX79" s="205">
        <f t="shared" si="6"/>
        <v>0.71366705445737511</v>
      </c>
      <c r="AY79" s="205">
        <f t="shared" si="58"/>
        <v>84.741590689541354</v>
      </c>
      <c r="AZ79" s="137">
        <f t="shared" si="59"/>
        <v>352.5</v>
      </c>
      <c r="BA79" s="213">
        <f t="shared" si="27"/>
        <v>19035</v>
      </c>
      <c r="BB79" s="228">
        <f t="shared" si="28"/>
        <v>6.6974999999999999E-4</v>
      </c>
      <c r="BC79" s="136" t="str">
        <f t="shared" si="9"/>
        <v>YES</v>
      </c>
      <c r="BD79" s="209">
        <f t="shared" si="60"/>
        <v>3.3337167294233012</v>
      </c>
      <c r="BE79" s="55">
        <f t="shared" si="11"/>
        <v>6.6674334588466028E-2</v>
      </c>
      <c r="BF79" s="126">
        <f t="shared" si="61"/>
        <v>2.2336846837081046</v>
      </c>
      <c r="BG79" s="46">
        <f t="shared" si="29"/>
        <v>-0.86391723651204566</v>
      </c>
      <c r="BH79" s="204">
        <f>VLOOKUP(M79,Coefficients!$E$4:$I$7,3)</f>
        <v>0.43099999999999999</v>
      </c>
      <c r="BI79" s="136">
        <f t="shared" si="30"/>
        <v>2.5000000000000001E-2</v>
      </c>
      <c r="BJ79" s="50">
        <f t="shared" si="31"/>
        <v>0.42130250000000014</v>
      </c>
      <c r="BK79" s="134">
        <f t="shared" si="32"/>
        <v>22.750334999999986</v>
      </c>
      <c r="CB79" s="205" t="str">
        <f t="shared" si="62"/>
        <v>splash</v>
      </c>
      <c r="CC79" s="212">
        <f t="shared" si="63"/>
        <v>1</v>
      </c>
      <c r="CD79" s="205">
        <f>IF(CB79="atmospheric",IF(CC79&gt;=1,Coefficients!$T$5,Coefficients!$T$4),Coefficients!$T$3)</f>
        <v>7.35</v>
      </c>
      <c r="CE79" s="136">
        <f>IF(S79&lt;Coefficients!$V$3,Coefficients!$X$3-(Coefficients!$X$4-Coefficients!$X$3)*(Coefficients!$V$3-S79)/(Coefficients!$V$4-Coefficients!$V$3),IF(S79&gt;Coefficients!$V$6,(Coefficients!$X$6-Coefficients!$X$5)*(S79-Coefficients!$V$6)/(Coefficients!$V$6-Coefficients!$V$5)+Coefficients!$X$6,VLOOKUP(S79,Coefficients!$V$3:$X$6,3)))</f>
        <v>5.1999999999999975</v>
      </c>
      <c r="CF79" s="119">
        <f t="shared" si="33"/>
        <v>1.6409601519999992E-4</v>
      </c>
      <c r="CG79" s="136">
        <f>VLOOKUP(CB79,Coefficients!$Z$4:$AD$7,4,FALSE)</f>
        <v>0.26500000000000001</v>
      </c>
      <c r="CH79" s="136">
        <f>VLOOKUP(CB79,Coefficients!$Z$4:$AD$7,2,FALSE)</f>
        <v>0.37</v>
      </c>
      <c r="CI79" s="214">
        <f t="shared" si="64"/>
        <v>6.7374671557783889</v>
      </c>
      <c r="CJ79" s="47">
        <f t="shared" si="65"/>
        <v>0.85666791128560704</v>
      </c>
      <c r="CK79" s="34">
        <v>3.35</v>
      </c>
      <c r="CL79" s="52">
        <f t="shared" si="34"/>
        <v>0.25572176456286777</v>
      </c>
      <c r="CM79" s="204">
        <f>VLOOKUP(N79,Coefficients!$E$12:$I$16,3)</f>
        <v>6.0350000000000001</v>
      </c>
      <c r="CN79" s="205">
        <f t="shared" si="35"/>
        <v>2.5000000000000001E-2</v>
      </c>
      <c r="CO79" s="203">
        <f t="shared" si="36"/>
        <v>5.8992125000000026</v>
      </c>
      <c r="CP79" s="189">
        <f t="shared" si="37"/>
        <v>318.5574749999999</v>
      </c>
    </row>
    <row r="80" spans="2:94">
      <c r="B80" s="56" t="s">
        <v>290</v>
      </c>
      <c r="C80" s="56" t="s">
        <v>291</v>
      </c>
      <c r="D80" s="56">
        <v>2054</v>
      </c>
      <c r="E80" s="57">
        <f t="shared" si="38"/>
        <v>19.100000000000001</v>
      </c>
      <c r="F80" s="57">
        <f t="shared" si="39"/>
        <v>62.5</v>
      </c>
      <c r="G80" s="57">
        <f t="shared" si="40"/>
        <v>352.5</v>
      </c>
      <c r="H80" s="146">
        <f t="shared" si="41"/>
        <v>2007</v>
      </c>
      <c r="I80" s="141" t="str">
        <f t="shared" si="42"/>
        <v>Pile No 243 @ Berth 107</v>
      </c>
      <c r="J80" s="205" t="str">
        <f t="shared" si="43"/>
        <v>splash</v>
      </c>
      <c r="K80" s="212">
        <f t="shared" si="44"/>
        <v>1</v>
      </c>
      <c r="L80" s="146" t="str">
        <f t="shared" si="45"/>
        <v>C1</v>
      </c>
      <c r="M80" s="146" t="str">
        <f t="shared" si="46"/>
        <v>CB4</v>
      </c>
      <c r="N80" s="146" t="str">
        <f t="shared" si="47"/>
        <v>CL5</v>
      </c>
      <c r="O80" s="146">
        <f t="shared" si="48"/>
        <v>0</v>
      </c>
      <c r="P80" s="146">
        <f t="shared" si="49"/>
        <v>50</v>
      </c>
      <c r="Q80" s="146">
        <f t="shared" si="50"/>
        <v>1200</v>
      </c>
      <c r="R80" s="146">
        <f t="shared" si="51"/>
        <v>60</v>
      </c>
      <c r="S80" s="146">
        <f t="shared" si="52"/>
        <v>0.37</v>
      </c>
      <c r="T80" s="146">
        <f t="shared" si="53"/>
        <v>310</v>
      </c>
      <c r="V80" s="237">
        <f t="shared" si="17"/>
        <v>6.7015255062510326E-2</v>
      </c>
      <c r="W80" s="214">
        <f t="shared" si="18"/>
        <v>2.2507307074103196</v>
      </c>
      <c r="Y80" s="238">
        <f t="shared" si="19"/>
        <v>0.26037579815270917</v>
      </c>
      <c r="Z80" s="214">
        <f t="shared" si="20"/>
        <v>0.87225892381157566</v>
      </c>
      <c r="AB80" s="207">
        <f>INDEX(Coefficients!$O$3:$O$7,MATCH(S80,Coefficients!$O$3:$O$7))</f>
        <v>0.3</v>
      </c>
      <c r="AC80" s="207">
        <f>INDEX(Coefficients!$O$3:$O$7,MATCH(S80,Coefficients!$O$3:$O$7)+1)</f>
        <v>0.4</v>
      </c>
      <c r="AD80" s="212">
        <f>INDEX(Coefficients!$P$3:$P$7,MATCH(S80,Coefficients!$O$3:$O$7))</f>
        <v>50</v>
      </c>
      <c r="AE80" s="212">
        <f>INDEX(Coefficients!$P$3:$P$7,MATCH(S80,Coefficients!$O$3:$O$7)+1)</f>
        <v>41.8</v>
      </c>
      <c r="AF80" s="212">
        <f t="shared" si="21"/>
        <v>44.26</v>
      </c>
      <c r="AG80" s="136">
        <f t="shared" si="54"/>
        <v>2054</v>
      </c>
      <c r="AH80" s="137">
        <f t="shared" si="55"/>
        <v>19.100000000000001</v>
      </c>
      <c r="AI80" s="207">
        <f t="shared" si="22"/>
        <v>1050.5000000000007</v>
      </c>
      <c r="AJ80" s="213">
        <f t="shared" si="23"/>
        <v>19.100000000000012</v>
      </c>
      <c r="AK80" s="136">
        <v>12</v>
      </c>
      <c r="AL80" s="137">
        <f t="shared" si="56"/>
        <v>62.5</v>
      </c>
      <c r="AM80" s="214">
        <f t="shared" si="57"/>
        <v>0.94555660530549068</v>
      </c>
      <c r="AN80" s="207">
        <f>INDEX(Coefficients!$K$3:$K$10,MATCH(S80,Coefficients!$K$3:$K$10))</f>
        <v>0.35</v>
      </c>
      <c r="AO80" s="207">
        <f>INDEX(Coefficients!$K$3:$K$10,MATCH(S80,Coefficients!$K$3:$K$10)+1)</f>
        <v>0.4</v>
      </c>
      <c r="AP80" s="207">
        <f>INDEX(Coefficients!$L$3:$L$10,MATCH(S80,Coefficients!$K$3:$K$10))</f>
        <v>0.19142307491680963</v>
      </c>
      <c r="AQ80" s="207">
        <f>INDEX(Coefficients!$L$3:$L$10,MATCH(S80,Coefficients!$K$3:$K$10)+1)</f>
        <v>0.35425563574488944</v>
      </c>
      <c r="AR80" s="214">
        <f>INDEX(Coefficients!$M$3:$M$10,MATCH(S80,Coefficients!$K$3:$K$10))</f>
        <v>0.20023799980895765</v>
      </c>
      <c r="AS80" s="214">
        <f>INDEX(Coefficients!$M$3:$M$10,MATCH(S80,Coefficients!$K$3:$K$10)+1)</f>
        <v>0.20987997823914079</v>
      </c>
      <c r="AT80" s="92">
        <f t="shared" si="24"/>
        <v>2.5655609924804158E-5</v>
      </c>
      <c r="AU80" s="140">
        <f t="shared" si="5"/>
        <v>0.20409479118103091</v>
      </c>
      <c r="AV80" s="215">
        <f t="shared" si="25"/>
        <v>1.1323570390755803E-5</v>
      </c>
      <c r="AW80" s="226">
        <f t="shared" si="26"/>
        <v>3.5733707287687197E-2</v>
      </c>
      <c r="AX80" s="205">
        <f t="shared" si="6"/>
        <v>0.71366705445737511</v>
      </c>
      <c r="AY80" s="205">
        <f t="shared" si="58"/>
        <v>84.741590689541354</v>
      </c>
      <c r="AZ80" s="137">
        <f t="shared" si="59"/>
        <v>352.5</v>
      </c>
      <c r="BA80" s="213">
        <f t="shared" si="27"/>
        <v>19387.5</v>
      </c>
      <c r="BB80" s="228">
        <f t="shared" si="28"/>
        <v>6.6974999999999999E-4</v>
      </c>
      <c r="BC80" s="136" t="str">
        <f t="shared" si="9"/>
        <v>YES</v>
      </c>
      <c r="BD80" s="209">
        <f t="shared" si="60"/>
        <v>3.3507627531255162</v>
      </c>
      <c r="BE80" s="55">
        <f t="shared" si="11"/>
        <v>6.7015255062510326E-2</v>
      </c>
      <c r="BF80" s="126">
        <f t="shared" si="61"/>
        <v>2.2507307074103196</v>
      </c>
      <c r="BG80" s="46">
        <f t="shared" si="29"/>
        <v>-0.86516002750735166</v>
      </c>
      <c r="BH80" s="204">
        <f>VLOOKUP(M80,Coefficients!$E$4:$I$7,3)</f>
        <v>0.43099999999999999</v>
      </c>
      <c r="BI80" s="136">
        <f t="shared" si="30"/>
        <v>2.5000000000000001E-2</v>
      </c>
      <c r="BJ80" s="50">
        <f t="shared" si="31"/>
        <v>0.42130250000000008</v>
      </c>
      <c r="BK80" s="134">
        <f t="shared" si="32"/>
        <v>23.171637499999985</v>
      </c>
      <c r="CB80" s="205" t="str">
        <f t="shared" si="62"/>
        <v>splash</v>
      </c>
      <c r="CC80" s="212">
        <f t="shared" si="63"/>
        <v>1</v>
      </c>
      <c r="CD80" s="205">
        <f>IF(CB80="atmospheric",IF(CC80&gt;=1,Coefficients!$T$5,Coefficients!$T$4),Coefficients!$T$3)</f>
        <v>7.35</v>
      </c>
      <c r="CE80" s="136">
        <f>IF(S80&lt;Coefficients!$V$3,Coefficients!$X$3-(Coefficients!$X$4-Coefficients!$X$3)*(Coefficients!$V$3-S80)/(Coefficients!$V$4-Coefficients!$V$3),IF(S80&gt;Coefficients!$V$6,(Coefficients!$X$6-Coefficients!$X$5)*(S80-Coefficients!$V$6)/(Coefficients!$V$6-Coefficients!$V$5)+Coefficients!$X$6,VLOOKUP(S80,Coefficients!$V$3:$X$6,3)))</f>
        <v>5.1999999999999975</v>
      </c>
      <c r="CF80" s="119">
        <f t="shared" si="33"/>
        <v>1.6409601519999992E-4</v>
      </c>
      <c r="CG80" s="136">
        <f>VLOOKUP(CB80,Coefficients!$Z$4:$AD$7,4,FALSE)</f>
        <v>0.26500000000000001</v>
      </c>
      <c r="CH80" s="136">
        <f>VLOOKUP(CB80,Coefficients!$Z$4:$AD$7,2,FALSE)</f>
        <v>0.37</v>
      </c>
      <c r="CI80" s="214">
        <f t="shared" si="64"/>
        <v>6.7378818911706997</v>
      </c>
      <c r="CJ80" s="47">
        <f t="shared" si="65"/>
        <v>0.87225892381157566</v>
      </c>
      <c r="CK80" s="34">
        <v>3.35</v>
      </c>
      <c r="CL80" s="52">
        <f t="shared" si="34"/>
        <v>0.26037579815270917</v>
      </c>
      <c r="CM80" s="204">
        <f>VLOOKUP(N80,Coefficients!$E$12:$I$16,3)</f>
        <v>6.0350000000000001</v>
      </c>
      <c r="CN80" s="205">
        <f t="shared" si="35"/>
        <v>2.5000000000000001E-2</v>
      </c>
      <c r="CO80" s="203">
        <f t="shared" si="36"/>
        <v>5.8992125000000017</v>
      </c>
      <c r="CP80" s="189">
        <f t="shared" si="37"/>
        <v>324.45668749999987</v>
      </c>
    </row>
    <row r="81" spans="2:94">
      <c r="B81" s="56" t="s">
        <v>290</v>
      </c>
      <c r="C81" s="56" t="s">
        <v>291</v>
      </c>
      <c r="D81" s="56">
        <v>2055</v>
      </c>
      <c r="E81" s="57">
        <f t="shared" si="38"/>
        <v>19.100000000000001</v>
      </c>
      <c r="F81" s="57">
        <f t="shared" si="39"/>
        <v>62.5</v>
      </c>
      <c r="G81" s="57">
        <f t="shared" si="40"/>
        <v>352.5</v>
      </c>
      <c r="H81" s="146">
        <f t="shared" si="41"/>
        <v>2007</v>
      </c>
      <c r="I81" s="141" t="str">
        <f t="shared" si="42"/>
        <v>Pile No 243 @ Berth 107</v>
      </c>
      <c r="J81" s="205" t="str">
        <f t="shared" si="43"/>
        <v>splash</v>
      </c>
      <c r="K81" s="212">
        <f t="shared" si="44"/>
        <v>1</v>
      </c>
      <c r="L81" s="146" t="str">
        <f t="shared" si="45"/>
        <v>C1</v>
      </c>
      <c r="M81" s="146" t="str">
        <f t="shared" si="46"/>
        <v>CB4</v>
      </c>
      <c r="N81" s="146" t="str">
        <f t="shared" si="47"/>
        <v>CL5</v>
      </c>
      <c r="O81" s="146">
        <f t="shared" si="48"/>
        <v>0</v>
      </c>
      <c r="P81" s="146">
        <f t="shared" si="49"/>
        <v>50</v>
      </c>
      <c r="Q81" s="146">
        <f t="shared" si="50"/>
        <v>1200</v>
      </c>
      <c r="R81" s="146">
        <f t="shared" si="51"/>
        <v>60</v>
      </c>
      <c r="S81" s="146">
        <f t="shared" si="52"/>
        <v>0.37</v>
      </c>
      <c r="T81" s="146">
        <f t="shared" si="53"/>
        <v>310</v>
      </c>
      <c r="V81" s="237">
        <f t="shared" si="17"/>
        <v>6.7351728805759944E-2</v>
      </c>
      <c r="W81" s="214">
        <f t="shared" si="18"/>
        <v>2.2675543945728007</v>
      </c>
      <c r="Y81" s="238">
        <f t="shared" si="19"/>
        <v>0.26498364064920993</v>
      </c>
      <c r="Z81" s="214">
        <f t="shared" si="20"/>
        <v>0.88769519617485337</v>
      </c>
      <c r="AB81" s="207">
        <f>INDEX(Coefficients!$O$3:$O$7,MATCH(S81,Coefficients!$O$3:$O$7))</f>
        <v>0.3</v>
      </c>
      <c r="AC81" s="207">
        <f>INDEX(Coefficients!$O$3:$O$7,MATCH(S81,Coefficients!$O$3:$O$7)+1)</f>
        <v>0.4</v>
      </c>
      <c r="AD81" s="212">
        <f>INDEX(Coefficients!$P$3:$P$7,MATCH(S81,Coefficients!$O$3:$O$7))</f>
        <v>50</v>
      </c>
      <c r="AE81" s="212">
        <f>INDEX(Coefficients!$P$3:$P$7,MATCH(S81,Coefficients!$O$3:$O$7)+1)</f>
        <v>41.8</v>
      </c>
      <c r="AF81" s="212">
        <f t="shared" si="21"/>
        <v>44.26</v>
      </c>
      <c r="AG81" s="136">
        <f t="shared" si="54"/>
        <v>2055</v>
      </c>
      <c r="AH81" s="137">
        <f t="shared" si="55"/>
        <v>19.100000000000001</v>
      </c>
      <c r="AI81" s="207">
        <f t="shared" si="22"/>
        <v>1069.6000000000006</v>
      </c>
      <c r="AJ81" s="213">
        <f t="shared" si="23"/>
        <v>19.100000000000012</v>
      </c>
      <c r="AK81" s="136">
        <v>12</v>
      </c>
      <c r="AL81" s="137">
        <f t="shared" si="56"/>
        <v>62.5</v>
      </c>
      <c r="AM81" s="214">
        <f t="shared" si="57"/>
        <v>0.94555660530549068</v>
      </c>
      <c r="AN81" s="207">
        <f>INDEX(Coefficients!$K$3:$K$10,MATCH(S81,Coefficients!$K$3:$K$10))</f>
        <v>0.35</v>
      </c>
      <c r="AO81" s="207">
        <f>INDEX(Coefficients!$K$3:$K$10,MATCH(S81,Coefficients!$K$3:$K$10)+1)</f>
        <v>0.4</v>
      </c>
      <c r="AP81" s="207">
        <f>INDEX(Coefficients!$L$3:$L$10,MATCH(S81,Coefficients!$K$3:$K$10))</f>
        <v>0.19142307491680963</v>
      </c>
      <c r="AQ81" s="207">
        <f>INDEX(Coefficients!$L$3:$L$10,MATCH(S81,Coefficients!$K$3:$K$10)+1)</f>
        <v>0.35425563574488944</v>
      </c>
      <c r="AR81" s="214">
        <f>INDEX(Coefficients!$M$3:$M$10,MATCH(S81,Coefficients!$K$3:$K$10))</f>
        <v>0.20023799980895765</v>
      </c>
      <c r="AS81" s="214">
        <f>INDEX(Coefficients!$M$3:$M$10,MATCH(S81,Coefficients!$K$3:$K$10)+1)</f>
        <v>0.20987997823914079</v>
      </c>
      <c r="AT81" s="92">
        <f t="shared" si="24"/>
        <v>2.5655609924804158E-5</v>
      </c>
      <c r="AU81" s="140">
        <f t="shared" si="5"/>
        <v>0.20409479118103091</v>
      </c>
      <c r="AV81" s="215">
        <f t="shared" si="25"/>
        <v>1.1282004627349532E-5</v>
      </c>
      <c r="AW81" s="226">
        <f t="shared" si="26"/>
        <v>3.5602538515692672E-2</v>
      </c>
      <c r="AX81" s="205">
        <f t="shared" si="6"/>
        <v>0.71366705445737511</v>
      </c>
      <c r="AY81" s="205">
        <f t="shared" si="58"/>
        <v>84.741590689541354</v>
      </c>
      <c r="AZ81" s="137">
        <f t="shared" si="59"/>
        <v>352.5</v>
      </c>
      <c r="BA81" s="213">
        <f t="shared" si="27"/>
        <v>19740</v>
      </c>
      <c r="BB81" s="228">
        <f t="shared" si="28"/>
        <v>6.6974999999999999E-4</v>
      </c>
      <c r="BC81" s="136" t="str">
        <f t="shared" si="9"/>
        <v>YES</v>
      </c>
      <c r="BD81" s="209">
        <f t="shared" si="60"/>
        <v>3.3675864402879974</v>
      </c>
      <c r="BE81" s="55">
        <f t="shared" si="11"/>
        <v>6.7351728805759944E-2</v>
      </c>
      <c r="BF81" s="126">
        <f t="shared" si="61"/>
        <v>2.2675543945728007</v>
      </c>
      <c r="BG81" s="46">
        <f t="shared" si="29"/>
        <v>-0.86636937904378786</v>
      </c>
      <c r="BH81" s="204">
        <f>VLOOKUP(M81,Coefficients!$E$4:$I$7,3)</f>
        <v>0.43099999999999999</v>
      </c>
      <c r="BI81" s="136">
        <f t="shared" si="30"/>
        <v>2.5000000000000001E-2</v>
      </c>
      <c r="BJ81" s="50">
        <f t="shared" si="31"/>
        <v>0.42130250000000008</v>
      </c>
      <c r="BK81" s="134">
        <f t="shared" si="32"/>
        <v>23.592939999999984</v>
      </c>
      <c r="CB81" s="205" t="str">
        <f t="shared" si="62"/>
        <v>splash</v>
      </c>
      <c r="CC81" s="212">
        <f t="shared" si="63"/>
        <v>1</v>
      </c>
      <c r="CD81" s="205">
        <f>IF(CB81="atmospheric",IF(CC81&gt;=1,Coefficients!$T$5,Coefficients!$T$4),Coefficients!$T$3)</f>
        <v>7.35</v>
      </c>
      <c r="CE81" s="136">
        <f>IF(S81&lt;Coefficients!$V$3,Coefficients!$X$3-(Coefficients!$X$4-Coefficients!$X$3)*(Coefficients!$V$3-S81)/(Coefficients!$V$4-Coefficients!$V$3),IF(S81&gt;Coefficients!$V$6,(Coefficients!$X$6-Coefficients!$X$5)*(S81-Coefficients!$V$6)/(Coefficients!$V$6-Coefficients!$V$5)+Coefficients!$X$6,VLOOKUP(S81,Coefficients!$V$3:$X$6,3)))</f>
        <v>5.1999999999999975</v>
      </c>
      <c r="CF81" s="119">
        <f t="shared" si="33"/>
        <v>1.6409601519999992E-4</v>
      </c>
      <c r="CG81" s="136">
        <f>VLOOKUP(CB81,Coefficients!$Z$4:$AD$7,4,FALSE)</f>
        <v>0.26500000000000001</v>
      </c>
      <c r="CH81" s="136">
        <f>VLOOKUP(CB81,Coefficients!$Z$4:$AD$7,2,FALSE)</f>
        <v>0.37</v>
      </c>
      <c r="CI81" s="214">
        <f t="shared" si="64"/>
        <v>6.7382888821776268</v>
      </c>
      <c r="CJ81" s="47">
        <f t="shared" si="65"/>
        <v>0.88769519617485337</v>
      </c>
      <c r="CK81" s="34">
        <v>3.35</v>
      </c>
      <c r="CL81" s="52">
        <f t="shared" si="34"/>
        <v>0.26498364064920993</v>
      </c>
      <c r="CM81" s="204">
        <f>VLOOKUP(N81,Coefficients!$E$12:$I$16,3)</f>
        <v>6.0350000000000001</v>
      </c>
      <c r="CN81" s="205">
        <f t="shared" si="35"/>
        <v>2.5000000000000001E-2</v>
      </c>
      <c r="CO81" s="203">
        <f t="shared" si="36"/>
        <v>5.8992125000000017</v>
      </c>
      <c r="CP81" s="189">
        <f t="shared" si="37"/>
        <v>330.35589999999985</v>
      </c>
    </row>
    <row r="82" spans="2:94">
      <c r="B82" s="56" t="s">
        <v>290</v>
      </c>
      <c r="C82" s="56" t="s">
        <v>291</v>
      </c>
      <c r="D82" s="56">
        <v>2056</v>
      </c>
      <c r="E82" s="57">
        <f t="shared" si="38"/>
        <v>19.100000000000001</v>
      </c>
      <c r="F82" s="57">
        <f t="shared" si="39"/>
        <v>62.5</v>
      </c>
      <c r="G82" s="57">
        <f t="shared" si="40"/>
        <v>352.5</v>
      </c>
      <c r="H82" s="146">
        <f t="shared" si="41"/>
        <v>2007</v>
      </c>
      <c r="I82" s="141" t="str">
        <f t="shared" si="42"/>
        <v>Pile No 243 @ Berth 107</v>
      </c>
      <c r="J82" s="205" t="str">
        <f t="shared" si="43"/>
        <v>splash</v>
      </c>
      <c r="K82" s="212">
        <f t="shared" si="44"/>
        <v>1</v>
      </c>
      <c r="L82" s="146" t="str">
        <f t="shared" si="45"/>
        <v>C1</v>
      </c>
      <c r="M82" s="146" t="str">
        <f t="shared" si="46"/>
        <v>CB4</v>
      </c>
      <c r="N82" s="146" t="str">
        <f t="shared" si="47"/>
        <v>CL5</v>
      </c>
      <c r="O82" s="146">
        <f t="shared" si="48"/>
        <v>0</v>
      </c>
      <c r="P82" s="146">
        <f t="shared" si="49"/>
        <v>50</v>
      </c>
      <c r="Q82" s="146">
        <f t="shared" si="50"/>
        <v>1200</v>
      </c>
      <c r="R82" s="146">
        <f t="shared" si="51"/>
        <v>60</v>
      </c>
      <c r="S82" s="146">
        <f t="shared" si="52"/>
        <v>0.37</v>
      </c>
      <c r="T82" s="146">
        <f t="shared" si="53"/>
        <v>310</v>
      </c>
      <c r="V82" s="237">
        <f t="shared" si="17"/>
        <v>6.7683891695644802E-2</v>
      </c>
      <c r="W82" s="214">
        <f t="shared" si="18"/>
        <v>2.2841625390670428</v>
      </c>
      <c r="Y82" s="238">
        <f t="shared" si="19"/>
        <v>0.26954594622680195</v>
      </c>
      <c r="Z82" s="214">
        <f t="shared" si="20"/>
        <v>0.90297891985978651</v>
      </c>
      <c r="AB82" s="207">
        <f>INDEX(Coefficients!$O$3:$O$7,MATCH(S82,Coefficients!$O$3:$O$7))</f>
        <v>0.3</v>
      </c>
      <c r="AC82" s="207">
        <f>INDEX(Coefficients!$O$3:$O$7,MATCH(S82,Coefficients!$O$3:$O$7)+1)</f>
        <v>0.4</v>
      </c>
      <c r="AD82" s="212">
        <f>INDEX(Coefficients!$P$3:$P$7,MATCH(S82,Coefficients!$O$3:$O$7))</f>
        <v>50</v>
      </c>
      <c r="AE82" s="212">
        <f>INDEX(Coefficients!$P$3:$P$7,MATCH(S82,Coefficients!$O$3:$O$7)+1)</f>
        <v>41.8</v>
      </c>
      <c r="AF82" s="212">
        <f t="shared" si="21"/>
        <v>44.26</v>
      </c>
      <c r="AG82" s="136">
        <f t="shared" si="54"/>
        <v>2056</v>
      </c>
      <c r="AH82" s="137">
        <f t="shared" si="55"/>
        <v>19.100000000000001</v>
      </c>
      <c r="AI82" s="207">
        <f t="shared" si="22"/>
        <v>1088.7000000000005</v>
      </c>
      <c r="AJ82" s="213">
        <f t="shared" si="23"/>
        <v>19.100000000000009</v>
      </c>
      <c r="AK82" s="136">
        <v>12</v>
      </c>
      <c r="AL82" s="137">
        <f t="shared" si="56"/>
        <v>62.5</v>
      </c>
      <c r="AM82" s="214">
        <f t="shared" si="57"/>
        <v>0.94555660530549068</v>
      </c>
      <c r="AN82" s="207">
        <f>INDEX(Coefficients!$K$3:$K$10,MATCH(S82,Coefficients!$K$3:$K$10))</f>
        <v>0.35</v>
      </c>
      <c r="AO82" s="207">
        <f>INDEX(Coefficients!$K$3:$K$10,MATCH(S82,Coefficients!$K$3:$K$10)+1)</f>
        <v>0.4</v>
      </c>
      <c r="AP82" s="207">
        <f>INDEX(Coefficients!$L$3:$L$10,MATCH(S82,Coefficients!$K$3:$K$10))</f>
        <v>0.19142307491680963</v>
      </c>
      <c r="AQ82" s="207">
        <f>INDEX(Coefficients!$L$3:$L$10,MATCH(S82,Coefficients!$K$3:$K$10)+1)</f>
        <v>0.35425563574488944</v>
      </c>
      <c r="AR82" s="214">
        <f>INDEX(Coefficients!$M$3:$M$10,MATCH(S82,Coefficients!$K$3:$K$10))</f>
        <v>0.20023799980895765</v>
      </c>
      <c r="AS82" s="214">
        <f>INDEX(Coefficients!$M$3:$M$10,MATCH(S82,Coefficients!$K$3:$K$10)+1)</f>
        <v>0.20987997823914079</v>
      </c>
      <c r="AT82" s="92">
        <f t="shared" si="24"/>
        <v>2.5655609924804158E-5</v>
      </c>
      <c r="AU82" s="140">
        <f t="shared" si="5"/>
        <v>0.20409479118103091</v>
      </c>
      <c r="AV82" s="215">
        <f t="shared" si="25"/>
        <v>1.1241323132801305E-5</v>
      </c>
      <c r="AW82" s="226">
        <f t="shared" si="26"/>
        <v>3.54741602243899E-2</v>
      </c>
      <c r="AX82" s="205">
        <f t="shared" si="6"/>
        <v>0.71366705445737511</v>
      </c>
      <c r="AY82" s="205">
        <f t="shared" si="58"/>
        <v>84.741590689541354</v>
      </c>
      <c r="AZ82" s="137">
        <f t="shared" si="59"/>
        <v>352.5</v>
      </c>
      <c r="BA82" s="213">
        <f t="shared" si="27"/>
        <v>20092.5</v>
      </c>
      <c r="BB82" s="228">
        <f t="shared" si="28"/>
        <v>6.6974999999999999E-4</v>
      </c>
      <c r="BC82" s="136" t="str">
        <f t="shared" si="9"/>
        <v>YES</v>
      </c>
      <c r="BD82" s="209">
        <f t="shared" si="60"/>
        <v>3.3841945847822399</v>
      </c>
      <c r="BE82" s="55">
        <f t="shared" si="11"/>
        <v>6.7683891695644802E-2</v>
      </c>
      <c r="BF82" s="126">
        <f t="shared" si="61"/>
        <v>2.2841625390670428</v>
      </c>
      <c r="BG82" s="46">
        <f t="shared" si="29"/>
        <v>-0.86754676429349564</v>
      </c>
      <c r="BH82" s="204">
        <f>VLOOKUP(M82,Coefficients!$E$4:$I$7,3)</f>
        <v>0.43099999999999999</v>
      </c>
      <c r="BI82" s="136">
        <f t="shared" si="30"/>
        <v>2.5000000000000001E-2</v>
      </c>
      <c r="BJ82" s="50">
        <f t="shared" si="31"/>
        <v>0.42130250000000008</v>
      </c>
      <c r="BK82" s="134">
        <f t="shared" si="32"/>
        <v>24.014242499999984</v>
      </c>
      <c r="CB82" s="205" t="str">
        <f t="shared" si="62"/>
        <v>splash</v>
      </c>
      <c r="CC82" s="212">
        <f t="shared" si="63"/>
        <v>1</v>
      </c>
      <c r="CD82" s="205">
        <f>IF(CB82="atmospheric",IF(CC82&gt;=1,Coefficients!$T$5,Coefficients!$T$4),Coefficients!$T$3)</f>
        <v>7.35</v>
      </c>
      <c r="CE82" s="136">
        <f>IF(S82&lt;Coefficients!$V$3,Coefficients!$X$3-(Coefficients!$X$4-Coefficients!$X$3)*(Coefficients!$V$3-S82)/(Coefficients!$V$4-Coefficients!$V$3),IF(S82&gt;Coefficients!$V$6,(Coefficients!$X$6-Coefficients!$X$5)*(S82-Coefficients!$V$6)/(Coefficients!$V$6-Coefficients!$V$5)+Coefficients!$X$6,VLOOKUP(S82,Coefficients!$V$3:$X$6,3)))</f>
        <v>5.1999999999999975</v>
      </c>
      <c r="CF82" s="119">
        <f t="shared" si="33"/>
        <v>1.6409601519999992E-4</v>
      </c>
      <c r="CG82" s="136">
        <f>VLOOKUP(CB82,Coefficients!$Z$4:$AD$7,4,FALSE)</f>
        <v>0.26500000000000001</v>
      </c>
      <c r="CH82" s="136">
        <f>VLOOKUP(CB82,Coefficients!$Z$4:$AD$7,2,FALSE)</f>
        <v>0.37</v>
      </c>
      <c r="CI82" s="214">
        <f t="shared" si="64"/>
        <v>6.7386884078865643</v>
      </c>
      <c r="CJ82" s="47">
        <f t="shared" si="65"/>
        <v>0.90297891985978651</v>
      </c>
      <c r="CK82" s="34">
        <v>3.35</v>
      </c>
      <c r="CL82" s="52">
        <f t="shared" si="34"/>
        <v>0.26954594622680195</v>
      </c>
      <c r="CM82" s="204">
        <f>VLOOKUP(N82,Coefficients!$E$12:$I$16,3)</f>
        <v>6.0350000000000001</v>
      </c>
      <c r="CN82" s="205">
        <f t="shared" si="35"/>
        <v>2.5000000000000001E-2</v>
      </c>
      <c r="CO82" s="203">
        <f t="shared" si="36"/>
        <v>5.8992125000000017</v>
      </c>
      <c r="CP82" s="189">
        <f t="shared" si="37"/>
        <v>336.25511249999983</v>
      </c>
    </row>
    <row r="83" spans="2:94">
      <c r="B83" s="56" t="s">
        <v>290</v>
      </c>
      <c r="C83" s="56" t="s">
        <v>291</v>
      </c>
      <c r="D83" s="56">
        <v>2057</v>
      </c>
      <c r="E83" s="57">
        <f t="shared" si="38"/>
        <v>19.100000000000001</v>
      </c>
      <c r="F83" s="57">
        <f t="shared" si="39"/>
        <v>62.5</v>
      </c>
      <c r="G83" s="57">
        <f t="shared" si="40"/>
        <v>352.5</v>
      </c>
      <c r="H83" s="146">
        <f t="shared" si="41"/>
        <v>2007</v>
      </c>
      <c r="I83" s="141" t="str">
        <f t="shared" si="42"/>
        <v>Pile No 243 @ Berth 107</v>
      </c>
      <c r="J83" s="205" t="str">
        <f t="shared" si="43"/>
        <v>splash</v>
      </c>
      <c r="K83" s="212">
        <f t="shared" si="44"/>
        <v>1</v>
      </c>
      <c r="L83" s="146" t="str">
        <f t="shared" si="45"/>
        <v>C1</v>
      </c>
      <c r="M83" s="146" t="str">
        <f t="shared" si="46"/>
        <v>CB4</v>
      </c>
      <c r="N83" s="146" t="str">
        <f t="shared" si="47"/>
        <v>CL5</v>
      </c>
      <c r="O83" s="146">
        <f t="shared" si="48"/>
        <v>0</v>
      </c>
      <c r="P83" s="146">
        <f t="shared" si="49"/>
        <v>50</v>
      </c>
      <c r="Q83" s="146">
        <f t="shared" si="50"/>
        <v>1200</v>
      </c>
      <c r="R83" s="146">
        <f t="shared" si="51"/>
        <v>60</v>
      </c>
      <c r="S83" s="146">
        <f t="shared" si="52"/>
        <v>0.37</v>
      </c>
      <c r="T83" s="146">
        <f t="shared" si="53"/>
        <v>310</v>
      </c>
      <c r="V83" s="237">
        <f t="shared" si="17"/>
        <v>6.8011873160782541E-2</v>
      </c>
      <c r="W83" s="214">
        <f t="shared" si="18"/>
        <v>2.3005616123239303</v>
      </c>
      <c r="Y83" s="238">
        <f t="shared" si="19"/>
        <v>0.2740632440177006</v>
      </c>
      <c r="Z83" s="214">
        <f t="shared" si="20"/>
        <v>0.91811186745929696</v>
      </c>
      <c r="AB83" s="207">
        <f>INDEX(Coefficients!$O$3:$O$7,MATCH(S83,Coefficients!$O$3:$O$7))</f>
        <v>0.3</v>
      </c>
      <c r="AC83" s="207">
        <f>INDEX(Coefficients!$O$3:$O$7,MATCH(S83,Coefficients!$O$3:$O$7)+1)</f>
        <v>0.4</v>
      </c>
      <c r="AD83" s="212">
        <f>INDEX(Coefficients!$P$3:$P$7,MATCH(S83,Coefficients!$O$3:$O$7))</f>
        <v>50</v>
      </c>
      <c r="AE83" s="212">
        <f>INDEX(Coefficients!$P$3:$P$7,MATCH(S83,Coefficients!$O$3:$O$7)+1)</f>
        <v>41.8</v>
      </c>
      <c r="AF83" s="212">
        <f t="shared" si="21"/>
        <v>44.26</v>
      </c>
      <c r="AG83" s="136">
        <f t="shared" si="54"/>
        <v>2057</v>
      </c>
      <c r="AH83" s="137">
        <f t="shared" si="55"/>
        <v>19.100000000000001</v>
      </c>
      <c r="AI83" s="207">
        <f t="shared" si="22"/>
        <v>1107.8000000000004</v>
      </c>
      <c r="AJ83" s="213">
        <f t="shared" si="23"/>
        <v>19.100000000000009</v>
      </c>
      <c r="AK83" s="136">
        <v>12</v>
      </c>
      <c r="AL83" s="137">
        <f t="shared" si="56"/>
        <v>62.5</v>
      </c>
      <c r="AM83" s="214">
        <f t="shared" si="57"/>
        <v>0.94555660530549068</v>
      </c>
      <c r="AN83" s="207">
        <f>INDEX(Coefficients!$K$3:$K$10,MATCH(S83,Coefficients!$K$3:$K$10))</f>
        <v>0.35</v>
      </c>
      <c r="AO83" s="207">
        <f>INDEX(Coefficients!$K$3:$K$10,MATCH(S83,Coefficients!$K$3:$K$10)+1)</f>
        <v>0.4</v>
      </c>
      <c r="AP83" s="207">
        <f>INDEX(Coefficients!$L$3:$L$10,MATCH(S83,Coefficients!$K$3:$K$10))</f>
        <v>0.19142307491680963</v>
      </c>
      <c r="AQ83" s="207">
        <f>INDEX(Coefficients!$L$3:$L$10,MATCH(S83,Coefficients!$K$3:$K$10)+1)</f>
        <v>0.35425563574488944</v>
      </c>
      <c r="AR83" s="214">
        <f>INDEX(Coefficients!$M$3:$M$10,MATCH(S83,Coefficients!$K$3:$K$10))</f>
        <v>0.20023799980895765</v>
      </c>
      <c r="AS83" s="214">
        <f>INDEX(Coefficients!$M$3:$M$10,MATCH(S83,Coefficients!$K$3:$K$10)+1)</f>
        <v>0.20987997823914079</v>
      </c>
      <c r="AT83" s="92">
        <f t="shared" si="24"/>
        <v>2.5655609924804158E-5</v>
      </c>
      <c r="AU83" s="140">
        <f t="shared" si="5"/>
        <v>0.20409479118103091</v>
      </c>
      <c r="AV83" s="215">
        <f t="shared" si="25"/>
        <v>1.1201492069083236E-5</v>
      </c>
      <c r="AW83" s="226">
        <f t="shared" si="26"/>
        <v>3.5348465631364658E-2</v>
      </c>
      <c r="AX83" s="205">
        <f t="shared" si="6"/>
        <v>0.71366705445737511</v>
      </c>
      <c r="AY83" s="205">
        <f t="shared" si="58"/>
        <v>84.741590689541354</v>
      </c>
      <c r="AZ83" s="137">
        <f t="shared" si="59"/>
        <v>352.5</v>
      </c>
      <c r="BA83" s="213">
        <f t="shared" si="27"/>
        <v>20445</v>
      </c>
      <c r="BB83" s="228">
        <f t="shared" si="28"/>
        <v>6.6974999999999999E-4</v>
      </c>
      <c r="BC83" s="136" t="str">
        <f t="shared" si="9"/>
        <v>YES</v>
      </c>
      <c r="BD83" s="209">
        <f t="shared" si="60"/>
        <v>3.4005936580391269</v>
      </c>
      <c r="BE83" s="55">
        <f t="shared" si="11"/>
        <v>6.8011873160782541E-2</v>
      </c>
      <c r="BF83" s="126">
        <f t="shared" si="61"/>
        <v>2.3005616123239303</v>
      </c>
      <c r="BG83" s="46">
        <f t="shared" si="29"/>
        <v>-0.86869356714027746</v>
      </c>
      <c r="BH83" s="204">
        <f>VLOOKUP(M83,Coefficients!$E$4:$I$7,3)</f>
        <v>0.43099999999999999</v>
      </c>
      <c r="BI83" s="136">
        <f t="shared" si="30"/>
        <v>2.5000000000000001E-2</v>
      </c>
      <c r="BJ83" s="50">
        <f t="shared" si="31"/>
        <v>0.42130250000000008</v>
      </c>
      <c r="BK83" s="134">
        <f t="shared" si="32"/>
        <v>24.435544999999983</v>
      </c>
      <c r="CB83" s="205" t="str">
        <f t="shared" si="62"/>
        <v>splash</v>
      </c>
      <c r="CC83" s="212">
        <f t="shared" si="63"/>
        <v>1</v>
      </c>
      <c r="CD83" s="205">
        <f>IF(CB83="atmospheric",IF(CC83&gt;=1,Coefficients!$T$5,Coefficients!$T$4),Coefficients!$T$3)</f>
        <v>7.35</v>
      </c>
      <c r="CE83" s="136">
        <f>IF(S83&lt;Coefficients!$V$3,Coefficients!$X$3-(Coefficients!$X$4-Coefficients!$X$3)*(Coefficients!$V$3-S83)/(Coefficients!$V$4-Coefficients!$V$3),IF(S83&gt;Coefficients!$V$6,(Coefficients!$X$6-Coefficients!$X$5)*(S83-Coefficients!$V$6)/(Coefficients!$V$6-Coefficients!$V$5)+Coefficients!$X$6,VLOOKUP(S83,Coefficients!$V$3:$X$6,3)))</f>
        <v>5.1999999999999975</v>
      </c>
      <c r="CF83" s="119">
        <f t="shared" si="33"/>
        <v>1.6409601519999992E-4</v>
      </c>
      <c r="CG83" s="136">
        <f>VLOOKUP(CB83,Coefficients!$Z$4:$AD$7,4,FALSE)</f>
        <v>0.26500000000000001</v>
      </c>
      <c r="CH83" s="136">
        <f>VLOOKUP(CB83,Coefficients!$Z$4:$AD$7,2,FALSE)</f>
        <v>0.37</v>
      </c>
      <c r="CI83" s="214">
        <f t="shared" si="64"/>
        <v>6.739080732649394</v>
      </c>
      <c r="CJ83" s="47">
        <f t="shared" si="65"/>
        <v>0.91811186745929696</v>
      </c>
      <c r="CK83" s="34">
        <v>3.35</v>
      </c>
      <c r="CL83" s="52">
        <f t="shared" si="34"/>
        <v>0.2740632440177006</v>
      </c>
      <c r="CM83" s="204">
        <f>VLOOKUP(N83,Coefficients!$E$12:$I$16,3)</f>
        <v>6.0350000000000001</v>
      </c>
      <c r="CN83" s="205">
        <f t="shared" si="35"/>
        <v>2.5000000000000001E-2</v>
      </c>
      <c r="CO83" s="203">
        <f t="shared" si="36"/>
        <v>5.8992125000000017</v>
      </c>
      <c r="CP83" s="189">
        <f t="shared" si="37"/>
        <v>342.1543249999998</v>
      </c>
    </row>
    <row r="84" spans="2:94">
      <c r="B84" s="56" t="s">
        <v>290</v>
      </c>
      <c r="C84" s="56" t="s">
        <v>291</v>
      </c>
      <c r="D84" s="56">
        <v>2058</v>
      </c>
      <c r="E84" s="57">
        <f t="shared" si="38"/>
        <v>19.100000000000001</v>
      </c>
      <c r="F84" s="57">
        <f t="shared" si="39"/>
        <v>62.5</v>
      </c>
      <c r="G84" s="57">
        <f t="shared" si="40"/>
        <v>352.5</v>
      </c>
      <c r="H84" s="146">
        <f t="shared" si="41"/>
        <v>2007</v>
      </c>
      <c r="I84" s="141" t="str">
        <f t="shared" si="42"/>
        <v>Pile No 243 @ Berth 107</v>
      </c>
      <c r="J84" s="205" t="str">
        <f t="shared" si="43"/>
        <v>splash</v>
      </c>
      <c r="K84" s="212">
        <f t="shared" si="44"/>
        <v>1</v>
      </c>
      <c r="L84" s="146" t="str">
        <f t="shared" si="45"/>
        <v>C1</v>
      </c>
      <c r="M84" s="146" t="str">
        <f t="shared" si="46"/>
        <v>CB4</v>
      </c>
      <c r="N84" s="146" t="str">
        <f t="shared" si="47"/>
        <v>CL5</v>
      </c>
      <c r="O84" s="146">
        <f t="shared" si="48"/>
        <v>0</v>
      </c>
      <c r="P84" s="146">
        <f t="shared" si="49"/>
        <v>50</v>
      </c>
      <c r="Q84" s="146">
        <f t="shared" si="50"/>
        <v>1200</v>
      </c>
      <c r="R84" s="146">
        <f t="shared" si="51"/>
        <v>60</v>
      </c>
      <c r="S84" s="146">
        <f t="shared" si="52"/>
        <v>0.37</v>
      </c>
      <c r="T84" s="146">
        <f t="shared" si="53"/>
        <v>310</v>
      </c>
      <c r="V84" s="237">
        <f t="shared" si="17"/>
        <v>6.8335796592322598E-2</v>
      </c>
      <c r="W84" s="214">
        <f t="shared" si="18"/>
        <v>2.3167577839009335</v>
      </c>
      <c r="Y84" s="238">
        <f t="shared" si="19"/>
        <v>0.27853611235882625</v>
      </c>
      <c r="Z84" s="214">
        <f t="shared" si="20"/>
        <v>0.93309597640206798</v>
      </c>
      <c r="AB84" s="207">
        <f>INDEX(Coefficients!$O$3:$O$7,MATCH(S84,Coefficients!$O$3:$O$7))</f>
        <v>0.3</v>
      </c>
      <c r="AC84" s="207">
        <f>INDEX(Coefficients!$O$3:$O$7,MATCH(S84,Coefficients!$O$3:$O$7)+1)</f>
        <v>0.4</v>
      </c>
      <c r="AD84" s="212">
        <f>INDEX(Coefficients!$P$3:$P$7,MATCH(S84,Coefficients!$O$3:$O$7))</f>
        <v>50</v>
      </c>
      <c r="AE84" s="212">
        <f>INDEX(Coefficients!$P$3:$P$7,MATCH(S84,Coefficients!$O$3:$O$7)+1)</f>
        <v>41.8</v>
      </c>
      <c r="AF84" s="212">
        <f t="shared" si="21"/>
        <v>44.26</v>
      </c>
      <c r="AG84" s="136">
        <f t="shared" si="54"/>
        <v>2058</v>
      </c>
      <c r="AH84" s="137">
        <f t="shared" si="55"/>
        <v>19.100000000000001</v>
      </c>
      <c r="AI84" s="207">
        <f t="shared" si="22"/>
        <v>1126.9000000000003</v>
      </c>
      <c r="AJ84" s="213">
        <f t="shared" si="23"/>
        <v>19.100000000000005</v>
      </c>
      <c r="AK84" s="136">
        <v>12</v>
      </c>
      <c r="AL84" s="137">
        <f t="shared" si="56"/>
        <v>62.5</v>
      </c>
      <c r="AM84" s="214">
        <f t="shared" si="57"/>
        <v>0.94555660530549068</v>
      </c>
      <c r="AN84" s="207">
        <f>INDEX(Coefficients!$K$3:$K$10,MATCH(S84,Coefficients!$K$3:$K$10))</f>
        <v>0.35</v>
      </c>
      <c r="AO84" s="207">
        <f>INDEX(Coefficients!$K$3:$K$10,MATCH(S84,Coefficients!$K$3:$K$10)+1)</f>
        <v>0.4</v>
      </c>
      <c r="AP84" s="207">
        <f>INDEX(Coefficients!$L$3:$L$10,MATCH(S84,Coefficients!$K$3:$K$10))</f>
        <v>0.19142307491680963</v>
      </c>
      <c r="AQ84" s="207">
        <f>INDEX(Coefficients!$L$3:$L$10,MATCH(S84,Coefficients!$K$3:$K$10)+1)</f>
        <v>0.35425563574488944</v>
      </c>
      <c r="AR84" s="214">
        <f>INDEX(Coefficients!$M$3:$M$10,MATCH(S84,Coefficients!$K$3:$K$10))</f>
        <v>0.20023799980895765</v>
      </c>
      <c r="AS84" s="214">
        <f>INDEX(Coefficients!$M$3:$M$10,MATCH(S84,Coefficients!$K$3:$K$10)+1)</f>
        <v>0.20987997823914079</v>
      </c>
      <c r="AT84" s="92">
        <f t="shared" si="24"/>
        <v>2.5655609924804158E-5</v>
      </c>
      <c r="AU84" s="140">
        <f t="shared" si="5"/>
        <v>0.20409479118103091</v>
      </c>
      <c r="AV84" s="215">
        <f t="shared" si="25"/>
        <v>1.1162479448432201E-5</v>
      </c>
      <c r="AW84" s="226">
        <f t="shared" si="26"/>
        <v>3.5225353793069583E-2</v>
      </c>
      <c r="AX84" s="205">
        <f t="shared" si="6"/>
        <v>0.71366705445737511</v>
      </c>
      <c r="AY84" s="205">
        <f t="shared" si="58"/>
        <v>84.741590689541354</v>
      </c>
      <c r="AZ84" s="137">
        <f t="shared" si="59"/>
        <v>352.5</v>
      </c>
      <c r="BA84" s="213">
        <f t="shared" si="27"/>
        <v>20797.5</v>
      </c>
      <c r="BB84" s="228">
        <f t="shared" si="28"/>
        <v>6.6974999999999999E-4</v>
      </c>
      <c r="BC84" s="136" t="str">
        <f t="shared" si="9"/>
        <v>YES</v>
      </c>
      <c r="BD84" s="209">
        <f t="shared" si="60"/>
        <v>3.4167898296161301</v>
      </c>
      <c r="BE84" s="55">
        <f t="shared" si="11"/>
        <v>6.8335796592322598E-2</v>
      </c>
      <c r="BF84" s="126">
        <f t="shared" si="61"/>
        <v>2.3167577839009335</v>
      </c>
      <c r="BG84" s="46">
        <f t="shared" si="29"/>
        <v>-0.86981108901917614</v>
      </c>
      <c r="BH84" s="204">
        <f>VLOOKUP(M84,Coefficients!$E$4:$I$7,3)</f>
        <v>0.43099999999999999</v>
      </c>
      <c r="BI84" s="136">
        <f t="shared" si="30"/>
        <v>2.5000000000000001E-2</v>
      </c>
      <c r="BJ84" s="50">
        <f t="shared" si="31"/>
        <v>0.42130250000000008</v>
      </c>
      <c r="BK84" s="134">
        <f t="shared" si="32"/>
        <v>24.856847499999983</v>
      </c>
      <c r="CB84" s="205" t="str">
        <f t="shared" si="62"/>
        <v>splash</v>
      </c>
      <c r="CC84" s="212">
        <f t="shared" si="63"/>
        <v>1</v>
      </c>
      <c r="CD84" s="205">
        <f>IF(CB84="atmospheric",IF(CC84&gt;=1,Coefficients!$T$5,Coefficients!$T$4),Coefficients!$T$3)</f>
        <v>7.35</v>
      </c>
      <c r="CE84" s="136">
        <f>IF(S84&lt;Coefficients!$V$3,Coefficients!$X$3-(Coefficients!$X$4-Coefficients!$X$3)*(Coefficients!$V$3-S84)/(Coefficients!$V$4-Coefficients!$V$3),IF(S84&gt;Coefficients!$V$6,(Coefficients!$X$6-Coefficients!$X$5)*(S84-Coefficients!$V$6)/(Coefficients!$V$6-Coefficients!$V$5)+Coefficients!$X$6,VLOOKUP(S84,Coefficients!$V$3:$X$6,3)))</f>
        <v>5.1999999999999975</v>
      </c>
      <c r="CF84" s="119">
        <f t="shared" si="33"/>
        <v>1.6409601519999992E-4</v>
      </c>
      <c r="CG84" s="136">
        <f>VLOOKUP(CB84,Coefficients!$Z$4:$AD$7,4,FALSE)</f>
        <v>0.26500000000000001</v>
      </c>
      <c r="CH84" s="136">
        <f>VLOOKUP(CB84,Coefficients!$Z$4:$AD$7,2,FALSE)</f>
        <v>0.37</v>
      </c>
      <c r="CI84" s="214">
        <f t="shared" si="64"/>
        <v>6.7394661070990667</v>
      </c>
      <c r="CJ84" s="47">
        <f t="shared" si="65"/>
        <v>0.93309597640206798</v>
      </c>
      <c r="CK84" s="34">
        <v>3.35</v>
      </c>
      <c r="CL84" s="52">
        <f t="shared" si="34"/>
        <v>0.27853611235882625</v>
      </c>
      <c r="CM84" s="204">
        <f>VLOOKUP(N84,Coefficients!$E$12:$I$16,3)</f>
        <v>6.0350000000000001</v>
      </c>
      <c r="CN84" s="205">
        <f t="shared" si="35"/>
        <v>2.5000000000000001E-2</v>
      </c>
      <c r="CO84" s="203">
        <f t="shared" si="36"/>
        <v>5.8992125000000009</v>
      </c>
      <c r="CP84" s="189">
        <f t="shared" si="37"/>
        <v>348.05353749999978</v>
      </c>
    </row>
    <row r="85" spans="2:94">
      <c r="B85" s="56" t="s">
        <v>290</v>
      </c>
      <c r="C85" s="56" t="s">
        <v>291</v>
      </c>
      <c r="D85" s="56">
        <v>2059</v>
      </c>
      <c r="E85" s="57">
        <f t="shared" si="38"/>
        <v>19.100000000000001</v>
      </c>
      <c r="F85" s="57">
        <f t="shared" si="39"/>
        <v>62.5</v>
      </c>
      <c r="G85" s="57">
        <f t="shared" si="40"/>
        <v>352.5</v>
      </c>
      <c r="H85" s="146">
        <f t="shared" si="41"/>
        <v>2007</v>
      </c>
      <c r="I85" s="141" t="str">
        <f t="shared" si="42"/>
        <v>Pile No 243 @ Berth 107</v>
      </c>
      <c r="J85" s="205" t="str">
        <f t="shared" si="43"/>
        <v>splash</v>
      </c>
      <c r="K85" s="212">
        <f t="shared" si="44"/>
        <v>1</v>
      </c>
      <c r="L85" s="146" t="str">
        <f t="shared" si="45"/>
        <v>C1</v>
      </c>
      <c r="M85" s="146" t="str">
        <f t="shared" si="46"/>
        <v>CB4</v>
      </c>
      <c r="N85" s="146" t="str">
        <f t="shared" si="47"/>
        <v>CL5</v>
      </c>
      <c r="O85" s="146">
        <f t="shared" si="48"/>
        <v>0</v>
      </c>
      <c r="P85" s="146">
        <f t="shared" si="49"/>
        <v>50</v>
      </c>
      <c r="Q85" s="146">
        <f t="shared" si="50"/>
        <v>1200</v>
      </c>
      <c r="R85" s="146">
        <f t="shared" si="51"/>
        <v>60</v>
      </c>
      <c r="S85" s="146">
        <f t="shared" si="52"/>
        <v>0.37</v>
      </c>
      <c r="T85" s="146">
        <f t="shared" si="53"/>
        <v>310</v>
      </c>
      <c r="V85" s="237">
        <f t="shared" si="17"/>
        <v>6.8655779722562454E-2</v>
      </c>
      <c r="W85" s="214">
        <f t="shared" si="18"/>
        <v>2.332756940412926</v>
      </c>
      <c r="Y85" s="238">
        <f t="shared" si="19"/>
        <v>0.28296513374675331</v>
      </c>
      <c r="Z85" s="214">
        <f t="shared" si="20"/>
        <v>0.94793319805162368</v>
      </c>
      <c r="AB85" s="207">
        <f>INDEX(Coefficients!$O$3:$O$7,MATCH(S85,Coefficients!$O$3:$O$7))</f>
        <v>0.3</v>
      </c>
      <c r="AC85" s="207">
        <f>INDEX(Coefficients!$O$3:$O$7,MATCH(S85,Coefficients!$O$3:$O$7)+1)</f>
        <v>0.4</v>
      </c>
      <c r="AD85" s="212">
        <f>INDEX(Coefficients!$P$3:$P$7,MATCH(S85,Coefficients!$O$3:$O$7))</f>
        <v>50</v>
      </c>
      <c r="AE85" s="212">
        <f>INDEX(Coefficients!$P$3:$P$7,MATCH(S85,Coefficients!$O$3:$O$7)+1)</f>
        <v>41.8</v>
      </c>
      <c r="AF85" s="212">
        <f t="shared" si="21"/>
        <v>44.26</v>
      </c>
      <c r="AG85" s="136">
        <f t="shared" si="54"/>
        <v>2059</v>
      </c>
      <c r="AH85" s="137">
        <f t="shared" si="55"/>
        <v>19.100000000000001</v>
      </c>
      <c r="AI85" s="207">
        <f t="shared" si="22"/>
        <v>1146.0000000000002</v>
      </c>
      <c r="AJ85" s="213">
        <f t="shared" si="23"/>
        <v>19.100000000000005</v>
      </c>
      <c r="AK85" s="136">
        <v>12</v>
      </c>
      <c r="AL85" s="137">
        <f t="shared" si="56"/>
        <v>62.5</v>
      </c>
      <c r="AM85" s="214">
        <f t="shared" si="57"/>
        <v>0.94555660530549068</v>
      </c>
      <c r="AN85" s="207">
        <f>INDEX(Coefficients!$K$3:$K$10,MATCH(S85,Coefficients!$K$3:$K$10))</f>
        <v>0.35</v>
      </c>
      <c r="AO85" s="207">
        <f>INDEX(Coefficients!$K$3:$K$10,MATCH(S85,Coefficients!$K$3:$K$10)+1)</f>
        <v>0.4</v>
      </c>
      <c r="AP85" s="207">
        <f>INDEX(Coefficients!$L$3:$L$10,MATCH(S85,Coefficients!$K$3:$K$10))</f>
        <v>0.19142307491680963</v>
      </c>
      <c r="AQ85" s="207">
        <f>INDEX(Coefficients!$L$3:$L$10,MATCH(S85,Coefficients!$K$3:$K$10)+1)</f>
        <v>0.35425563574488944</v>
      </c>
      <c r="AR85" s="214">
        <f>INDEX(Coefficients!$M$3:$M$10,MATCH(S85,Coefficients!$K$3:$K$10))</f>
        <v>0.20023799980895765</v>
      </c>
      <c r="AS85" s="214">
        <f>INDEX(Coefficients!$M$3:$M$10,MATCH(S85,Coefficients!$K$3:$K$10)+1)</f>
        <v>0.20987997823914079</v>
      </c>
      <c r="AT85" s="92">
        <f t="shared" si="24"/>
        <v>2.5655609924804158E-5</v>
      </c>
      <c r="AU85" s="140">
        <f t="shared" si="5"/>
        <v>0.20409479118103091</v>
      </c>
      <c r="AV85" s="215">
        <f t="shared" si="25"/>
        <v>1.1124255002826278E-5</v>
      </c>
      <c r="AW85" s="226">
        <f t="shared" si="26"/>
        <v>3.5104729192931866E-2</v>
      </c>
      <c r="AX85" s="205">
        <f t="shared" si="6"/>
        <v>0.71366705445737511</v>
      </c>
      <c r="AY85" s="205">
        <f t="shared" si="58"/>
        <v>84.741590689541354</v>
      </c>
      <c r="AZ85" s="137">
        <f t="shared" si="59"/>
        <v>352.5</v>
      </c>
      <c r="BA85" s="213">
        <f t="shared" si="27"/>
        <v>21150</v>
      </c>
      <c r="BB85" s="228">
        <f t="shared" si="28"/>
        <v>6.6974999999999999E-4</v>
      </c>
      <c r="BC85" s="136" t="str">
        <f t="shared" si="9"/>
        <v>YES</v>
      </c>
      <c r="BD85" s="209">
        <f t="shared" si="60"/>
        <v>3.4327889861281227</v>
      </c>
      <c r="BE85" s="55">
        <f t="shared" si="11"/>
        <v>6.8655779722562454E-2</v>
      </c>
      <c r="BF85" s="126">
        <f t="shared" si="61"/>
        <v>2.332756940412926</v>
      </c>
      <c r="BG85" s="46">
        <f t="shared" si="29"/>
        <v>-0.87090055512641951</v>
      </c>
      <c r="BH85" s="204">
        <f>VLOOKUP(M85,Coefficients!$E$4:$I$7,3)</f>
        <v>0.43099999999999999</v>
      </c>
      <c r="BI85" s="136">
        <f t="shared" si="30"/>
        <v>2.5000000000000001E-2</v>
      </c>
      <c r="BJ85" s="50">
        <f t="shared" si="31"/>
        <v>0.42130250000000008</v>
      </c>
      <c r="BK85" s="134">
        <f t="shared" si="32"/>
        <v>25.278149999999982</v>
      </c>
      <c r="CB85" s="205" t="str">
        <f t="shared" si="62"/>
        <v>splash</v>
      </c>
      <c r="CC85" s="212">
        <f t="shared" si="63"/>
        <v>1</v>
      </c>
      <c r="CD85" s="205">
        <f>IF(CB85="atmospheric",IF(CC85&gt;=1,Coefficients!$T$5,Coefficients!$T$4),Coefficients!$T$3)</f>
        <v>7.35</v>
      </c>
      <c r="CE85" s="136">
        <f>IF(S85&lt;Coefficients!$V$3,Coefficients!$X$3-(Coefficients!$X$4-Coefficients!$X$3)*(Coefficients!$V$3-S85)/(Coefficients!$V$4-Coefficients!$V$3),IF(S85&gt;Coefficients!$V$6,(Coefficients!$X$6-Coefficients!$X$5)*(S85-Coefficients!$V$6)/(Coefficients!$V$6-Coefficients!$V$5)+Coefficients!$X$6,VLOOKUP(S85,Coefficients!$V$3:$X$6,3)))</f>
        <v>5.1999999999999975</v>
      </c>
      <c r="CF85" s="119">
        <f t="shared" si="33"/>
        <v>1.6409601519999992E-4</v>
      </c>
      <c r="CG85" s="136">
        <f>VLOOKUP(CB85,Coefficients!$Z$4:$AD$7,4,FALSE)</f>
        <v>0.26500000000000001</v>
      </c>
      <c r="CH85" s="136">
        <f>VLOOKUP(CB85,Coefficients!$Z$4:$AD$7,2,FALSE)</f>
        <v>0.37</v>
      </c>
      <c r="CI85" s="214">
        <f t="shared" si="64"/>
        <v>6.7398447690801424</v>
      </c>
      <c r="CJ85" s="47">
        <f t="shared" si="65"/>
        <v>0.94793319805162368</v>
      </c>
      <c r="CK85" s="34">
        <v>3.35</v>
      </c>
      <c r="CL85" s="52">
        <f t="shared" si="34"/>
        <v>0.28296513374675331</v>
      </c>
      <c r="CM85" s="204">
        <f>VLOOKUP(N85,Coefficients!$E$12:$I$16,3)</f>
        <v>6.0350000000000001</v>
      </c>
      <c r="CN85" s="205">
        <f t="shared" si="35"/>
        <v>2.5000000000000001E-2</v>
      </c>
      <c r="CO85" s="203">
        <f t="shared" si="36"/>
        <v>5.8992125000000009</v>
      </c>
      <c r="CP85" s="189">
        <f t="shared" si="37"/>
        <v>353.95274999999975</v>
      </c>
    </row>
    <row r="86" spans="2:94">
      <c r="B86" s="56" t="s">
        <v>290</v>
      </c>
      <c r="C86" s="56" t="s">
        <v>291</v>
      </c>
      <c r="D86" s="56">
        <v>2060</v>
      </c>
      <c r="E86" s="57">
        <f t="shared" si="38"/>
        <v>19.100000000000001</v>
      </c>
      <c r="F86" s="57">
        <f t="shared" si="39"/>
        <v>62.5</v>
      </c>
      <c r="G86" s="57">
        <f t="shared" si="40"/>
        <v>352.5</v>
      </c>
      <c r="H86" s="146">
        <f t="shared" si="41"/>
        <v>2007</v>
      </c>
      <c r="I86" s="141" t="str">
        <f t="shared" si="42"/>
        <v>Pile No 243 @ Berth 107</v>
      </c>
      <c r="J86" s="205" t="str">
        <f t="shared" si="43"/>
        <v>splash</v>
      </c>
      <c r="K86" s="212">
        <f t="shared" si="44"/>
        <v>1</v>
      </c>
      <c r="L86" s="146" t="str">
        <f t="shared" si="45"/>
        <v>C1</v>
      </c>
      <c r="M86" s="146" t="str">
        <f t="shared" si="46"/>
        <v>CB4</v>
      </c>
      <c r="N86" s="146" t="str">
        <f t="shared" si="47"/>
        <v>CL5</v>
      </c>
      <c r="O86" s="146">
        <f t="shared" si="48"/>
        <v>0</v>
      </c>
      <c r="P86" s="146">
        <f t="shared" si="49"/>
        <v>50</v>
      </c>
      <c r="Q86" s="146">
        <f t="shared" si="50"/>
        <v>1200</v>
      </c>
      <c r="R86" s="146">
        <f t="shared" si="51"/>
        <v>60</v>
      </c>
      <c r="S86" s="146">
        <f t="shared" si="52"/>
        <v>0.37</v>
      </c>
      <c r="T86" s="146">
        <f t="shared" si="53"/>
        <v>310</v>
      </c>
      <c r="V86" s="237">
        <f t="shared" si="17"/>
        <v>6.8971934973939664E-2</v>
      </c>
      <c r="W86" s="214">
        <f t="shared" si="18"/>
        <v>2.3485647029817862</v>
      </c>
      <c r="Y86" s="238">
        <f t="shared" si="19"/>
        <v>0.28735089313444895</v>
      </c>
      <c r="Z86" s="214">
        <f t="shared" si="20"/>
        <v>0.96262549200040393</v>
      </c>
      <c r="AB86" s="207">
        <f>INDEX(Coefficients!$O$3:$O$7,MATCH(S86,Coefficients!$O$3:$O$7))</f>
        <v>0.3</v>
      </c>
      <c r="AC86" s="207">
        <f>INDEX(Coefficients!$O$3:$O$7,MATCH(S86,Coefficients!$O$3:$O$7)+1)</f>
        <v>0.4</v>
      </c>
      <c r="AD86" s="212">
        <f>INDEX(Coefficients!$P$3:$P$7,MATCH(S86,Coefficients!$O$3:$O$7))</f>
        <v>50</v>
      </c>
      <c r="AE86" s="212">
        <f>INDEX(Coefficients!$P$3:$P$7,MATCH(S86,Coefficients!$O$3:$O$7)+1)</f>
        <v>41.8</v>
      </c>
      <c r="AF86" s="212">
        <f t="shared" si="21"/>
        <v>44.26</v>
      </c>
      <c r="AG86" s="136">
        <f t="shared" si="54"/>
        <v>2060</v>
      </c>
      <c r="AH86" s="137">
        <f t="shared" si="55"/>
        <v>19.100000000000001</v>
      </c>
      <c r="AI86" s="207">
        <f t="shared" si="22"/>
        <v>1165.1000000000001</v>
      </c>
      <c r="AJ86" s="213">
        <f t="shared" si="23"/>
        <v>19.100000000000001</v>
      </c>
      <c r="AK86" s="136">
        <v>12</v>
      </c>
      <c r="AL86" s="137">
        <f t="shared" si="56"/>
        <v>62.5</v>
      </c>
      <c r="AM86" s="214">
        <f t="shared" si="57"/>
        <v>0.94555660530549068</v>
      </c>
      <c r="AN86" s="207">
        <f>INDEX(Coefficients!$K$3:$K$10,MATCH(S86,Coefficients!$K$3:$K$10))</f>
        <v>0.35</v>
      </c>
      <c r="AO86" s="207">
        <f>INDEX(Coefficients!$K$3:$K$10,MATCH(S86,Coefficients!$K$3:$K$10)+1)</f>
        <v>0.4</v>
      </c>
      <c r="AP86" s="207">
        <f>INDEX(Coefficients!$L$3:$L$10,MATCH(S86,Coefficients!$K$3:$K$10))</f>
        <v>0.19142307491680963</v>
      </c>
      <c r="AQ86" s="207">
        <f>INDEX(Coefficients!$L$3:$L$10,MATCH(S86,Coefficients!$K$3:$K$10)+1)</f>
        <v>0.35425563574488944</v>
      </c>
      <c r="AR86" s="214">
        <f>INDEX(Coefficients!$M$3:$M$10,MATCH(S86,Coefficients!$K$3:$K$10))</f>
        <v>0.20023799980895765</v>
      </c>
      <c r="AS86" s="214">
        <f>INDEX(Coefficients!$M$3:$M$10,MATCH(S86,Coefficients!$K$3:$K$10)+1)</f>
        <v>0.20987997823914079</v>
      </c>
      <c r="AT86" s="92">
        <f t="shared" si="24"/>
        <v>2.5655609924804158E-5</v>
      </c>
      <c r="AU86" s="140">
        <f t="shared" si="5"/>
        <v>0.20409479118103091</v>
      </c>
      <c r="AV86" s="215">
        <f t="shared" si="25"/>
        <v>1.1086790064670943E-5</v>
      </c>
      <c r="AW86" s="226">
        <f t="shared" si="26"/>
        <v>3.4986501364835616E-2</v>
      </c>
      <c r="AX86" s="205">
        <f t="shared" si="6"/>
        <v>0.71366705445737511</v>
      </c>
      <c r="AY86" s="205">
        <f t="shared" si="58"/>
        <v>84.741590689541354</v>
      </c>
      <c r="AZ86" s="137">
        <f t="shared" si="59"/>
        <v>352.5</v>
      </c>
      <c r="BA86" s="213">
        <f t="shared" si="27"/>
        <v>21502.5</v>
      </c>
      <c r="BB86" s="228">
        <f t="shared" si="28"/>
        <v>6.6974999999999999E-4</v>
      </c>
      <c r="BC86" s="136" t="str">
        <f t="shared" si="9"/>
        <v>YES</v>
      </c>
      <c r="BD86" s="209">
        <f t="shared" si="60"/>
        <v>3.4485967486969833</v>
      </c>
      <c r="BE86" s="55">
        <f t="shared" si="11"/>
        <v>6.8971934973939664E-2</v>
      </c>
      <c r="BF86" s="126">
        <f t="shared" si="61"/>
        <v>2.3485647029817862</v>
      </c>
      <c r="BG86" s="46">
        <f t="shared" si="29"/>
        <v>-0.87196312006710408</v>
      </c>
      <c r="BH86" s="204">
        <f>VLOOKUP(M86,Coefficients!$E$4:$I$7,3)</f>
        <v>0.43099999999999999</v>
      </c>
      <c r="BI86" s="136">
        <f t="shared" si="30"/>
        <v>2.5000000000000001E-2</v>
      </c>
      <c r="BJ86" s="50">
        <f t="shared" si="31"/>
        <v>0.42130250000000002</v>
      </c>
      <c r="BK86" s="134">
        <f t="shared" si="32"/>
        <v>25.699452499999982</v>
      </c>
      <c r="CB86" s="205" t="str">
        <f t="shared" si="62"/>
        <v>splash</v>
      </c>
      <c r="CC86" s="212">
        <f t="shared" si="63"/>
        <v>1</v>
      </c>
      <c r="CD86" s="205">
        <f>IF(CB86="atmospheric",IF(CC86&gt;=1,Coefficients!$T$5,Coefficients!$T$4),Coefficients!$T$3)</f>
        <v>7.35</v>
      </c>
      <c r="CE86" s="136">
        <f>IF(S86&lt;Coefficients!$V$3,Coefficients!$X$3-(Coefficients!$X$4-Coefficients!$X$3)*(Coefficients!$V$3-S86)/(Coefficients!$V$4-Coefficients!$V$3),IF(S86&gt;Coefficients!$V$6,(Coefficients!$X$6-Coefficients!$X$5)*(S86-Coefficients!$V$6)/(Coefficients!$V$6-Coefficients!$V$5)+Coefficients!$X$6,VLOOKUP(S86,Coefficients!$V$3:$X$6,3)))</f>
        <v>5.1999999999999975</v>
      </c>
      <c r="CF86" s="119">
        <f t="shared" si="33"/>
        <v>1.6409601519999992E-4</v>
      </c>
      <c r="CG86" s="136">
        <f>VLOOKUP(CB86,Coefficients!$Z$4:$AD$7,4,FALSE)</f>
        <v>0.26500000000000001</v>
      </c>
      <c r="CH86" s="136">
        <f>VLOOKUP(CB86,Coefficients!$Z$4:$AD$7,2,FALSE)</f>
        <v>0.37</v>
      </c>
      <c r="CI86" s="214">
        <f t="shared" si="64"/>
        <v>6.7402169445018743</v>
      </c>
      <c r="CJ86" s="47">
        <f t="shared" si="65"/>
        <v>0.96262549200040393</v>
      </c>
      <c r="CK86" s="34">
        <v>3.35</v>
      </c>
      <c r="CL86" s="52">
        <f t="shared" si="34"/>
        <v>0.28735089313444895</v>
      </c>
      <c r="CM86" s="204">
        <f>VLOOKUP(N86,Coefficients!$E$12:$I$16,3)</f>
        <v>6.0350000000000001</v>
      </c>
      <c r="CN86" s="205">
        <f t="shared" si="35"/>
        <v>2.5000000000000001E-2</v>
      </c>
      <c r="CO86" s="203">
        <f t="shared" si="36"/>
        <v>5.8992125</v>
      </c>
      <c r="CP86" s="189">
        <f t="shared" si="37"/>
        <v>359.85196249999973</v>
      </c>
    </row>
    <row r="87" spans="2:94">
      <c r="B87" s="56" t="s">
        <v>290</v>
      </c>
      <c r="C87" s="56" t="s">
        <v>291</v>
      </c>
      <c r="D87" s="56">
        <v>2061</v>
      </c>
      <c r="E87" s="57">
        <f t="shared" si="38"/>
        <v>19.100000000000001</v>
      </c>
      <c r="F87" s="57">
        <f t="shared" si="39"/>
        <v>62.5</v>
      </c>
      <c r="G87" s="57">
        <f t="shared" si="40"/>
        <v>352.5</v>
      </c>
      <c r="H87" s="146">
        <f t="shared" si="41"/>
        <v>2007</v>
      </c>
      <c r="I87" s="141" t="str">
        <f t="shared" si="42"/>
        <v>Pile No 243 @ Berth 107</v>
      </c>
      <c r="J87" s="205" t="str">
        <f t="shared" si="43"/>
        <v>splash</v>
      </c>
      <c r="K87" s="212">
        <f t="shared" si="44"/>
        <v>1</v>
      </c>
      <c r="L87" s="146" t="str">
        <f t="shared" si="45"/>
        <v>C1</v>
      </c>
      <c r="M87" s="146" t="str">
        <f t="shared" si="46"/>
        <v>CB4</v>
      </c>
      <c r="N87" s="146" t="str">
        <f t="shared" si="47"/>
        <v>CL5</v>
      </c>
      <c r="O87" s="146">
        <f t="shared" si="48"/>
        <v>0</v>
      </c>
      <c r="P87" s="146">
        <f t="shared" si="49"/>
        <v>50</v>
      </c>
      <c r="Q87" s="146">
        <f t="shared" si="50"/>
        <v>1200</v>
      </c>
      <c r="R87" s="146">
        <f t="shared" si="51"/>
        <v>60</v>
      </c>
      <c r="S87" s="146">
        <f t="shared" si="52"/>
        <v>0.37</v>
      </c>
      <c r="T87" s="146">
        <f t="shared" si="53"/>
        <v>310</v>
      </c>
      <c r="V87" s="237">
        <f t="shared" si="17"/>
        <v>6.9284369781162716E-2</v>
      </c>
      <c r="W87" s="214">
        <f t="shared" si="18"/>
        <v>2.3641864433429385</v>
      </c>
      <c r="Y87" s="238">
        <f t="shared" si="19"/>
        <v>0.29169397643732009</v>
      </c>
      <c r="Z87" s="214">
        <f t="shared" si="20"/>
        <v>0.9771748210650224</v>
      </c>
      <c r="AB87" s="207">
        <f>INDEX(Coefficients!$O$3:$O$7,MATCH(S87,Coefficients!$O$3:$O$7))</f>
        <v>0.3</v>
      </c>
      <c r="AC87" s="207">
        <f>INDEX(Coefficients!$O$3:$O$7,MATCH(S87,Coefficients!$O$3:$O$7)+1)</f>
        <v>0.4</v>
      </c>
      <c r="AD87" s="212">
        <f>INDEX(Coefficients!$P$3:$P$7,MATCH(S87,Coefficients!$O$3:$O$7))</f>
        <v>50</v>
      </c>
      <c r="AE87" s="212">
        <f>INDEX(Coefficients!$P$3:$P$7,MATCH(S87,Coefficients!$O$3:$O$7)+1)</f>
        <v>41.8</v>
      </c>
      <c r="AF87" s="212">
        <f t="shared" si="21"/>
        <v>44.26</v>
      </c>
      <c r="AG87" s="136">
        <f t="shared" si="54"/>
        <v>2061</v>
      </c>
      <c r="AH87" s="137">
        <f t="shared" si="55"/>
        <v>19.100000000000001</v>
      </c>
      <c r="AI87" s="207">
        <f t="shared" si="22"/>
        <v>1184.2</v>
      </c>
      <c r="AJ87" s="213">
        <f t="shared" si="23"/>
        <v>19.100000000000001</v>
      </c>
      <c r="AK87" s="136">
        <v>12</v>
      </c>
      <c r="AL87" s="137">
        <f t="shared" si="56"/>
        <v>62.5</v>
      </c>
      <c r="AM87" s="214">
        <f t="shared" si="57"/>
        <v>0.94555660530549068</v>
      </c>
      <c r="AN87" s="207">
        <f>INDEX(Coefficients!$K$3:$K$10,MATCH(S87,Coefficients!$K$3:$K$10))</f>
        <v>0.35</v>
      </c>
      <c r="AO87" s="207">
        <f>INDEX(Coefficients!$K$3:$K$10,MATCH(S87,Coefficients!$K$3:$K$10)+1)</f>
        <v>0.4</v>
      </c>
      <c r="AP87" s="207">
        <f>INDEX(Coefficients!$L$3:$L$10,MATCH(S87,Coefficients!$K$3:$K$10))</f>
        <v>0.19142307491680963</v>
      </c>
      <c r="AQ87" s="207">
        <f>INDEX(Coefficients!$L$3:$L$10,MATCH(S87,Coefficients!$K$3:$K$10)+1)</f>
        <v>0.35425563574488944</v>
      </c>
      <c r="AR87" s="214">
        <f>INDEX(Coefficients!$M$3:$M$10,MATCH(S87,Coefficients!$K$3:$K$10))</f>
        <v>0.20023799980895765</v>
      </c>
      <c r="AS87" s="214">
        <f>INDEX(Coefficients!$M$3:$M$10,MATCH(S87,Coefficients!$K$3:$K$10)+1)</f>
        <v>0.20987997823914079</v>
      </c>
      <c r="AT87" s="92">
        <f t="shared" si="24"/>
        <v>2.5655609924804158E-5</v>
      </c>
      <c r="AU87" s="140">
        <f t="shared" si="5"/>
        <v>0.20409479118103091</v>
      </c>
      <c r="AV87" s="215">
        <f t="shared" si="25"/>
        <v>1.1050057457565984E-5</v>
      </c>
      <c r="AW87" s="226">
        <f t="shared" si="26"/>
        <v>3.4870584548415788E-2</v>
      </c>
      <c r="AX87" s="205">
        <f t="shared" si="6"/>
        <v>0.71366705445737511</v>
      </c>
      <c r="AY87" s="205">
        <f t="shared" si="58"/>
        <v>84.741590689541354</v>
      </c>
      <c r="AZ87" s="137">
        <f t="shared" si="59"/>
        <v>352.5</v>
      </c>
      <c r="BA87" s="213">
        <f t="shared" si="27"/>
        <v>21855</v>
      </c>
      <c r="BB87" s="228">
        <f t="shared" si="28"/>
        <v>6.6974999999999999E-4</v>
      </c>
      <c r="BC87" s="136" t="str">
        <f t="shared" si="9"/>
        <v>YES</v>
      </c>
      <c r="BD87" s="209">
        <f t="shared" si="60"/>
        <v>3.4642184890581356</v>
      </c>
      <c r="BE87" s="55">
        <f t="shared" si="11"/>
        <v>6.9284369781162716E-2</v>
      </c>
      <c r="BF87" s="126">
        <f t="shared" si="61"/>
        <v>2.3641864433429385</v>
      </c>
      <c r="BG87" s="46">
        <f t="shared" si="29"/>
        <v>-0.87299987299980952</v>
      </c>
      <c r="BH87" s="204">
        <f>VLOOKUP(M87,Coefficients!$E$4:$I$7,3)</f>
        <v>0.43099999999999999</v>
      </c>
      <c r="BI87" s="136">
        <f t="shared" si="30"/>
        <v>2.5000000000000001E-2</v>
      </c>
      <c r="BJ87" s="50">
        <f t="shared" si="31"/>
        <v>0.42130250000000002</v>
      </c>
      <c r="BK87" s="134">
        <f t="shared" si="32"/>
        <v>26.120754999999981</v>
      </c>
      <c r="CB87" s="205" t="str">
        <f t="shared" si="62"/>
        <v>splash</v>
      </c>
      <c r="CC87" s="212">
        <f t="shared" si="63"/>
        <v>1</v>
      </c>
      <c r="CD87" s="205">
        <f>IF(CB87="atmospheric",IF(CC87&gt;=1,Coefficients!$T$5,Coefficients!$T$4),Coefficients!$T$3)</f>
        <v>7.35</v>
      </c>
      <c r="CE87" s="136">
        <f>IF(S87&lt;Coefficients!$V$3,Coefficients!$X$3-(Coefficients!$X$4-Coefficients!$X$3)*(Coefficients!$V$3-S87)/(Coefficients!$V$4-Coefficients!$V$3),IF(S87&gt;Coefficients!$V$6,(Coefficients!$X$6-Coefficients!$X$5)*(S87-Coefficients!$V$6)/(Coefficients!$V$6-Coefficients!$V$5)+Coefficients!$X$6,VLOOKUP(S87,Coefficients!$V$3:$X$6,3)))</f>
        <v>5.1999999999999975</v>
      </c>
      <c r="CF87" s="119">
        <f t="shared" si="33"/>
        <v>1.6409601519999992E-4</v>
      </c>
      <c r="CG87" s="136">
        <f>VLOOKUP(CB87,Coefficients!$Z$4:$AD$7,4,FALSE)</f>
        <v>0.26500000000000001</v>
      </c>
      <c r="CH87" s="136">
        <f>VLOOKUP(CB87,Coefficients!$Z$4:$AD$7,2,FALSE)</f>
        <v>0.37</v>
      </c>
      <c r="CI87" s="214">
        <f t="shared" si="64"/>
        <v>6.7405828481214458</v>
      </c>
      <c r="CJ87" s="47">
        <f t="shared" si="65"/>
        <v>0.9771748210650224</v>
      </c>
      <c r="CK87" s="34">
        <v>3.35</v>
      </c>
      <c r="CL87" s="52">
        <f t="shared" si="34"/>
        <v>0.29169397643732009</v>
      </c>
      <c r="CM87" s="204">
        <f>VLOOKUP(N87,Coefficients!$E$12:$I$16,3)</f>
        <v>6.0350000000000001</v>
      </c>
      <c r="CN87" s="205">
        <f t="shared" si="35"/>
        <v>2.5000000000000001E-2</v>
      </c>
      <c r="CO87" s="203">
        <f t="shared" si="36"/>
        <v>5.8992125</v>
      </c>
      <c r="CP87" s="189">
        <f t="shared" si="37"/>
        <v>365.75117499999971</v>
      </c>
    </row>
    <row r="88" spans="2:94">
      <c r="B88" s="56" t="s">
        <v>290</v>
      </c>
      <c r="C88" s="56" t="s">
        <v>291</v>
      </c>
      <c r="D88" s="56">
        <v>2062</v>
      </c>
      <c r="E88" s="57">
        <f t="shared" si="38"/>
        <v>19.100000000000001</v>
      </c>
      <c r="F88" s="57">
        <f t="shared" si="39"/>
        <v>62.5</v>
      </c>
      <c r="G88" s="57">
        <f t="shared" si="40"/>
        <v>352.5</v>
      </c>
      <c r="H88" s="146">
        <f t="shared" si="41"/>
        <v>2007</v>
      </c>
      <c r="I88" s="141" t="str">
        <f t="shared" si="42"/>
        <v>Pile No 243 @ Berth 107</v>
      </c>
      <c r="J88" s="205" t="str">
        <f t="shared" si="43"/>
        <v>splash</v>
      </c>
      <c r="K88" s="212">
        <f t="shared" si="44"/>
        <v>1</v>
      </c>
      <c r="L88" s="146" t="str">
        <f t="shared" si="45"/>
        <v>C1</v>
      </c>
      <c r="M88" s="146" t="str">
        <f t="shared" si="46"/>
        <v>CB4</v>
      </c>
      <c r="N88" s="146" t="str">
        <f t="shared" si="47"/>
        <v>CL5</v>
      </c>
      <c r="O88" s="146">
        <f t="shared" si="48"/>
        <v>0</v>
      </c>
      <c r="P88" s="146">
        <f t="shared" si="49"/>
        <v>50</v>
      </c>
      <c r="Q88" s="146">
        <f t="shared" si="50"/>
        <v>1200</v>
      </c>
      <c r="R88" s="146">
        <f t="shared" si="51"/>
        <v>60</v>
      </c>
      <c r="S88" s="146">
        <f t="shared" si="52"/>
        <v>0.37</v>
      </c>
      <c r="T88" s="146">
        <f t="shared" si="53"/>
        <v>310</v>
      </c>
      <c r="V88" s="237">
        <f t="shared" si="17"/>
        <v>6.9593186888945627E-2</v>
      </c>
      <c r="W88" s="214">
        <f t="shared" si="18"/>
        <v>2.3796272987320846</v>
      </c>
      <c r="Y88" s="238">
        <f t="shared" si="19"/>
        <v>0.29599496922474083</v>
      </c>
      <c r="Z88" s="214">
        <f t="shared" si="20"/>
        <v>0.99158314690288174</v>
      </c>
      <c r="AB88" s="207">
        <f>INDEX(Coefficients!$O$3:$O$7,MATCH(S88,Coefficients!$O$3:$O$7))</f>
        <v>0.3</v>
      </c>
      <c r="AC88" s="207">
        <f>INDEX(Coefficients!$O$3:$O$7,MATCH(S88,Coefficients!$O$3:$O$7)+1)</f>
        <v>0.4</v>
      </c>
      <c r="AD88" s="212">
        <f>INDEX(Coefficients!$P$3:$P$7,MATCH(S88,Coefficients!$O$3:$O$7))</f>
        <v>50</v>
      </c>
      <c r="AE88" s="212">
        <f>INDEX(Coefficients!$P$3:$P$7,MATCH(S88,Coefficients!$O$3:$O$7)+1)</f>
        <v>41.8</v>
      </c>
      <c r="AF88" s="212">
        <f t="shared" si="21"/>
        <v>44.26</v>
      </c>
      <c r="AG88" s="136">
        <f t="shared" si="54"/>
        <v>2062</v>
      </c>
      <c r="AH88" s="137">
        <f t="shared" si="55"/>
        <v>19.100000000000001</v>
      </c>
      <c r="AI88" s="207">
        <f t="shared" si="22"/>
        <v>1203.3</v>
      </c>
      <c r="AJ88" s="213">
        <f t="shared" si="23"/>
        <v>19.099999999999998</v>
      </c>
      <c r="AK88" s="136">
        <v>12</v>
      </c>
      <c r="AL88" s="137">
        <f t="shared" si="56"/>
        <v>62.5</v>
      </c>
      <c r="AM88" s="214">
        <f t="shared" si="57"/>
        <v>0.94555660530549068</v>
      </c>
      <c r="AN88" s="207">
        <f>INDEX(Coefficients!$K$3:$K$10,MATCH(S88,Coefficients!$K$3:$K$10))</f>
        <v>0.35</v>
      </c>
      <c r="AO88" s="207">
        <f>INDEX(Coefficients!$K$3:$K$10,MATCH(S88,Coefficients!$K$3:$K$10)+1)</f>
        <v>0.4</v>
      </c>
      <c r="AP88" s="207">
        <f>INDEX(Coefficients!$L$3:$L$10,MATCH(S88,Coefficients!$K$3:$K$10))</f>
        <v>0.19142307491680963</v>
      </c>
      <c r="AQ88" s="207">
        <f>INDEX(Coefficients!$L$3:$L$10,MATCH(S88,Coefficients!$K$3:$K$10)+1)</f>
        <v>0.35425563574488944</v>
      </c>
      <c r="AR88" s="214">
        <f>INDEX(Coefficients!$M$3:$M$10,MATCH(S88,Coefficients!$K$3:$K$10))</f>
        <v>0.20023799980895765</v>
      </c>
      <c r="AS88" s="214">
        <f>INDEX(Coefficients!$M$3:$M$10,MATCH(S88,Coefficients!$K$3:$K$10)+1)</f>
        <v>0.20987997823914079</v>
      </c>
      <c r="AT88" s="92">
        <f t="shared" si="24"/>
        <v>2.5655609924804158E-5</v>
      </c>
      <c r="AU88" s="140">
        <f t="shared" si="5"/>
        <v>0.20409479118103091</v>
      </c>
      <c r="AV88" s="215">
        <f t="shared" si="25"/>
        <v>1.1014031396153924E-5</v>
      </c>
      <c r="AW88" s="226">
        <f t="shared" si="26"/>
        <v>3.4756897373010603E-2</v>
      </c>
      <c r="AX88" s="205">
        <f t="shared" si="6"/>
        <v>0.71366705445737511</v>
      </c>
      <c r="AY88" s="205">
        <f t="shared" si="58"/>
        <v>84.741590689541354</v>
      </c>
      <c r="AZ88" s="137">
        <f t="shared" si="59"/>
        <v>352.5</v>
      </c>
      <c r="BA88" s="213">
        <f t="shared" si="27"/>
        <v>22207.5</v>
      </c>
      <c r="BB88" s="228">
        <f t="shared" si="28"/>
        <v>6.6974999999999999E-4</v>
      </c>
      <c r="BC88" s="136" t="str">
        <f t="shared" si="9"/>
        <v>YES</v>
      </c>
      <c r="BD88" s="209">
        <f t="shared" si="60"/>
        <v>3.4796593444472812</v>
      </c>
      <c r="BE88" s="55">
        <f t="shared" si="11"/>
        <v>6.9593186888945627E-2</v>
      </c>
      <c r="BF88" s="126">
        <f t="shared" si="61"/>
        <v>2.3796272987320846</v>
      </c>
      <c r="BG88" s="46">
        <f t="shared" si="29"/>
        <v>-0.87401184233025764</v>
      </c>
      <c r="BH88" s="204">
        <f>VLOOKUP(M88,Coefficients!$E$4:$I$7,3)</f>
        <v>0.43099999999999999</v>
      </c>
      <c r="BI88" s="136">
        <f t="shared" si="30"/>
        <v>2.5000000000000001E-2</v>
      </c>
      <c r="BJ88" s="50">
        <f t="shared" si="31"/>
        <v>0.42130249999999997</v>
      </c>
      <c r="BK88" s="134">
        <f t="shared" si="32"/>
        <v>26.542057499999981</v>
      </c>
      <c r="CB88" s="205" t="str">
        <f t="shared" si="62"/>
        <v>splash</v>
      </c>
      <c r="CC88" s="212">
        <f t="shared" si="63"/>
        <v>1</v>
      </c>
      <c r="CD88" s="205">
        <f>IF(CB88="atmospheric",IF(CC88&gt;=1,Coefficients!$T$5,Coefficients!$T$4),Coefficients!$T$3)</f>
        <v>7.35</v>
      </c>
      <c r="CE88" s="136">
        <f>IF(S88&lt;Coefficients!$V$3,Coefficients!$X$3-(Coefficients!$X$4-Coefficients!$X$3)*(Coefficients!$V$3-S88)/(Coefficients!$V$4-Coefficients!$V$3),IF(S88&gt;Coefficients!$V$6,(Coefficients!$X$6-Coefficients!$X$5)*(S88-Coefficients!$V$6)/(Coefficients!$V$6-Coefficients!$V$5)+Coefficients!$X$6,VLOOKUP(S88,Coefficients!$V$3:$X$6,3)))</f>
        <v>5.1999999999999975</v>
      </c>
      <c r="CF88" s="119">
        <f t="shared" si="33"/>
        <v>1.6409601519999992E-4</v>
      </c>
      <c r="CG88" s="136">
        <f>VLOOKUP(CB88,Coefficients!$Z$4:$AD$7,4,FALSE)</f>
        <v>0.26500000000000001</v>
      </c>
      <c r="CH88" s="136">
        <f>VLOOKUP(CB88,Coefficients!$Z$4:$AD$7,2,FALSE)</f>
        <v>0.37</v>
      </c>
      <c r="CI88" s="214">
        <f t="shared" si="64"/>
        <v>6.7409426842640983</v>
      </c>
      <c r="CJ88" s="47">
        <f t="shared" si="65"/>
        <v>0.99158314690288174</v>
      </c>
      <c r="CK88" s="34">
        <v>3.35</v>
      </c>
      <c r="CL88" s="52">
        <f t="shared" si="34"/>
        <v>0.29599496922474083</v>
      </c>
      <c r="CM88" s="204">
        <f>VLOOKUP(N88,Coefficients!$E$12:$I$16,3)</f>
        <v>6.0350000000000001</v>
      </c>
      <c r="CN88" s="205">
        <f t="shared" si="35"/>
        <v>2.5000000000000001E-2</v>
      </c>
      <c r="CO88" s="203">
        <f t="shared" si="36"/>
        <v>5.8992125</v>
      </c>
      <c r="CP88" s="189">
        <f t="shared" si="37"/>
        <v>371.65038749999968</v>
      </c>
    </row>
    <row r="89" spans="2:94">
      <c r="B89" s="56" t="s">
        <v>290</v>
      </c>
      <c r="C89" s="56" t="s">
        <v>291</v>
      </c>
      <c r="D89" s="56">
        <v>2063</v>
      </c>
      <c r="E89" s="57">
        <f t="shared" si="38"/>
        <v>19.100000000000001</v>
      </c>
      <c r="F89" s="57">
        <f t="shared" si="39"/>
        <v>62.5</v>
      </c>
      <c r="G89" s="57">
        <f t="shared" si="40"/>
        <v>352.5</v>
      </c>
      <c r="H89" s="146">
        <f t="shared" si="41"/>
        <v>2007</v>
      </c>
      <c r="I89" s="141" t="str">
        <f t="shared" si="42"/>
        <v>Pile No 243 @ Berth 107</v>
      </c>
      <c r="J89" s="205" t="str">
        <f t="shared" si="43"/>
        <v>splash</v>
      </c>
      <c r="K89" s="212">
        <f t="shared" si="44"/>
        <v>1</v>
      </c>
      <c r="L89" s="146" t="str">
        <f t="shared" si="45"/>
        <v>C1</v>
      </c>
      <c r="M89" s="146" t="str">
        <f t="shared" si="46"/>
        <v>CB4</v>
      </c>
      <c r="N89" s="146" t="str">
        <f t="shared" si="47"/>
        <v>CL5</v>
      </c>
      <c r="O89" s="146">
        <f t="shared" si="48"/>
        <v>0</v>
      </c>
      <c r="P89" s="146">
        <f t="shared" si="49"/>
        <v>50</v>
      </c>
      <c r="Q89" s="146">
        <f t="shared" si="50"/>
        <v>1200</v>
      </c>
      <c r="R89" s="146">
        <f t="shared" si="51"/>
        <v>60</v>
      </c>
      <c r="S89" s="146">
        <f t="shared" si="52"/>
        <v>0.37</v>
      </c>
      <c r="T89" s="146">
        <f t="shared" si="53"/>
        <v>310</v>
      </c>
      <c r="V89" s="237">
        <f t="shared" si="17"/>
        <v>6.9898484627550231E-2</v>
      </c>
      <c r="W89" s="214">
        <f t="shared" si="18"/>
        <v>2.3948921856623144</v>
      </c>
      <c r="Y89" s="238">
        <f t="shared" si="19"/>
        <v>0.30025440050472429</v>
      </c>
      <c r="Z89" s="214">
        <f t="shared" si="20"/>
        <v>1.0058522416908264</v>
      </c>
      <c r="AB89" s="207">
        <f>INDEX(Coefficients!$O$3:$O$7,MATCH(S89,Coefficients!$O$3:$O$7))</f>
        <v>0.3</v>
      </c>
      <c r="AC89" s="207">
        <f>INDEX(Coefficients!$O$3:$O$7,MATCH(S89,Coefficients!$O$3:$O$7)+1)</f>
        <v>0.4</v>
      </c>
      <c r="AD89" s="212">
        <f>INDEX(Coefficients!$P$3:$P$7,MATCH(S89,Coefficients!$O$3:$O$7))</f>
        <v>50</v>
      </c>
      <c r="AE89" s="212">
        <f>INDEX(Coefficients!$P$3:$P$7,MATCH(S89,Coefficients!$O$3:$O$7)+1)</f>
        <v>41.8</v>
      </c>
      <c r="AF89" s="212">
        <f t="shared" si="21"/>
        <v>44.26</v>
      </c>
      <c r="AG89" s="136">
        <f t="shared" si="54"/>
        <v>2063</v>
      </c>
      <c r="AH89" s="137">
        <f t="shared" si="55"/>
        <v>19.100000000000001</v>
      </c>
      <c r="AI89" s="207">
        <f t="shared" si="22"/>
        <v>1222.3999999999999</v>
      </c>
      <c r="AJ89" s="213">
        <f t="shared" si="23"/>
        <v>19.099999999999998</v>
      </c>
      <c r="AK89" s="136">
        <v>12</v>
      </c>
      <c r="AL89" s="137">
        <f t="shared" si="56"/>
        <v>62.5</v>
      </c>
      <c r="AM89" s="214">
        <f t="shared" si="57"/>
        <v>0.94555660530549068</v>
      </c>
      <c r="AN89" s="207">
        <f>INDEX(Coefficients!$K$3:$K$10,MATCH(S89,Coefficients!$K$3:$K$10))</f>
        <v>0.35</v>
      </c>
      <c r="AO89" s="207">
        <f>INDEX(Coefficients!$K$3:$K$10,MATCH(S89,Coefficients!$K$3:$K$10)+1)</f>
        <v>0.4</v>
      </c>
      <c r="AP89" s="207">
        <f>INDEX(Coefficients!$L$3:$L$10,MATCH(S89,Coefficients!$K$3:$K$10))</f>
        <v>0.19142307491680963</v>
      </c>
      <c r="AQ89" s="207">
        <f>INDEX(Coefficients!$L$3:$L$10,MATCH(S89,Coefficients!$K$3:$K$10)+1)</f>
        <v>0.35425563574488944</v>
      </c>
      <c r="AR89" s="214">
        <f>INDEX(Coefficients!$M$3:$M$10,MATCH(S89,Coefficients!$K$3:$K$10))</f>
        <v>0.20023799980895765</v>
      </c>
      <c r="AS89" s="214">
        <f>INDEX(Coefficients!$M$3:$M$10,MATCH(S89,Coefficients!$K$3:$K$10)+1)</f>
        <v>0.20987997823914079</v>
      </c>
      <c r="AT89" s="92">
        <f t="shared" si="24"/>
        <v>2.5655609924804158E-5</v>
      </c>
      <c r="AU89" s="140">
        <f t="shared" si="5"/>
        <v>0.20409479118103091</v>
      </c>
      <c r="AV89" s="215">
        <f t="shared" si="25"/>
        <v>1.0978687394163993E-5</v>
      </c>
      <c r="AW89" s="226">
        <f t="shared" si="26"/>
        <v>3.4645362567476599E-2</v>
      </c>
      <c r="AX89" s="205">
        <f t="shared" si="6"/>
        <v>0.71366705445737511</v>
      </c>
      <c r="AY89" s="205">
        <f t="shared" si="58"/>
        <v>84.741590689541354</v>
      </c>
      <c r="AZ89" s="137">
        <f t="shared" si="59"/>
        <v>352.5</v>
      </c>
      <c r="BA89" s="213">
        <f t="shared" si="27"/>
        <v>22560</v>
      </c>
      <c r="BB89" s="228">
        <f t="shared" si="28"/>
        <v>6.6974999999999999E-4</v>
      </c>
      <c r="BC89" s="136" t="str">
        <f t="shared" si="9"/>
        <v>YES</v>
      </c>
      <c r="BD89" s="209">
        <f t="shared" si="60"/>
        <v>3.4949242313775115</v>
      </c>
      <c r="BE89" s="55">
        <f t="shared" si="11"/>
        <v>6.9898484627550231E-2</v>
      </c>
      <c r="BF89" s="126">
        <f t="shared" si="61"/>
        <v>2.3948921856623144</v>
      </c>
      <c r="BG89" s="46">
        <f t="shared" si="29"/>
        <v>-0.875</v>
      </c>
      <c r="BH89" s="204">
        <f>VLOOKUP(M89,Coefficients!$E$4:$I$7,3)</f>
        <v>0.43099999999999999</v>
      </c>
      <c r="BI89" s="136">
        <f t="shared" si="30"/>
        <v>2.5000000000000001E-2</v>
      </c>
      <c r="BJ89" s="50">
        <f t="shared" si="31"/>
        <v>0.42130249999999997</v>
      </c>
      <c r="BK89" s="134">
        <f t="shared" si="32"/>
        <v>26.96335999999998</v>
      </c>
      <c r="CB89" s="205" t="str">
        <f t="shared" si="62"/>
        <v>splash</v>
      </c>
      <c r="CC89" s="212">
        <f t="shared" si="63"/>
        <v>1</v>
      </c>
      <c r="CD89" s="205">
        <f>IF(CB89="atmospheric",IF(CC89&gt;=1,Coefficients!$T$5,Coefficients!$T$4),Coefficients!$T$3)</f>
        <v>7.35</v>
      </c>
      <c r="CE89" s="136">
        <f>IF(S89&lt;Coefficients!$V$3,Coefficients!$X$3-(Coefficients!$X$4-Coefficients!$X$3)*(Coefficients!$V$3-S89)/(Coefficients!$V$4-Coefficients!$V$3),IF(S89&gt;Coefficients!$V$6,(Coefficients!$X$6-Coefficients!$X$5)*(S89-Coefficients!$V$6)/(Coefficients!$V$6-Coefficients!$V$5)+Coefficients!$X$6,VLOOKUP(S89,Coefficients!$V$3:$X$6,3)))</f>
        <v>5.1999999999999975</v>
      </c>
      <c r="CF89" s="119">
        <f t="shared" si="33"/>
        <v>1.6409601519999992E-4</v>
      </c>
      <c r="CG89" s="136">
        <f>VLOOKUP(CB89,Coefficients!$Z$4:$AD$7,4,FALSE)</f>
        <v>0.26500000000000001</v>
      </c>
      <c r="CH89" s="136">
        <f>VLOOKUP(CB89,Coefficients!$Z$4:$AD$7,2,FALSE)</f>
        <v>0.37</v>
      </c>
      <c r="CI89" s="214">
        <f t="shared" si="64"/>
        <v>6.741296647486152</v>
      </c>
      <c r="CJ89" s="47">
        <f t="shared" si="65"/>
        <v>1.0058522416908264</v>
      </c>
      <c r="CK89" s="34">
        <v>3.35</v>
      </c>
      <c r="CL89" s="52">
        <f t="shared" si="34"/>
        <v>0.30025440050472429</v>
      </c>
      <c r="CM89" s="204">
        <f>VLOOKUP(N89,Coefficients!$E$12:$I$16,3)</f>
        <v>6.0350000000000001</v>
      </c>
      <c r="CN89" s="205">
        <f t="shared" si="35"/>
        <v>2.5000000000000001E-2</v>
      </c>
      <c r="CO89" s="203">
        <f t="shared" si="36"/>
        <v>5.8992125</v>
      </c>
      <c r="CP89" s="189">
        <f t="shared" si="37"/>
        <v>377.54959999999966</v>
      </c>
    </row>
    <row r="90" spans="2:94">
      <c r="B90" s="56" t="s">
        <v>290</v>
      </c>
      <c r="C90" s="56" t="s">
        <v>291</v>
      </c>
      <c r="D90" s="56">
        <v>2064</v>
      </c>
      <c r="E90" s="57">
        <f t="shared" si="38"/>
        <v>19.100000000000001</v>
      </c>
      <c r="F90" s="57">
        <f t="shared" si="39"/>
        <v>62.5</v>
      </c>
      <c r="G90" s="57">
        <f t="shared" si="40"/>
        <v>352.5</v>
      </c>
      <c r="H90" s="146">
        <f t="shared" si="41"/>
        <v>2007</v>
      </c>
      <c r="I90" s="141" t="str">
        <f t="shared" si="42"/>
        <v>Pile No 243 @ Berth 107</v>
      </c>
      <c r="J90" s="205" t="str">
        <f t="shared" si="43"/>
        <v>splash</v>
      </c>
      <c r="K90" s="212">
        <f t="shared" si="44"/>
        <v>1</v>
      </c>
      <c r="L90" s="146" t="str">
        <f t="shared" si="45"/>
        <v>C1</v>
      </c>
      <c r="M90" s="146" t="str">
        <f t="shared" si="46"/>
        <v>CB4</v>
      </c>
      <c r="N90" s="146" t="str">
        <f t="shared" si="47"/>
        <v>CL5</v>
      </c>
      <c r="O90" s="146">
        <f t="shared" si="48"/>
        <v>0</v>
      </c>
      <c r="P90" s="146">
        <f t="shared" si="49"/>
        <v>50</v>
      </c>
      <c r="Q90" s="146">
        <f t="shared" si="50"/>
        <v>1200</v>
      </c>
      <c r="R90" s="146">
        <f t="shared" si="51"/>
        <v>60</v>
      </c>
      <c r="S90" s="146">
        <f t="shared" si="52"/>
        <v>0.37</v>
      </c>
      <c r="T90" s="146">
        <f t="shared" si="53"/>
        <v>310</v>
      </c>
      <c r="V90" s="237">
        <f t="shared" si="17"/>
        <v>7.0200357168109143E-2</v>
      </c>
      <c r="W90" s="214">
        <f t="shared" si="18"/>
        <v>2.4099858126902598</v>
      </c>
      <c r="Y90" s="238">
        <f t="shared" si="19"/>
        <v>0.30447295737347102</v>
      </c>
      <c r="Z90" s="214">
        <f t="shared" si="20"/>
        <v>1.0199844072011279</v>
      </c>
      <c r="AB90" s="207">
        <f>INDEX(Coefficients!$O$3:$O$7,MATCH(S90,Coefficients!$O$3:$O$7))</f>
        <v>0.3</v>
      </c>
      <c r="AC90" s="207">
        <f>INDEX(Coefficients!$O$3:$O$7,MATCH(S90,Coefficients!$O$3:$O$7)+1)</f>
        <v>0.4</v>
      </c>
      <c r="AD90" s="212">
        <f>INDEX(Coefficients!$P$3:$P$7,MATCH(S90,Coefficients!$O$3:$O$7))</f>
        <v>50</v>
      </c>
      <c r="AE90" s="212">
        <f>INDEX(Coefficients!$P$3:$P$7,MATCH(S90,Coefficients!$O$3:$O$7)+1)</f>
        <v>41.8</v>
      </c>
      <c r="AF90" s="212">
        <f t="shared" si="21"/>
        <v>44.26</v>
      </c>
      <c r="AG90" s="136">
        <f t="shared" ref="AG90:AG96" si="66">D90</f>
        <v>2064</v>
      </c>
      <c r="AH90" s="137">
        <f t="shared" ref="AH90:AH96" si="67">E90</f>
        <v>19.100000000000001</v>
      </c>
      <c r="AI90" s="207">
        <f t="shared" si="22"/>
        <v>1241.4999999999998</v>
      </c>
      <c r="AJ90" s="213">
        <f t="shared" si="23"/>
        <v>19.099999999999998</v>
      </c>
      <c r="AK90" s="136">
        <v>12</v>
      </c>
      <c r="AL90" s="137">
        <f t="shared" ref="AL90:AL96" si="68">F90</f>
        <v>62.5</v>
      </c>
      <c r="AM90" s="214">
        <f t="shared" ref="AM90:AM96" si="69">EXP(AF90/RR*(1/293-1/(273+AJ90)))</f>
        <v>0.94555660530549068</v>
      </c>
      <c r="AN90" s="207">
        <f>INDEX(Coefficients!$K$3:$K$10,MATCH(S90,Coefficients!$K$3:$K$10))</f>
        <v>0.35</v>
      </c>
      <c r="AO90" s="207">
        <f>INDEX(Coefficients!$K$3:$K$10,MATCH(S90,Coefficients!$K$3:$K$10)+1)</f>
        <v>0.4</v>
      </c>
      <c r="AP90" s="207">
        <f>INDEX(Coefficients!$L$3:$L$10,MATCH(S90,Coefficients!$K$3:$K$10))</f>
        <v>0.19142307491680963</v>
      </c>
      <c r="AQ90" s="207">
        <f>INDEX(Coefficients!$L$3:$L$10,MATCH(S90,Coefficients!$K$3:$K$10)+1)</f>
        <v>0.35425563574488944</v>
      </c>
      <c r="AR90" s="214">
        <f>INDEX(Coefficients!$M$3:$M$10,MATCH(S90,Coefficients!$K$3:$K$10))</f>
        <v>0.20023799980895765</v>
      </c>
      <c r="AS90" s="214">
        <f>INDEX(Coefficients!$M$3:$M$10,MATCH(S90,Coefficients!$K$3:$K$10)+1)</f>
        <v>0.20987997823914079</v>
      </c>
      <c r="AT90" s="92">
        <f t="shared" si="24"/>
        <v>2.5655609924804158E-5</v>
      </c>
      <c r="AU90" s="140">
        <f t="shared" ref="AU90:AU96" si="70">AR90+(S90-AN90)/(AO90-AN90)*(AS90-AR90)</f>
        <v>0.20409479118103091</v>
      </c>
      <c r="AV90" s="215">
        <f t="shared" si="25"/>
        <v>1.0944002179864462E-5</v>
      </c>
      <c r="AW90" s="226">
        <f t="shared" si="26"/>
        <v>3.4535906693382148E-2</v>
      </c>
      <c r="AX90" s="205">
        <f t="shared" ref="AX90:AX96" si="71">1-EXP(-3.38*S90)</f>
        <v>0.71366705445737511</v>
      </c>
      <c r="AY90" s="205">
        <f t="shared" ref="AY90:AY96" si="72">0.75*T90*CaO*AX90*(MCO2_/MCaO)</f>
        <v>84.741590689541354</v>
      </c>
      <c r="AZ90" s="137">
        <f t="shared" ref="AZ90:AZ96" si="73">G90</f>
        <v>352.5</v>
      </c>
      <c r="BA90" s="213">
        <f t="shared" si="27"/>
        <v>22912.5</v>
      </c>
      <c r="BB90" s="228">
        <f t="shared" si="28"/>
        <v>6.6974999999999999E-4</v>
      </c>
      <c r="BC90" s="136" t="str">
        <f t="shared" ref="BC90:BC96" si="74">IF(AK90&gt;=12,IF(AL90&gt;=50,"YES","NO"),"NO")</f>
        <v>YES</v>
      </c>
      <c r="BD90" s="209">
        <f t="shared" ref="BD90:BD96" si="75">IF(BC90="YES",SQRT((2*AM90*AW90/AY90)*kurban*BB90*(AG90-($C$20-1)))*(1/(AG90-($C$20-1)))^nm*1000,0)</f>
        <v>3.5100178584054569</v>
      </c>
      <c r="BE90" s="55">
        <f t="shared" ref="BE90:BE96" si="76">BD90/P90</f>
        <v>7.0200357168109143E-2</v>
      </c>
      <c r="BF90" s="126">
        <f t="shared" ref="BF90:BF96" si="77">BD90-VLOOKUP($C$20,$AG$26:$BD$96,24)</f>
        <v>2.4099858126902598</v>
      </c>
      <c r="BG90" s="46">
        <f t="shared" si="29"/>
        <v>-0.87596526541079156</v>
      </c>
      <c r="BH90" s="204">
        <f>VLOOKUP(M90,Coefficients!$E$4:$I$7,3)</f>
        <v>0.43099999999999999</v>
      </c>
      <c r="BI90" s="136">
        <f t="shared" si="30"/>
        <v>2.5000000000000001E-2</v>
      </c>
      <c r="BJ90" s="50">
        <f t="shared" si="31"/>
        <v>0.42130249999999997</v>
      </c>
      <c r="BK90" s="134">
        <f t="shared" si="32"/>
        <v>27.38466249999998</v>
      </c>
      <c r="CB90" s="205" t="str">
        <f t="shared" ref="CB90:CB96" si="78">J90</f>
        <v>splash</v>
      </c>
      <c r="CC90" s="212">
        <f t="shared" ref="CC90:CC96" si="79">K90</f>
        <v>1</v>
      </c>
      <c r="CD90" s="205">
        <f>IF(CB90="atmospheric",IF(CC90&gt;=1,Coefficients!$T$5,Coefficients!$T$4),Coefficients!$T$3)</f>
        <v>7.35</v>
      </c>
      <c r="CE90" s="136">
        <f>IF(S90&lt;Coefficients!$V$3,Coefficients!$X$3-(Coefficients!$X$4-Coefficients!$X$3)*(Coefficients!$V$3-S90)/(Coefficients!$V$4-Coefficients!$V$3),IF(S90&gt;Coefficients!$V$6,(Coefficients!$X$6-Coefficients!$X$5)*(S90-Coefficients!$V$6)/(Coefficients!$V$6-Coefficients!$V$5)+Coefficients!$X$6,VLOOKUP(S90,Coefficients!$V$3:$X$6,3)))</f>
        <v>5.1999999999999975</v>
      </c>
      <c r="CF90" s="119">
        <f t="shared" si="33"/>
        <v>1.6409601519999992E-4</v>
      </c>
      <c r="CG90" s="136">
        <f>VLOOKUP(CB90,Coefficients!$Z$4:$AD$7,4,FALSE)</f>
        <v>0.26500000000000001</v>
      </c>
      <c r="CH90" s="136">
        <f>VLOOKUP(CB90,Coefficients!$Z$4:$AD$7,2,FALSE)</f>
        <v>0.37</v>
      </c>
      <c r="CI90" s="214">
        <f t="shared" ref="CI90:CI96" si="80">CD90*(1-ERF(BD90/(2*(SQRT(CG90*kt*kc*AM90*CF90*10^6*(1/(AG90-($C$20-1)))^CH90*(AG90-($C$20-1)))))))</f>
        <v>6.7416449231862554</v>
      </c>
      <c r="CJ90" s="47">
        <f t="shared" ref="CJ90:CJ96" si="81">CD90*(1-ERF(P90/(2*(SQRT(CG90*kt*kc*AM90*CF90*10^6*(1/(AG90-($C$20-1)))^CH90*(AG90-($C$20-1)))))))</f>
        <v>1.0199844072011279</v>
      </c>
      <c r="CK90" s="34">
        <v>3.35</v>
      </c>
      <c r="CL90" s="52">
        <f t="shared" si="34"/>
        <v>0.30447295737347102</v>
      </c>
      <c r="CM90" s="204">
        <f>VLOOKUP(N90,Coefficients!$E$12:$I$16,3)</f>
        <v>6.0350000000000001</v>
      </c>
      <c r="CN90" s="205">
        <f t="shared" si="35"/>
        <v>2.5000000000000001E-2</v>
      </c>
      <c r="CO90" s="203">
        <f t="shared" si="36"/>
        <v>5.8992125</v>
      </c>
      <c r="CP90" s="189">
        <f t="shared" si="37"/>
        <v>383.44881249999963</v>
      </c>
    </row>
    <row r="91" spans="2:94">
      <c r="B91" s="56" t="s">
        <v>290</v>
      </c>
      <c r="C91" s="56" t="s">
        <v>291</v>
      </c>
      <c r="D91" s="56">
        <v>2065</v>
      </c>
      <c r="E91" s="57">
        <f t="shared" si="38"/>
        <v>19.100000000000001</v>
      </c>
      <c r="F91" s="57">
        <f t="shared" si="39"/>
        <v>62.5</v>
      </c>
      <c r="G91" s="57">
        <f t="shared" si="40"/>
        <v>352.5</v>
      </c>
      <c r="H91" s="146">
        <f t="shared" si="41"/>
        <v>2007</v>
      </c>
      <c r="I91" s="141" t="str">
        <f t="shared" si="42"/>
        <v>Pile No 243 @ Berth 107</v>
      </c>
      <c r="J91" s="205" t="str">
        <f t="shared" si="43"/>
        <v>splash</v>
      </c>
      <c r="K91" s="212">
        <f t="shared" si="44"/>
        <v>1</v>
      </c>
      <c r="L91" s="146" t="str">
        <f t="shared" si="45"/>
        <v>C1</v>
      </c>
      <c r="M91" s="146" t="str">
        <f t="shared" si="46"/>
        <v>CB4</v>
      </c>
      <c r="N91" s="146" t="str">
        <f t="shared" si="47"/>
        <v>CL5</v>
      </c>
      <c r="O91" s="146">
        <f t="shared" si="48"/>
        <v>0</v>
      </c>
      <c r="P91" s="146">
        <f t="shared" si="49"/>
        <v>50</v>
      </c>
      <c r="Q91" s="146">
        <f t="shared" si="50"/>
        <v>1200</v>
      </c>
      <c r="R91" s="146">
        <f t="shared" si="51"/>
        <v>60</v>
      </c>
      <c r="S91" s="146">
        <f t="shared" si="52"/>
        <v>0.37</v>
      </c>
      <c r="T91" s="146">
        <f t="shared" si="53"/>
        <v>310</v>
      </c>
      <c r="V91" s="237">
        <f t="shared" ref="V91:V96" si="82">BE91</f>
        <v>7.049889475950033E-2</v>
      </c>
      <c r="W91" s="214">
        <f t="shared" ref="W91:W96" si="83">BF91</f>
        <v>2.4249126922598201</v>
      </c>
      <c r="Y91" s="238">
        <f t="shared" ref="Y91:Y96" si="84">CL91</f>
        <v>0.308651167347544</v>
      </c>
      <c r="Z91" s="214">
        <f t="shared" ref="Z91:Z96" si="85">CJ91</f>
        <v>1.0339814106142724</v>
      </c>
      <c r="AB91" s="207">
        <f>INDEX(Coefficients!$O$3:$O$7,MATCH(S91,Coefficients!$O$3:$O$7))</f>
        <v>0.3</v>
      </c>
      <c r="AC91" s="207">
        <f>INDEX(Coefficients!$O$3:$O$7,MATCH(S91,Coefficients!$O$3:$O$7)+1)</f>
        <v>0.4</v>
      </c>
      <c r="AD91" s="212">
        <f>INDEX(Coefficients!$P$3:$P$7,MATCH(S91,Coefficients!$O$3:$O$7))</f>
        <v>50</v>
      </c>
      <c r="AE91" s="212">
        <f>INDEX(Coefficients!$P$3:$P$7,MATCH(S91,Coefficients!$O$3:$O$7)+1)</f>
        <v>41.8</v>
      </c>
      <c r="AF91" s="212">
        <f t="shared" ref="AF91:AF96" si="86">AD91+(S91-AB91)/(AC91-AB91)*(AE91-AD91)</f>
        <v>44.26</v>
      </c>
      <c r="AG91" s="136">
        <f t="shared" si="66"/>
        <v>2065</v>
      </c>
      <c r="AH91" s="137">
        <f t="shared" si="67"/>
        <v>19.100000000000001</v>
      </c>
      <c r="AI91" s="207">
        <f t="shared" ref="AI91:AI96" si="87">IF(AG91&gt;=$C$20,AH91+AI90,0)</f>
        <v>1260.5999999999997</v>
      </c>
      <c r="AJ91" s="213">
        <f t="shared" ref="AJ91:AJ96" si="88">IF(ISERROR(AI91/(AG91-($C$20-1))),0,AI91/(AG91-($C$20-1)))</f>
        <v>19.099999999999994</v>
      </c>
      <c r="AK91" s="136">
        <v>12</v>
      </c>
      <c r="AL91" s="137">
        <f t="shared" si="68"/>
        <v>62.5</v>
      </c>
      <c r="AM91" s="214">
        <f t="shared" si="69"/>
        <v>0.94555660530549068</v>
      </c>
      <c r="AN91" s="207">
        <f>INDEX(Coefficients!$K$3:$K$10,MATCH(S91,Coefficients!$K$3:$K$10))</f>
        <v>0.35</v>
      </c>
      <c r="AO91" s="207">
        <f>INDEX(Coefficients!$K$3:$K$10,MATCH(S91,Coefficients!$K$3:$K$10)+1)</f>
        <v>0.4</v>
      </c>
      <c r="AP91" s="207">
        <f>INDEX(Coefficients!$L$3:$L$10,MATCH(S91,Coefficients!$K$3:$K$10))</f>
        <v>0.19142307491680963</v>
      </c>
      <c r="AQ91" s="207">
        <f>INDEX(Coefficients!$L$3:$L$10,MATCH(S91,Coefficients!$K$3:$K$10)+1)</f>
        <v>0.35425563574488944</v>
      </c>
      <c r="AR91" s="214">
        <f>INDEX(Coefficients!$M$3:$M$10,MATCH(S91,Coefficients!$K$3:$K$10))</f>
        <v>0.20023799980895765</v>
      </c>
      <c r="AS91" s="214">
        <f>INDEX(Coefficients!$M$3:$M$10,MATCH(S91,Coefficients!$K$3:$K$10)+1)</f>
        <v>0.20987997823914079</v>
      </c>
      <c r="AT91" s="92">
        <f t="shared" ref="AT91:AT96" si="89">(AP91+(S91-AN91)/(AO91-AN91)*(AQ91-AP91))*10^-4</f>
        <v>2.5655609924804158E-5</v>
      </c>
      <c r="AU91" s="140">
        <f t="shared" si="70"/>
        <v>0.20409479118103091</v>
      </c>
      <c r="AV91" s="215">
        <f t="shared" ref="AV91:AV96" si="90">AT91*(AG91-($C$20-1))^(-AU91)</f>
        <v>1.0909953618222723E-5</v>
      </c>
      <c r="AW91" s="226">
        <f t="shared" ref="AW91:AW96" si="91">AV91*31556926/10000</f>
        <v>3.4428459899368671E-2</v>
      </c>
      <c r="AX91" s="205">
        <f t="shared" si="71"/>
        <v>0.71366705445737511</v>
      </c>
      <c r="AY91" s="205">
        <f t="shared" si="72"/>
        <v>84.741590689541354</v>
      </c>
      <c r="AZ91" s="137">
        <f t="shared" si="73"/>
        <v>352.5</v>
      </c>
      <c r="BA91" s="213">
        <f t="shared" ref="BA91:BA96" si="92">IF(AG91&gt;=$C$20,BA90+AZ91,0)</f>
        <v>23265</v>
      </c>
      <c r="BB91" s="228">
        <f t="shared" ref="BB91:BB96" si="93">BA91/(AG91-($C$20-1))*0.0019*10^-3</f>
        <v>6.6974999999999999E-4</v>
      </c>
      <c r="BC91" s="136" t="str">
        <f t="shared" si="74"/>
        <v>YES</v>
      </c>
      <c r="BD91" s="209">
        <f t="shared" si="75"/>
        <v>3.5249447379750167</v>
      </c>
      <c r="BE91" s="55">
        <f t="shared" si="76"/>
        <v>7.049889475950033E-2</v>
      </c>
      <c r="BF91" s="126">
        <f t="shared" si="77"/>
        <v>2.4249126922598201</v>
      </c>
      <c r="BG91" s="46">
        <f t="shared" ref="BG91:BG96" si="94">((SQRT(AM91*BB91)/SQRT(VLOOKUP($C$20,$AG$26:$BD$96,7)*VLOOKUP($C$20,$AG$26:$BD$96,22)*(AG91-($C$20-1))))-1)</f>
        <v>-0.8769085090206673</v>
      </c>
      <c r="BH91" s="204">
        <f>VLOOKUP(M91,Coefficients!$E$4:$I$7,3)</f>
        <v>0.43099999999999999</v>
      </c>
      <c r="BI91" s="136">
        <f t="shared" ref="BI91:BI96" si="95">IF($AJ91&lt;20,0.025,0.073)</f>
        <v>2.5000000000000001E-2</v>
      </c>
      <c r="BJ91" s="50">
        <f t="shared" ref="BJ91:BJ96" si="96">BH91*(1+BI91*($AJ91-20))</f>
        <v>0.42130249999999991</v>
      </c>
      <c r="BK91" s="134">
        <f t="shared" ref="BK91:BK96" si="97">BK90+BJ91</f>
        <v>27.805964999999979</v>
      </c>
      <c r="CB91" s="205" t="str">
        <f t="shared" si="78"/>
        <v>splash</v>
      </c>
      <c r="CC91" s="212">
        <f t="shared" si="79"/>
        <v>1</v>
      </c>
      <c r="CD91" s="205">
        <f>IF(CB91="atmospheric",IF(CC91&gt;=1,Coefficients!$T$5,Coefficients!$T$4),Coefficients!$T$3)</f>
        <v>7.35</v>
      </c>
      <c r="CE91" s="136">
        <f>IF(S91&lt;Coefficients!$V$3,Coefficients!$X$3-(Coefficients!$X$4-Coefficients!$X$3)*(Coefficients!$V$3-S91)/(Coefficients!$V$4-Coefficients!$V$3),IF(S91&gt;Coefficients!$V$6,(Coefficients!$X$6-Coefficients!$X$5)*(S91-Coefficients!$V$6)/(Coefficients!$V$6-Coefficients!$V$5)+Coefficients!$X$6,VLOOKUP(S91,Coefficients!$V$3:$X$6,3)))</f>
        <v>5.1999999999999975</v>
      </c>
      <c r="CF91" s="119">
        <f t="shared" ref="CF91:CF96" si="98">CE91*10^-12*31556926</f>
        <v>1.6409601519999992E-4</v>
      </c>
      <c r="CG91" s="136">
        <f>VLOOKUP(CB91,Coefficients!$Z$4:$AD$7,4,FALSE)</f>
        <v>0.26500000000000001</v>
      </c>
      <c r="CH91" s="136">
        <f>VLOOKUP(CB91,Coefficients!$Z$4:$AD$7,2,FALSE)</f>
        <v>0.37</v>
      </c>
      <c r="CI91" s="214">
        <f t="shared" si="80"/>
        <v>6.7419876881696483</v>
      </c>
      <c r="CJ91" s="47">
        <f t="shared" si="81"/>
        <v>1.0339814106142724</v>
      </c>
      <c r="CK91" s="34">
        <v>3.35</v>
      </c>
      <c r="CL91" s="52">
        <f t="shared" ref="CL91:CL96" si="99">CJ91/CK91</f>
        <v>0.308651167347544</v>
      </c>
      <c r="CM91" s="204">
        <f>VLOOKUP(N91,Coefficients!$E$12:$I$16,3)</f>
        <v>6.0350000000000001</v>
      </c>
      <c r="CN91" s="205">
        <f t="shared" ref="CN91:CN96" si="100">IF($AJ91&lt;20,0.025,0.073)</f>
        <v>2.5000000000000001E-2</v>
      </c>
      <c r="CO91" s="203">
        <f t="shared" ref="CO91:CO96" si="101">CM91*(1+CN91*($AJ91-20))</f>
        <v>5.8992124999999991</v>
      </c>
      <c r="CP91" s="189">
        <f t="shared" ref="CP91:CP96" si="102">CP90+CO91</f>
        <v>389.34802499999961</v>
      </c>
    </row>
    <row r="92" spans="2:94">
      <c r="B92" s="56" t="s">
        <v>290</v>
      </c>
      <c r="C92" s="56" t="s">
        <v>291</v>
      </c>
      <c r="D92" s="56">
        <v>2066</v>
      </c>
      <c r="E92" s="57">
        <f t="shared" ref="E92:E96" si="103">E91</f>
        <v>19.100000000000001</v>
      </c>
      <c r="F92" s="57">
        <f t="shared" ref="F92:F96" si="104">F91</f>
        <v>62.5</v>
      </c>
      <c r="G92" s="57">
        <f t="shared" ref="G92:G96" si="105">G91</f>
        <v>352.5</v>
      </c>
      <c r="H92" s="146">
        <f t="shared" ref="H92:H155" si="106">$H$26</f>
        <v>2007</v>
      </c>
      <c r="I92" s="141" t="str">
        <f t="shared" ref="I92:I155" si="107">$I$26</f>
        <v>Pile No 243 @ Berth 107</v>
      </c>
      <c r="J92" s="205" t="str">
        <f t="shared" ref="J92:J155" si="108">$J$26</f>
        <v>splash</v>
      </c>
      <c r="K92" s="212">
        <f t="shared" ref="K92:K155" si="109">$K$26</f>
        <v>1</v>
      </c>
      <c r="L92" s="146" t="str">
        <f t="shared" ref="L92:L155" si="110">$L$26</f>
        <v>C1</v>
      </c>
      <c r="M92" s="146" t="str">
        <f t="shared" ref="M92:M155" si="111">$M$26</f>
        <v>CB4</v>
      </c>
      <c r="N92" s="146" t="str">
        <f t="shared" ref="N92:N155" si="112">$N$26</f>
        <v>CL5</v>
      </c>
      <c r="O92" s="146">
        <f t="shared" ref="O92:O155" si="113">$O$26</f>
        <v>0</v>
      </c>
      <c r="P92" s="146">
        <f t="shared" ref="P92:P155" si="114">$P$26</f>
        <v>50</v>
      </c>
      <c r="Q92" s="146">
        <f t="shared" ref="Q92:Q155" si="115">$Q$26</f>
        <v>1200</v>
      </c>
      <c r="R92" s="146">
        <f t="shared" ref="R92:R155" si="116">$R$26</f>
        <v>60</v>
      </c>
      <c r="S92" s="146">
        <f t="shared" ref="S92:S155" si="117">$S$26</f>
        <v>0.37</v>
      </c>
      <c r="T92" s="146">
        <f t="shared" ref="T92:T155" si="118">$T$26</f>
        <v>310</v>
      </c>
      <c r="V92" s="237">
        <f t="shared" si="82"/>
        <v>7.0794183948363662E-2</v>
      </c>
      <c r="W92" s="214">
        <f t="shared" si="83"/>
        <v>2.4396771517029858</v>
      </c>
      <c r="Y92" s="238">
        <f t="shared" si="84"/>
        <v>0.31278960453995286</v>
      </c>
      <c r="Z92" s="214">
        <f t="shared" si="85"/>
        <v>1.047845175208842</v>
      </c>
      <c r="AB92" s="207">
        <f>INDEX(Coefficients!$O$3:$O$7,MATCH(S92,Coefficients!$O$3:$O$7))</f>
        <v>0.3</v>
      </c>
      <c r="AC92" s="207">
        <f>INDEX(Coefficients!$O$3:$O$7,MATCH(S92,Coefficients!$O$3:$O$7)+1)</f>
        <v>0.4</v>
      </c>
      <c r="AD92" s="212">
        <f>INDEX(Coefficients!$P$3:$P$7,MATCH(S92,Coefficients!$O$3:$O$7))</f>
        <v>50</v>
      </c>
      <c r="AE92" s="212">
        <f>INDEX(Coefficients!$P$3:$P$7,MATCH(S92,Coefficients!$O$3:$O$7)+1)</f>
        <v>41.8</v>
      </c>
      <c r="AF92" s="212">
        <f t="shared" si="86"/>
        <v>44.26</v>
      </c>
      <c r="AG92" s="136">
        <f t="shared" si="66"/>
        <v>2066</v>
      </c>
      <c r="AH92" s="137">
        <f t="shared" si="67"/>
        <v>19.100000000000001</v>
      </c>
      <c r="AI92" s="207">
        <f t="shared" si="87"/>
        <v>1279.6999999999996</v>
      </c>
      <c r="AJ92" s="213">
        <f t="shared" si="88"/>
        <v>19.099999999999994</v>
      </c>
      <c r="AK92" s="136">
        <v>12</v>
      </c>
      <c r="AL92" s="137">
        <f t="shared" si="68"/>
        <v>62.5</v>
      </c>
      <c r="AM92" s="214">
        <f t="shared" si="69"/>
        <v>0.94555660530549068</v>
      </c>
      <c r="AN92" s="207">
        <f>INDEX(Coefficients!$K$3:$K$10,MATCH(S92,Coefficients!$K$3:$K$10))</f>
        <v>0.35</v>
      </c>
      <c r="AO92" s="207">
        <f>INDEX(Coefficients!$K$3:$K$10,MATCH(S92,Coefficients!$K$3:$K$10)+1)</f>
        <v>0.4</v>
      </c>
      <c r="AP92" s="207">
        <f>INDEX(Coefficients!$L$3:$L$10,MATCH(S92,Coefficients!$K$3:$K$10))</f>
        <v>0.19142307491680963</v>
      </c>
      <c r="AQ92" s="207">
        <f>INDEX(Coefficients!$L$3:$L$10,MATCH(S92,Coefficients!$K$3:$K$10)+1)</f>
        <v>0.35425563574488944</v>
      </c>
      <c r="AR92" s="214">
        <f>INDEX(Coefficients!$M$3:$M$10,MATCH(S92,Coefficients!$K$3:$K$10))</f>
        <v>0.20023799980895765</v>
      </c>
      <c r="AS92" s="214">
        <f>INDEX(Coefficients!$M$3:$M$10,MATCH(S92,Coefficients!$K$3:$K$10)+1)</f>
        <v>0.20987997823914079</v>
      </c>
      <c r="AT92" s="92">
        <f t="shared" si="89"/>
        <v>2.5655609924804158E-5</v>
      </c>
      <c r="AU92" s="140">
        <f t="shared" si="70"/>
        <v>0.20409479118103091</v>
      </c>
      <c r="AV92" s="215">
        <f t="shared" si="90"/>
        <v>1.0876520639148075E-5</v>
      </c>
      <c r="AW92" s="226">
        <f t="shared" si="91"/>
        <v>3.432295569470685E-2</v>
      </c>
      <c r="AX92" s="205">
        <f t="shared" si="71"/>
        <v>0.71366705445737511</v>
      </c>
      <c r="AY92" s="205">
        <f t="shared" si="72"/>
        <v>84.741590689541354</v>
      </c>
      <c r="AZ92" s="137">
        <f t="shared" si="73"/>
        <v>352.5</v>
      </c>
      <c r="BA92" s="213">
        <f t="shared" si="92"/>
        <v>23617.5</v>
      </c>
      <c r="BB92" s="228">
        <f t="shared" si="93"/>
        <v>6.6974999999999999E-4</v>
      </c>
      <c r="BC92" s="136" t="str">
        <f t="shared" si="74"/>
        <v>YES</v>
      </c>
      <c r="BD92" s="209">
        <f t="shared" si="75"/>
        <v>3.5397091974181829</v>
      </c>
      <c r="BE92" s="55">
        <f t="shared" si="76"/>
        <v>7.0794183948363662E-2</v>
      </c>
      <c r="BF92" s="126">
        <f t="shared" si="77"/>
        <v>2.4396771517029858</v>
      </c>
      <c r="BG92" s="46">
        <f t="shared" si="94"/>
        <v>-0.87783055564369472</v>
      </c>
      <c r="BH92" s="204">
        <f>VLOOKUP(M92,Coefficients!$E$4:$I$7,3)</f>
        <v>0.43099999999999999</v>
      </c>
      <c r="BI92" s="136">
        <f t="shared" si="95"/>
        <v>2.5000000000000001E-2</v>
      </c>
      <c r="BJ92" s="50">
        <f t="shared" si="96"/>
        <v>0.42130249999999991</v>
      </c>
      <c r="BK92" s="134">
        <f t="shared" si="97"/>
        <v>28.227267499999979</v>
      </c>
      <c r="CB92" s="205" t="str">
        <f t="shared" si="78"/>
        <v>splash</v>
      </c>
      <c r="CC92" s="212">
        <f t="shared" si="79"/>
        <v>1</v>
      </c>
      <c r="CD92" s="205">
        <f>IF(CB92="atmospheric",IF(CC92&gt;=1,Coefficients!$T$5,Coefficients!$T$4),Coefficients!$T$3)</f>
        <v>7.35</v>
      </c>
      <c r="CE92" s="136">
        <f>IF(S92&lt;Coefficients!$V$3,Coefficients!$X$3-(Coefficients!$X$4-Coefficients!$X$3)*(Coefficients!$V$3-S92)/(Coefficients!$V$4-Coefficients!$V$3),IF(S92&gt;Coefficients!$V$6,(Coefficients!$X$6-Coefficients!$X$5)*(S92-Coefficients!$V$6)/(Coefficients!$V$6-Coefficients!$V$5)+Coefficients!$X$6,VLOOKUP(S92,Coefficients!$V$3:$X$6,3)))</f>
        <v>5.1999999999999975</v>
      </c>
      <c r="CF92" s="119">
        <f t="shared" si="98"/>
        <v>1.6409601519999992E-4</v>
      </c>
      <c r="CG92" s="136">
        <f>VLOOKUP(CB92,Coefficients!$Z$4:$AD$7,4,FALSE)</f>
        <v>0.26500000000000001</v>
      </c>
      <c r="CH92" s="136">
        <f>VLOOKUP(CB92,Coefficients!$Z$4:$AD$7,2,FALSE)</f>
        <v>0.37</v>
      </c>
      <c r="CI92" s="214">
        <f t="shared" si="80"/>
        <v>6.742325111169694</v>
      </c>
      <c r="CJ92" s="47">
        <f t="shared" si="81"/>
        <v>1.047845175208842</v>
      </c>
      <c r="CK92" s="34">
        <v>3.35</v>
      </c>
      <c r="CL92" s="52">
        <f t="shared" si="99"/>
        <v>0.31278960453995286</v>
      </c>
      <c r="CM92" s="204">
        <f>VLOOKUP(N92,Coefficients!$E$12:$I$16,3)</f>
        <v>6.0350000000000001</v>
      </c>
      <c r="CN92" s="205">
        <f t="shared" si="100"/>
        <v>2.5000000000000001E-2</v>
      </c>
      <c r="CO92" s="203">
        <f t="shared" si="101"/>
        <v>5.8992124999999991</v>
      </c>
      <c r="CP92" s="189">
        <f t="shared" si="102"/>
        <v>395.24723749999958</v>
      </c>
    </row>
    <row r="93" spans="2:94">
      <c r="B93" s="56" t="s">
        <v>290</v>
      </c>
      <c r="C93" s="56" t="s">
        <v>291</v>
      </c>
      <c r="D93" s="56">
        <v>2067</v>
      </c>
      <c r="E93" s="57">
        <f t="shared" si="103"/>
        <v>19.100000000000001</v>
      </c>
      <c r="F93" s="57">
        <f t="shared" si="104"/>
        <v>62.5</v>
      </c>
      <c r="G93" s="57">
        <f t="shared" si="105"/>
        <v>352.5</v>
      </c>
      <c r="H93" s="146">
        <f t="shared" si="106"/>
        <v>2007</v>
      </c>
      <c r="I93" s="141" t="str">
        <f t="shared" si="107"/>
        <v>Pile No 243 @ Berth 107</v>
      </c>
      <c r="J93" s="205" t="str">
        <f t="shared" si="108"/>
        <v>splash</v>
      </c>
      <c r="K93" s="212">
        <f t="shared" si="109"/>
        <v>1</v>
      </c>
      <c r="L93" s="146" t="str">
        <f t="shared" si="110"/>
        <v>C1</v>
      </c>
      <c r="M93" s="146" t="str">
        <f t="shared" si="111"/>
        <v>CB4</v>
      </c>
      <c r="N93" s="146" t="str">
        <f t="shared" si="112"/>
        <v>CL5</v>
      </c>
      <c r="O93" s="146">
        <f t="shared" si="113"/>
        <v>0</v>
      </c>
      <c r="P93" s="146">
        <f t="shared" si="114"/>
        <v>50</v>
      </c>
      <c r="Q93" s="146">
        <f t="shared" si="115"/>
        <v>1200</v>
      </c>
      <c r="R93" s="146">
        <f t="shared" si="116"/>
        <v>60</v>
      </c>
      <c r="S93" s="146">
        <f t="shared" si="117"/>
        <v>0.37</v>
      </c>
      <c r="T93" s="146">
        <f t="shared" si="118"/>
        <v>310</v>
      </c>
      <c r="V93" s="237">
        <f t="shared" si="82"/>
        <v>7.1086307783692251E-2</v>
      </c>
      <c r="W93" s="214">
        <f t="shared" si="83"/>
        <v>2.4542833434694158</v>
      </c>
      <c r="Y93" s="238">
        <f t="shared" si="84"/>
        <v>0.31688883830122289</v>
      </c>
      <c r="Z93" s="214">
        <f t="shared" si="85"/>
        <v>1.0615776083090966</v>
      </c>
      <c r="AB93" s="207">
        <f>INDEX(Coefficients!$O$3:$O$7,MATCH(S93,Coefficients!$O$3:$O$7))</f>
        <v>0.3</v>
      </c>
      <c r="AC93" s="207">
        <f>INDEX(Coefficients!$O$3:$O$7,MATCH(S93,Coefficients!$O$3:$O$7)+1)</f>
        <v>0.4</v>
      </c>
      <c r="AD93" s="212">
        <f>INDEX(Coefficients!$P$3:$P$7,MATCH(S93,Coefficients!$O$3:$O$7))</f>
        <v>50</v>
      </c>
      <c r="AE93" s="212">
        <f>INDEX(Coefficients!$P$3:$P$7,MATCH(S93,Coefficients!$O$3:$O$7)+1)</f>
        <v>41.8</v>
      </c>
      <c r="AF93" s="212">
        <f t="shared" si="86"/>
        <v>44.26</v>
      </c>
      <c r="AG93" s="136">
        <f t="shared" si="66"/>
        <v>2067</v>
      </c>
      <c r="AH93" s="137">
        <f t="shared" si="67"/>
        <v>19.100000000000001</v>
      </c>
      <c r="AI93" s="207">
        <f t="shared" si="87"/>
        <v>1298.7999999999995</v>
      </c>
      <c r="AJ93" s="213">
        <f t="shared" si="88"/>
        <v>19.099999999999994</v>
      </c>
      <c r="AK93" s="136">
        <v>12</v>
      </c>
      <c r="AL93" s="137">
        <f t="shared" si="68"/>
        <v>62.5</v>
      </c>
      <c r="AM93" s="214">
        <f t="shared" si="69"/>
        <v>0.94555660530549068</v>
      </c>
      <c r="AN93" s="207">
        <f>INDEX(Coefficients!$K$3:$K$10,MATCH(S93,Coefficients!$K$3:$K$10))</f>
        <v>0.35</v>
      </c>
      <c r="AO93" s="207">
        <f>INDEX(Coefficients!$K$3:$K$10,MATCH(S93,Coefficients!$K$3:$K$10)+1)</f>
        <v>0.4</v>
      </c>
      <c r="AP93" s="207">
        <f>INDEX(Coefficients!$L$3:$L$10,MATCH(S93,Coefficients!$K$3:$K$10))</f>
        <v>0.19142307491680963</v>
      </c>
      <c r="AQ93" s="207">
        <f>INDEX(Coefficients!$L$3:$L$10,MATCH(S93,Coefficients!$K$3:$K$10)+1)</f>
        <v>0.35425563574488944</v>
      </c>
      <c r="AR93" s="214">
        <f>INDEX(Coefficients!$M$3:$M$10,MATCH(S93,Coefficients!$K$3:$K$10))</f>
        <v>0.20023799980895765</v>
      </c>
      <c r="AS93" s="214">
        <f>INDEX(Coefficients!$M$3:$M$10,MATCH(S93,Coefficients!$K$3:$K$10)+1)</f>
        <v>0.20987997823914079</v>
      </c>
      <c r="AT93" s="92">
        <f t="shared" si="89"/>
        <v>2.5655609924804158E-5</v>
      </c>
      <c r="AU93" s="140">
        <f t="shared" si="70"/>
        <v>0.20409479118103091</v>
      </c>
      <c r="AV93" s="215">
        <f t="shared" si="90"/>
        <v>1.0843683171259046E-5</v>
      </c>
      <c r="AW93" s="226">
        <f t="shared" si="91"/>
        <v>3.4219330740286706E-2</v>
      </c>
      <c r="AX93" s="205">
        <f t="shared" si="71"/>
        <v>0.71366705445737511</v>
      </c>
      <c r="AY93" s="205">
        <f t="shared" si="72"/>
        <v>84.741590689541354</v>
      </c>
      <c r="AZ93" s="137">
        <f t="shared" si="73"/>
        <v>352.5</v>
      </c>
      <c r="BA93" s="213">
        <f t="shared" si="92"/>
        <v>23970</v>
      </c>
      <c r="BB93" s="228">
        <f t="shared" si="93"/>
        <v>6.6974999999999999E-4</v>
      </c>
      <c r="BC93" s="136" t="str">
        <f t="shared" si="74"/>
        <v>YES</v>
      </c>
      <c r="BD93" s="209">
        <f t="shared" si="75"/>
        <v>3.5543153891846129</v>
      </c>
      <c r="BE93" s="55">
        <f t="shared" si="76"/>
        <v>7.1086307783692251E-2</v>
      </c>
      <c r="BF93" s="126">
        <f t="shared" si="77"/>
        <v>2.4542833434694158</v>
      </c>
      <c r="BG93" s="46">
        <f t="shared" si="94"/>
        <v>-0.87873218748183346</v>
      </c>
      <c r="BH93" s="204">
        <f>VLOOKUP(M93,Coefficients!$E$4:$I$7,3)</f>
        <v>0.43099999999999999</v>
      </c>
      <c r="BI93" s="136">
        <f t="shared" si="95"/>
        <v>2.5000000000000001E-2</v>
      </c>
      <c r="BJ93" s="50">
        <f t="shared" si="96"/>
        <v>0.42130249999999991</v>
      </c>
      <c r="BK93" s="134">
        <f t="shared" si="97"/>
        <v>28.648569999999978</v>
      </c>
      <c r="CB93" s="205" t="str">
        <f t="shared" si="78"/>
        <v>splash</v>
      </c>
      <c r="CC93" s="212">
        <f t="shared" si="79"/>
        <v>1</v>
      </c>
      <c r="CD93" s="205">
        <f>IF(CB93="atmospheric",IF(CC93&gt;=1,Coefficients!$T$5,Coefficients!$T$4),Coefficients!$T$3)</f>
        <v>7.35</v>
      </c>
      <c r="CE93" s="136">
        <f>IF(S93&lt;Coefficients!$V$3,Coefficients!$X$3-(Coefficients!$X$4-Coefficients!$X$3)*(Coefficients!$V$3-S93)/(Coefficients!$V$4-Coefficients!$V$3),IF(S93&gt;Coefficients!$V$6,(Coefficients!$X$6-Coefficients!$X$5)*(S93-Coefficients!$V$6)/(Coefficients!$V$6-Coefficients!$V$5)+Coefficients!$X$6,VLOOKUP(S93,Coefficients!$V$3:$X$6,3)))</f>
        <v>5.1999999999999975</v>
      </c>
      <c r="CF93" s="119">
        <f t="shared" si="98"/>
        <v>1.6409601519999992E-4</v>
      </c>
      <c r="CG93" s="136">
        <f>VLOOKUP(CB93,Coefficients!$Z$4:$AD$7,4,FALSE)</f>
        <v>0.26500000000000001</v>
      </c>
      <c r="CH93" s="136">
        <f>VLOOKUP(CB93,Coefficients!$Z$4:$AD$7,2,FALSE)</f>
        <v>0.37</v>
      </c>
      <c r="CI93" s="214">
        <f t="shared" si="80"/>
        <v>6.7426573533304994</v>
      </c>
      <c r="CJ93" s="47">
        <f t="shared" si="81"/>
        <v>1.0615776083090966</v>
      </c>
      <c r="CK93" s="34">
        <v>3.35</v>
      </c>
      <c r="CL93" s="52">
        <f t="shared" si="99"/>
        <v>0.31688883830122289</v>
      </c>
      <c r="CM93" s="204">
        <f>VLOOKUP(N93,Coefficients!$E$12:$I$16,3)</f>
        <v>6.0350000000000001</v>
      </c>
      <c r="CN93" s="205">
        <f t="shared" si="100"/>
        <v>2.5000000000000001E-2</v>
      </c>
      <c r="CO93" s="203">
        <f t="shared" si="101"/>
        <v>5.8992124999999991</v>
      </c>
      <c r="CP93" s="189">
        <f t="shared" si="102"/>
        <v>401.14644999999956</v>
      </c>
    </row>
    <row r="94" spans="2:94">
      <c r="B94" s="56" t="s">
        <v>290</v>
      </c>
      <c r="C94" s="56" t="s">
        <v>291</v>
      </c>
      <c r="D94" s="56">
        <v>2068</v>
      </c>
      <c r="E94" s="57">
        <f t="shared" si="103"/>
        <v>19.100000000000001</v>
      </c>
      <c r="F94" s="57">
        <f t="shared" si="104"/>
        <v>62.5</v>
      </c>
      <c r="G94" s="57">
        <f t="shared" si="105"/>
        <v>352.5</v>
      </c>
      <c r="H94" s="146">
        <f t="shared" si="106"/>
        <v>2007</v>
      </c>
      <c r="I94" s="141" t="str">
        <f t="shared" si="107"/>
        <v>Pile No 243 @ Berth 107</v>
      </c>
      <c r="J94" s="205" t="str">
        <f t="shared" si="108"/>
        <v>splash</v>
      </c>
      <c r="K94" s="212">
        <f t="shared" si="109"/>
        <v>1</v>
      </c>
      <c r="L94" s="146" t="str">
        <f t="shared" si="110"/>
        <v>C1</v>
      </c>
      <c r="M94" s="146" t="str">
        <f t="shared" si="111"/>
        <v>CB4</v>
      </c>
      <c r="N94" s="146" t="str">
        <f t="shared" si="112"/>
        <v>CL5</v>
      </c>
      <c r="O94" s="146">
        <f t="shared" si="113"/>
        <v>0</v>
      </c>
      <c r="P94" s="146">
        <f t="shared" si="114"/>
        <v>50</v>
      </c>
      <c r="Q94" s="146">
        <f t="shared" si="115"/>
        <v>1200</v>
      </c>
      <c r="R94" s="146">
        <f t="shared" si="116"/>
        <v>60</v>
      </c>
      <c r="S94" s="146">
        <f t="shared" si="117"/>
        <v>0.37</v>
      </c>
      <c r="T94" s="146">
        <f t="shared" si="118"/>
        <v>310</v>
      </c>
      <c r="V94" s="237">
        <f t="shared" si="82"/>
        <v>7.1375346007289453E-2</v>
      </c>
      <c r="W94" s="214">
        <f t="shared" si="83"/>
        <v>2.4687352546492756</v>
      </c>
      <c r="Y94" s="238">
        <f t="shared" si="84"/>
        <v>0.32094943265829812</v>
      </c>
      <c r="Z94" s="214">
        <f t="shared" si="85"/>
        <v>1.0751805994052988</v>
      </c>
      <c r="AB94" s="207">
        <f>INDEX(Coefficients!$O$3:$O$7,MATCH(S94,Coefficients!$O$3:$O$7))</f>
        <v>0.3</v>
      </c>
      <c r="AC94" s="207">
        <f>INDEX(Coefficients!$O$3:$O$7,MATCH(S94,Coefficients!$O$3:$O$7)+1)</f>
        <v>0.4</v>
      </c>
      <c r="AD94" s="212">
        <f>INDEX(Coefficients!$P$3:$P$7,MATCH(S94,Coefficients!$O$3:$O$7))</f>
        <v>50</v>
      </c>
      <c r="AE94" s="212">
        <f>INDEX(Coefficients!$P$3:$P$7,MATCH(S94,Coefficients!$O$3:$O$7)+1)</f>
        <v>41.8</v>
      </c>
      <c r="AF94" s="212">
        <f t="shared" si="86"/>
        <v>44.26</v>
      </c>
      <c r="AG94" s="136">
        <f t="shared" si="66"/>
        <v>2068</v>
      </c>
      <c r="AH94" s="137">
        <f t="shared" si="67"/>
        <v>19.100000000000001</v>
      </c>
      <c r="AI94" s="207">
        <f t="shared" si="87"/>
        <v>1317.8999999999994</v>
      </c>
      <c r="AJ94" s="213">
        <f t="shared" si="88"/>
        <v>19.099999999999991</v>
      </c>
      <c r="AK94" s="136">
        <v>12</v>
      </c>
      <c r="AL94" s="137">
        <f t="shared" si="68"/>
        <v>62.5</v>
      </c>
      <c r="AM94" s="214">
        <f t="shared" si="69"/>
        <v>0.94555660530548635</v>
      </c>
      <c r="AN94" s="207">
        <f>INDEX(Coefficients!$K$3:$K$10,MATCH(S94,Coefficients!$K$3:$K$10))</f>
        <v>0.35</v>
      </c>
      <c r="AO94" s="207">
        <f>INDEX(Coefficients!$K$3:$K$10,MATCH(S94,Coefficients!$K$3:$K$10)+1)</f>
        <v>0.4</v>
      </c>
      <c r="AP94" s="207">
        <f>INDEX(Coefficients!$L$3:$L$10,MATCH(S94,Coefficients!$K$3:$K$10))</f>
        <v>0.19142307491680963</v>
      </c>
      <c r="AQ94" s="207">
        <f>INDEX(Coefficients!$L$3:$L$10,MATCH(S94,Coefficients!$K$3:$K$10)+1)</f>
        <v>0.35425563574488944</v>
      </c>
      <c r="AR94" s="214">
        <f>INDEX(Coefficients!$M$3:$M$10,MATCH(S94,Coefficients!$K$3:$K$10))</f>
        <v>0.20023799980895765</v>
      </c>
      <c r="AS94" s="214">
        <f>INDEX(Coefficients!$M$3:$M$10,MATCH(S94,Coefficients!$K$3:$K$10)+1)</f>
        <v>0.20987997823914079</v>
      </c>
      <c r="AT94" s="92">
        <f t="shared" si="89"/>
        <v>2.5655609924804158E-5</v>
      </c>
      <c r="AU94" s="140">
        <f t="shared" si="70"/>
        <v>0.20409479118103091</v>
      </c>
      <c r="AV94" s="215">
        <f t="shared" si="90"/>
        <v>1.0811422080675517E-5</v>
      </c>
      <c r="AW94" s="226">
        <f t="shared" si="91"/>
        <v>3.4117524655464332E-2</v>
      </c>
      <c r="AX94" s="205">
        <f t="shared" si="71"/>
        <v>0.71366705445737511</v>
      </c>
      <c r="AY94" s="205">
        <f t="shared" si="72"/>
        <v>84.741590689541354</v>
      </c>
      <c r="AZ94" s="137">
        <f t="shared" si="73"/>
        <v>352.5</v>
      </c>
      <c r="BA94" s="213">
        <f t="shared" si="92"/>
        <v>24322.5</v>
      </c>
      <c r="BB94" s="228">
        <f t="shared" si="93"/>
        <v>6.6974999999999999E-4</v>
      </c>
      <c r="BC94" s="136" t="str">
        <f t="shared" si="74"/>
        <v>YES</v>
      </c>
      <c r="BD94" s="209">
        <f t="shared" si="75"/>
        <v>3.5687673003644726</v>
      </c>
      <c r="BE94" s="55">
        <f t="shared" si="76"/>
        <v>7.1375346007289453E-2</v>
      </c>
      <c r="BF94" s="126">
        <f t="shared" si="77"/>
        <v>2.4687352546492756</v>
      </c>
      <c r="BG94" s="46">
        <f t="shared" si="94"/>
        <v>-0.87961414691423112</v>
      </c>
      <c r="BH94" s="204">
        <f>VLOOKUP(M94,Coefficients!$E$4:$I$7,3)</f>
        <v>0.43099999999999999</v>
      </c>
      <c r="BI94" s="136">
        <f t="shared" si="95"/>
        <v>2.5000000000000001E-2</v>
      </c>
      <c r="BJ94" s="50">
        <f t="shared" si="96"/>
        <v>0.42130249999999991</v>
      </c>
      <c r="BK94" s="134">
        <f t="shared" si="97"/>
        <v>29.069872499999978</v>
      </c>
      <c r="CB94" s="205" t="str">
        <f t="shared" si="78"/>
        <v>splash</v>
      </c>
      <c r="CC94" s="212">
        <f t="shared" si="79"/>
        <v>1</v>
      </c>
      <c r="CD94" s="205">
        <f>IF(CB94="atmospheric",IF(CC94&gt;=1,Coefficients!$T$5,Coefficients!$T$4),Coefficients!$T$3)</f>
        <v>7.35</v>
      </c>
      <c r="CE94" s="136">
        <f>IF(S94&lt;Coefficients!$V$3,Coefficients!$X$3-(Coefficients!$X$4-Coefficients!$X$3)*(Coefficients!$V$3-S94)/(Coefficients!$V$4-Coefficients!$V$3),IF(S94&gt;Coefficients!$V$6,(Coefficients!$X$6-Coefficients!$X$5)*(S94-Coefficients!$V$6)/(Coefficients!$V$6-Coefficients!$V$5)+Coefficients!$X$6,VLOOKUP(S94,Coefficients!$V$3:$X$6,3)))</f>
        <v>5.1999999999999975</v>
      </c>
      <c r="CF94" s="119">
        <f t="shared" si="98"/>
        <v>1.6409601519999992E-4</v>
      </c>
      <c r="CG94" s="136">
        <f>VLOOKUP(CB94,Coefficients!$Z$4:$AD$7,4,FALSE)</f>
        <v>0.26500000000000001</v>
      </c>
      <c r="CH94" s="136">
        <f>VLOOKUP(CB94,Coefficients!$Z$4:$AD$7,2,FALSE)</f>
        <v>0.37</v>
      </c>
      <c r="CI94" s="214">
        <f t="shared" si="80"/>
        <v>6.7429845686540641</v>
      </c>
      <c r="CJ94" s="47">
        <f t="shared" si="81"/>
        <v>1.0751805994052988</v>
      </c>
      <c r="CK94" s="34">
        <v>3.35</v>
      </c>
      <c r="CL94" s="52">
        <f t="shared" si="99"/>
        <v>0.32094943265829812</v>
      </c>
      <c r="CM94" s="204">
        <f>VLOOKUP(N94,Coefficients!$E$12:$I$16,3)</f>
        <v>6.0350000000000001</v>
      </c>
      <c r="CN94" s="205">
        <f t="shared" si="100"/>
        <v>2.5000000000000001E-2</v>
      </c>
      <c r="CO94" s="203">
        <f t="shared" si="101"/>
        <v>5.8992124999999991</v>
      </c>
      <c r="CP94" s="189">
        <f t="shared" si="102"/>
        <v>407.04566249999954</v>
      </c>
    </row>
    <row r="95" spans="2:94">
      <c r="B95" s="56" t="s">
        <v>290</v>
      </c>
      <c r="C95" s="56" t="s">
        <v>291</v>
      </c>
      <c r="D95" s="56">
        <v>2069</v>
      </c>
      <c r="E95" s="57">
        <f t="shared" si="103"/>
        <v>19.100000000000001</v>
      </c>
      <c r="F95" s="57">
        <f t="shared" si="104"/>
        <v>62.5</v>
      </c>
      <c r="G95" s="57">
        <f t="shared" si="105"/>
        <v>352.5</v>
      </c>
      <c r="H95" s="146">
        <f t="shared" si="106"/>
        <v>2007</v>
      </c>
      <c r="I95" s="141" t="str">
        <f t="shared" si="107"/>
        <v>Pile No 243 @ Berth 107</v>
      </c>
      <c r="J95" s="205" t="str">
        <f t="shared" si="108"/>
        <v>splash</v>
      </c>
      <c r="K95" s="212">
        <f t="shared" si="109"/>
        <v>1</v>
      </c>
      <c r="L95" s="146" t="str">
        <f t="shared" si="110"/>
        <v>C1</v>
      </c>
      <c r="M95" s="146" t="str">
        <f t="shared" si="111"/>
        <v>CB4</v>
      </c>
      <c r="N95" s="146" t="str">
        <f t="shared" si="112"/>
        <v>CL5</v>
      </c>
      <c r="O95" s="146">
        <f t="shared" si="113"/>
        <v>0</v>
      </c>
      <c r="P95" s="146">
        <f t="shared" si="114"/>
        <v>50</v>
      </c>
      <c r="Q95" s="146">
        <f t="shared" si="115"/>
        <v>1200</v>
      </c>
      <c r="R95" s="146">
        <f t="shared" si="116"/>
        <v>60</v>
      </c>
      <c r="S95" s="146">
        <f t="shared" si="117"/>
        <v>0.37</v>
      </c>
      <c r="T95" s="146">
        <f t="shared" si="118"/>
        <v>310</v>
      </c>
      <c r="V95" s="237">
        <f t="shared" si="82"/>
        <v>7.1661375231258789E-2</v>
      </c>
      <c r="W95" s="214">
        <f t="shared" si="83"/>
        <v>2.4830367158477422</v>
      </c>
      <c r="Y95" s="238">
        <f t="shared" si="84"/>
        <v>0.3249719458339575</v>
      </c>
      <c r="Z95" s="214">
        <f t="shared" si="85"/>
        <v>1.0886560185437577</v>
      </c>
      <c r="AB95" s="207">
        <f>INDEX(Coefficients!$O$3:$O$7,MATCH(S95,Coefficients!$O$3:$O$7))</f>
        <v>0.3</v>
      </c>
      <c r="AC95" s="207">
        <f>INDEX(Coefficients!$O$3:$O$7,MATCH(S95,Coefficients!$O$3:$O$7)+1)</f>
        <v>0.4</v>
      </c>
      <c r="AD95" s="212">
        <f>INDEX(Coefficients!$P$3:$P$7,MATCH(S95,Coefficients!$O$3:$O$7))</f>
        <v>50</v>
      </c>
      <c r="AE95" s="212">
        <f>INDEX(Coefficients!$P$3:$P$7,MATCH(S95,Coefficients!$O$3:$O$7)+1)</f>
        <v>41.8</v>
      </c>
      <c r="AF95" s="212">
        <f t="shared" si="86"/>
        <v>44.26</v>
      </c>
      <c r="AG95" s="136">
        <f t="shared" si="66"/>
        <v>2069</v>
      </c>
      <c r="AH95" s="137">
        <f t="shared" si="67"/>
        <v>19.100000000000001</v>
      </c>
      <c r="AI95" s="207">
        <f t="shared" si="87"/>
        <v>1336.9999999999993</v>
      </c>
      <c r="AJ95" s="213">
        <f t="shared" si="88"/>
        <v>19.099999999999991</v>
      </c>
      <c r="AK95" s="136">
        <v>12</v>
      </c>
      <c r="AL95" s="137">
        <f t="shared" si="68"/>
        <v>62.5</v>
      </c>
      <c r="AM95" s="214">
        <f t="shared" si="69"/>
        <v>0.94555660530548635</v>
      </c>
      <c r="AN95" s="207">
        <f>INDEX(Coefficients!$K$3:$K$10,MATCH(S95,Coefficients!$K$3:$K$10))</f>
        <v>0.35</v>
      </c>
      <c r="AO95" s="207">
        <f>INDEX(Coefficients!$K$3:$K$10,MATCH(S95,Coefficients!$K$3:$K$10)+1)</f>
        <v>0.4</v>
      </c>
      <c r="AP95" s="207">
        <f>INDEX(Coefficients!$L$3:$L$10,MATCH(S95,Coefficients!$K$3:$K$10))</f>
        <v>0.19142307491680963</v>
      </c>
      <c r="AQ95" s="207">
        <f>INDEX(Coefficients!$L$3:$L$10,MATCH(S95,Coefficients!$K$3:$K$10)+1)</f>
        <v>0.35425563574488944</v>
      </c>
      <c r="AR95" s="214">
        <f>INDEX(Coefficients!$M$3:$M$10,MATCH(S95,Coefficients!$K$3:$K$10))</f>
        <v>0.20023799980895765</v>
      </c>
      <c r="AS95" s="214">
        <f>INDEX(Coefficients!$M$3:$M$10,MATCH(S95,Coefficients!$K$3:$K$10)+1)</f>
        <v>0.20987997823914079</v>
      </c>
      <c r="AT95" s="92">
        <f t="shared" si="89"/>
        <v>2.5655609924804158E-5</v>
      </c>
      <c r="AU95" s="140">
        <f t="shared" si="70"/>
        <v>0.20409479118103091</v>
      </c>
      <c r="AV95" s="215">
        <f t="shared" si="90"/>
        <v>1.0779719114387686E-5</v>
      </c>
      <c r="AW95" s="226">
        <f t="shared" si="91"/>
        <v>3.4017479839351772E-2</v>
      </c>
      <c r="AX95" s="205">
        <f t="shared" si="71"/>
        <v>0.71366705445737511</v>
      </c>
      <c r="AY95" s="205">
        <f t="shared" si="72"/>
        <v>84.741590689541354</v>
      </c>
      <c r="AZ95" s="137">
        <f t="shared" si="73"/>
        <v>352.5</v>
      </c>
      <c r="BA95" s="213">
        <f t="shared" si="92"/>
        <v>24675</v>
      </c>
      <c r="BB95" s="228">
        <f t="shared" si="93"/>
        <v>6.6974999999999999E-4</v>
      </c>
      <c r="BC95" s="136" t="str">
        <f t="shared" si="74"/>
        <v>YES</v>
      </c>
      <c r="BD95" s="209">
        <f t="shared" si="75"/>
        <v>3.5830687615629393</v>
      </c>
      <c r="BE95" s="55">
        <f t="shared" si="76"/>
        <v>7.1661375231258789E-2</v>
      </c>
      <c r="BF95" s="126">
        <f t="shared" si="77"/>
        <v>2.4830367158477422</v>
      </c>
      <c r="BG95" s="46">
        <f t="shared" si="94"/>
        <v>-0.88047713906656089</v>
      </c>
      <c r="BH95" s="204">
        <f>VLOOKUP(M95,Coefficients!$E$4:$I$7,3)</f>
        <v>0.43099999999999999</v>
      </c>
      <c r="BI95" s="136">
        <f t="shared" si="95"/>
        <v>2.5000000000000001E-2</v>
      </c>
      <c r="BJ95" s="50">
        <f t="shared" si="96"/>
        <v>0.42130249999999991</v>
      </c>
      <c r="BK95" s="134">
        <f t="shared" si="97"/>
        <v>29.491174999999977</v>
      </c>
      <c r="CB95" s="205" t="str">
        <f t="shared" si="78"/>
        <v>splash</v>
      </c>
      <c r="CC95" s="212">
        <f t="shared" si="79"/>
        <v>1</v>
      </c>
      <c r="CD95" s="205">
        <f>IF(CB95="atmospheric",IF(CC95&gt;=1,Coefficients!$T$5,Coefficients!$T$4),Coefficients!$T$3)</f>
        <v>7.35</v>
      </c>
      <c r="CE95" s="136">
        <f>IF(S95&lt;Coefficients!$V$3,Coefficients!$X$3-(Coefficients!$X$4-Coefficients!$X$3)*(Coefficients!$V$3-S95)/(Coefficients!$V$4-Coefficients!$V$3),IF(S95&gt;Coefficients!$V$6,(Coefficients!$X$6-Coefficients!$X$5)*(S95-Coefficients!$V$6)/(Coefficients!$V$6-Coefficients!$V$5)+Coefficients!$X$6,VLOOKUP(S95,Coefficients!$V$3:$X$6,3)))</f>
        <v>5.1999999999999975</v>
      </c>
      <c r="CF95" s="119">
        <f t="shared" si="98"/>
        <v>1.6409601519999992E-4</v>
      </c>
      <c r="CG95" s="136">
        <f>VLOOKUP(CB95,Coefficients!$Z$4:$AD$7,4,FALSE)</f>
        <v>0.26500000000000001</v>
      </c>
      <c r="CH95" s="136">
        <f>VLOOKUP(CB95,Coefficients!$Z$4:$AD$7,2,FALSE)</f>
        <v>0.37</v>
      </c>
      <c r="CI95" s="214">
        <f t="shared" si="80"/>
        <v>6.7433069044150109</v>
      </c>
      <c r="CJ95" s="47">
        <f t="shared" si="81"/>
        <v>1.0886560185437577</v>
      </c>
      <c r="CK95" s="34">
        <v>3.35</v>
      </c>
      <c r="CL95" s="52">
        <f t="shared" si="99"/>
        <v>0.3249719458339575</v>
      </c>
      <c r="CM95" s="204">
        <f>VLOOKUP(N95,Coefficients!$E$12:$I$16,3)</f>
        <v>6.0350000000000001</v>
      </c>
      <c r="CN95" s="205">
        <f t="shared" si="100"/>
        <v>2.5000000000000001E-2</v>
      </c>
      <c r="CO95" s="203">
        <f t="shared" si="101"/>
        <v>5.8992124999999991</v>
      </c>
      <c r="CP95" s="189">
        <f t="shared" si="102"/>
        <v>412.94487499999951</v>
      </c>
    </row>
    <row r="96" spans="2:94">
      <c r="B96" s="56" t="s">
        <v>290</v>
      </c>
      <c r="C96" s="56" t="s">
        <v>291</v>
      </c>
      <c r="D96" s="56">
        <v>2070</v>
      </c>
      <c r="E96" s="57">
        <f t="shared" si="103"/>
        <v>19.100000000000001</v>
      </c>
      <c r="F96" s="57">
        <f t="shared" si="104"/>
        <v>62.5</v>
      </c>
      <c r="G96" s="57">
        <f t="shared" si="105"/>
        <v>352.5</v>
      </c>
      <c r="H96" s="146">
        <f t="shared" si="106"/>
        <v>2007</v>
      </c>
      <c r="I96" s="141" t="str">
        <f t="shared" si="107"/>
        <v>Pile No 243 @ Berth 107</v>
      </c>
      <c r="J96" s="205" t="str">
        <f t="shared" si="108"/>
        <v>splash</v>
      </c>
      <c r="K96" s="212">
        <f t="shared" si="109"/>
        <v>1</v>
      </c>
      <c r="L96" s="146" t="str">
        <f t="shared" si="110"/>
        <v>C1</v>
      </c>
      <c r="M96" s="146" t="str">
        <f t="shared" si="111"/>
        <v>CB4</v>
      </c>
      <c r="N96" s="146" t="str">
        <f t="shared" si="112"/>
        <v>CL5</v>
      </c>
      <c r="O96" s="146">
        <f t="shared" si="113"/>
        <v>0</v>
      </c>
      <c r="P96" s="146">
        <f t="shared" si="114"/>
        <v>50</v>
      </c>
      <c r="Q96" s="146">
        <f t="shared" si="115"/>
        <v>1200</v>
      </c>
      <c r="R96" s="146">
        <f t="shared" si="116"/>
        <v>60</v>
      </c>
      <c r="S96" s="146">
        <f t="shared" si="117"/>
        <v>0.37</v>
      </c>
      <c r="T96" s="146">
        <f t="shared" si="118"/>
        <v>310</v>
      </c>
      <c r="V96" s="237">
        <f t="shared" si="82"/>
        <v>7.1944469103579239E-2</v>
      </c>
      <c r="W96" s="214">
        <f t="shared" si="83"/>
        <v>2.4971914094637651</v>
      </c>
      <c r="Y96" s="238">
        <f t="shared" si="84"/>
        <v>0.32895692983770786</v>
      </c>
      <c r="Z96" s="214">
        <f t="shared" si="85"/>
        <v>1.1020057149563214</v>
      </c>
      <c r="AB96" s="207">
        <f>INDEX(Coefficients!$O$3:$O$7,MATCH(S96,Coefficients!$O$3:$O$7))</f>
        <v>0.3</v>
      </c>
      <c r="AC96" s="207">
        <f>INDEX(Coefficients!$O$3:$O$7,MATCH(S96,Coefficients!$O$3:$O$7)+1)</f>
        <v>0.4</v>
      </c>
      <c r="AD96" s="212">
        <f>INDEX(Coefficients!$P$3:$P$7,MATCH(S96,Coefficients!$O$3:$O$7))</f>
        <v>50</v>
      </c>
      <c r="AE96" s="212">
        <f>INDEX(Coefficients!$P$3:$P$7,MATCH(S96,Coefficients!$O$3:$O$7)+1)</f>
        <v>41.8</v>
      </c>
      <c r="AF96" s="212">
        <f t="shared" si="86"/>
        <v>44.26</v>
      </c>
      <c r="AG96" s="136">
        <f t="shared" si="66"/>
        <v>2070</v>
      </c>
      <c r="AH96" s="137">
        <f t="shared" si="67"/>
        <v>19.100000000000001</v>
      </c>
      <c r="AI96" s="207">
        <f t="shared" si="87"/>
        <v>1356.0999999999992</v>
      </c>
      <c r="AJ96" s="213">
        <f t="shared" si="88"/>
        <v>19.099999999999991</v>
      </c>
      <c r="AK96" s="136">
        <v>12</v>
      </c>
      <c r="AL96" s="137">
        <f t="shared" si="68"/>
        <v>62.5</v>
      </c>
      <c r="AM96" s="214">
        <f t="shared" si="69"/>
        <v>0.94555660530548635</v>
      </c>
      <c r="AN96" s="207">
        <f>INDEX(Coefficients!$K$3:$K$10,MATCH(S96,Coefficients!$K$3:$K$10))</f>
        <v>0.35</v>
      </c>
      <c r="AO96" s="207">
        <f>INDEX(Coefficients!$K$3:$K$10,MATCH(S96,Coefficients!$K$3:$K$10)+1)</f>
        <v>0.4</v>
      </c>
      <c r="AP96" s="207">
        <f>INDEX(Coefficients!$L$3:$L$10,MATCH(S96,Coefficients!$K$3:$K$10))</f>
        <v>0.19142307491680963</v>
      </c>
      <c r="AQ96" s="207">
        <f>INDEX(Coefficients!$L$3:$L$10,MATCH(S96,Coefficients!$K$3:$K$10)+1)</f>
        <v>0.35425563574488944</v>
      </c>
      <c r="AR96" s="214">
        <f>INDEX(Coefficients!$M$3:$M$10,MATCH(S96,Coefficients!$K$3:$K$10))</f>
        <v>0.20023799980895765</v>
      </c>
      <c r="AS96" s="214">
        <f>INDEX(Coefficients!$M$3:$M$10,MATCH(S96,Coefficients!$K$3:$K$10)+1)</f>
        <v>0.20987997823914079</v>
      </c>
      <c r="AT96" s="92">
        <f t="shared" si="89"/>
        <v>2.5655609924804158E-5</v>
      </c>
      <c r="AU96" s="140">
        <f t="shared" si="70"/>
        <v>0.20409479118103091</v>
      </c>
      <c r="AV96" s="215">
        <f t="shared" si="90"/>
        <v>1.0748556847799731E-5</v>
      </c>
      <c r="AW96" s="226">
        <f t="shared" si="91"/>
        <v>3.3919141305280939E-2</v>
      </c>
      <c r="AX96" s="205">
        <f t="shared" si="71"/>
        <v>0.71366705445737511</v>
      </c>
      <c r="AY96" s="205">
        <f t="shared" si="72"/>
        <v>84.741590689541354</v>
      </c>
      <c r="AZ96" s="137">
        <f t="shared" si="73"/>
        <v>352.5</v>
      </c>
      <c r="BA96" s="213">
        <f t="shared" si="92"/>
        <v>25027.5</v>
      </c>
      <c r="BB96" s="228">
        <f t="shared" si="93"/>
        <v>6.6974999999999999E-4</v>
      </c>
      <c r="BC96" s="136" t="str">
        <f t="shared" si="74"/>
        <v>YES</v>
      </c>
      <c r="BD96" s="209">
        <f t="shared" si="75"/>
        <v>3.5972234551789621</v>
      </c>
      <c r="BE96" s="55">
        <f t="shared" si="76"/>
        <v>7.1944469103579239E-2</v>
      </c>
      <c r="BF96" s="126">
        <f t="shared" si="77"/>
        <v>2.4971914094637651</v>
      </c>
      <c r="BG96" s="46">
        <f t="shared" si="94"/>
        <v>-0.88132183418061494</v>
      </c>
      <c r="BH96" s="204">
        <f>VLOOKUP(M96,Coefficients!$E$4:$I$7,3)</f>
        <v>0.43099999999999999</v>
      </c>
      <c r="BI96" s="136">
        <f t="shared" si="95"/>
        <v>2.5000000000000001E-2</v>
      </c>
      <c r="BJ96" s="50">
        <f t="shared" si="96"/>
        <v>0.42130249999999991</v>
      </c>
      <c r="BK96" s="134">
        <f t="shared" si="97"/>
        <v>29.912477499999977</v>
      </c>
      <c r="CB96" s="205" t="str">
        <f t="shared" si="78"/>
        <v>splash</v>
      </c>
      <c r="CC96" s="212">
        <f t="shared" si="79"/>
        <v>1</v>
      </c>
      <c r="CD96" s="205">
        <f>IF(CB96="atmospheric",IF(CC96&gt;=1,Coefficients!$T$5,Coefficients!$T$4),Coefficients!$T$3)</f>
        <v>7.35</v>
      </c>
      <c r="CE96" s="136">
        <f>IF(S96&lt;Coefficients!$V$3,Coefficients!$X$3-(Coefficients!$X$4-Coefficients!$X$3)*(Coefficients!$V$3-S96)/(Coefficients!$V$4-Coefficients!$V$3),IF(S96&gt;Coefficients!$V$6,(Coefficients!$X$6-Coefficients!$X$5)*(S96-Coefficients!$V$6)/(Coefficients!$V$6-Coefficients!$V$5)+Coefficients!$X$6,VLOOKUP(S96,Coefficients!$V$3:$X$6,3)))</f>
        <v>5.1999999999999975</v>
      </c>
      <c r="CF96" s="119">
        <f t="shared" si="98"/>
        <v>1.6409601519999992E-4</v>
      </c>
      <c r="CG96" s="136">
        <f>VLOOKUP(CB96,Coefficients!$Z$4:$AD$7,4,FALSE)</f>
        <v>0.26500000000000001</v>
      </c>
      <c r="CH96" s="136">
        <f>VLOOKUP(CB96,Coefficients!$Z$4:$AD$7,2,FALSE)</f>
        <v>0.37</v>
      </c>
      <c r="CI96" s="214">
        <f t="shared" si="80"/>
        <v>6.7436245015457184</v>
      </c>
      <c r="CJ96" s="47">
        <f t="shared" si="81"/>
        <v>1.1020057149563214</v>
      </c>
      <c r="CK96" s="34">
        <v>3.35</v>
      </c>
      <c r="CL96" s="52">
        <f t="shared" si="99"/>
        <v>0.32895692983770786</v>
      </c>
      <c r="CM96" s="204">
        <f>VLOOKUP(N96,Coefficients!$E$12:$I$16,3)</f>
        <v>6.0350000000000001</v>
      </c>
      <c r="CN96" s="205">
        <f t="shared" si="100"/>
        <v>2.5000000000000001E-2</v>
      </c>
      <c r="CO96" s="203">
        <f t="shared" si="101"/>
        <v>5.8992124999999991</v>
      </c>
      <c r="CP96" s="189">
        <f t="shared" si="102"/>
        <v>418.84408749999949</v>
      </c>
    </row>
    <row r="97" spans="2:126" s="38" customFormat="1">
      <c r="B97" s="76" t="str">
        <f>B98&amp;" "&amp;C98</f>
        <v>A1FI MRI-CGCM2.3.2</v>
      </c>
      <c r="J97" s="199"/>
      <c r="K97" s="199"/>
      <c r="L97" s="54"/>
      <c r="M97" s="54"/>
      <c r="N97" s="54"/>
      <c r="O97" s="54"/>
      <c r="P97" s="54"/>
      <c r="Q97" s="54"/>
      <c r="R97" s="54"/>
      <c r="S97" s="54"/>
      <c r="T97" s="54"/>
      <c r="U97" s="206"/>
      <c r="V97" s="206"/>
      <c r="W97" s="206"/>
      <c r="X97" s="206"/>
      <c r="Y97" s="206"/>
      <c r="Z97" s="206"/>
      <c r="AA97" s="206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CB97" s="76" t="str">
        <f>B98&amp;" "&amp;C98</f>
        <v>A1FI MRI-CGCM2.3.2</v>
      </c>
      <c r="CC97" s="54"/>
      <c r="CD97" s="54"/>
      <c r="CE97" s="54"/>
      <c r="CF97" s="54"/>
      <c r="CI97" s="54"/>
      <c r="CJ97" s="54"/>
    </row>
    <row r="98" spans="2:126" ht="18" outlineLevel="1">
      <c r="B98" s="56" t="s">
        <v>99</v>
      </c>
      <c r="C98" s="56" t="s">
        <v>189</v>
      </c>
      <c r="D98" s="56">
        <v>2000</v>
      </c>
      <c r="E98" s="57">
        <f>'MRI-CGCM2.3.2 (Likely)'!M28</f>
        <v>19.275000000000002</v>
      </c>
      <c r="F98" s="57">
        <f>'MRI-CGCM2.3.2 (Likely)'!S28</f>
        <v>62.326562500000001</v>
      </c>
      <c r="G98" s="57">
        <f>'MRI-CGCM2.3.2 (Likely)'!K28</f>
        <v>368</v>
      </c>
      <c r="H98" s="146">
        <f t="shared" si="106"/>
        <v>2007</v>
      </c>
      <c r="I98" s="141" t="str">
        <f t="shared" si="107"/>
        <v>Pile No 243 @ Berth 107</v>
      </c>
      <c r="J98" s="205" t="str">
        <f t="shared" si="108"/>
        <v>splash</v>
      </c>
      <c r="K98" s="212">
        <f t="shared" si="109"/>
        <v>1</v>
      </c>
      <c r="L98" s="146" t="str">
        <f t="shared" si="110"/>
        <v>C1</v>
      </c>
      <c r="M98" s="146" t="str">
        <f t="shared" si="111"/>
        <v>CB4</v>
      </c>
      <c r="N98" s="146" t="str">
        <f t="shared" si="112"/>
        <v>CL5</v>
      </c>
      <c r="O98" s="146">
        <f t="shared" si="113"/>
        <v>0</v>
      </c>
      <c r="P98" s="146">
        <f t="shared" si="114"/>
        <v>50</v>
      </c>
      <c r="Q98" s="146">
        <f t="shared" si="115"/>
        <v>1200</v>
      </c>
      <c r="R98" s="146">
        <f t="shared" si="116"/>
        <v>60</v>
      </c>
      <c r="S98" s="146">
        <f t="shared" si="117"/>
        <v>0.37</v>
      </c>
      <c r="T98" s="146">
        <f t="shared" si="118"/>
        <v>310</v>
      </c>
      <c r="V98" s="237">
        <f>BE98</f>
        <v>2.2602124183716238E-2</v>
      </c>
      <c r="W98" s="214">
        <f>BF98</f>
        <v>0</v>
      </c>
      <c r="Y98" s="238">
        <f>CL98</f>
        <v>9.1411885354751988E-8</v>
      </c>
      <c r="Z98" s="214">
        <f>CJ98</f>
        <v>3.0622981593841915E-7</v>
      </c>
      <c r="AB98" s="207">
        <f>INDEX(Coefficients!$O$3:$O$7,MATCH(S98,Coefficients!$O$3:$O$7))</f>
        <v>0.3</v>
      </c>
      <c r="AC98" s="207">
        <f>INDEX(Coefficients!$O$3:$O$7,MATCH(S98,Coefficients!$O$3:$O$7)+1)</f>
        <v>0.4</v>
      </c>
      <c r="AD98" s="212">
        <f>INDEX(Coefficients!$P$3:$P$7,MATCH(S98,Coefficients!$O$3:$O$7))</f>
        <v>50</v>
      </c>
      <c r="AE98" s="212">
        <f>INDEX(Coefficients!$P$3:$P$7,MATCH(S98,Coefficients!$O$3:$O$7)+1)</f>
        <v>41.8</v>
      </c>
      <c r="AF98" s="212">
        <f t="shared" ref="AF98:AF161" si="119">AD98+(S98-AB98)/(AC98-AB98)*(AE98-AD98)</f>
        <v>44.26</v>
      </c>
      <c r="AG98" s="136">
        <f t="shared" ref="AG98:AG129" si="120">D98</f>
        <v>2000</v>
      </c>
      <c r="AH98" s="137">
        <f t="shared" ref="AH98:AH129" si="121">E98</f>
        <v>19.275000000000002</v>
      </c>
      <c r="AI98" s="207">
        <f>IF(AG98&gt;=$C$20,AH98+AI97,0)</f>
        <v>19.275000000000002</v>
      </c>
      <c r="AJ98" s="213">
        <f>IF(ISERROR(AI98/(AG98-($C$20-1))),0,AI98/(AG98-($C$20-1)))</f>
        <v>19.275000000000002</v>
      </c>
      <c r="AK98" s="136">
        <v>12</v>
      </c>
      <c r="AL98" s="137">
        <f t="shared" ref="AL98:AL129" si="122">F98</f>
        <v>62.326562500000001</v>
      </c>
      <c r="AM98" s="214">
        <f t="shared" ref="AM98:AM129" si="123">EXP(AF98/RR*(1/293-1/(273+AJ98)))</f>
        <v>0.95593130357640843</v>
      </c>
      <c r="AN98" s="207">
        <f>INDEX(Coefficients!$K$3:$K$10,MATCH(S98,Coefficients!$K$3:$K$10))</f>
        <v>0.35</v>
      </c>
      <c r="AO98" s="207">
        <f>INDEX(Coefficients!$K$3:$K$10,MATCH(S98,Coefficients!$K$3:$K$10)+1)</f>
        <v>0.4</v>
      </c>
      <c r="AP98" s="207">
        <f>INDEX(Coefficients!$L$3:$L$10,MATCH(S98,Coefficients!$K$3:$K$10))</f>
        <v>0.19142307491680963</v>
      </c>
      <c r="AQ98" s="207">
        <f>INDEX(Coefficients!$L$3:$L$10,MATCH(S98,Coefficients!$K$3:$K$10)+1)</f>
        <v>0.35425563574488944</v>
      </c>
      <c r="AR98" s="214">
        <f>INDEX(Coefficients!$M$3:$M$10,MATCH(S98,Coefficients!$K$3:$K$10))</f>
        <v>0.20023799980895765</v>
      </c>
      <c r="AS98" s="214">
        <f>INDEX(Coefficients!$M$3:$M$10,MATCH(S98,Coefficients!$K$3:$K$10)+1)</f>
        <v>0.20987997823914079</v>
      </c>
      <c r="AT98" s="92">
        <f>(AP98+(S98-AN98)/(AO98-AN98)*(AQ98-AP98))*10^-4</f>
        <v>2.5655609924804158E-5</v>
      </c>
      <c r="AU98" s="140">
        <f t="shared" ref="AU98:AU161" si="124">AR98+(S98-AN98)/(AO98-AN98)*(AS98-AR98)</f>
        <v>0.20409479118103091</v>
      </c>
      <c r="AV98" s="215">
        <f>AT98*(AG98-($C$20-1))^(-AU98)</f>
        <v>2.5655609924804158E-5</v>
      </c>
      <c r="AW98" s="118">
        <f>AV98*31556926/10000</f>
        <v>8.0961218388191036E-2</v>
      </c>
      <c r="AX98" s="136">
        <f t="shared" ref="AX98:AX161" si="125">1-EXP(-3.38*S98)</f>
        <v>0.71366705445737511</v>
      </c>
      <c r="AY98" s="205">
        <f t="shared" ref="AY98:AY129" si="126">0.75*T98*CaO*AX98*(MCO2_/MCaO)</f>
        <v>84.741590689541354</v>
      </c>
      <c r="AZ98" s="137">
        <f t="shared" ref="AZ98:AZ129" si="127">G98</f>
        <v>368</v>
      </c>
      <c r="BA98" s="213">
        <f>IF(AG98&gt;=$C$20,BA97+AZ98,0)</f>
        <v>368</v>
      </c>
      <c r="BB98" s="228">
        <f>BA98/(AG98-($C$20-1))*0.0019*10^-3</f>
        <v>6.9920000000000008E-4</v>
      </c>
      <c r="BC98" s="136" t="str">
        <f t="shared" ref="BC98:BC161" si="128">IF(AK98&gt;=12,IF(AL98&gt;=50,"YES","NO"),"NO")</f>
        <v>YES</v>
      </c>
      <c r="BD98" s="209">
        <f t="shared" ref="BD98:BD129" si="129">IF(BC98="YES",SQRT((2*AM98*AW98/AY98)*kurban*BB98*(AG98-($C$20-1)))*(1/(AG98-($C$20-1)))^nm*1000,0)</f>
        <v>1.1301062091858118</v>
      </c>
      <c r="BE98" s="55">
        <f t="shared" ref="BE98:BE161" si="130">BD98/P98</f>
        <v>2.2602124183716238E-2</v>
      </c>
      <c r="BF98" s="126">
        <f t="shared" ref="BF98:BF129" si="131">BD98-VLOOKUP($C$20,$AG$98:$BD$168,24)</f>
        <v>0</v>
      </c>
      <c r="BG98" s="46">
        <f>((SQRT(AM98*BB98)/SQRT(VLOOKUP($C$20,$AG$98:$BD$168,7)*VLOOKUP($C$20,$AG$98:$BD$168,22)*(AG98-($C$20-1))))-1)</f>
        <v>0</v>
      </c>
      <c r="BH98" s="204">
        <f>VLOOKUP(M98,Coefficients!$E$4:$I$7,3)</f>
        <v>0.43099999999999999</v>
      </c>
      <c r="BI98" s="136">
        <f>IF($AJ98&lt;20,0.025,0.073)</f>
        <v>2.5000000000000001E-2</v>
      </c>
      <c r="BJ98" s="50">
        <f>BH98*(1+BI98*($AJ98-20))</f>
        <v>0.42318812500000003</v>
      </c>
      <c r="BK98" s="134">
        <f>BK97+BJ98</f>
        <v>0.42318812500000003</v>
      </c>
      <c r="BL98" s="46"/>
      <c r="CB98" s="205" t="str">
        <f t="shared" ref="CB98:CB129" si="132">J98</f>
        <v>splash</v>
      </c>
      <c r="CC98" s="212">
        <f t="shared" ref="CC98:CC129" si="133">K98</f>
        <v>1</v>
      </c>
      <c r="CD98" s="205">
        <f>IF(CB98="atmospheric",IF(CC98&gt;=1,Coefficients!$T$5,Coefficients!$T$4),Coefficients!$T$3)</f>
        <v>7.35</v>
      </c>
      <c r="CE98" s="136">
        <f>IF(S98&lt;Coefficients!$V$3,Coefficients!$X$3-(Coefficients!$X$4-Coefficients!$X$3)*(Coefficients!$V$3-S98)/(Coefficients!$V$4-Coefficients!$V$3),IF(S98&gt;Coefficients!$V$6,(Coefficients!$X$6-Coefficients!$X$5)*(S98-Coefficients!$V$6)/(Coefficients!$V$6-Coefficients!$V$5)+Coefficients!$X$6,VLOOKUP(S98,Coefficients!$V$3:$X$6,3)))</f>
        <v>5.1999999999999975</v>
      </c>
      <c r="CF98" s="119">
        <f>CE98*10^-12*31556926</f>
        <v>1.6409601519999992E-4</v>
      </c>
      <c r="CG98" s="136">
        <f>VLOOKUP(CB98,Coefficients!$Z$4:$AD$7,4,FALSE)</f>
        <v>0.26500000000000001</v>
      </c>
      <c r="CH98" s="136">
        <f>VLOOKUP(CB98,Coefficients!$Z$4:$AD$7,2,FALSE)</f>
        <v>0.37</v>
      </c>
      <c r="CI98" s="214">
        <f t="shared" ref="CI98:CI129" si="134">CD98*(1-ERF(BD98/(2*(SQRT(CG98*kt*kc*AM98*CF98*10^6*(1/(AG98-($C$20-1)))^CH98*(AG98-($C$20-1)))))))</f>
        <v>6.6250040304906115</v>
      </c>
      <c r="CJ98" s="47">
        <f t="shared" ref="CJ98:CJ129" si="135">CD98*(1-ERF(P98/(2*(SQRT(CG98*kt*kc*AM98*CF98*10^6*(1/(AG98-($C$20-1)))^CH98*(AG98-($C$20-1)))))))</f>
        <v>3.0622981593841915E-7</v>
      </c>
      <c r="CK98" s="34">
        <v>3.35</v>
      </c>
      <c r="CL98" s="52">
        <f>CJ98/CK98</f>
        <v>9.1411885354751988E-8</v>
      </c>
      <c r="CM98" s="51">
        <f>VLOOKUP(N98,Coefficients!$E$12:$I$16,3)</f>
        <v>6.0350000000000001</v>
      </c>
      <c r="CN98" s="136">
        <f>IF($AJ98&lt;20,0.025,0.073)</f>
        <v>2.5000000000000001E-2</v>
      </c>
      <c r="CO98" s="50">
        <f>CM98*(1+CN98*($AJ98-20))</f>
        <v>5.9256156250000007</v>
      </c>
      <c r="CP98" s="134">
        <f>CP97+CO98</f>
        <v>5.9256156250000007</v>
      </c>
      <c r="CY98" s="133" t="s">
        <v>97</v>
      </c>
      <c r="DL98" s="133">
        <f>BH98+CM98</f>
        <v>6.4660000000000002</v>
      </c>
      <c r="DM98" s="133">
        <f t="shared" ref="DM98:DM129" si="136">(Q98+2*$DN$17)^2/(2*P98*(P98+Q98+2*$DN$17))</f>
        <v>11.520299520011518</v>
      </c>
      <c r="DN98" s="133">
        <f t="shared" ref="DN98:DN129" si="137">0.7*SQRT(R98)</f>
        <v>5.4221766846903838</v>
      </c>
      <c r="DO98" s="133">
        <f t="shared" ref="DO98:DO129" si="138">4700*SQRT(R98)</f>
        <v>36406.043454349718</v>
      </c>
      <c r="DP98" s="133">
        <f t="shared" ref="DP98:DP129" si="139">P98/(Q98*DN98)</f>
        <v>7.6844907662845571E-3</v>
      </c>
      <c r="DQ98" s="133">
        <f t="shared" ref="DQ98:DQ161" si="140">0.95*(EXP(-(0.3*100/DL98)-100/(2500*DL98)+0.3))</f>
        <v>1.2312588660166142E-2</v>
      </c>
      <c r="DR98" s="133">
        <f>0.0008*EXP((-1.7*DP98))</f>
        <v>7.8961705968650796E-4</v>
      </c>
      <c r="DS98" s="133">
        <v>1</v>
      </c>
      <c r="DT98" s="133">
        <f t="shared" ref="DT98:DT129" si="141">(7117.5*(Q98+2*$DN$17)*(1+$DN$18+DM98)/(365*DO98))*(2*P98*DN98/Q98+2*$DN$17*DO98/((1+$DN$18+DM98)*(Q98+2*$DN$17)))+(0.0114*DQ98*($DN$21-0.05)/(DS98*$DN$20*DR98))</f>
        <v>4.4417704023999391</v>
      </c>
      <c r="DU98" s="134"/>
      <c r="DV98" s="48">
        <f t="shared" ref="DV98:DV129" si="142">BE98*CL98</f>
        <v>2.0661027846557361E-9</v>
      </c>
    </row>
    <row r="99" spans="2:126" outlineLevel="1">
      <c r="B99" s="56" t="s">
        <v>99</v>
      </c>
      <c r="C99" s="56" t="s">
        <v>189</v>
      </c>
      <c r="D99" s="56">
        <v>2001</v>
      </c>
      <c r="E99" s="57">
        <f>'MRI-CGCM2.3.2 (Likely)'!M29</f>
        <v>19.2925</v>
      </c>
      <c r="F99" s="57">
        <f>'MRI-CGCM2.3.2 (Likely)'!S29</f>
        <v>62.309218749999999</v>
      </c>
      <c r="G99" s="57">
        <f>'MRI-CGCM2.3.2 (Likely)'!K29</f>
        <v>369.95</v>
      </c>
      <c r="H99" s="146">
        <f t="shared" si="106"/>
        <v>2007</v>
      </c>
      <c r="I99" s="141" t="str">
        <f t="shared" si="107"/>
        <v>Pile No 243 @ Berth 107</v>
      </c>
      <c r="J99" s="205" t="str">
        <f t="shared" si="108"/>
        <v>splash</v>
      </c>
      <c r="K99" s="212">
        <f t="shared" si="109"/>
        <v>1</v>
      </c>
      <c r="L99" s="146" t="str">
        <f t="shared" si="110"/>
        <v>C1</v>
      </c>
      <c r="M99" s="146" t="str">
        <f t="shared" si="111"/>
        <v>CB4</v>
      </c>
      <c r="N99" s="146" t="str">
        <f t="shared" si="112"/>
        <v>CL5</v>
      </c>
      <c r="O99" s="146">
        <f t="shared" si="113"/>
        <v>0</v>
      </c>
      <c r="P99" s="146">
        <f t="shared" si="114"/>
        <v>50</v>
      </c>
      <c r="Q99" s="146">
        <f t="shared" si="115"/>
        <v>1200</v>
      </c>
      <c r="R99" s="146">
        <f t="shared" si="116"/>
        <v>60</v>
      </c>
      <c r="S99" s="146">
        <f t="shared" si="117"/>
        <v>0.37</v>
      </c>
      <c r="T99" s="146">
        <f t="shared" si="118"/>
        <v>310</v>
      </c>
      <c r="V99" s="237">
        <f t="shared" ref="V99:V162" si="143">BE99</f>
        <v>2.7448226809280166E-2</v>
      </c>
      <c r="W99" s="214">
        <f t="shared" ref="W99:W162" si="144">BF99</f>
        <v>0.24230513127819653</v>
      </c>
      <c r="Y99" s="238">
        <f t="shared" ref="Y99:Y162" si="145">CL99</f>
        <v>2.3013551789733725E-5</v>
      </c>
      <c r="Z99" s="214">
        <f t="shared" ref="Z99:Z162" si="146">CJ99</f>
        <v>7.7095398495607978E-5</v>
      </c>
      <c r="AB99" s="207">
        <f>INDEX(Coefficients!$O$3:$O$7,MATCH(S99,Coefficients!$O$3:$O$7))</f>
        <v>0.3</v>
      </c>
      <c r="AC99" s="207">
        <f>INDEX(Coefficients!$O$3:$O$7,MATCH(S99,Coefficients!$O$3:$O$7)+1)</f>
        <v>0.4</v>
      </c>
      <c r="AD99" s="212">
        <f>INDEX(Coefficients!$P$3:$P$7,MATCH(S99,Coefficients!$O$3:$O$7))</f>
        <v>50</v>
      </c>
      <c r="AE99" s="212">
        <f>INDEX(Coefficients!$P$3:$P$7,MATCH(S99,Coefficients!$O$3:$O$7)+1)</f>
        <v>41.8</v>
      </c>
      <c r="AF99" s="212">
        <f t="shared" si="119"/>
        <v>44.26</v>
      </c>
      <c r="AG99" s="136">
        <f t="shared" si="120"/>
        <v>2001</v>
      </c>
      <c r="AH99" s="137">
        <f t="shared" si="121"/>
        <v>19.2925</v>
      </c>
      <c r="AI99" s="207">
        <f t="shared" ref="AI99:AI162" si="147">IF(AG99&gt;=$C$20,AH99+AI98,0)</f>
        <v>38.567500000000003</v>
      </c>
      <c r="AJ99" s="213">
        <f t="shared" ref="AJ99:AJ162" si="148">IF(ISERROR(AI99/(AG99-($C$20-1))),0,AI99/(AG99-($C$20-1)))</f>
        <v>19.283750000000001</v>
      </c>
      <c r="AK99" s="136">
        <v>12</v>
      </c>
      <c r="AL99" s="137">
        <f t="shared" si="122"/>
        <v>62.309218749999999</v>
      </c>
      <c r="AM99" s="214">
        <f t="shared" si="123"/>
        <v>0.95645268817206375</v>
      </c>
      <c r="AN99" s="207">
        <f>INDEX(Coefficients!$K$3:$K$10,MATCH(S99,Coefficients!$K$3:$K$10))</f>
        <v>0.35</v>
      </c>
      <c r="AO99" s="207">
        <f>INDEX(Coefficients!$K$3:$K$10,MATCH(S99,Coefficients!$K$3:$K$10)+1)</f>
        <v>0.4</v>
      </c>
      <c r="AP99" s="207">
        <f>INDEX(Coefficients!$L$3:$L$10,MATCH(S99,Coefficients!$K$3:$K$10))</f>
        <v>0.19142307491680963</v>
      </c>
      <c r="AQ99" s="207">
        <f>INDEX(Coefficients!$L$3:$L$10,MATCH(S99,Coefficients!$K$3:$K$10)+1)</f>
        <v>0.35425563574488944</v>
      </c>
      <c r="AR99" s="214">
        <f>INDEX(Coefficients!$M$3:$M$10,MATCH(S99,Coefficients!$K$3:$K$10))</f>
        <v>0.20023799980895765</v>
      </c>
      <c r="AS99" s="214">
        <f>INDEX(Coefficients!$M$3:$M$10,MATCH(S99,Coefficients!$K$3:$K$10)+1)</f>
        <v>0.20987997823914079</v>
      </c>
      <c r="AT99" s="92">
        <f t="shared" ref="AT99:AT162" si="149">(AP99+(S99-AN99)/(AO99-AN99)*(AQ99-AP99))*10^-4</f>
        <v>2.5655609924804158E-5</v>
      </c>
      <c r="AU99" s="140">
        <f t="shared" si="124"/>
        <v>0.20409479118103091</v>
      </c>
      <c r="AV99" s="215">
        <f t="shared" ref="AV99:AV162" si="150">AT99*(AG99-($C$20-1))^(-AU99)</f>
        <v>2.2271203678780301E-5</v>
      </c>
      <c r="AW99" s="118">
        <f t="shared" ref="AW99:AW162" si="151">AV99*31556926/10000</f>
        <v>7.0281072642219777E-2</v>
      </c>
      <c r="AX99" s="136">
        <f t="shared" si="125"/>
        <v>0.71366705445737511</v>
      </c>
      <c r="AY99" s="205">
        <f t="shared" si="126"/>
        <v>84.741590689541354</v>
      </c>
      <c r="AZ99" s="137">
        <f t="shared" si="127"/>
        <v>369.95</v>
      </c>
      <c r="BA99" s="213">
        <f t="shared" ref="BA99:BA162" si="152">IF(AG99&gt;=$C$20,BA98+AZ99,0)</f>
        <v>737.95</v>
      </c>
      <c r="BB99" s="228">
        <f t="shared" ref="BB99:BB162" si="153">BA99/(AG99-($C$20-1))*0.0019*10^-3</f>
        <v>7.0105250000000014E-4</v>
      </c>
      <c r="BC99" s="136" t="str">
        <f t="shared" si="128"/>
        <v>YES</v>
      </c>
      <c r="BD99" s="209">
        <f t="shared" si="129"/>
        <v>1.3724113404640084</v>
      </c>
      <c r="BE99" s="55">
        <f t="shared" si="130"/>
        <v>2.7448226809280166E-2</v>
      </c>
      <c r="BF99" s="126">
        <f t="shared" si="131"/>
        <v>0.24230513127819653</v>
      </c>
      <c r="BG99" s="46">
        <f t="shared" ref="BG99:BG162" si="154">((SQRT(AM99*BB99)/SQRT(VLOOKUP($C$20,$AG$98:$BD$168,7)*VLOOKUP($C$20,$AG$98:$BD$168,22)*(AG99-($C$20-1))))-1)</f>
        <v>-0.29176404985380644</v>
      </c>
      <c r="BH99" s="204">
        <f>VLOOKUP(M99,Coefficients!$E$4:$I$7,3)</f>
        <v>0.43099999999999999</v>
      </c>
      <c r="BI99" s="136">
        <f t="shared" ref="BI99:BI162" si="155">IF($AJ99&lt;20,0.025,0.073)</f>
        <v>2.5000000000000001E-2</v>
      </c>
      <c r="BJ99" s="50">
        <f t="shared" ref="BJ99:BJ162" si="156">BH99*(1+BI99*($AJ99-20))</f>
        <v>0.42328240624999997</v>
      </c>
      <c r="BK99" s="134">
        <f t="shared" ref="BK99:BK162" si="157">BK98+BJ99</f>
        <v>0.84647053125000005</v>
      </c>
      <c r="BL99" s="46"/>
      <c r="BN99" s="134"/>
      <c r="CB99" s="205" t="str">
        <f t="shared" si="132"/>
        <v>splash</v>
      </c>
      <c r="CC99" s="212">
        <f t="shared" si="133"/>
        <v>1</v>
      </c>
      <c r="CD99" s="205">
        <f>IF(CB99="atmospheric",IF(CC99&gt;=1,Coefficients!$T$5,Coefficients!$T$4),Coefficients!$T$3)</f>
        <v>7.35</v>
      </c>
      <c r="CE99" s="136">
        <f>IF(S99&lt;Coefficients!$V$3,Coefficients!$X$3-(Coefficients!$X$4-Coefficients!$X$3)*(Coefficients!$V$3-S99)/(Coefficients!$V$4-Coefficients!$V$3),IF(S99&gt;Coefficients!$V$6,(Coefficients!$X$6-Coefficients!$X$5)*(S99-Coefficients!$V$6)/(Coefficients!$V$6-Coefficients!$V$5)+Coefficients!$X$6,VLOOKUP(S99,Coefficients!$V$3:$X$6,3)))</f>
        <v>5.1999999999999975</v>
      </c>
      <c r="CF99" s="119">
        <f t="shared" ref="CF99:CF162" si="158">CE99*10^-12*31556926</f>
        <v>1.6409601519999992E-4</v>
      </c>
      <c r="CG99" s="136">
        <f>VLOOKUP(CB99,Coefficients!$Z$4:$AD$7,4,FALSE)</f>
        <v>0.26500000000000001</v>
      </c>
      <c r="CH99" s="136">
        <f>VLOOKUP(CB99,Coefficients!$Z$4:$AD$7,2,FALSE)</f>
        <v>0.37</v>
      </c>
      <c r="CI99" s="214">
        <f t="shared" si="134"/>
        <v>6.6423629932980148</v>
      </c>
      <c r="CJ99" s="47">
        <f t="shared" si="135"/>
        <v>7.7095398495607978E-5</v>
      </c>
      <c r="CK99" s="34">
        <v>3.35</v>
      </c>
      <c r="CL99" s="52">
        <f t="shared" ref="CL99:CL162" si="159">CJ99/CK99</f>
        <v>2.3013551789733725E-5</v>
      </c>
      <c r="CM99" s="51">
        <f>VLOOKUP(N99,Coefficients!$E$12:$I$16,3)</f>
        <v>6.0350000000000001</v>
      </c>
      <c r="CN99" s="136">
        <f t="shared" ref="CN99:CN162" si="160">IF($AJ99&lt;20,0.025,0.073)</f>
        <v>2.5000000000000001E-2</v>
      </c>
      <c r="CO99" s="50">
        <f t="shared" ref="CO99:CO162" si="161">CM99*(1+CN99*($AJ99-20))</f>
        <v>5.9269357812500001</v>
      </c>
      <c r="CP99" s="189">
        <f t="shared" ref="CP99:CP162" si="162">CP98+CO99</f>
        <v>11.852551406250001</v>
      </c>
      <c r="DL99" s="133">
        <f t="shared" ref="DL99:DL162" si="163">BH99+CM99</f>
        <v>6.4660000000000002</v>
      </c>
      <c r="DM99" s="133">
        <f t="shared" si="136"/>
        <v>11.520299520011518</v>
      </c>
      <c r="DN99" s="133">
        <f t="shared" si="137"/>
        <v>5.4221766846903838</v>
      </c>
      <c r="DO99" s="133">
        <f t="shared" si="138"/>
        <v>36406.043454349718</v>
      </c>
      <c r="DP99" s="133">
        <f t="shared" si="139"/>
        <v>7.6844907662845571E-3</v>
      </c>
      <c r="DQ99" s="133">
        <f t="shared" si="140"/>
        <v>1.2312588660166142E-2</v>
      </c>
      <c r="DR99" s="133">
        <f t="shared" ref="DR99:DR162" si="164">0.0008*EXP((-1.7*DP99))</f>
        <v>7.8961705968650796E-4</v>
      </c>
      <c r="DS99" s="133">
        <v>1</v>
      </c>
      <c r="DT99" s="133">
        <f t="shared" si="141"/>
        <v>4.4417704023999391</v>
      </c>
      <c r="DU99" s="134"/>
      <c r="DV99" s="48">
        <f t="shared" si="142"/>
        <v>6.3168118921172677E-7</v>
      </c>
    </row>
    <row r="100" spans="2:126" outlineLevel="1">
      <c r="B100" s="56" t="s">
        <v>99</v>
      </c>
      <c r="C100" s="56" t="s">
        <v>189</v>
      </c>
      <c r="D100" s="56">
        <v>2002</v>
      </c>
      <c r="E100" s="57">
        <f>'MRI-CGCM2.3.2 (Likely)'!M30</f>
        <v>19.310000000000002</v>
      </c>
      <c r="F100" s="57">
        <f>'MRI-CGCM2.3.2 (Likely)'!S30</f>
        <v>62.291874999999997</v>
      </c>
      <c r="G100" s="57">
        <f>'MRI-CGCM2.3.2 (Likely)'!K30</f>
        <v>371.9</v>
      </c>
      <c r="H100" s="146">
        <f t="shared" si="106"/>
        <v>2007</v>
      </c>
      <c r="I100" s="141" t="str">
        <f t="shared" si="107"/>
        <v>Pile No 243 @ Berth 107</v>
      </c>
      <c r="J100" s="205" t="str">
        <f t="shared" si="108"/>
        <v>splash</v>
      </c>
      <c r="K100" s="212">
        <f t="shared" si="109"/>
        <v>1</v>
      </c>
      <c r="L100" s="146" t="str">
        <f t="shared" si="110"/>
        <v>C1</v>
      </c>
      <c r="M100" s="146" t="str">
        <f t="shared" si="111"/>
        <v>CB4</v>
      </c>
      <c r="N100" s="146" t="str">
        <f t="shared" si="112"/>
        <v>CL5</v>
      </c>
      <c r="O100" s="146">
        <f t="shared" si="113"/>
        <v>0</v>
      </c>
      <c r="P100" s="146">
        <f t="shared" si="114"/>
        <v>50</v>
      </c>
      <c r="Q100" s="146">
        <f t="shared" si="115"/>
        <v>1200</v>
      </c>
      <c r="R100" s="146">
        <f t="shared" si="116"/>
        <v>60</v>
      </c>
      <c r="S100" s="146">
        <f t="shared" si="117"/>
        <v>0.37</v>
      </c>
      <c r="T100" s="146">
        <f t="shared" si="118"/>
        <v>310</v>
      </c>
      <c r="V100" s="237">
        <f t="shared" si="143"/>
        <v>3.077164830038423E-2</v>
      </c>
      <c r="W100" s="214">
        <f t="shared" si="144"/>
        <v>0.40847620583339972</v>
      </c>
      <c r="Y100" s="238">
        <f t="shared" si="145"/>
        <v>2.3165040757113553E-4</v>
      </c>
      <c r="Z100" s="214">
        <f t="shared" si="146"/>
        <v>7.7602886536330402E-4</v>
      </c>
      <c r="AB100" s="207">
        <f>INDEX(Coefficients!$O$3:$O$7,MATCH(S100,Coefficients!$O$3:$O$7))</f>
        <v>0.3</v>
      </c>
      <c r="AC100" s="207">
        <f>INDEX(Coefficients!$O$3:$O$7,MATCH(S100,Coefficients!$O$3:$O$7)+1)</f>
        <v>0.4</v>
      </c>
      <c r="AD100" s="212">
        <f>INDEX(Coefficients!$P$3:$P$7,MATCH(S100,Coefficients!$O$3:$O$7))</f>
        <v>50</v>
      </c>
      <c r="AE100" s="212">
        <f>INDEX(Coefficients!$P$3:$P$7,MATCH(S100,Coefficients!$O$3:$O$7)+1)</f>
        <v>41.8</v>
      </c>
      <c r="AF100" s="212">
        <f t="shared" si="119"/>
        <v>44.26</v>
      </c>
      <c r="AG100" s="136">
        <f t="shared" si="120"/>
        <v>2002</v>
      </c>
      <c r="AH100" s="137">
        <f t="shared" si="121"/>
        <v>19.310000000000002</v>
      </c>
      <c r="AI100" s="207">
        <f t="shared" si="147"/>
        <v>57.877500000000005</v>
      </c>
      <c r="AJ100" s="213">
        <f t="shared" si="148"/>
        <v>19.2925</v>
      </c>
      <c r="AK100" s="136">
        <v>12</v>
      </c>
      <c r="AL100" s="137">
        <f t="shared" si="122"/>
        <v>62.291874999999997</v>
      </c>
      <c r="AM100" s="214">
        <f t="shared" si="123"/>
        <v>0.95697432589996612</v>
      </c>
      <c r="AN100" s="207">
        <f>INDEX(Coefficients!$K$3:$K$10,MATCH(S100,Coefficients!$K$3:$K$10))</f>
        <v>0.35</v>
      </c>
      <c r="AO100" s="207">
        <f>INDEX(Coefficients!$K$3:$K$10,MATCH(S100,Coefficients!$K$3:$K$10)+1)</f>
        <v>0.4</v>
      </c>
      <c r="AP100" s="207">
        <f>INDEX(Coefficients!$L$3:$L$10,MATCH(S100,Coefficients!$K$3:$K$10))</f>
        <v>0.19142307491680963</v>
      </c>
      <c r="AQ100" s="207">
        <f>INDEX(Coefficients!$L$3:$L$10,MATCH(S100,Coefficients!$K$3:$K$10)+1)</f>
        <v>0.35425563574488944</v>
      </c>
      <c r="AR100" s="214">
        <f>INDEX(Coefficients!$M$3:$M$10,MATCH(S100,Coefficients!$K$3:$K$10))</f>
        <v>0.20023799980895765</v>
      </c>
      <c r="AS100" s="214">
        <f>INDEX(Coefficients!$M$3:$M$10,MATCH(S100,Coefficients!$K$3:$K$10)+1)</f>
        <v>0.20987997823914079</v>
      </c>
      <c r="AT100" s="92">
        <f t="shared" si="149"/>
        <v>2.5655609924804158E-5</v>
      </c>
      <c r="AU100" s="140">
        <f t="shared" si="124"/>
        <v>0.20409479118103091</v>
      </c>
      <c r="AV100" s="215">
        <f t="shared" si="150"/>
        <v>2.0502384830579242E-5</v>
      </c>
      <c r="AW100" s="118">
        <f t="shared" si="151"/>
        <v>6.4699224092211169E-2</v>
      </c>
      <c r="AX100" s="136">
        <f t="shared" si="125"/>
        <v>0.71366705445737511</v>
      </c>
      <c r="AY100" s="205">
        <f t="shared" si="126"/>
        <v>84.741590689541354</v>
      </c>
      <c r="AZ100" s="137">
        <f t="shared" si="127"/>
        <v>371.9</v>
      </c>
      <c r="BA100" s="213">
        <f t="shared" si="152"/>
        <v>1109.8499999999999</v>
      </c>
      <c r="BB100" s="228">
        <f t="shared" si="153"/>
        <v>7.0290499999999998E-4</v>
      </c>
      <c r="BC100" s="136" t="str">
        <f t="shared" si="128"/>
        <v>YES</v>
      </c>
      <c r="BD100" s="209">
        <f t="shared" si="129"/>
        <v>1.5385824150192116</v>
      </c>
      <c r="BE100" s="55">
        <f t="shared" si="130"/>
        <v>3.077164830038423E-2</v>
      </c>
      <c r="BF100" s="126">
        <f t="shared" si="131"/>
        <v>0.40847620583339972</v>
      </c>
      <c r="BG100" s="46">
        <f t="shared" si="154"/>
        <v>-0.4208063649466417</v>
      </c>
      <c r="BH100" s="204">
        <f>VLOOKUP(M100,Coefficients!$E$4:$I$7,3)</f>
        <v>0.43099999999999999</v>
      </c>
      <c r="BI100" s="136">
        <f t="shared" si="155"/>
        <v>2.5000000000000001E-2</v>
      </c>
      <c r="BJ100" s="50">
        <f t="shared" si="156"/>
        <v>0.42337668750000002</v>
      </c>
      <c r="BK100" s="134">
        <f t="shared" si="157"/>
        <v>1.2698472187500001</v>
      </c>
      <c r="BL100" s="46"/>
      <c r="CB100" s="205" t="str">
        <f t="shared" si="132"/>
        <v>splash</v>
      </c>
      <c r="CC100" s="212">
        <f t="shared" si="133"/>
        <v>1</v>
      </c>
      <c r="CD100" s="205">
        <f>IF(CB100="atmospheric",IF(CC100&gt;=1,Coefficients!$T$5,Coefficients!$T$4),Coefficients!$T$3)</f>
        <v>7.35</v>
      </c>
      <c r="CE100" s="136">
        <f>IF(S100&lt;Coefficients!$V$3,Coefficients!$X$3-(Coefficients!$X$4-Coefficients!$X$3)*(Coefficients!$V$3-S100)/(Coefficients!$V$4-Coefficients!$V$3),IF(S100&gt;Coefficients!$V$6,(Coefficients!$X$6-Coefficients!$X$5)*(S100-Coefficients!$V$6)/(Coefficients!$V$6-Coefficients!$V$5)+Coefficients!$X$6,VLOOKUP(S100,Coefficients!$V$3:$X$6,3)))</f>
        <v>5.1999999999999975</v>
      </c>
      <c r="CF100" s="119">
        <f t="shared" si="158"/>
        <v>1.6409601519999992E-4</v>
      </c>
      <c r="CG100" s="136">
        <f>VLOOKUP(CB100,Coefficients!$Z$4:$AD$7,4,FALSE)</f>
        <v>0.26500000000000001</v>
      </c>
      <c r="CH100" s="136">
        <f>VLOOKUP(CB100,Coefficients!$Z$4:$AD$7,2,FALSE)</f>
        <v>0.37</v>
      </c>
      <c r="CI100" s="214">
        <f t="shared" si="134"/>
        <v>6.6519469447536261</v>
      </c>
      <c r="CJ100" s="47">
        <f t="shared" si="135"/>
        <v>7.7602886536330402E-4</v>
      </c>
      <c r="CK100" s="34">
        <v>3.35</v>
      </c>
      <c r="CL100" s="52">
        <f t="shared" si="159"/>
        <v>2.3165040757113553E-4</v>
      </c>
      <c r="CM100" s="51">
        <f>VLOOKUP(N100,Coefficients!$E$12:$I$16,3)</f>
        <v>6.0350000000000001</v>
      </c>
      <c r="CN100" s="136">
        <f t="shared" si="160"/>
        <v>2.5000000000000001E-2</v>
      </c>
      <c r="CO100" s="50">
        <f t="shared" si="161"/>
        <v>5.9282559375000003</v>
      </c>
      <c r="CP100" s="189">
        <f t="shared" si="162"/>
        <v>17.780807343750002</v>
      </c>
      <c r="DL100" s="133">
        <f t="shared" si="163"/>
        <v>6.4660000000000002</v>
      </c>
      <c r="DM100" s="133">
        <f t="shared" si="136"/>
        <v>11.520299520011518</v>
      </c>
      <c r="DN100" s="133">
        <f t="shared" si="137"/>
        <v>5.4221766846903838</v>
      </c>
      <c r="DO100" s="133">
        <f t="shared" si="138"/>
        <v>36406.043454349718</v>
      </c>
      <c r="DP100" s="133">
        <f t="shared" si="139"/>
        <v>7.6844907662845571E-3</v>
      </c>
      <c r="DQ100" s="133">
        <f t="shared" si="140"/>
        <v>1.2312588660166142E-2</v>
      </c>
      <c r="DR100" s="133">
        <f t="shared" si="164"/>
        <v>7.8961705968650796E-4</v>
      </c>
      <c r="DS100" s="133">
        <v>1</v>
      </c>
      <c r="DT100" s="133">
        <f t="shared" si="141"/>
        <v>4.4417704023999391</v>
      </c>
      <c r="DU100" s="134"/>
      <c r="DV100" s="48">
        <f t="shared" si="142"/>
        <v>7.1282648704196471E-6</v>
      </c>
    </row>
    <row r="101" spans="2:126" outlineLevel="1">
      <c r="B101" s="56" t="s">
        <v>99</v>
      </c>
      <c r="C101" s="56" t="s">
        <v>189</v>
      </c>
      <c r="D101" s="56">
        <v>2003</v>
      </c>
      <c r="E101" s="57">
        <f>'MRI-CGCM2.3.2 (Likely)'!M31</f>
        <v>19.327500000000001</v>
      </c>
      <c r="F101" s="57">
        <f>'MRI-CGCM2.3.2 (Likely)'!S31</f>
        <v>62.274531250000003</v>
      </c>
      <c r="G101" s="57">
        <f>'MRI-CGCM2.3.2 (Likely)'!K31</f>
        <v>373.84999999999997</v>
      </c>
      <c r="H101" s="146">
        <f t="shared" si="106"/>
        <v>2007</v>
      </c>
      <c r="I101" s="141" t="str">
        <f t="shared" si="107"/>
        <v>Pile No 243 @ Berth 107</v>
      </c>
      <c r="J101" s="205" t="str">
        <f t="shared" si="108"/>
        <v>splash</v>
      </c>
      <c r="K101" s="212">
        <f t="shared" si="109"/>
        <v>1</v>
      </c>
      <c r="L101" s="146" t="str">
        <f t="shared" si="110"/>
        <v>C1</v>
      </c>
      <c r="M101" s="146" t="str">
        <f t="shared" si="111"/>
        <v>CB4</v>
      </c>
      <c r="N101" s="146" t="str">
        <f t="shared" si="112"/>
        <v>CL5</v>
      </c>
      <c r="O101" s="146">
        <f t="shared" si="113"/>
        <v>0</v>
      </c>
      <c r="P101" s="146">
        <f t="shared" si="114"/>
        <v>50</v>
      </c>
      <c r="Q101" s="146">
        <f t="shared" si="115"/>
        <v>1200</v>
      </c>
      <c r="R101" s="146">
        <f t="shared" si="116"/>
        <v>60</v>
      </c>
      <c r="S101" s="146">
        <f t="shared" si="117"/>
        <v>0.37</v>
      </c>
      <c r="T101" s="146">
        <f t="shared" si="118"/>
        <v>310</v>
      </c>
      <c r="V101" s="237">
        <f t="shared" si="143"/>
        <v>3.3386257163257056E-2</v>
      </c>
      <c r="W101" s="214">
        <f t="shared" si="144"/>
        <v>0.53920664897704107</v>
      </c>
      <c r="Y101" s="238">
        <f t="shared" si="145"/>
        <v>8.7620122647503616E-4</v>
      </c>
      <c r="Z101" s="214">
        <f t="shared" si="146"/>
        <v>2.9352741086913713E-3</v>
      </c>
      <c r="AB101" s="207">
        <f>INDEX(Coefficients!$O$3:$O$7,MATCH(S101,Coefficients!$O$3:$O$7))</f>
        <v>0.3</v>
      </c>
      <c r="AC101" s="207">
        <f>INDEX(Coefficients!$O$3:$O$7,MATCH(S101,Coefficients!$O$3:$O$7)+1)</f>
        <v>0.4</v>
      </c>
      <c r="AD101" s="212">
        <f>INDEX(Coefficients!$P$3:$P$7,MATCH(S101,Coefficients!$O$3:$O$7))</f>
        <v>50</v>
      </c>
      <c r="AE101" s="212">
        <f>INDEX(Coefficients!$P$3:$P$7,MATCH(S101,Coefficients!$O$3:$O$7)+1)</f>
        <v>41.8</v>
      </c>
      <c r="AF101" s="212">
        <f t="shared" si="119"/>
        <v>44.26</v>
      </c>
      <c r="AG101" s="136">
        <f t="shared" si="120"/>
        <v>2003</v>
      </c>
      <c r="AH101" s="137">
        <f t="shared" si="121"/>
        <v>19.327500000000001</v>
      </c>
      <c r="AI101" s="207">
        <f t="shared" si="147"/>
        <v>77.205000000000013</v>
      </c>
      <c r="AJ101" s="213">
        <f t="shared" si="148"/>
        <v>19.301250000000003</v>
      </c>
      <c r="AK101" s="136">
        <v>12</v>
      </c>
      <c r="AL101" s="137">
        <f t="shared" si="122"/>
        <v>62.274531250000003</v>
      </c>
      <c r="AM101" s="214">
        <f t="shared" si="123"/>
        <v>0.95749621686690567</v>
      </c>
      <c r="AN101" s="207">
        <f>INDEX(Coefficients!$K$3:$K$10,MATCH(S101,Coefficients!$K$3:$K$10))</f>
        <v>0.35</v>
      </c>
      <c r="AO101" s="207">
        <f>INDEX(Coefficients!$K$3:$K$10,MATCH(S101,Coefficients!$K$3:$K$10)+1)</f>
        <v>0.4</v>
      </c>
      <c r="AP101" s="207">
        <f>INDEX(Coefficients!$L$3:$L$10,MATCH(S101,Coefficients!$K$3:$K$10))</f>
        <v>0.19142307491680963</v>
      </c>
      <c r="AQ101" s="207">
        <f>INDEX(Coefficients!$L$3:$L$10,MATCH(S101,Coefficients!$K$3:$K$10)+1)</f>
        <v>0.35425563574488944</v>
      </c>
      <c r="AR101" s="214">
        <f>INDEX(Coefficients!$M$3:$M$10,MATCH(S101,Coefficients!$K$3:$K$10))</f>
        <v>0.20023799980895765</v>
      </c>
      <c r="AS101" s="214">
        <f>INDEX(Coefficients!$M$3:$M$10,MATCH(S101,Coefficients!$K$3:$K$10)+1)</f>
        <v>0.20987997823914079</v>
      </c>
      <c r="AT101" s="92">
        <f t="shared" si="149"/>
        <v>2.5655609924804158E-5</v>
      </c>
      <c r="AU101" s="140">
        <f t="shared" si="124"/>
        <v>0.20409479118103091</v>
      </c>
      <c r="AV101" s="215">
        <f t="shared" si="150"/>
        <v>1.9333257511924208E-5</v>
      </c>
      <c r="AW101" s="118">
        <f t="shared" si="151"/>
        <v>6.1009817664273637E-2</v>
      </c>
      <c r="AX101" s="136">
        <f t="shared" si="125"/>
        <v>0.71366705445737511</v>
      </c>
      <c r="AY101" s="205">
        <f t="shared" si="126"/>
        <v>84.741590689541354</v>
      </c>
      <c r="AZ101" s="137">
        <f t="shared" si="127"/>
        <v>373.84999999999997</v>
      </c>
      <c r="BA101" s="213">
        <f t="shared" si="152"/>
        <v>1483.6999999999998</v>
      </c>
      <c r="BB101" s="228">
        <f t="shared" si="153"/>
        <v>7.0475749999999993E-4</v>
      </c>
      <c r="BC101" s="136" t="str">
        <f t="shared" si="128"/>
        <v>YES</v>
      </c>
      <c r="BD101" s="209">
        <f t="shared" si="129"/>
        <v>1.6693128581628529</v>
      </c>
      <c r="BE101" s="55">
        <f t="shared" si="130"/>
        <v>3.3386257163257056E-2</v>
      </c>
      <c r="BF101" s="126">
        <f t="shared" si="131"/>
        <v>0.53920664897704107</v>
      </c>
      <c r="BG101" s="46">
        <f t="shared" si="154"/>
        <v>-0.49760612122624348</v>
      </c>
      <c r="BH101" s="204">
        <f>VLOOKUP(M101,Coefficients!$E$4:$I$7,3)</f>
        <v>0.43099999999999999</v>
      </c>
      <c r="BI101" s="136">
        <f t="shared" si="155"/>
        <v>2.5000000000000001E-2</v>
      </c>
      <c r="BJ101" s="50">
        <f t="shared" si="156"/>
        <v>0.42347096875000001</v>
      </c>
      <c r="BK101" s="134">
        <f t="shared" si="157"/>
        <v>1.6933181875000001</v>
      </c>
      <c r="BL101" s="46"/>
      <c r="CB101" s="205" t="str">
        <f t="shared" si="132"/>
        <v>splash</v>
      </c>
      <c r="CC101" s="212">
        <f t="shared" si="133"/>
        <v>1</v>
      </c>
      <c r="CD101" s="205">
        <f>IF(CB101="atmospheric",IF(CC101&gt;=1,Coefficients!$T$5,Coefficients!$T$4),Coefficients!$T$3)</f>
        <v>7.35</v>
      </c>
      <c r="CE101" s="136">
        <f>IF(S101&lt;Coefficients!$V$3,Coefficients!$X$3-(Coefficients!$X$4-Coefficients!$X$3)*(Coefficients!$V$3-S101)/(Coefficients!$V$4-Coefficients!$V$3),IF(S101&gt;Coefficients!$V$6,(Coefficients!$X$6-Coefficients!$X$5)*(S101-Coefficients!$V$6)/(Coefficients!$V$6-Coefficients!$V$5)+Coefficients!$X$6,VLOOKUP(S101,Coefficients!$V$3:$X$6,3)))</f>
        <v>5.1999999999999975</v>
      </c>
      <c r="CF101" s="119">
        <f t="shared" si="158"/>
        <v>1.6409601519999992E-4</v>
      </c>
      <c r="CG101" s="136">
        <f>VLOOKUP(CB101,Coefficients!$Z$4:$AD$7,4,FALSE)</f>
        <v>0.26500000000000001</v>
      </c>
      <c r="CH101" s="136">
        <f>VLOOKUP(CB101,Coefficients!$Z$4:$AD$7,2,FALSE)</f>
        <v>0.37</v>
      </c>
      <c r="CI101" s="214">
        <f t="shared" si="134"/>
        <v>6.6584073775542993</v>
      </c>
      <c r="CJ101" s="47">
        <f t="shared" si="135"/>
        <v>2.9352741086913713E-3</v>
      </c>
      <c r="CK101" s="34">
        <v>3.35</v>
      </c>
      <c r="CL101" s="52">
        <f t="shared" si="159"/>
        <v>8.7620122647503616E-4</v>
      </c>
      <c r="CM101" s="51">
        <f>VLOOKUP(N101,Coefficients!$E$12:$I$16,3)</f>
        <v>6.0350000000000001</v>
      </c>
      <c r="CN101" s="136">
        <f t="shared" si="160"/>
        <v>2.5000000000000001E-2</v>
      </c>
      <c r="CO101" s="50">
        <f t="shared" si="161"/>
        <v>5.9295760937500006</v>
      </c>
      <c r="CP101" s="189">
        <f t="shared" si="162"/>
        <v>23.710383437500003</v>
      </c>
      <c r="DL101" s="133">
        <f t="shared" si="163"/>
        <v>6.4660000000000002</v>
      </c>
      <c r="DM101" s="133">
        <f t="shared" si="136"/>
        <v>11.520299520011518</v>
      </c>
      <c r="DN101" s="133">
        <f t="shared" si="137"/>
        <v>5.4221766846903838</v>
      </c>
      <c r="DO101" s="133">
        <f t="shared" si="138"/>
        <v>36406.043454349718</v>
      </c>
      <c r="DP101" s="133">
        <f t="shared" si="139"/>
        <v>7.6844907662845571E-3</v>
      </c>
      <c r="DQ101" s="133">
        <f t="shared" si="140"/>
        <v>1.2312588660166142E-2</v>
      </c>
      <c r="DR101" s="133">
        <f t="shared" si="164"/>
        <v>7.8961705968650796E-4</v>
      </c>
      <c r="DS101" s="133">
        <v>1</v>
      </c>
      <c r="DT101" s="133">
        <f t="shared" si="141"/>
        <v>4.4417704023999391</v>
      </c>
      <c r="DU101" s="134"/>
      <c r="DV101" s="48">
        <f t="shared" si="142"/>
        <v>2.9253079473856796E-5</v>
      </c>
    </row>
    <row r="102" spans="2:126" outlineLevel="1">
      <c r="B102" s="56" t="s">
        <v>99</v>
      </c>
      <c r="C102" s="56" t="s">
        <v>189</v>
      </c>
      <c r="D102" s="56">
        <v>2004</v>
      </c>
      <c r="E102" s="57">
        <f>'MRI-CGCM2.3.2 (Likely)'!M32</f>
        <v>19.345000000000002</v>
      </c>
      <c r="F102" s="57">
        <f>'MRI-CGCM2.3.2 (Likely)'!S32</f>
        <v>62.257187500000001</v>
      </c>
      <c r="G102" s="57">
        <f>'MRI-CGCM2.3.2 (Likely)'!K32</f>
        <v>375.79999999999995</v>
      </c>
      <c r="H102" s="146">
        <f t="shared" si="106"/>
        <v>2007</v>
      </c>
      <c r="I102" s="141" t="str">
        <f t="shared" si="107"/>
        <v>Pile No 243 @ Berth 107</v>
      </c>
      <c r="J102" s="205" t="str">
        <f t="shared" si="108"/>
        <v>splash</v>
      </c>
      <c r="K102" s="212">
        <f t="shared" si="109"/>
        <v>1</v>
      </c>
      <c r="L102" s="146" t="str">
        <f t="shared" si="110"/>
        <v>C1</v>
      </c>
      <c r="M102" s="146" t="str">
        <f t="shared" si="111"/>
        <v>CB4</v>
      </c>
      <c r="N102" s="146" t="str">
        <f t="shared" si="112"/>
        <v>CL5</v>
      </c>
      <c r="O102" s="146">
        <f t="shared" si="113"/>
        <v>0</v>
      </c>
      <c r="P102" s="146">
        <f t="shared" si="114"/>
        <v>50</v>
      </c>
      <c r="Q102" s="146">
        <f t="shared" si="115"/>
        <v>1200</v>
      </c>
      <c r="R102" s="146">
        <f t="shared" si="116"/>
        <v>60</v>
      </c>
      <c r="S102" s="146">
        <f t="shared" si="117"/>
        <v>0.37</v>
      </c>
      <c r="T102" s="146">
        <f t="shared" si="118"/>
        <v>310</v>
      </c>
      <c r="V102" s="237">
        <f t="shared" si="143"/>
        <v>3.5578902255132917E-2</v>
      </c>
      <c r="W102" s="214">
        <f t="shared" si="144"/>
        <v>0.64883890357083396</v>
      </c>
      <c r="Y102" s="238">
        <f t="shared" si="145"/>
        <v>2.1266616650983707E-3</v>
      </c>
      <c r="Z102" s="214">
        <f t="shared" si="146"/>
        <v>7.124316578079542E-3</v>
      </c>
      <c r="AB102" s="207">
        <f>INDEX(Coefficients!$O$3:$O$7,MATCH(S102,Coefficients!$O$3:$O$7))</f>
        <v>0.3</v>
      </c>
      <c r="AC102" s="207">
        <f>INDEX(Coefficients!$O$3:$O$7,MATCH(S102,Coefficients!$O$3:$O$7)+1)</f>
        <v>0.4</v>
      </c>
      <c r="AD102" s="212">
        <f>INDEX(Coefficients!$P$3:$P$7,MATCH(S102,Coefficients!$O$3:$O$7))</f>
        <v>50</v>
      </c>
      <c r="AE102" s="212">
        <f>INDEX(Coefficients!$P$3:$P$7,MATCH(S102,Coefficients!$O$3:$O$7)+1)</f>
        <v>41.8</v>
      </c>
      <c r="AF102" s="212">
        <f t="shared" si="119"/>
        <v>44.26</v>
      </c>
      <c r="AG102" s="136">
        <f t="shared" si="120"/>
        <v>2004</v>
      </c>
      <c r="AH102" s="137">
        <f t="shared" si="121"/>
        <v>19.345000000000002</v>
      </c>
      <c r="AI102" s="207">
        <f t="shared" si="147"/>
        <v>96.550000000000011</v>
      </c>
      <c r="AJ102" s="213">
        <f t="shared" si="148"/>
        <v>19.310000000000002</v>
      </c>
      <c r="AK102" s="136">
        <v>12</v>
      </c>
      <c r="AL102" s="137">
        <f t="shared" si="122"/>
        <v>62.257187500000001</v>
      </c>
      <c r="AM102" s="214">
        <f t="shared" si="123"/>
        <v>0.95801836117971906</v>
      </c>
      <c r="AN102" s="207">
        <f>INDEX(Coefficients!$K$3:$K$10,MATCH(S102,Coefficients!$K$3:$K$10))</f>
        <v>0.35</v>
      </c>
      <c r="AO102" s="207">
        <f>INDEX(Coefficients!$K$3:$K$10,MATCH(S102,Coefficients!$K$3:$K$10)+1)</f>
        <v>0.4</v>
      </c>
      <c r="AP102" s="207">
        <f>INDEX(Coefficients!$L$3:$L$10,MATCH(S102,Coefficients!$K$3:$K$10))</f>
        <v>0.19142307491680963</v>
      </c>
      <c r="AQ102" s="207">
        <f>INDEX(Coefficients!$L$3:$L$10,MATCH(S102,Coefficients!$K$3:$K$10)+1)</f>
        <v>0.35425563574488944</v>
      </c>
      <c r="AR102" s="214">
        <f>INDEX(Coefficients!$M$3:$M$10,MATCH(S102,Coefficients!$K$3:$K$10))</f>
        <v>0.20023799980895765</v>
      </c>
      <c r="AS102" s="214">
        <f>INDEX(Coefficients!$M$3:$M$10,MATCH(S102,Coefficients!$K$3:$K$10)+1)</f>
        <v>0.20987997823914079</v>
      </c>
      <c r="AT102" s="92">
        <f t="shared" si="149"/>
        <v>2.5655609924804158E-5</v>
      </c>
      <c r="AU102" s="140">
        <f t="shared" si="124"/>
        <v>0.20409479118103091</v>
      </c>
      <c r="AV102" s="215">
        <f t="shared" si="150"/>
        <v>1.8472522608212184E-5</v>
      </c>
      <c r="AW102" s="118">
        <f t="shared" si="151"/>
        <v>5.8293602898067891E-2</v>
      </c>
      <c r="AX102" s="136">
        <f t="shared" si="125"/>
        <v>0.71366705445737511</v>
      </c>
      <c r="AY102" s="205">
        <f t="shared" si="126"/>
        <v>84.741590689541354</v>
      </c>
      <c r="AZ102" s="137">
        <f t="shared" si="127"/>
        <v>375.79999999999995</v>
      </c>
      <c r="BA102" s="213">
        <f t="shared" si="152"/>
        <v>1859.4999999999998</v>
      </c>
      <c r="BB102" s="228">
        <f t="shared" si="153"/>
        <v>7.0660999999999999E-4</v>
      </c>
      <c r="BC102" s="136" t="str">
        <f t="shared" si="128"/>
        <v>YES</v>
      </c>
      <c r="BD102" s="209">
        <f t="shared" si="129"/>
        <v>1.7789451127566458</v>
      </c>
      <c r="BE102" s="55">
        <f t="shared" si="130"/>
        <v>3.5578902255132917E-2</v>
      </c>
      <c r="BF102" s="126">
        <f t="shared" si="131"/>
        <v>0.64883890357083396</v>
      </c>
      <c r="BG102" s="46">
        <f t="shared" si="154"/>
        <v>-0.54993239717733233</v>
      </c>
      <c r="BH102" s="204">
        <f>VLOOKUP(M102,Coefficients!$E$4:$I$7,3)</f>
        <v>0.43099999999999999</v>
      </c>
      <c r="BI102" s="136">
        <f t="shared" si="155"/>
        <v>2.5000000000000001E-2</v>
      </c>
      <c r="BJ102" s="50">
        <f t="shared" si="156"/>
        <v>0.42356525</v>
      </c>
      <c r="BK102" s="134">
        <f t="shared" si="157"/>
        <v>2.1168834375000003</v>
      </c>
      <c r="BL102" s="46"/>
      <c r="CB102" s="205" t="str">
        <f t="shared" si="132"/>
        <v>splash</v>
      </c>
      <c r="CC102" s="212">
        <f t="shared" si="133"/>
        <v>1</v>
      </c>
      <c r="CD102" s="205">
        <f>IF(CB102="atmospheric",IF(CC102&gt;=1,Coefficients!$T$5,Coefficients!$T$4),Coefficients!$T$3)</f>
        <v>7.35</v>
      </c>
      <c r="CE102" s="136">
        <f>IF(S102&lt;Coefficients!$V$3,Coefficients!$X$3-(Coefficients!$X$4-Coefficients!$X$3)*(Coefficients!$V$3-S102)/(Coefficients!$V$4-Coefficients!$V$3),IF(S102&gt;Coefficients!$V$6,(Coefficients!$X$6-Coefficients!$X$5)*(S102-Coefficients!$V$6)/(Coefficients!$V$6-Coefficients!$V$5)+Coefficients!$X$6,VLOOKUP(S102,Coefficients!$V$3:$X$6,3)))</f>
        <v>5.1999999999999975</v>
      </c>
      <c r="CF102" s="119">
        <f t="shared" si="158"/>
        <v>1.6409601519999992E-4</v>
      </c>
      <c r="CG102" s="136">
        <f>VLOOKUP(CB102,Coefficients!$Z$4:$AD$7,4,FALSE)</f>
        <v>0.26500000000000001</v>
      </c>
      <c r="CH102" s="136">
        <f>VLOOKUP(CB102,Coefficients!$Z$4:$AD$7,2,FALSE)</f>
        <v>0.37</v>
      </c>
      <c r="CI102" s="214">
        <f t="shared" si="134"/>
        <v>6.6631782053938364</v>
      </c>
      <c r="CJ102" s="47">
        <f t="shared" si="135"/>
        <v>7.124316578079542E-3</v>
      </c>
      <c r="CK102" s="34">
        <v>3.35</v>
      </c>
      <c r="CL102" s="52">
        <f t="shared" si="159"/>
        <v>2.1266616650983707E-3</v>
      </c>
      <c r="CM102" s="51">
        <f>VLOOKUP(N102,Coefficients!$E$12:$I$16,3)</f>
        <v>6.0350000000000001</v>
      </c>
      <c r="CN102" s="136">
        <f t="shared" si="160"/>
        <v>2.5000000000000001E-2</v>
      </c>
      <c r="CO102" s="50">
        <f t="shared" si="161"/>
        <v>5.93089625</v>
      </c>
      <c r="CP102" s="189">
        <f t="shared" si="162"/>
        <v>29.641279687500003</v>
      </c>
      <c r="DL102" s="133">
        <f t="shared" si="163"/>
        <v>6.4660000000000002</v>
      </c>
      <c r="DM102" s="133">
        <f t="shared" si="136"/>
        <v>11.520299520011518</v>
      </c>
      <c r="DN102" s="133">
        <f t="shared" si="137"/>
        <v>5.4221766846903838</v>
      </c>
      <c r="DO102" s="133">
        <f t="shared" si="138"/>
        <v>36406.043454349718</v>
      </c>
      <c r="DP102" s="133">
        <f t="shared" si="139"/>
        <v>7.6844907662845571E-3</v>
      </c>
      <c r="DQ102" s="133">
        <f t="shared" si="140"/>
        <v>1.2312588660166142E-2</v>
      </c>
      <c r="DR102" s="133">
        <f t="shared" si="164"/>
        <v>7.8961705968650796E-4</v>
      </c>
      <c r="DS102" s="133">
        <v>1</v>
      </c>
      <c r="DT102" s="133">
        <f t="shared" si="141"/>
        <v>4.4417704023999391</v>
      </c>
      <c r="DU102" s="134"/>
      <c r="DV102" s="48">
        <f t="shared" si="142"/>
        <v>7.5664287512273144E-5</v>
      </c>
    </row>
    <row r="103" spans="2:126" outlineLevel="1">
      <c r="B103" s="56" t="s">
        <v>99</v>
      </c>
      <c r="C103" s="56" t="s">
        <v>189</v>
      </c>
      <c r="D103" s="56">
        <v>2005</v>
      </c>
      <c r="E103" s="57">
        <f>'MRI-CGCM2.3.2 (Likely)'!M33</f>
        <v>19.362500000000001</v>
      </c>
      <c r="F103" s="57">
        <f>'MRI-CGCM2.3.2 (Likely)'!S33</f>
        <v>62.239843749999999</v>
      </c>
      <c r="G103" s="57">
        <f>'MRI-CGCM2.3.2 (Likely)'!K33</f>
        <v>377.74999999999994</v>
      </c>
      <c r="H103" s="146">
        <f t="shared" si="106"/>
        <v>2007</v>
      </c>
      <c r="I103" s="141" t="str">
        <f t="shared" si="107"/>
        <v>Pile No 243 @ Berth 107</v>
      </c>
      <c r="J103" s="205" t="str">
        <f t="shared" si="108"/>
        <v>splash</v>
      </c>
      <c r="K103" s="212">
        <f t="shared" si="109"/>
        <v>1</v>
      </c>
      <c r="L103" s="146" t="str">
        <f t="shared" si="110"/>
        <v>C1</v>
      </c>
      <c r="M103" s="146" t="str">
        <f t="shared" si="111"/>
        <v>CB4</v>
      </c>
      <c r="N103" s="146" t="str">
        <f t="shared" si="112"/>
        <v>CL5</v>
      </c>
      <c r="O103" s="146">
        <f t="shared" si="113"/>
        <v>0</v>
      </c>
      <c r="P103" s="146">
        <f t="shared" si="114"/>
        <v>50</v>
      </c>
      <c r="Q103" s="146">
        <f t="shared" si="115"/>
        <v>1200</v>
      </c>
      <c r="R103" s="146">
        <f t="shared" si="116"/>
        <v>60</v>
      </c>
      <c r="S103" s="146">
        <f t="shared" si="117"/>
        <v>0.37</v>
      </c>
      <c r="T103" s="146">
        <f t="shared" si="118"/>
        <v>310</v>
      </c>
      <c r="V103" s="237">
        <f t="shared" si="143"/>
        <v>3.748763975303613E-2</v>
      </c>
      <c r="W103" s="214">
        <f t="shared" si="144"/>
        <v>0.74427577846599458</v>
      </c>
      <c r="Y103" s="238">
        <f t="shared" si="145"/>
        <v>4.0454268779310859E-3</v>
      </c>
      <c r="Z103" s="214">
        <f t="shared" si="146"/>
        <v>1.3552180041069138E-2</v>
      </c>
      <c r="AB103" s="207">
        <f>INDEX(Coefficients!$O$3:$O$7,MATCH(S103,Coefficients!$O$3:$O$7))</f>
        <v>0.3</v>
      </c>
      <c r="AC103" s="207">
        <f>INDEX(Coefficients!$O$3:$O$7,MATCH(S103,Coefficients!$O$3:$O$7)+1)</f>
        <v>0.4</v>
      </c>
      <c r="AD103" s="212">
        <f>INDEX(Coefficients!$P$3:$P$7,MATCH(S103,Coefficients!$O$3:$O$7))</f>
        <v>50</v>
      </c>
      <c r="AE103" s="212">
        <f>INDEX(Coefficients!$P$3:$P$7,MATCH(S103,Coefficients!$O$3:$O$7)+1)</f>
        <v>41.8</v>
      </c>
      <c r="AF103" s="212">
        <f t="shared" si="119"/>
        <v>44.26</v>
      </c>
      <c r="AG103" s="136">
        <f t="shared" si="120"/>
        <v>2005</v>
      </c>
      <c r="AH103" s="137">
        <f t="shared" si="121"/>
        <v>19.362500000000001</v>
      </c>
      <c r="AI103" s="207">
        <f t="shared" si="147"/>
        <v>115.91250000000001</v>
      </c>
      <c r="AJ103" s="213">
        <f t="shared" si="148"/>
        <v>19.318750000000001</v>
      </c>
      <c r="AK103" s="136">
        <v>12</v>
      </c>
      <c r="AL103" s="137">
        <f t="shared" si="122"/>
        <v>62.239843749999999</v>
      </c>
      <c r="AM103" s="214">
        <f t="shared" si="123"/>
        <v>0.95854075894527691</v>
      </c>
      <c r="AN103" s="207">
        <f>INDEX(Coefficients!$K$3:$K$10,MATCH(S103,Coefficients!$K$3:$K$10))</f>
        <v>0.35</v>
      </c>
      <c r="AO103" s="207">
        <f>INDEX(Coefficients!$K$3:$K$10,MATCH(S103,Coefficients!$K$3:$K$10)+1)</f>
        <v>0.4</v>
      </c>
      <c r="AP103" s="207">
        <f>INDEX(Coefficients!$L$3:$L$10,MATCH(S103,Coefficients!$K$3:$K$10))</f>
        <v>0.19142307491680963</v>
      </c>
      <c r="AQ103" s="207">
        <f>INDEX(Coefficients!$L$3:$L$10,MATCH(S103,Coefficients!$K$3:$K$10)+1)</f>
        <v>0.35425563574488944</v>
      </c>
      <c r="AR103" s="214">
        <f>INDEX(Coefficients!$M$3:$M$10,MATCH(S103,Coefficients!$K$3:$K$10))</f>
        <v>0.20023799980895765</v>
      </c>
      <c r="AS103" s="214">
        <f>INDEX(Coefficients!$M$3:$M$10,MATCH(S103,Coefficients!$K$3:$K$10)+1)</f>
        <v>0.20987997823914079</v>
      </c>
      <c r="AT103" s="92">
        <f t="shared" si="149"/>
        <v>2.5655609924804158E-5</v>
      </c>
      <c r="AU103" s="140">
        <f t="shared" si="124"/>
        <v>0.20409479118103091</v>
      </c>
      <c r="AV103" s="215">
        <f t="shared" si="150"/>
        <v>1.7797775605447878E-5</v>
      </c>
      <c r="AW103" s="118">
        <f t="shared" si="151"/>
        <v>5.6164308774572382E-2</v>
      </c>
      <c r="AX103" s="136">
        <f t="shared" si="125"/>
        <v>0.71366705445737511</v>
      </c>
      <c r="AY103" s="205">
        <f t="shared" si="126"/>
        <v>84.741590689541354</v>
      </c>
      <c r="AZ103" s="137">
        <f t="shared" si="127"/>
        <v>377.74999999999994</v>
      </c>
      <c r="BA103" s="213">
        <f t="shared" si="152"/>
        <v>2237.2499999999995</v>
      </c>
      <c r="BB103" s="228">
        <f t="shared" si="153"/>
        <v>7.0846249999999993E-4</v>
      </c>
      <c r="BC103" s="136" t="str">
        <f t="shared" si="128"/>
        <v>YES</v>
      </c>
      <c r="BD103" s="209">
        <f t="shared" si="129"/>
        <v>1.8743819876518064</v>
      </c>
      <c r="BE103" s="55">
        <f t="shared" si="130"/>
        <v>3.748763975303613E-2</v>
      </c>
      <c r="BF103" s="126">
        <f t="shared" si="131"/>
        <v>0.74427577846599458</v>
      </c>
      <c r="BG103" s="46">
        <f t="shared" si="154"/>
        <v>-0.58849601128202422</v>
      </c>
      <c r="BH103" s="204">
        <f>VLOOKUP(M103,Coefficients!$E$4:$I$7,3)</f>
        <v>0.43099999999999999</v>
      </c>
      <c r="BI103" s="136">
        <f t="shared" si="155"/>
        <v>2.5000000000000001E-2</v>
      </c>
      <c r="BJ103" s="50">
        <f t="shared" si="156"/>
        <v>0.42365953125</v>
      </c>
      <c r="BK103" s="134">
        <f t="shared" si="157"/>
        <v>2.5405429687500005</v>
      </c>
      <c r="BL103" s="46"/>
      <c r="CB103" s="205" t="str">
        <f t="shared" si="132"/>
        <v>splash</v>
      </c>
      <c r="CC103" s="212">
        <f t="shared" si="133"/>
        <v>1</v>
      </c>
      <c r="CD103" s="205">
        <f>IF(CB103="atmospheric",IF(CC103&gt;=1,Coefficients!$T$5,Coefficients!$T$4),Coefficients!$T$3)</f>
        <v>7.35</v>
      </c>
      <c r="CE103" s="136">
        <f>IF(S103&lt;Coefficients!$V$3,Coefficients!$X$3-(Coefficients!$X$4-Coefficients!$X$3)*(Coefficients!$V$3-S103)/(Coefficients!$V$4-Coefficients!$V$3),IF(S103&gt;Coefficients!$V$6,(Coefficients!$X$6-Coefficients!$X$5)*(S103-Coefficients!$V$6)/(Coefficients!$V$6-Coefficients!$V$5)+Coefficients!$X$6,VLOOKUP(S103,Coefficients!$V$3:$X$6,3)))</f>
        <v>5.1999999999999975</v>
      </c>
      <c r="CF103" s="119">
        <f t="shared" si="158"/>
        <v>1.6409601519999992E-4</v>
      </c>
      <c r="CG103" s="136">
        <f>VLOOKUP(CB103,Coefficients!$Z$4:$AD$7,4,FALSE)</f>
        <v>0.26500000000000001</v>
      </c>
      <c r="CH103" s="136">
        <f>VLOOKUP(CB103,Coefficients!$Z$4:$AD$7,2,FALSE)</f>
        <v>0.37</v>
      </c>
      <c r="CI103" s="214">
        <f t="shared" si="134"/>
        <v>6.6668911110211946</v>
      </c>
      <c r="CJ103" s="47">
        <f t="shared" si="135"/>
        <v>1.3552180041069138E-2</v>
      </c>
      <c r="CK103" s="34">
        <v>3.35</v>
      </c>
      <c r="CL103" s="52">
        <f t="shared" si="159"/>
        <v>4.0454268779310859E-3</v>
      </c>
      <c r="CM103" s="51">
        <f>VLOOKUP(N103,Coefficients!$E$12:$I$16,3)</f>
        <v>6.0350000000000001</v>
      </c>
      <c r="CN103" s="136">
        <f t="shared" si="160"/>
        <v>2.5000000000000001E-2</v>
      </c>
      <c r="CO103" s="50">
        <f t="shared" si="161"/>
        <v>5.9322164062500002</v>
      </c>
      <c r="CP103" s="189">
        <f t="shared" si="162"/>
        <v>35.573496093750002</v>
      </c>
      <c r="DL103" s="133">
        <f t="shared" si="163"/>
        <v>6.4660000000000002</v>
      </c>
      <c r="DM103" s="133">
        <f t="shared" si="136"/>
        <v>11.520299520011518</v>
      </c>
      <c r="DN103" s="133">
        <f t="shared" si="137"/>
        <v>5.4221766846903838</v>
      </c>
      <c r="DO103" s="133">
        <f t="shared" si="138"/>
        <v>36406.043454349718</v>
      </c>
      <c r="DP103" s="133">
        <f t="shared" si="139"/>
        <v>7.6844907662845571E-3</v>
      </c>
      <c r="DQ103" s="133">
        <f t="shared" si="140"/>
        <v>1.2312588660166142E-2</v>
      </c>
      <c r="DR103" s="133">
        <f t="shared" si="164"/>
        <v>7.8961705968650796E-4</v>
      </c>
      <c r="DS103" s="133">
        <v>1</v>
      </c>
      <c r="DT103" s="133">
        <f t="shared" si="141"/>
        <v>4.4417704023999391</v>
      </c>
      <c r="DU103" s="134"/>
      <c r="DV103" s="48">
        <f t="shared" si="142"/>
        <v>1.5165350544713022E-4</v>
      </c>
    </row>
    <row r="104" spans="2:126" outlineLevel="1">
      <c r="B104" s="56" t="s">
        <v>99</v>
      </c>
      <c r="C104" s="56" t="s">
        <v>189</v>
      </c>
      <c r="D104" s="56">
        <v>2006</v>
      </c>
      <c r="E104" s="57">
        <f>'MRI-CGCM2.3.2 (Likely)'!M34</f>
        <v>19.380000000000003</v>
      </c>
      <c r="F104" s="57">
        <f>'MRI-CGCM2.3.2 (Likely)'!S34</f>
        <v>62.222499999999997</v>
      </c>
      <c r="G104" s="57">
        <f>'MRI-CGCM2.3.2 (Likely)'!K34</f>
        <v>379.69999999999993</v>
      </c>
      <c r="H104" s="146">
        <f t="shared" si="106"/>
        <v>2007</v>
      </c>
      <c r="I104" s="141" t="str">
        <f t="shared" si="107"/>
        <v>Pile No 243 @ Berth 107</v>
      </c>
      <c r="J104" s="205" t="str">
        <f t="shared" si="108"/>
        <v>splash</v>
      </c>
      <c r="K104" s="212">
        <f t="shared" si="109"/>
        <v>1</v>
      </c>
      <c r="L104" s="146" t="str">
        <f t="shared" si="110"/>
        <v>C1</v>
      </c>
      <c r="M104" s="146" t="str">
        <f t="shared" si="111"/>
        <v>CB4</v>
      </c>
      <c r="N104" s="146" t="str">
        <f t="shared" si="112"/>
        <v>CL5</v>
      </c>
      <c r="O104" s="146">
        <f t="shared" si="113"/>
        <v>0</v>
      </c>
      <c r="P104" s="146">
        <f t="shared" si="114"/>
        <v>50</v>
      </c>
      <c r="Q104" s="146">
        <f t="shared" si="115"/>
        <v>1200</v>
      </c>
      <c r="R104" s="146">
        <f t="shared" si="116"/>
        <v>60</v>
      </c>
      <c r="S104" s="146">
        <f t="shared" si="117"/>
        <v>0.37</v>
      </c>
      <c r="T104" s="146">
        <f t="shared" si="118"/>
        <v>310</v>
      </c>
      <c r="V104" s="237">
        <f t="shared" si="143"/>
        <v>3.9190568236452637E-2</v>
      </c>
      <c r="W104" s="214">
        <f t="shared" si="144"/>
        <v>0.82942220263682009</v>
      </c>
      <c r="Y104" s="238">
        <f t="shared" si="145"/>
        <v>6.6219920893110561E-3</v>
      </c>
      <c r="Z104" s="214">
        <f t="shared" si="146"/>
        <v>2.2183673499192039E-2</v>
      </c>
      <c r="AB104" s="207">
        <f>INDEX(Coefficients!$O$3:$O$7,MATCH(S104,Coefficients!$O$3:$O$7))</f>
        <v>0.3</v>
      </c>
      <c r="AC104" s="207">
        <f>INDEX(Coefficients!$O$3:$O$7,MATCH(S104,Coefficients!$O$3:$O$7)+1)</f>
        <v>0.4</v>
      </c>
      <c r="AD104" s="212">
        <f>INDEX(Coefficients!$P$3:$P$7,MATCH(S104,Coefficients!$O$3:$O$7))</f>
        <v>50</v>
      </c>
      <c r="AE104" s="212">
        <f>INDEX(Coefficients!$P$3:$P$7,MATCH(S104,Coefficients!$O$3:$O$7)+1)</f>
        <v>41.8</v>
      </c>
      <c r="AF104" s="212">
        <f t="shared" si="119"/>
        <v>44.26</v>
      </c>
      <c r="AG104" s="136">
        <f t="shared" si="120"/>
        <v>2006</v>
      </c>
      <c r="AH104" s="137">
        <f t="shared" si="121"/>
        <v>19.380000000000003</v>
      </c>
      <c r="AI104" s="207">
        <f t="shared" si="147"/>
        <v>135.29250000000002</v>
      </c>
      <c r="AJ104" s="213">
        <f t="shared" si="148"/>
        <v>19.327500000000004</v>
      </c>
      <c r="AK104" s="136">
        <v>12</v>
      </c>
      <c r="AL104" s="137">
        <f t="shared" si="122"/>
        <v>62.222499999999997</v>
      </c>
      <c r="AM104" s="214">
        <f t="shared" si="123"/>
        <v>0.95906341027047859</v>
      </c>
      <c r="AN104" s="207">
        <f>INDEX(Coefficients!$K$3:$K$10,MATCH(S104,Coefficients!$K$3:$K$10))</f>
        <v>0.35</v>
      </c>
      <c r="AO104" s="207">
        <f>INDEX(Coefficients!$K$3:$K$10,MATCH(S104,Coefficients!$K$3:$K$10)+1)</f>
        <v>0.4</v>
      </c>
      <c r="AP104" s="207">
        <f>INDEX(Coefficients!$L$3:$L$10,MATCH(S104,Coefficients!$K$3:$K$10))</f>
        <v>0.19142307491680963</v>
      </c>
      <c r="AQ104" s="207">
        <f>INDEX(Coefficients!$L$3:$L$10,MATCH(S104,Coefficients!$K$3:$K$10)+1)</f>
        <v>0.35425563574488944</v>
      </c>
      <c r="AR104" s="214">
        <f>INDEX(Coefficients!$M$3:$M$10,MATCH(S104,Coefficients!$K$3:$K$10))</f>
        <v>0.20023799980895765</v>
      </c>
      <c r="AS104" s="214">
        <f>INDEX(Coefficients!$M$3:$M$10,MATCH(S104,Coefficients!$K$3:$K$10)+1)</f>
        <v>0.20987997823914079</v>
      </c>
      <c r="AT104" s="92">
        <f t="shared" si="149"/>
        <v>2.5655609924804158E-5</v>
      </c>
      <c r="AU104" s="140">
        <f t="shared" si="124"/>
        <v>0.20409479118103091</v>
      </c>
      <c r="AV104" s="215">
        <f t="shared" si="150"/>
        <v>1.7246550158989146E-5</v>
      </c>
      <c r="AW104" s="118">
        <f t="shared" si="151"/>
        <v>5.4424810712250873E-2</v>
      </c>
      <c r="AX104" s="136">
        <f t="shared" si="125"/>
        <v>0.71366705445737511</v>
      </c>
      <c r="AY104" s="205">
        <f t="shared" si="126"/>
        <v>84.741590689541354</v>
      </c>
      <c r="AZ104" s="137">
        <f t="shared" si="127"/>
        <v>379.69999999999993</v>
      </c>
      <c r="BA104" s="213">
        <f t="shared" si="152"/>
        <v>2616.9499999999994</v>
      </c>
      <c r="BB104" s="228">
        <f t="shared" si="153"/>
        <v>7.1031499999999977E-4</v>
      </c>
      <c r="BC104" s="136" t="str">
        <f t="shared" si="128"/>
        <v>YES</v>
      </c>
      <c r="BD104" s="209">
        <f t="shared" si="129"/>
        <v>1.9595284118226319</v>
      </c>
      <c r="BE104" s="55">
        <f t="shared" si="130"/>
        <v>3.9190568236452637E-2</v>
      </c>
      <c r="BF104" s="126">
        <f t="shared" si="131"/>
        <v>0.82942220263682009</v>
      </c>
      <c r="BG104" s="46">
        <f t="shared" si="154"/>
        <v>-0.61841957926189117</v>
      </c>
      <c r="BH104" s="204">
        <f>VLOOKUP(M104,Coefficients!$E$4:$I$7,3)</f>
        <v>0.43099999999999999</v>
      </c>
      <c r="BI104" s="136">
        <f t="shared" si="155"/>
        <v>2.5000000000000001E-2</v>
      </c>
      <c r="BJ104" s="50">
        <f t="shared" si="156"/>
        <v>0.42375381250000005</v>
      </c>
      <c r="BK104" s="134">
        <f t="shared" si="157"/>
        <v>2.9642967812500007</v>
      </c>
      <c r="BL104" s="46"/>
      <c r="CB104" s="205" t="str">
        <f t="shared" si="132"/>
        <v>splash</v>
      </c>
      <c r="CC104" s="212">
        <f t="shared" si="133"/>
        <v>1</v>
      </c>
      <c r="CD104" s="205">
        <f>IF(CB104="atmospheric",IF(CC104&gt;=1,Coefficients!$T$5,Coefficients!$T$4),Coefficients!$T$3)</f>
        <v>7.35</v>
      </c>
      <c r="CE104" s="136">
        <f>IF(S104&lt;Coefficients!$V$3,Coefficients!$X$3-(Coefficients!$X$4-Coefficients!$X$3)*(Coefficients!$V$3-S104)/(Coefficients!$V$4-Coefficients!$V$3),IF(S104&gt;Coefficients!$V$6,(Coefficients!$X$6-Coefficients!$X$5)*(S104-Coefficients!$V$6)/(Coefficients!$V$6-Coefficients!$V$5)+Coefficients!$X$6,VLOOKUP(S104,Coefficients!$V$3:$X$6,3)))</f>
        <v>5.1999999999999975</v>
      </c>
      <c r="CF104" s="119">
        <f t="shared" si="158"/>
        <v>1.6409601519999992E-4</v>
      </c>
      <c r="CG104" s="136">
        <f>VLOOKUP(CB104,Coefficients!$Z$4:$AD$7,4,FALSE)</f>
        <v>0.26500000000000001</v>
      </c>
      <c r="CH104" s="136">
        <f>VLOOKUP(CB104,Coefficients!$Z$4:$AD$7,2,FALSE)</f>
        <v>0.37</v>
      </c>
      <c r="CI104" s="214">
        <f t="shared" si="134"/>
        <v>6.6698801819024744</v>
      </c>
      <c r="CJ104" s="47">
        <f t="shared" si="135"/>
        <v>2.2183673499192039E-2</v>
      </c>
      <c r="CK104" s="34">
        <v>3.35</v>
      </c>
      <c r="CL104" s="52">
        <f t="shared" si="159"/>
        <v>6.6219920893110561E-3</v>
      </c>
      <c r="CM104" s="51">
        <f>VLOOKUP(N104,Coefficients!$E$12:$I$16,3)</f>
        <v>6.0350000000000001</v>
      </c>
      <c r="CN104" s="136">
        <f t="shared" si="160"/>
        <v>2.5000000000000001E-2</v>
      </c>
      <c r="CO104" s="50">
        <f t="shared" si="161"/>
        <v>5.9335365625000005</v>
      </c>
      <c r="CP104" s="189">
        <f t="shared" si="162"/>
        <v>41.507032656250004</v>
      </c>
      <c r="DL104" s="133">
        <f t="shared" si="163"/>
        <v>6.4660000000000002</v>
      </c>
      <c r="DM104" s="133">
        <f t="shared" si="136"/>
        <v>11.520299520011518</v>
      </c>
      <c r="DN104" s="133">
        <f t="shared" si="137"/>
        <v>5.4221766846903838</v>
      </c>
      <c r="DO104" s="133">
        <f t="shared" si="138"/>
        <v>36406.043454349718</v>
      </c>
      <c r="DP104" s="133">
        <f t="shared" si="139"/>
        <v>7.6844907662845571E-3</v>
      </c>
      <c r="DQ104" s="133">
        <f t="shared" si="140"/>
        <v>1.2312588660166142E-2</v>
      </c>
      <c r="DR104" s="133">
        <f t="shared" si="164"/>
        <v>7.8961705968650796E-4</v>
      </c>
      <c r="DS104" s="133">
        <v>1</v>
      </c>
      <c r="DT104" s="133">
        <f t="shared" si="141"/>
        <v>4.4417704023999391</v>
      </c>
      <c r="DU104" s="134"/>
      <c r="DV104" s="48">
        <f t="shared" si="142"/>
        <v>2.5951963283739451E-4</v>
      </c>
    </row>
    <row r="105" spans="2:126" outlineLevel="1">
      <c r="B105" s="56" t="s">
        <v>99</v>
      </c>
      <c r="C105" s="56" t="s">
        <v>189</v>
      </c>
      <c r="D105" s="56">
        <v>2007</v>
      </c>
      <c r="E105" s="57">
        <f>'MRI-CGCM2.3.2 (Likely)'!M35</f>
        <v>19.397500000000001</v>
      </c>
      <c r="F105" s="57">
        <f>'MRI-CGCM2.3.2 (Likely)'!S35</f>
        <v>62.205156250000002</v>
      </c>
      <c r="G105" s="57">
        <f>'MRI-CGCM2.3.2 (Likely)'!K35</f>
        <v>381.64999999999992</v>
      </c>
      <c r="H105" s="146">
        <f t="shared" si="106"/>
        <v>2007</v>
      </c>
      <c r="I105" s="141" t="str">
        <f t="shared" si="107"/>
        <v>Pile No 243 @ Berth 107</v>
      </c>
      <c r="J105" s="205" t="str">
        <f t="shared" si="108"/>
        <v>splash</v>
      </c>
      <c r="K105" s="212">
        <f t="shared" si="109"/>
        <v>1</v>
      </c>
      <c r="L105" s="146" t="str">
        <f t="shared" si="110"/>
        <v>C1</v>
      </c>
      <c r="M105" s="146" t="str">
        <f t="shared" si="111"/>
        <v>CB4</v>
      </c>
      <c r="N105" s="146" t="str">
        <f t="shared" si="112"/>
        <v>CL5</v>
      </c>
      <c r="O105" s="146">
        <f t="shared" si="113"/>
        <v>0</v>
      </c>
      <c r="P105" s="146">
        <f t="shared" si="114"/>
        <v>50</v>
      </c>
      <c r="Q105" s="146">
        <f t="shared" si="115"/>
        <v>1200</v>
      </c>
      <c r="R105" s="146">
        <f t="shared" si="116"/>
        <v>60</v>
      </c>
      <c r="S105" s="146">
        <f t="shared" si="117"/>
        <v>0.37</v>
      </c>
      <c r="T105" s="146">
        <f t="shared" si="118"/>
        <v>310</v>
      </c>
      <c r="V105" s="237">
        <f t="shared" si="143"/>
        <v>4.0736575485610133E-2</v>
      </c>
      <c r="W105" s="214">
        <f t="shared" si="144"/>
        <v>0.90672256509469484</v>
      </c>
      <c r="Y105" s="238">
        <f t="shared" si="145"/>
        <v>9.8072030167851033E-3</v>
      </c>
      <c r="Z105" s="214">
        <f t="shared" si="146"/>
        <v>3.2854130106230096E-2</v>
      </c>
      <c r="AB105" s="207">
        <f>INDEX(Coefficients!$O$3:$O$7,MATCH(S105,Coefficients!$O$3:$O$7))</f>
        <v>0.3</v>
      </c>
      <c r="AC105" s="207">
        <f>INDEX(Coefficients!$O$3:$O$7,MATCH(S105,Coefficients!$O$3:$O$7)+1)</f>
        <v>0.4</v>
      </c>
      <c r="AD105" s="212">
        <f>INDEX(Coefficients!$P$3:$P$7,MATCH(S105,Coefficients!$O$3:$O$7))</f>
        <v>50</v>
      </c>
      <c r="AE105" s="212">
        <f>INDEX(Coefficients!$P$3:$P$7,MATCH(S105,Coefficients!$O$3:$O$7)+1)</f>
        <v>41.8</v>
      </c>
      <c r="AF105" s="212">
        <f t="shared" si="119"/>
        <v>44.26</v>
      </c>
      <c r="AG105" s="136">
        <f t="shared" si="120"/>
        <v>2007</v>
      </c>
      <c r="AH105" s="137">
        <f t="shared" si="121"/>
        <v>19.397500000000001</v>
      </c>
      <c r="AI105" s="207">
        <f t="shared" si="147"/>
        <v>154.69000000000003</v>
      </c>
      <c r="AJ105" s="213">
        <f t="shared" si="148"/>
        <v>19.336250000000003</v>
      </c>
      <c r="AK105" s="136">
        <v>12</v>
      </c>
      <c r="AL105" s="137">
        <f t="shared" si="122"/>
        <v>62.205156250000002</v>
      </c>
      <c r="AM105" s="214">
        <f t="shared" si="123"/>
        <v>0.95958631526227978</v>
      </c>
      <c r="AN105" s="207">
        <f>INDEX(Coefficients!$K$3:$K$10,MATCH(S105,Coefficients!$K$3:$K$10))</f>
        <v>0.35</v>
      </c>
      <c r="AO105" s="207">
        <f>INDEX(Coefficients!$K$3:$K$10,MATCH(S105,Coefficients!$K$3:$K$10)+1)</f>
        <v>0.4</v>
      </c>
      <c r="AP105" s="207">
        <f>INDEX(Coefficients!$L$3:$L$10,MATCH(S105,Coefficients!$K$3:$K$10))</f>
        <v>0.19142307491680963</v>
      </c>
      <c r="AQ105" s="207">
        <f>INDEX(Coefficients!$L$3:$L$10,MATCH(S105,Coefficients!$K$3:$K$10)+1)</f>
        <v>0.35425563574488944</v>
      </c>
      <c r="AR105" s="214">
        <f>INDEX(Coefficients!$M$3:$M$10,MATCH(S105,Coefficients!$K$3:$K$10))</f>
        <v>0.20023799980895765</v>
      </c>
      <c r="AS105" s="214">
        <f>INDEX(Coefficients!$M$3:$M$10,MATCH(S105,Coefficients!$K$3:$K$10)+1)</f>
        <v>0.20987997823914079</v>
      </c>
      <c r="AT105" s="92">
        <f t="shared" si="149"/>
        <v>2.5655609924804158E-5</v>
      </c>
      <c r="AU105" s="140">
        <f t="shared" si="124"/>
        <v>0.20409479118103091</v>
      </c>
      <c r="AV105" s="215">
        <f t="shared" si="150"/>
        <v>1.6782875834344841E-5</v>
      </c>
      <c r="AW105" s="118">
        <f t="shared" si="151"/>
        <v>5.2961597077160846E-2</v>
      </c>
      <c r="AX105" s="136">
        <f t="shared" si="125"/>
        <v>0.71366705445737511</v>
      </c>
      <c r="AY105" s="205">
        <f t="shared" si="126"/>
        <v>84.741590689541354</v>
      </c>
      <c r="AZ105" s="137">
        <f t="shared" si="127"/>
        <v>381.64999999999992</v>
      </c>
      <c r="BA105" s="213">
        <f t="shared" si="152"/>
        <v>2998.5999999999995</v>
      </c>
      <c r="BB105" s="228">
        <f t="shared" si="153"/>
        <v>7.1216749999999983E-4</v>
      </c>
      <c r="BC105" s="136" t="str">
        <f t="shared" si="128"/>
        <v>YES</v>
      </c>
      <c r="BD105" s="209">
        <f t="shared" si="129"/>
        <v>2.0368287742805067</v>
      </c>
      <c r="BE105" s="55">
        <f t="shared" si="130"/>
        <v>4.0736575485610133E-2</v>
      </c>
      <c r="BF105" s="126">
        <f t="shared" si="131"/>
        <v>0.90672256509469484</v>
      </c>
      <c r="BG105" s="46">
        <f t="shared" si="154"/>
        <v>-0.64250164057638426</v>
      </c>
      <c r="BH105" s="204">
        <f>VLOOKUP(M105,Coefficients!$E$4:$I$7,3)</f>
        <v>0.43099999999999999</v>
      </c>
      <c r="BI105" s="136">
        <f t="shared" si="155"/>
        <v>2.5000000000000001E-2</v>
      </c>
      <c r="BJ105" s="50">
        <f t="shared" si="156"/>
        <v>0.42384809374999999</v>
      </c>
      <c r="BK105" s="134">
        <f t="shared" si="157"/>
        <v>3.3881448750000009</v>
      </c>
      <c r="BL105" s="46"/>
      <c r="CB105" s="205" t="str">
        <f t="shared" si="132"/>
        <v>splash</v>
      </c>
      <c r="CC105" s="212">
        <f t="shared" si="133"/>
        <v>1</v>
      </c>
      <c r="CD105" s="205">
        <f>IF(CB105="atmospheric",IF(CC105&gt;=1,Coefficients!$T$5,Coefficients!$T$4),Coefficients!$T$3)</f>
        <v>7.35</v>
      </c>
      <c r="CE105" s="136">
        <f>IF(S105&lt;Coefficients!$V$3,Coefficients!$X$3-(Coefficients!$X$4-Coefficients!$X$3)*(Coefficients!$V$3-S105)/(Coefficients!$V$4-Coefficients!$V$3),IF(S105&gt;Coefficients!$V$6,(Coefficients!$X$6-Coefficients!$X$5)*(S105-Coefficients!$V$6)/(Coefficients!$V$6-Coefficients!$V$5)+Coefficients!$X$6,VLOOKUP(S105,Coefficients!$V$3:$X$6,3)))</f>
        <v>5.1999999999999975</v>
      </c>
      <c r="CF105" s="119">
        <f t="shared" si="158"/>
        <v>1.6409601519999992E-4</v>
      </c>
      <c r="CG105" s="136">
        <f>VLOOKUP(CB105,Coefficients!$Z$4:$AD$7,4,FALSE)</f>
        <v>0.26500000000000001</v>
      </c>
      <c r="CH105" s="136">
        <f>VLOOKUP(CB105,Coefficients!$Z$4:$AD$7,2,FALSE)</f>
        <v>0.37</v>
      </c>
      <c r="CI105" s="214">
        <f t="shared" si="134"/>
        <v>6.672343432720953</v>
      </c>
      <c r="CJ105" s="47">
        <f t="shared" si="135"/>
        <v>3.2854130106230096E-2</v>
      </c>
      <c r="CK105" s="34">
        <v>3.35</v>
      </c>
      <c r="CL105" s="52">
        <f t="shared" si="159"/>
        <v>9.8072030167851033E-3</v>
      </c>
      <c r="CM105" s="51">
        <f>VLOOKUP(N105,Coefficients!$E$12:$I$16,3)</f>
        <v>6.0350000000000001</v>
      </c>
      <c r="CN105" s="136">
        <f t="shared" si="160"/>
        <v>2.5000000000000001E-2</v>
      </c>
      <c r="CO105" s="50">
        <f t="shared" si="161"/>
        <v>5.9348567187500008</v>
      </c>
      <c r="CP105" s="189">
        <f t="shared" si="162"/>
        <v>47.441889375000002</v>
      </c>
      <c r="DL105" s="133">
        <f t="shared" si="163"/>
        <v>6.4660000000000002</v>
      </c>
      <c r="DM105" s="133">
        <f t="shared" si="136"/>
        <v>11.520299520011518</v>
      </c>
      <c r="DN105" s="133">
        <f t="shared" si="137"/>
        <v>5.4221766846903838</v>
      </c>
      <c r="DO105" s="133">
        <f t="shared" si="138"/>
        <v>36406.043454349718</v>
      </c>
      <c r="DP105" s="133">
        <f t="shared" si="139"/>
        <v>7.6844907662845571E-3</v>
      </c>
      <c r="DQ105" s="133">
        <f t="shared" si="140"/>
        <v>1.2312588660166142E-2</v>
      </c>
      <c r="DR105" s="133">
        <f t="shared" si="164"/>
        <v>7.8961705968650796E-4</v>
      </c>
      <c r="DS105" s="133">
        <v>1</v>
      </c>
      <c r="DT105" s="133">
        <f t="shared" si="141"/>
        <v>4.4417704023999391</v>
      </c>
      <c r="DU105" s="134"/>
      <c r="DV105" s="48">
        <f t="shared" si="142"/>
        <v>3.9951186599596978E-4</v>
      </c>
    </row>
    <row r="106" spans="2:126" outlineLevel="1">
      <c r="B106" s="56" t="s">
        <v>99</v>
      </c>
      <c r="C106" s="56" t="s">
        <v>189</v>
      </c>
      <c r="D106" s="56">
        <v>2008</v>
      </c>
      <c r="E106" s="57">
        <f>'MRI-CGCM2.3.2 (Likely)'!M36</f>
        <v>19.415000000000003</v>
      </c>
      <c r="F106" s="57">
        <f>'MRI-CGCM2.3.2 (Likely)'!S36</f>
        <v>62.1878125</v>
      </c>
      <c r="G106" s="57">
        <f>'MRI-CGCM2.3.2 (Likely)'!K36</f>
        <v>383.59999999999991</v>
      </c>
      <c r="H106" s="146">
        <f t="shared" si="106"/>
        <v>2007</v>
      </c>
      <c r="I106" s="141" t="str">
        <f t="shared" si="107"/>
        <v>Pile No 243 @ Berth 107</v>
      </c>
      <c r="J106" s="205" t="str">
        <f t="shared" si="108"/>
        <v>splash</v>
      </c>
      <c r="K106" s="212">
        <f t="shared" si="109"/>
        <v>1</v>
      </c>
      <c r="L106" s="146" t="str">
        <f t="shared" si="110"/>
        <v>C1</v>
      </c>
      <c r="M106" s="146" t="str">
        <f t="shared" si="111"/>
        <v>CB4</v>
      </c>
      <c r="N106" s="146" t="str">
        <f t="shared" si="112"/>
        <v>CL5</v>
      </c>
      <c r="O106" s="146">
        <f t="shared" si="113"/>
        <v>0</v>
      </c>
      <c r="P106" s="146">
        <f t="shared" si="114"/>
        <v>50</v>
      </c>
      <c r="Q106" s="146">
        <f t="shared" si="115"/>
        <v>1200</v>
      </c>
      <c r="R106" s="146">
        <f t="shared" si="116"/>
        <v>60</v>
      </c>
      <c r="S106" s="146">
        <f t="shared" si="117"/>
        <v>0.37</v>
      </c>
      <c r="T106" s="146">
        <f t="shared" si="118"/>
        <v>310</v>
      </c>
      <c r="V106" s="237">
        <f t="shared" si="143"/>
        <v>4.2158481709418535E-2</v>
      </c>
      <c r="W106" s="214">
        <f t="shared" si="144"/>
        <v>0.97781787628511507</v>
      </c>
      <c r="Y106" s="238">
        <f t="shared" si="145"/>
        <v>1.3535477184780638E-2</v>
      </c>
      <c r="Z106" s="214">
        <f t="shared" si="146"/>
        <v>4.534384856901514E-2</v>
      </c>
      <c r="AB106" s="207">
        <f>INDEX(Coefficients!$O$3:$O$7,MATCH(S106,Coefficients!$O$3:$O$7))</f>
        <v>0.3</v>
      </c>
      <c r="AC106" s="207">
        <f>INDEX(Coefficients!$O$3:$O$7,MATCH(S106,Coefficients!$O$3:$O$7)+1)</f>
        <v>0.4</v>
      </c>
      <c r="AD106" s="212">
        <f>INDEX(Coefficients!$P$3:$P$7,MATCH(S106,Coefficients!$O$3:$O$7))</f>
        <v>50</v>
      </c>
      <c r="AE106" s="212">
        <f>INDEX(Coefficients!$P$3:$P$7,MATCH(S106,Coefficients!$O$3:$O$7)+1)</f>
        <v>41.8</v>
      </c>
      <c r="AF106" s="212">
        <f t="shared" si="119"/>
        <v>44.26</v>
      </c>
      <c r="AG106" s="136">
        <f t="shared" si="120"/>
        <v>2008</v>
      </c>
      <c r="AH106" s="137">
        <f t="shared" si="121"/>
        <v>19.415000000000003</v>
      </c>
      <c r="AI106" s="207">
        <f t="shared" si="147"/>
        <v>174.10500000000002</v>
      </c>
      <c r="AJ106" s="213">
        <f t="shared" si="148"/>
        <v>19.345000000000002</v>
      </c>
      <c r="AK106" s="136">
        <v>12</v>
      </c>
      <c r="AL106" s="137">
        <f t="shared" si="122"/>
        <v>62.1878125</v>
      </c>
      <c r="AM106" s="214">
        <f t="shared" si="123"/>
        <v>0.96010947402765623</v>
      </c>
      <c r="AN106" s="207">
        <f>INDEX(Coefficients!$K$3:$K$10,MATCH(S106,Coefficients!$K$3:$K$10))</f>
        <v>0.35</v>
      </c>
      <c r="AO106" s="207">
        <f>INDEX(Coefficients!$K$3:$K$10,MATCH(S106,Coefficients!$K$3:$K$10)+1)</f>
        <v>0.4</v>
      </c>
      <c r="AP106" s="207">
        <f>INDEX(Coefficients!$L$3:$L$10,MATCH(S106,Coefficients!$K$3:$K$10))</f>
        <v>0.19142307491680963</v>
      </c>
      <c r="AQ106" s="207">
        <f>INDEX(Coefficients!$L$3:$L$10,MATCH(S106,Coefficients!$K$3:$K$10)+1)</f>
        <v>0.35425563574488944</v>
      </c>
      <c r="AR106" s="214">
        <f>INDEX(Coefficients!$M$3:$M$10,MATCH(S106,Coefficients!$K$3:$K$10))</f>
        <v>0.20023799980895765</v>
      </c>
      <c r="AS106" s="214">
        <f>INDEX(Coefficients!$M$3:$M$10,MATCH(S106,Coefficients!$K$3:$K$10)+1)</f>
        <v>0.20987997823914079</v>
      </c>
      <c r="AT106" s="92">
        <f t="shared" si="149"/>
        <v>2.5655609924804158E-5</v>
      </c>
      <c r="AU106" s="140">
        <f t="shared" si="124"/>
        <v>0.20409479118103091</v>
      </c>
      <c r="AV106" s="215">
        <f t="shared" si="150"/>
        <v>1.6384244419571115E-5</v>
      </c>
      <c r="AW106" s="118">
        <f t="shared" si="151"/>
        <v>5.170363887143186E-2</v>
      </c>
      <c r="AX106" s="136">
        <f t="shared" si="125"/>
        <v>0.71366705445737511</v>
      </c>
      <c r="AY106" s="205">
        <f t="shared" si="126"/>
        <v>84.741590689541354</v>
      </c>
      <c r="AZ106" s="137">
        <f t="shared" si="127"/>
        <v>383.59999999999991</v>
      </c>
      <c r="BA106" s="213">
        <f t="shared" si="152"/>
        <v>3382.1999999999994</v>
      </c>
      <c r="BB106" s="228">
        <f t="shared" si="153"/>
        <v>7.1401999999999989E-4</v>
      </c>
      <c r="BC106" s="136" t="str">
        <f t="shared" si="128"/>
        <v>YES</v>
      </c>
      <c r="BD106" s="209">
        <f t="shared" si="129"/>
        <v>2.1079240854709269</v>
      </c>
      <c r="BE106" s="55">
        <f t="shared" si="130"/>
        <v>4.2158481709418535E-2</v>
      </c>
      <c r="BF106" s="126">
        <f t="shared" si="131"/>
        <v>0.97781787628511507</v>
      </c>
      <c r="BG106" s="46">
        <f t="shared" si="154"/>
        <v>-0.6624172399284034</v>
      </c>
      <c r="BH106" s="204">
        <f>VLOOKUP(M106,Coefficients!$E$4:$I$7,3)</f>
        <v>0.43099999999999999</v>
      </c>
      <c r="BI106" s="136">
        <f t="shared" si="155"/>
        <v>2.5000000000000001E-2</v>
      </c>
      <c r="BJ106" s="50">
        <f t="shared" si="156"/>
        <v>0.42394237500000004</v>
      </c>
      <c r="BK106" s="134">
        <f t="shared" si="157"/>
        <v>3.8120872500000011</v>
      </c>
      <c r="BL106" s="46"/>
      <c r="CB106" s="205" t="str">
        <f t="shared" si="132"/>
        <v>splash</v>
      </c>
      <c r="CC106" s="212">
        <f t="shared" si="133"/>
        <v>1</v>
      </c>
      <c r="CD106" s="205">
        <f>IF(CB106="atmospheric",IF(CC106&gt;=1,Coefficients!$T$5,Coefficients!$T$4),Coefficients!$T$3)</f>
        <v>7.35</v>
      </c>
      <c r="CE106" s="136">
        <f>IF(S106&lt;Coefficients!$V$3,Coefficients!$X$3-(Coefficients!$X$4-Coefficients!$X$3)*(Coefficients!$V$3-S106)/(Coefficients!$V$4-Coefficients!$V$3),IF(S106&gt;Coefficients!$V$6,(Coefficients!$X$6-Coefficients!$X$5)*(S106-Coefficients!$V$6)/(Coefficients!$V$6-Coefficients!$V$5)+Coefficients!$X$6,VLOOKUP(S106,Coefficients!$V$3:$X$6,3)))</f>
        <v>5.1999999999999975</v>
      </c>
      <c r="CF106" s="119">
        <f t="shared" si="158"/>
        <v>1.6409601519999992E-4</v>
      </c>
      <c r="CG106" s="136">
        <f>VLOOKUP(CB106,Coefficients!$Z$4:$AD$7,4,FALSE)</f>
        <v>0.26500000000000001</v>
      </c>
      <c r="CH106" s="136">
        <f>VLOOKUP(CB106,Coefficients!$Z$4:$AD$7,2,FALSE)</f>
        <v>0.37</v>
      </c>
      <c r="CI106" s="214">
        <f t="shared" si="134"/>
        <v>6.674407813005244</v>
      </c>
      <c r="CJ106" s="47">
        <f t="shared" si="135"/>
        <v>4.534384856901514E-2</v>
      </c>
      <c r="CK106" s="34">
        <v>3.35</v>
      </c>
      <c r="CL106" s="52">
        <f t="shared" si="159"/>
        <v>1.3535477184780638E-2</v>
      </c>
      <c r="CM106" s="51">
        <f>VLOOKUP(N106,Coefficients!$E$12:$I$16,3)</f>
        <v>6.0350000000000001</v>
      </c>
      <c r="CN106" s="136">
        <f t="shared" si="160"/>
        <v>2.5000000000000001E-2</v>
      </c>
      <c r="CO106" s="50">
        <f t="shared" si="161"/>
        <v>5.936176875000001</v>
      </c>
      <c r="CP106" s="189">
        <f t="shared" si="162"/>
        <v>53.378066250000003</v>
      </c>
      <c r="DL106" s="133">
        <f t="shared" si="163"/>
        <v>6.4660000000000002</v>
      </c>
      <c r="DM106" s="133">
        <f t="shared" si="136"/>
        <v>11.520299520011518</v>
      </c>
      <c r="DN106" s="133">
        <f t="shared" si="137"/>
        <v>5.4221766846903838</v>
      </c>
      <c r="DO106" s="133">
        <f t="shared" si="138"/>
        <v>36406.043454349718</v>
      </c>
      <c r="DP106" s="133">
        <f t="shared" si="139"/>
        <v>7.6844907662845571E-3</v>
      </c>
      <c r="DQ106" s="133">
        <f t="shared" si="140"/>
        <v>1.2312588660166142E-2</v>
      </c>
      <c r="DR106" s="133">
        <f t="shared" si="164"/>
        <v>7.8961705968650796E-4</v>
      </c>
      <c r="DS106" s="133">
        <v>1</v>
      </c>
      <c r="DT106" s="133">
        <f t="shared" si="141"/>
        <v>4.4417704023999391</v>
      </c>
      <c r="DU106" s="134"/>
      <c r="DV106" s="48">
        <f t="shared" si="142"/>
        <v>5.7063516732282638E-4</v>
      </c>
    </row>
    <row r="107" spans="2:126" outlineLevel="1">
      <c r="B107" s="56" t="s">
        <v>99</v>
      </c>
      <c r="C107" s="56" t="s">
        <v>189</v>
      </c>
      <c r="D107" s="56">
        <v>2009</v>
      </c>
      <c r="E107" s="57">
        <f>'MRI-CGCM2.3.2 (Likely)'!M37</f>
        <v>19.432500000000001</v>
      </c>
      <c r="F107" s="57">
        <f>'MRI-CGCM2.3.2 (Likely)'!S37</f>
        <v>62.170468749999998</v>
      </c>
      <c r="G107" s="57">
        <f>'MRI-CGCM2.3.2 (Likely)'!K37</f>
        <v>385.5499999999999</v>
      </c>
      <c r="H107" s="146">
        <f t="shared" si="106"/>
        <v>2007</v>
      </c>
      <c r="I107" s="141" t="str">
        <f t="shared" si="107"/>
        <v>Pile No 243 @ Berth 107</v>
      </c>
      <c r="J107" s="205" t="str">
        <f t="shared" si="108"/>
        <v>splash</v>
      </c>
      <c r="K107" s="212">
        <f t="shared" si="109"/>
        <v>1</v>
      </c>
      <c r="L107" s="146" t="str">
        <f t="shared" si="110"/>
        <v>C1</v>
      </c>
      <c r="M107" s="146" t="str">
        <f t="shared" si="111"/>
        <v>CB4</v>
      </c>
      <c r="N107" s="146" t="str">
        <f t="shared" si="112"/>
        <v>CL5</v>
      </c>
      <c r="O107" s="146">
        <f t="shared" si="113"/>
        <v>0</v>
      </c>
      <c r="P107" s="146">
        <f t="shared" si="114"/>
        <v>50</v>
      </c>
      <c r="Q107" s="146">
        <f t="shared" si="115"/>
        <v>1200</v>
      </c>
      <c r="R107" s="146">
        <f t="shared" si="116"/>
        <v>60</v>
      </c>
      <c r="S107" s="146">
        <f t="shared" si="117"/>
        <v>0.37</v>
      </c>
      <c r="T107" s="146">
        <f t="shared" si="118"/>
        <v>310</v>
      </c>
      <c r="V107" s="237">
        <f t="shared" si="143"/>
        <v>4.3479483310036551E-2</v>
      </c>
      <c r="W107" s="214">
        <f t="shared" si="144"/>
        <v>1.0438679563160158</v>
      </c>
      <c r="Y107" s="238">
        <f t="shared" si="145"/>
        <v>1.7737306986562174E-2</v>
      </c>
      <c r="Z107" s="214">
        <f t="shared" si="146"/>
        <v>5.9419978404983288E-2</v>
      </c>
      <c r="AB107" s="207">
        <f>INDEX(Coefficients!$O$3:$O$7,MATCH(S107,Coefficients!$O$3:$O$7))</f>
        <v>0.3</v>
      </c>
      <c r="AC107" s="207">
        <f>INDEX(Coefficients!$O$3:$O$7,MATCH(S107,Coefficients!$O$3:$O$7)+1)</f>
        <v>0.4</v>
      </c>
      <c r="AD107" s="212">
        <f>INDEX(Coefficients!$P$3:$P$7,MATCH(S107,Coefficients!$O$3:$O$7))</f>
        <v>50</v>
      </c>
      <c r="AE107" s="212">
        <f>INDEX(Coefficients!$P$3:$P$7,MATCH(S107,Coefficients!$O$3:$O$7)+1)</f>
        <v>41.8</v>
      </c>
      <c r="AF107" s="212">
        <f t="shared" si="119"/>
        <v>44.26</v>
      </c>
      <c r="AG107" s="136">
        <f t="shared" si="120"/>
        <v>2009</v>
      </c>
      <c r="AH107" s="137">
        <f t="shared" si="121"/>
        <v>19.432500000000001</v>
      </c>
      <c r="AI107" s="207">
        <f t="shared" si="147"/>
        <v>193.53750000000002</v>
      </c>
      <c r="AJ107" s="213">
        <f t="shared" si="148"/>
        <v>19.353750000000002</v>
      </c>
      <c r="AK107" s="136">
        <v>12</v>
      </c>
      <c r="AL107" s="137">
        <f t="shared" si="122"/>
        <v>62.170468749999998</v>
      </c>
      <c r="AM107" s="214">
        <f t="shared" si="123"/>
        <v>0.96063288667362601</v>
      </c>
      <c r="AN107" s="207">
        <f>INDEX(Coefficients!$K$3:$K$10,MATCH(S107,Coefficients!$K$3:$K$10))</f>
        <v>0.35</v>
      </c>
      <c r="AO107" s="207">
        <f>INDEX(Coefficients!$K$3:$K$10,MATCH(S107,Coefficients!$K$3:$K$10)+1)</f>
        <v>0.4</v>
      </c>
      <c r="AP107" s="207">
        <f>INDEX(Coefficients!$L$3:$L$10,MATCH(S107,Coefficients!$K$3:$K$10))</f>
        <v>0.19142307491680963</v>
      </c>
      <c r="AQ107" s="207">
        <f>INDEX(Coefficients!$L$3:$L$10,MATCH(S107,Coefficients!$K$3:$K$10)+1)</f>
        <v>0.35425563574488944</v>
      </c>
      <c r="AR107" s="214">
        <f>INDEX(Coefficients!$M$3:$M$10,MATCH(S107,Coefficients!$K$3:$K$10))</f>
        <v>0.20023799980895765</v>
      </c>
      <c r="AS107" s="214">
        <f>INDEX(Coefficients!$M$3:$M$10,MATCH(S107,Coefficients!$K$3:$K$10)+1)</f>
        <v>0.20987997823914079</v>
      </c>
      <c r="AT107" s="92">
        <f t="shared" si="149"/>
        <v>2.5655609924804158E-5</v>
      </c>
      <c r="AU107" s="140">
        <f t="shared" si="124"/>
        <v>0.20409479118103091</v>
      </c>
      <c r="AV107" s="215">
        <f t="shared" si="150"/>
        <v>1.6035686334263126E-5</v>
      </c>
      <c r="AW107" s="118">
        <f t="shared" si="151"/>
        <v>5.060369670095527E-2</v>
      </c>
      <c r="AX107" s="136">
        <f t="shared" si="125"/>
        <v>0.71366705445737511</v>
      </c>
      <c r="AY107" s="205">
        <f t="shared" si="126"/>
        <v>84.741590689541354</v>
      </c>
      <c r="AZ107" s="137">
        <f t="shared" si="127"/>
        <v>385.5499999999999</v>
      </c>
      <c r="BA107" s="213">
        <f t="shared" si="152"/>
        <v>3767.7499999999991</v>
      </c>
      <c r="BB107" s="228">
        <f t="shared" si="153"/>
        <v>7.1587249999999984E-4</v>
      </c>
      <c r="BC107" s="136" t="str">
        <f t="shared" si="128"/>
        <v>YES</v>
      </c>
      <c r="BD107" s="209">
        <f t="shared" si="129"/>
        <v>2.1739741655018276</v>
      </c>
      <c r="BE107" s="55">
        <f t="shared" si="130"/>
        <v>4.3479483310036551E-2</v>
      </c>
      <c r="BF107" s="126">
        <f t="shared" si="131"/>
        <v>1.0438679563160158</v>
      </c>
      <c r="BG107" s="46">
        <f t="shared" si="154"/>
        <v>-0.67923829497279431</v>
      </c>
      <c r="BH107" s="204">
        <f>VLOOKUP(M107,Coefficients!$E$4:$I$7,3)</f>
        <v>0.43099999999999999</v>
      </c>
      <c r="BI107" s="136">
        <f t="shared" si="155"/>
        <v>2.5000000000000001E-2</v>
      </c>
      <c r="BJ107" s="50">
        <f t="shared" si="156"/>
        <v>0.42403665624999998</v>
      </c>
      <c r="BK107" s="134">
        <f t="shared" si="157"/>
        <v>4.2361239062500013</v>
      </c>
      <c r="BL107" s="46"/>
      <c r="CB107" s="205" t="str">
        <f t="shared" si="132"/>
        <v>splash</v>
      </c>
      <c r="CC107" s="212">
        <f t="shared" si="133"/>
        <v>1</v>
      </c>
      <c r="CD107" s="205">
        <f>IF(CB107="atmospheric",IF(CC107&gt;=1,Coefficients!$T$5,Coefficients!$T$4),Coefficients!$T$3)</f>
        <v>7.35</v>
      </c>
      <c r="CE107" s="136">
        <f>IF(S107&lt;Coefficients!$V$3,Coefficients!$X$3-(Coefficients!$X$4-Coefficients!$X$3)*(Coefficients!$V$3-S107)/(Coefficients!$V$4-Coefficients!$V$3),IF(S107&gt;Coefficients!$V$6,(Coefficients!$X$6-Coefficients!$X$5)*(S107-Coefficients!$V$6)/(Coefficients!$V$6-Coefficients!$V$5)+Coefficients!$X$6,VLOOKUP(S107,Coefficients!$V$3:$X$6,3)))</f>
        <v>5.1999999999999975</v>
      </c>
      <c r="CF107" s="119">
        <f t="shared" si="158"/>
        <v>1.6409601519999992E-4</v>
      </c>
      <c r="CG107" s="136">
        <f>VLOOKUP(CB107,Coefficients!$Z$4:$AD$7,4,FALSE)</f>
        <v>0.26500000000000001</v>
      </c>
      <c r="CH107" s="136">
        <f>VLOOKUP(CB107,Coefficients!$Z$4:$AD$7,2,FALSE)</f>
        <v>0.37</v>
      </c>
      <c r="CI107" s="214">
        <f t="shared" si="134"/>
        <v>6.676159539631171</v>
      </c>
      <c r="CJ107" s="47">
        <f t="shared" si="135"/>
        <v>5.9419978404983288E-2</v>
      </c>
      <c r="CK107" s="34">
        <v>3.35</v>
      </c>
      <c r="CL107" s="52">
        <f t="shared" si="159"/>
        <v>1.7737306986562174E-2</v>
      </c>
      <c r="CM107" s="51">
        <f>VLOOKUP(N107,Coefficients!$E$12:$I$16,3)</f>
        <v>6.0350000000000001</v>
      </c>
      <c r="CN107" s="136">
        <f t="shared" si="160"/>
        <v>2.5000000000000001E-2</v>
      </c>
      <c r="CO107" s="50">
        <f t="shared" si="161"/>
        <v>5.9374970312500004</v>
      </c>
      <c r="CP107" s="189">
        <f t="shared" si="162"/>
        <v>59.315563281250007</v>
      </c>
      <c r="DL107" s="133">
        <f t="shared" si="163"/>
        <v>6.4660000000000002</v>
      </c>
      <c r="DM107" s="133">
        <f t="shared" si="136"/>
        <v>11.520299520011518</v>
      </c>
      <c r="DN107" s="133">
        <f t="shared" si="137"/>
        <v>5.4221766846903838</v>
      </c>
      <c r="DO107" s="133">
        <f t="shared" si="138"/>
        <v>36406.043454349718</v>
      </c>
      <c r="DP107" s="133">
        <f t="shared" si="139"/>
        <v>7.6844907662845571E-3</v>
      </c>
      <c r="DQ107" s="133">
        <f t="shared" si="140"/>
        <v>1.2312588660166142E-2</v>
      </c>
      <c r="DR107" s="133">
        <f t="shared" si="164"/>
        <v>7.8961705968650796E-4</v>
      </c>
      <c r="DS107" s="133">
        <v>1</v>
      </c>
      <c r="DT107" s="133">
        <f t="shared" si="141"/>
        <v>4.4417704023999391</v>
      </c>
      <c r="DU107" s="134"/>
      <c r="DV107" s="48">
        <f t="shared" si="142"/>
        <v>7.7120894308722475E-4</v>
      </c>
    </row>
    <row r="108" spans="2:126" outlineLevel="1">
      <c r="B108" s="56" t="s">
        <v>99</v>
      </c>
      <c r="C108" s="56" t="s">
        <v>189</v>
      </c>
      <c r="D108" s="56">
        <v>2010</v>
      </c>
      <c r="E108" s="57">
        <f>'MRI-CGCM2.3.2 (Likely)'!M38</f>
        <v>19.450000000000003</v>
      </c>
      <c r="F108" s="57">
        <f>'MRI-CGCM2.3.2 (Likely)'!S38</f>
        <v>62.153125000000003</v>
      </c>
      <c r="G108" s="57">
        <f>'MRI-CGCM2.3.2 (Likely)'!K38</f>
        <v>387.5</v>
      </c>
      <c r="H108" s="146">
        <f t="shared" si="106"/>
        <v>2007</v>
      </c>
      <c r="I108" s="141" t="str">
        <f t="shared" si="107"/>
        <v>Pile No 243 @ Berth 107</v>
      </c>
      <c r="J108" s="205" t="str">
        <f t="shared" si="108"/>
        <v>splash</v>
      </c>
      <c r="K108" s="212">
        <f t="shared" si="109"/>
        <v>1</v>
      </c>
      <c r="L108" s="146" t="str">
        <f t="shared" si="110"/>
        <v>C1</v>
      </c>
      <c r="M108" s="146" t="str">
        <f t="shared" si="111"/>
        <v>CB4</v>
      </c>
      <c r="N108" s="146" t="str">
        <f t="shared" si="112"/>
        <v>CL5</v>
      </c>
      <c r="O108" s="146">
        <f t="shared" si="113"/>
        <v>0</v>
      </c>
      <c r="P108" s="146">
        <f t="shared" si="114"/>
        <v>50</v>
      </c>
      <c r="Q108" s="146">
        <f t="shared" si="115"/>
        <v>1200</v>
      </c>
      <c r="R108" s="146">
        <f t="shared" si="116"/>
        <v>60</v>
      </c>
      <c r="S108" s="146">
        <f t="shared" si="117"/>
        <v>0.37</v>
      </c>
      <c r="T108" s="146">
        <f t="shared" si="118"/>
        <v>310</v>
      </c>
      <c r="V108" s="237">
        <f t="shared" si="143"/>
        <v>4.4716635221793873E-2</v>
      </c>
      <c r="W108" s="214">
        <f t="shared" si="144"/>
        <v>1.1057255519038818</v>
      </c>
      <c r="Y108" s="238">
        <f t="shared" si="145"/>
        <v>2.2345692490748043E-2</v>
      </c>
      <c r="Z108" s="214">
        <f t="shared" si="146"/>
        <v>7.4858069844005948E-2</v>
      </c>
      <c r="AB108" s="207">
        <f>INDEX(Coefficients!$O$3:$O$7,MATCH(S108,Coefficients!$O$3:$O$7))</f>
        <v>0.3</v>
      </c>
      <c r="AC108" s="207">
        <f>INDEX(Coefficients!$O$3:$O$7,MATCH(S108,Coefficients!$O$3:$O$7)+1)</f>
        <v>0.4</v>
      </c>
      <c r="AD108" s="212">
        <f>INDEX(Coefficients!$P$3:$P$7,MATCH(S108,Coefficients!$O$3:$O$7))</f>
        <v>50</v>
      </c>
      <c r="AE108" s="212">
        <f>INDEX(Coefficients!$P$3:$P$7,MATCH(S108,Coefficients!$O$3:$O$7)+1)</f>
        <v>41.8</v>
      </c>
      <c r="AF108" s="212">
        <f t="shared" si="119"/>
        <v>44.26</v>
      </c>
      <c r="AG108" s="136">
        <f t="shared" si="120"/>
        <v>2010</v>
      </c>
      <c r="AH108" s="137">
        <f t="shared" si="121"/>
        <v>19.450000000000003</v>
      </c>
      <c r="AI108" s="207">
        <f t="shared" si="147"/>
        <v>212.98750000000001</v>
      </c>
      <c r="AJ108" s="213">
        <f t="shared" si="148"/>
        <v>19.362500000000001</v>
      </c>
      <c r="AK108" s="136">
        <v>12</v>
      </c>
      <c r="AL108" s="137">
        <f t="shared" si="122"/>
        <v>62.153125000000003</v>
      </c>
      <c r="AM108" s="214">
        <f t="shared" si="123"/>
        <v>0.96115655330725447</v>
      </c>
      <c r="AN108" s="207">
        <f>INDEX(Coefficients!$K$3:$K$10,MATCH(S108,Coefficients!$K$3:$K$10))</f>
        <v>0.35</v>
      </c>
      <c r="AO108" s="207">
        <f>INDEX(Coefficients!$K$3:$K$10,MATCH(S108,Coefficients!$K$3:$K$10)+1)</f>
        <v>0.4</v>
      </c>
      <c r="AP108" s="207">
        <f>INDEX(Coefficients!$L$3:$L$10,MATCH(S108,Coefficients!$K$3:$K$10))</f>
        <v>0.19142307491680963</v>
      </c>
      <c r="AQ108" s="207">
        <f>INDEX(Coefficients!$L$3:$L$10,MATCH(S108,Coefficients!$K$3:$K$10)+1)</f>
        <v>0.35425563574488944</v>
      </c>
      <c r="AR108" s="214">
        <f>INDEX(Coefficients!$M$3:$M$10,MATCH(S108,Coefficients!$K$3:$K$10))</f>
        <v>0.20023799980895765</v>
      </c>
      <c r="AS108" s="214">
        <f>INDEX(Coefficients!$M$3:$M$10,MATCH(S108,Coefficients!$K$3:$K$10)+1)</f>
        <v>0.20987997823914079</v>
      </c>
      <c r="AT108" s="92">
        <f t="shared" si="149"/>
        <v>2.5655609924804158E-5</v>
      </c>
      <c r="AU108" s="140">
        <f t="shared" si="124"/>
        <v>0.20409479118103091</v>
      </c>
      <c r="AV108" s="215">
        <f t="shared" si="150"/>
        <v>1.5726769486921184E-5</v>
      </c>
      <c r="AW108" s="118">
        <f t="shared" si="151"/>
        <v>4.9628850091782979E-2</v>
      </c>
      <c r="AX108" s="136">
        <f t="shared" si="125"/>
        <v>0.71366705445737511</v>
      </c>
      <c r="AY108" s="205">
        <f t="shared" si="126"/>
        <v>84.741590689541354</v>
      </c>
      <c r="AZ108" s="137">
        <f t="shared" si="127"/>
        <v>387.5</v>
      </c>
      <c r="BA108" s="213">
        <f t="shared" si="152"/>
        <v>4155.2499999999991</v>
      </c>
      <c r="BB108" s="228">
        <f t="shared" si="153"/>
        <v>7.177249999999999E-4</v>
      </c>
      <c r="BC108" s="136" t="str">
        <f t="shared" si="128"/>
        <v>YES</v>
      </c>
      <c r="BD108" s="209">
        <f t="shared" si="129"/>
        <v>2.2358317610896936</v>
      </c>
      <c r="BE108" s="55">
        <f t="shared" si="130"/>
        <v>4.4716635221793873E-2</v>
      </c>
      <c r="BF108" s="126">
        <f t="shared" si="131"/>
        <v>1.1057255519038818</v>
      </c>
      <c r="BG108" s="46">
        <f t="shared" si="154"/>
        <v>-0.69368680269500338</v>
      </c>
      <c r="BH108" s="204">
        <f>VLOOKUP(M108,Coefficients!$E$4:$I$7,3)</f>
        <v>0.43099999999999999</v>
      </c>
      <c r="BI108" s="136">
        <f t="shared" si="155"/>
        <v>2.5000000000000001E-2</v>
      </c>
      <c r="BJ108" s="50">
        <f t="shared" si="156"/>
        <v>0.42413093750000003</v>
      </c>
      <c r="BK108" s="134">
        <f t="shared" si="157"/>
        <v>4.6602548437500015</v>
      </c>
      <c r="BL108" s="46"/>
      <c r="CB108" s="205" t="str">
        <f t="shared" si="132"/>
        <v>splash</v>
      </c>
      <c r="CC108" s="212">
        <f t="shared" si="133"/>
        <v>1</v>
      </c>
      <c r="CD108" s="205">
        <f>IF(CB108="atmospheric",IF(CC108&gt;=1,Coefficients!$T$5,Coefficients!$T$4),Coefficients!$T$3)</f>
        <v>7.35</v>
      </c>
      <c r="CE108" s="136">
        <f>IF(S108&lt;Coefficients!$V$3,Coefficients!$X$3-(Coefficients!$X$4-Coefficients!$X$3)*(Coefficients!$V$3-S108)/(Coefficients!$V$4-Coefficients!$V$3),IF(S108&gt;Coefficients!$V$6,(Coefficients!$X$6-Coefficients!$X$5)*(S108-Coefficients!$V$6)/(Coefficients!$V$6-Coefficients!$V$5)+Coefficients!$X$6,VLOOKUP(S108,Coefficients!$V$3:$X$6,3)))</f>
        <v>5.1999999999999975</v>
      </c>
      <c r="CF108" s="119">
        <f t="shared" si="158"/>
        <v>1.6409601519999992E-4</v>
      </c>
      <c r="CG108" s="136">
        <f>VLOOKUP(CB108,Coefficients!$Z$4:$AD$7,4,FALSE)</f>
        <v>0.26500000000000001</v>
      </c>
      <c r="CH108" s="136">
        <f>VLOOKUP(CB108,Coefficients!$Z$4:$AD$7,2,FALSE)</f>
        <v>0.37</v>
      </c>
      <c r="CI108" s="214">
        <f t="shared" si="134"/>
        <v>6.6776598121247002</v>
      </c>
      <c r="CJ108" s="47">
        <f t="shared" si="135"/>
        <v>7.4858069844005948E-2</v>
      </c>
      <c r="CK108" s="34">
        <v>3.35</v>
      </c>
      <c r="CL108" s="52">
        <f t="shared" si="159"/>
        <v>2.2345692490748043E-2</v>
      </c>
      <c r="CM108" s="51">
        <f>VLOOKUP(N108,Coefficients!$E$12:$I$16,3)</f>
        <v>6.0350000000000001</v>
      </c>
      <c r="CN108" s="136">
        <f t="shared" si="160"/>
        <v>2.5000000000000001E-2</v>
      </c>
      <c r="CO108" s="50">
        <f t="shared" si="161"/>
        <v>5.9388171875000006</v>
      </c>
      <c r="CP108" s="189">
        <f t="shared" si="162"/>
        <v>65.254380468750014</v>
      </c>
      <c r="DL108" s="133">
        <f t="shared" si="163"/>
        <v>6.4660000000000002</v>
      </c>
      <c r="DM108" s="133">
        <f t="shared" si="136"/>
        <v>11.520299520011518</v>
      </c>
      <c r="DN108" s="133">
        <f t="shared" si="137"/>
        <v>5.4221766846903838</v>
      </c>
      <c r="DO108" s="133">
        <f t="shared" si="138"/>
        <v>36406.043454349718</v>
      </c>
      <c r="DP108" s="133">
        <f t="shared" si="139"/>
        <v>7.6844907662845571E-3</v>
      </c>
      <c r="DQ108" s="133">
        <f t="shared" si="140"/>
        <v>1.2312588660166142E-2</v>
      </c>
      <c r="DR108" s="133">
        <f t="shared" si="164"/>
        <v>7.8961705968650796E-4</v>
      </c>
      <c r="DS108" s="133">
        <v>1</v>
      </c>
      <c r="DT108" s="133">
        <f t="shared" si="141"/>
        <v>4.4417704023999391</v>
      </c>
      <c r="DU108" s="134"/>
      <c r="DV108" s="48">
        <f t="shared" si="142"/>
        <v>9.9922417988715872E-4</v>
      </c>
    </row>
    <row r="109" spans="2:126" ht="15" customHeight="1" outlineLevel="1">
      <c r="B109" s="56" t="s">
        <v>99</v>
      </c>
      <c r="C109" s="56" t="s">
        <v>189</v>
      </c>
      <c r="D109" s="56">
        <v>2011</v>
      </c>
      <c r="E109" s="57">
        <f>'MRI-CGCM2.3.2 (Likely)'!M39</f>
        <v>19.482500000000002</v>
      </c>
      <c r="F109" s="57">
        <f>'MRI-CGCM2.3.2 (Likely)'!S39</f>
        <v>62.135781250000001</v>
      </c>
      <c r="G109" s="57">
        <f>'MRI-CGCM2.3.2 (Likely)'!K39</f>
        <v>390.35</v>
      </c>
      <c r="H109" s="146">
        <f t="shared" si="106"/>
        <v>2007</v>
      </c>
      <c r="I109" s="141" t="str">
        <f t="shared" si="107"/>
        <v>Pile No 243 @ Berth 107</v>
      </c>
      <c r="J109" s="205" t="str">
        <f t="shared" si="108"/>
        <v>splash</v>
      </c>
      <c r="K109" s="212">
        <f t="shared" si="109"/>
        <v>1</v>
      </c>
      <c r="L109" s="146" t="str">
        <f t="shared" si="110"/>
        <v>C1</v>
      </c>
      <c r="M109" s="146" t="str">
        <f t="shared" si="111"/>
        <v>CB4</v>
      </c>
      <c r="N109" s="146" t="str">
        <f t="shared" si="112"/>
        <v>CL5</v>
      </c>
      <c r="O109" s="146">
        <f t="shared" si="113"/>
        <v>0</v>
      </c>
      <c r="P109" s="146">
        <f t="shared" si="114"/>
        <v>50</v>
      </c>
      <c r="Q109" s="146">
        <f t="shared" si="115"/>
        <v>1200</v>
      </c>
      <c r="R109" s="146">
        <f t="shared" si="116"/>
        <v>60</v>
      </c>
      <c r="S109" s="146">
        <f t="shared" si="117"/>
        <v>0.37</v>
      </c>
      <c r="T109" s="146">
        <f t="shared" si="118"/>
        <v>310</v>
      </c>
      <c r="V109" s="237">
        <f t="shared" si="143"/>
        <v>4.5889204808782086E-2</v>
      </c>
      <c r="W109" s="214">
        <f t="shared" si="144"/>
        <v>1.1643540312532923</v>
      </c>
      <c r="Y109" s="238">
        <f t="shared" si="145"/>
        <v>2.7306588604786748E-2</v>
      </c>
      <c r="Z109" s="214">
        <f t="shared" si="146"/>
        <v>9.1477071826035608E-2</v>
      </c>
      <c r="AB109" s="207">
        <f>INDEX(Coefficients!$O$3:$O$7,MATCH(S109,Coefficients!$O$3:$O$7))</f>
        <v>0.3</v>
      </c>
      <c r="AC109" s="207">
        <f>INDEX(Coefficients!$O$3:$O$7,MATCH(S109,Coefficients!$O$3:$O$7)+1)</f>
        <v>0.4</v>
      </c>
      <c r="AD109" s="212">
        <f>INDEX(Coefficients!$P$3:$P$7,MATCH(S109,Coefficients!$O$3:$O$7))</f>
        <v>50</v>
      </c>
      <c r="AE109" s="212">
        <f>INDEX(Coefficients!$P$3:$P$7,MATCH(S109,Coefficients!$O$3:$O$7)+1)</f>
        <v>41.8</v>
      </c>
      <c r="AF109" s="212">
        <f t="shared" si="119"/>
        <v>44.26</v>
      </c>
      <c r="AG109" s="136">
        <f t="shared" si="120"/>
        <v>2011</v>
      </c>
      <c r="AH109" s="137">
        <f t="shared" si="121"/>
        <v>19.482500000000002</v>
      </c>
      <c r="AI109" s="207">
        <f t="shared" si="147"/>
        <v>232.47000000000003</v>
      </c>
      <c r="AJ109" s="213">
        <f t="shared" si="148"/>
        <v>19.372500000000002</v>
      </c>
      <c r="AK109" s="136">
        <v>12</v>
      </c>
      <c r="AL109" s="137">
        <f t="shared" si="122"/>
        <v>62.135781250000001</v>
      </c>
      <c r="AM109" s="214">
        <f t="shared" si="123"/>
        <v>0.961755340602649</v>
      </c>
      <c r="AN109" s="207">
        <f>INDEX(Coefficients!$K$3:$K$10,MATCH(S109,Coefficients!$K$3:$K$10))</f>
        <v>0.35</v>
      </c>
      <c r="AO109" s="207">
        <f>INDEX(Coefficients!$K$3:$K$10,MATCH(S109,Coefficients!$K$3:$K$10)+1)</f>
        <v>0.4</v>
      </c>
      <c r="AP109" s="207">
        <f>INDEX(Coefficients!$L$3:$L$10,MATCH(S109,Coefficients!$K$3:$K$10))</f>
        <v>0.19142307491680963</v>
      </c>
      <c r="AQ109" s="207">
        <f>INDEX(Coefficients!$L$3:$L$10,MATCH(S109,Coefficients!$K$3:$K$10)+1)</f>
        <v>0.35425563574488944</v>
      </c>
      <c r="AR109" s="214">
        <f>INDEX(Coefficients!$M$3:$M$10,MATCH(S109,Coefficients!$K$3:$K$10))</f>
        <v>0.20023799980895765</v>
      </c>
      <c r="AS109" s="214">
        <f>INDEX(Coefficients!$M$3:$M$10,MATCH(S109,Coefficients!$K$3:$K$10)+1)</f>
        <v>0.20987997823914079</v>
      </c>
      <c r="AT109" s="92">
        <f t="shared" si="149"/>
        <v>2.5655609924804158E-5</v>
      </c>
      <c r="AU109" s="140">
        <f t="shared" si="124"/>
        <v>0.20409479118103091</v>
      </c>
      <c r="AV109" s="215">
        <f t="shared" si="150"/>
        <v>1.5449949804348019E-5</v>
      </c>
      <c r="AW109" s="118">
        <f t="shared" si="151"/>
        <v>4.8755292267952492E-2</v>
      </c>
      <c r="AX109" s="136">
        <f t="shared" si="125"/>
        <v>0.71366705445737511</v>
      </c>
      <c r="AY109" s="205">
        <f t="shared" si="126"/>
        <v>84.741590689541354</v>
      </c>
      <c r="AZ109" s="137">
        <f t="shared" si="127"/>
        <v>390.35</v>
      </c>
      <c r="BA109" s="213">
        <f t="shared" si="152"/>
        <v>4545.5999999999995</v>
      </c>
      <c r="BB109" s="228">
        <f t="shared" si="153"/>
        <v>7.1971999999999997E-4</v>
      </c>
      <c r="BC109" s="136" t="str">
        <f t="shared" si="128"/>
        <v>YES</v>
      </c>
      <c r="BD109" s="209">
        <f t="shared" si="129"/>
        <v>2.2944602404391041</v>
      </c>
      <c r="BE109" s="55">
        <f t="shared" si="130"/>
        <v>4.5889204808782086E-2</v>
      </c>
      <c r="BF109" s="126">
        <f t="shared" si="131"/>
        <v>1.1643540312532923</v>
      </c>
      <c r="BG109" s="46">
        <f t="shared" si="154"/>
        <v>-0.70622866669812079</v>
      </c>
      <c r="BH109" s="204">
        <f>VLOOKUP(M109,Coefficients!$E$4:$I$7,3)</f>
        <v>0.43099999999999999</v>
      </c>
      <c r="BI109" s="136">
        <f t="shared" si="155"/>
        <v>2.5000000000000001E-2</v>
      </c>
      <c r="BJ109" s="50">
        <f t="shared" si="156"/>
        <v>0.42423868749999999</v>
      </c>
      <c r="BK109" s="134">
        <f t="shared" si="157"/>
        <v>5.0844935312500015</v>
      </c>
      <c r="BL109" s="46"/>
      <c r="BM109" s="33"/>
      <c r="CB109" s="205" t="str">
        <f t="shared" si="132"/>
        <v>splash</v>
      </c>
      <c r="CC109" s="212">
        <f t="shared" si="133"/>
        <v>1</v>
      </c>
      <c r="CD109" s="205">
        <f>IF(CB109="atmospheric",IF(CC109&gt;=1,Coefficients!$T$5,Coefficients!$T$4),Coefficients!$T$3)</f>
        <v>7.35</v>
      </c>
      <c r="CE109" s="136">
        <f>IF(S109&lt;Coefficients!$V$3,Coefficients!$X$3-(Coefficients!$X$4-Coefficients!$X$3)*(Coefficients!$V$3-S109)/(Coefficients!$V$4-Coefficients!$V$3),IF(S109&gt;Coefficients!$V$6,(Coefficients!$X$6-Coefficients!$X$5)*(S109-Coefficients!$V$6)/(Coefficients!$V$6-Coefficients!$V$5)+Coefficients!$X$6,VLOOKUP(S109,Coefficients!$V$3:$X$6,3)))</f>
        <v>5.1999999999999975</v>
      </c>
      <c r="CF109" s="119">
        <f t="shared" si="158"/>
        <v>1.6409601519999992E-4</v>
      </c>
      <c r="CG109" s="136">
        <f>VLOOKUP(CB109,Coefficients!$Z$4:$AD$7,4,FALSE)</f>
        <v>0.26500000000000001</v>
      </c>
      <c r="CH109" s="136">
        <f>VLOOKUP(CB109,Coefficients!$Z$4:$AD$7,2,FALSE)</f>
        <v>0.37</v>
      </c>
      <c r="CI109" s="214">
        <f t="shared" si="134"/>
        <v>6.6788874694718494</v>
      </c>
      <c r="CJ109" s="47">
        <f t="shared" si="135"/>
        <v>9.1477071826035608E-2</v>
      </c>
      <c r="CK109" s="34">
        <v>3.35</v>
      </c>
      <c r="CL109" s="52">
        <f t="shared" si="159"/>
        <v>2.7306588604786748E-2</v>
      </c>
      <c r="CM109" s="51">
        <f>VLOOKUP(N109,Coefficients!$E$12:$I$16,3)</f>
        <v>6.0350000000000001</v>
      </c>
      <c r="CN109" s="136">
        <f t="shared" si="160"/>
        <v>2.5000000000000001E-2</v>
      </c>
      <c r="CO109" s="50">
        <f t="shared" si="161"/>
        <v>5.9403259374999999</v>
      </c>
      <c r="CP109" s="189">
        <f t="shared" si="162"/>
        <v>71.19470640625002</v>
      </c>
      <c r="DL109" s="133">
        <f t="shared" si="163"/>
        <v>6.4660000000000002</v>
      </c>
      <c r="DM109" s="133">
        <f t="shared" si="136"/>
        <v>11.520299520011518</v>
      </c>
      <c r="DN109" s="133">
        <f t="shared" si="137"/>
        <v>5.4221766846903838</v>
      </c>
      <c r="DO109" s="133">
        <f t="shared" si="138"/>
        <v>36406.043454349718</v>
      </c>
      <c r="DP109" s="133">
        <f t="shared" si="139"/>
        <v>7.6844907662845571E-3</v>
      </c>
      <c r="DQ109" s="133">
        <f t="shared" si="140"/>
        <v>1.2312588660166142E-2</v>
      </c>
      <c r="DR109" s="133">
        <f t="shared" si="164"/>
        <v>7.8961705968650796E-4</v>
      </c>
      <c r="DS109" s="133">
        <v>1</v>
      </c>
      <c r="DT109" s="133">
        <f t="shared" si="141"/>
        <v>4.4417704023999391</v>
      </c>
      <c r="DU109" s="134"/>
      <c r="DV109" s="48">
        <f t="shared" si="142"/>
        <v>1.253077637114214E-3</v>
      </c>
    </row>
    <row r="110" spans="2:126" ht="15" customHeight="1" outlineLevel="1">
      <c r="B110" s="56" t="s">
        <v>99</v>
      </c>
      <c r="C110" s="56" t="s">
        <v>189</v>
      </c>
      <c r="D110" s="56">
        <v>2012</v>
      </c>
      <c r="E110" s="57">
        <f>'MRI-CGCM2.3.2 (Likely)'!M40</f>
        <v>19.515000000000001</v>
      </c>
      <c r="F110" s="57">
        <f>'MRI-CGCM2.3.2 (Likely)'!S40</f>
        <v>62.118437499999999</v>
      </c>
      <c r="G110" s="57">
        <f>'MRI-CGCM2.3.2 (Likely)'!K40</f>
        <v>393.20000000000005</v>
      </c>
      <c r="H110" s="146">
        <f t="shared" si="106"/>
        <v>2007</v>
      </c>
      <c r="I110" s="141" t="str">
        <f t="shared" si="107"/>
        <v>Pile No 243 @ Berth 107</v>
      </c>
      <c r="J110" s="205" t="str">
        <f t="shared" si="108"/>
        <v>splash</v>
      </c>
      <c r="K110" s="212">
        <f t="shared" si="109"/>
        <v>1</v>
      </c>
      <c r="L110" s="146" t="str">
        <f t="shared" si="110"/>
        <v>C1</v>
      </c>
      <c r="M110" s="146" t="str">
        <f t="shared" si="111"/>
        <v>CB4</v>
      </c>
      <c r="N110" s="146" t="str">
        <f t="shared" si="112"/>
        <v>CL5</v>
      </c>
      <c r="O110" s="146">
        <f t="shared" si="113"/>
        <v>0</v>
      </c>
      <c r="P110" s="146">
        <f t="shared" si="114"/>
        <v>50</v>
      </c>
      <c r="Q110" s="146">
        <f t="shared" si="115"/>
        <v>1200</v>
      </c>
      <c r="R110" s="146">
        <f t="shared" si="116"/>
        <v>60</v>
      </c>
      <c r="S110" s="146">
        <f t="shared" si="117"/>
        <v>0.37</v>
      </c>
      <c r="T110" s="146">
        <f t="shared" si="118"/>
        <v>310</v>
      </c>
      <c r="V110" s="237">
        <f t="shared" si="143"/>
        <v>4.7006188636836983E-2</v>
      </c>
      <c r="W110" s="214">
        <f t="shared" si="144"/>
        <v>1.2202032226560373</v>
      </c>
      <c r="Y110" s="238">
        <f t="shared" si="145"/>
        <v>3.2566137196845979E-2</v>
      </c>
      <c r="Z110" s="214">
        <f t="shared" si="146"/>
        <v>0.10909655960943404</v>
      </c>
      <c r="AB110" s="207">
        <f>INDEX(Coefficients!$O$3:$O$7,MATCH(S110,Coefficients!$O$3:$O$7))</f>
        <v>0.3</v>
      </c>
      <c r="AC110" s="207">
        <f>INDEX(Coefficients!$O$3:$O$7,MATCH(S110,Coefficients!$O$3:$O$7)+1)</f>
        <v>0.4</v>
      </c>
      <c r="AD110" s="212">
        <f>INDEX(Coefficients!$P$3:$P$7,MATCH(S110,Coefficients!$O$3:$O$7))</f>
        <v>50</v>
      </c>
      <c r="AE110" s="212">
        <f>INDEX(Coefficients!$P$3:$P$7,MATCH(S110,Coefficients!$O$3:$O$7)+1)</f>
        <v>41.8</v>
      </c>
      <c r="AF110" s="212">
        <f t="shared" si="119"/>
        <v>44.26</v>
      </c>
      <c r="AG110" s="136">
        <f t="shared" si="120"/>
        <v>2012</v>
      </c>
      <c r="AH110" s="137">
        <f t="shared" si="121"/>
        <v>19.515000000000001</v>
      </c>
      <c r="AI110" s="207">
        <f t="shared" si="147"/>
        <v>251.98500000000001</v>
      </c>
      <c r="AJ110" s="213">
        <f t="shared" si="148"/>
        <v>19.383461538461539</v>
      </c>
      <c r="AK110" s="136">
        <v>12</v>
      </c>
      <c r="AL110" s="137">
        <f t="shared" si="122"/>
        <v>62.118437499999999</v>
      </c>
      <c r="AM110" s="214">
        <f t="shared" si="123"/>
        <v>0.96241208506934872</v>
      </c>
      <c r="AN110" s="207">
        <f>INDEX(Coefficients!$K$3:$K$10,MATCH(S110,Coefficients!$K$3:$K$10))</f>
        <v>0.35</v>
      </c>
      <c r="AO110" s="207">
        <f>INDEX(Coefficients!$K$3:$K$10,MATCH(S110,Coefficients!$K$3:$K$10)+1)</f>
        <v>0.4</v>
      </c>
      <c r="AP110" s="207">
        <f>INDEX(Coefficients!$L$3:$L$10,MATCH(S110,Coefficients!$K$3:$K$10))</f>
        <v>0.19142307491680963</v>
      </c>
      <c r="AQ110" s="207">
        <f>INDEX(Coefficients!$L$3:$L$10,MATCH(S110,Coefficients!$K$3:$K$10)+1)</f>
        <v>0.35425563574488944</v>
      </c>
      <c r="AR110" s="214">
        <f>INDEX(Coefficients!$M$3:$M$10,MATCH(S110,Coefficients!$K$3:$K$10))</f>
        <v>0.20023799980895765</v>
      </c>
      <c r="AS110" s="214">
        <f>INDEX(Coefficients!$M$3:$M$10,MATCH(S110,Coefficients!$K$3:$K$10)+1)</f>
        <v>0.20987997823914079</v>
      </c>
      <c r="AT110" s="92">
        <f t="shared" si="149"/>
        <v>2.5655609924804158E-5</v>
      </c>
      <c r="AU110" s="140">
        <f t="shared" si="124"/>
        <v>0.20409479118103091</v>
      </c>
      <c r="AV110" s="215">
        <f t="shared" si="150"/>
        <v>1.519960521352872E-5</v>
      </c>
      <c r="AW110" s="118">
        <f t="shared" si="151"/>
        <v>4.7965281695254006E-2</v>
      </c>
      <c r="AX110" s="136">
        <f t="shared" si="125"/>
        <v>0.71366705445737511</v>
      </c>
      <c r="AY110" s="205">
        <f t="shared" si="126"/>
        <v>84.741590689541354</v>
      </c>
      <c r="AZ110" s="137">
        <f t="shared" si="127"/>
        <v>393.20000000000005</v>
      </c>
      <c r="BA110" s="213">
        <f t="shared" si="152"/>
        <v>4938.7999999999993</v>
      </c>
      <c r="BB110" s="228">
        <f t="shared" si="153"/>
        <v>7.2182461538461526E-4</v>
      </c>
      <c r="BC110" s="136" t="str">
        <f t="shared" si="128"/>
        <v>YES</v>
      </c>
      <c r="BD110" s="209">
        <f t="shared" si="129"/>
        <v>2.3503094318418492</v>
      </c>
      <c r="BE110" s="55">
        <f t="shared" si="130"/>
        <v>4.7006188636836983E-2</v>
      </c>
      <c r="BF110" s="126">
        <f t="shared" si="131"/>
        <v>1.2202032226560373</v>
      </c>
      <c r="BG110" s="46">
        <f t="shared" si="154"/>
        <v>-0.71724476765010359</v>
      </c>
      <c r="BH110" s="204">
        <f>VLOOKUP(M110,Coefficients!$E$4:$I$7,3)</f>
        <v>0.43099999999999999</v>
      </c>
      <c r="BI110" s="136">
        <f t="shared" si="155"/>
        <v>2.5000000000000001E-2</v>
      </c>
      <c r="BJ110" s="50">
        <f t="shared" si="156"/>
        <v>0.42435679807692306</v>
      </c>
      <c r="BK110" s="134">
        <f t="shared" si="157"/>
        <v>5.5088503293269246</v>
      </c>
      <c r="BL110" s="46"/>
      <c r="BM110" s="33"/>
      <c r="CB110" s="205" t="str">
        <f t="shared" si="132"/>
        <v>splash</v>
      </c>
      <c r="CC110" s="212">
        <f t="shared" si="133"/>
        <v>1</v>
      </c>
      <c r="CD110" s="205">
        <f>IF(CB110="atmospheric",IF(CC110&gt;=1,Coefficients!$T$5,Coefficients!$T$4),Coefficients!$T$3)</f>
        <v>7.35</v>
      </c>
      <c r="CE110" s="136">
        <f>IF(S110&lt;Coefficients!$V$3,Coefficients!$X$3-(Coefficients!$X$4-Coefficients!$X$3)*(Coefficients!$V$3-S110)/(Coefficients!$V$4-Coefficients!$V$3),IF(S110&gt;Coefficients!$V$6,(Coefficients!$X$6-Coefficients!$X$5)*(S110-Coefficients!$V$6)/(Coefficients!$V$6-Coefficients!$V$5)+Coefficients!$X$6,VLOOKUP(S110,Coefficients!$V$3:$X$6,3)))</f>
        <v>5.1999999999999975</v>
      </c>
      <c r="CF110" s="119">
        <f t="shared" si="158"/>
        <v>1.6409601519999992E-4</v>
      </c>
      <c r="CG110" s="136">
        <f>VLOOKUP(CB110,Coefficients!$Z$4:$AD$7,4,FALSE)</f>
        <v>0.26500000000000001</v>
      </c>
      <c r="CH110" s="136">
        <f>VLOOKUP(CB110,Coefficients!$Z$4:$AD$7,2,FALSE)</f>
        <v>0.37</v>
      </c>
      <c r="CI110" s="214">
        <f t="shared" si="134"/>
        <v>6.6798925939032863</v>
      </c>
      <c r="CJ110" s="47">
        <f t="shared" si="135"/>
        <v>0.10909655960943404</v>
      </c>
      <c r="CK110" s="34">
        <v>3.35</v>
      </c>
      <c r="CL110" s="52">
        <f t="shared" si="159"/>
        <v>3.2566137196845979E-2</v>
      </c>
      <c r="CM110" s="51">
        <f>VLOOKUP(N110,Coefficients!$E$12:$I$16,3)</f>
        <v>6.0350000000000001</v>
      </c>
      <c r="CN110" s="136">
        <f t="shared" si="160"/>
        <v>2.5000000000000001E-2</v>
      </c>
      <c r="CO110" s="50">
        <f t="shared" si="161"/>
        <v>5.9419797596153847</v>
      </c>
      <c r="CP110" s="189">
        <f t="shared" si="162"/>
        <v>77.136686165865399</v>
      </c>
      <c r="DL110" s="133">
        <f t="shared" si="163"/>
        <v>6.4660000000000002</v>
      </c>
      <c r="DM110" s="133">
        <f t="shared" si="136"/>
        <v>11.520299520011518</v>
      </c>
      <c r="DN110" s="133">
        <f t="shared" si="137"/>
        <v>5.4221766846903838</v>
      </c>
      <c r="DO110" s="133">
        <f t="shared" si="138"/>
        <v>36406.043454349718</v>
      </c>
      <c r="DP110" s="133">
        <f t="shared" si="139"/>
        <v>7.6844907662845571E-3</v>
      </c>
      <c r="DQ110" s="133">
        <f t="shared" si="140"/>
        <v>1.2312588660166142E-2</v>
      </c>
      <c r="DR110" s="133">
        <f t="shared" si="164"/>
        <v>7.8961705968650796E-4</v>
      </c>
      <c r="DS110" s="133">
        <v>1</v>
      </c>
      <c r="DT110" s="133">
        <f t="shared" si="141"/>
        <v>4.4417704023999391</v>
      </c>
      <c r="DU110" s="134"/>
      <c r="DV110" s="48">
        <f t="shared" si="142"/>
        <v>1.5308099882480556E-3</v>
      </c>
    </row>
    <row r="111" spans="2:126" ht="15" customHeight="1" outlineLevel="1">
      <c r="B111" s="56" t="s">
        <v>99</v>
      </c>
      <c r="C111" s="56" t="s">
        <v>189</v>
      </c>
      <c r="D111" s="56">
        <v>2013</v>
      </c>
      <c r="E111" s="57">
        <f>'MRI-CGCM2.3.2 (Likely)'!M41</f>
        <v>19.547500000000003</v>
      </c>
      <c r="F111" s="57">
        <f>'MRI-CGCM2.3.2 (Likely)'!S41</f>
        <v>62.101093749999997</v>
      </c>
      <c r="G111" s="57">
        <f>'MRI-CGCM2.3.2 (Likely)'!K41</f>
        <v>396.05000000000007</v>
      </c>
      <c r="H111" s="146">
        <f t="shared" si="106"/>
        <v>2007</v>
      </c>
      <c r="I111" s="141" t="str">
        <f t="shared" si="107"/>
        <v>Pile No 243 @ Berth 107</v>
      </c>
      <c r="J111" s="205" t="str">
        <f t="shared" si="108"/>
        <v>splash</v>
      </c>
      <c r="K111" s="212">
        <f t="shared" si="109"/>
        <v>1</v>
      </c>
      <c r="L111" s="146" t="str">
        <f t="shared" si="110"/>
        <v>C1</v>
      </c>
      <c r="M111" s="146" t="str">
        <f t="shared" si="111"/>
        <v>CB4</v>
      </c>
      <c r="N111" s="146" t="str">
        <f t="shared" si="112"/>
        <v>CL5</v>
      </c>
      <c r="O111" s="146">
        <f t="shared" si="113"/>
        <v>0</v>
      </c>
      <c r="P111" s="146">
        <f t="shared" si="114"/>
        <v>50</v>
      </c>
      <c r="Q111" s="146">
        <f t="shared" si="115"/>
        <v>1200</v>
      </c>
      <c r="R111" s="146">
        <f t="shared" si="116"/>
        <v>60</v>
      </c>
      <c r="S111" s="146">
        <f t="shared" si="117"/>
        <v>0.37</v>
      </c>
      <c r="T111" s="146">
        <f t="shared" si="118"/>
        <v>310</v>
      </c>
      <c r="V111" s="237">
        <f t="shared" si="143"/>
        <v>4.8074783307771901E-2</v>
      </c>
      <c r="W111" s="214">
        <f t="shared" si="144"/>
        <v>1.2736329562027833</v>
      </c>
      <c r="Y111" s="238">
        <f t="shared" si="145"/>
        <v>3.8076721410821558E-2</v>
      </c>
      <c r="Z111" s="214">
        <f t="shared" si="146"/>
        <v>0.12755701672625222</v>
      </c>
      <c r="AB111" s="207">
        <f>INDEX(Coefficients!$O$3:$O$7,MATCH(S111,Coefficients!$O$3:$O$7))</f>
        <v>0.3</v>
      </c>
      <c r="AC111" s="207">
        <f>INDEX(Coefficients!$O$3:$O$7,MATCH(S111,Coefficients!$O$3:$O$7)+1)</f>
        <v>0.4</v>
      </c>
      <c r="AD111" s="212">
        <f>INDEX(Coefficients!$P$3:$P$7,MATCH(S111,Coefficients!$O$3:$O$7))</f>
        <v>50</v>
      </c>
      <c r="AE111" s="212">
        <f>INDEX(Coefficients!$P$3:$P$7,MATCH(S111,Coefficients!$O$3:$O$7)+1)</f>
        <v>41.8</v>
      </c>
      <c r="AF111" s="212">
        <f t="shared" si="119"/>
        <v>44.26</v>
      </c>
      <c r="AG111" s="136">
        <f t="shared" si="120"/>
        <v>2013</v>
      </c>
      <c r="AH111" s="137">
        <f t="shared" si="121"/>
        <v>19.547500000000003</v>
      </c>
      <c r="AI111" s="207">
        <f t="shared" si="147"/>
        <v>271.53250000000003</v>
      </c>
      <c r="AJ111" s="213">
        <f t="shared" si="148"/>
        <v>19.395178571428573</v>
      </c>
      <c r="AK111" s="136">
        <v>12</v>
      </c>
      <c r="AL111" s="137">
        <f t="shared" si="122"/>
        <v>62.101093749999997</v>
      </c>
      <c r="AM111" s="214">
        <f t="shared" si="123"/>
        <v>0.96311453527333057</v>
      </c>
      <c r="AN111" s="207">
        <f>INDEX(Coefficients!$K$3:$K$10,MATCH(S111,Coefficients!$K$3:$K$10))</f>
        <v>0.35</v>
      </c>
      <c r="AO111" s="207">
        <f>INDEX(Coefficients!$K$3:$K$10,MATCH(S111,Coefficients!$K$3:$K$10)+1)</f>
        <v>0.4</v>
      </c>
      <c r="AP111" s="207">
        <f>INDEX(Coefficients!$L$3:$L$10,MATCH(S111,Coefficients!$K$3:$K$10))</f>
        <v>0.19142307491680963</v>
      </c>
      <c r="AQ111" s="207">
        <f>INDEX(Coefficients!$L$3:$L$10,MATCH(S111,Coefficients!$K$3:$K$10)+1)</f>
        <v>0.35425563574488944</v>
      </c>
      <c r="AR111" s="214">
        <f>INDEX(Coefficients!$M$3:$M$10,MATCH(S111,Coefficients!$K$3:$K$10))</f>
        <v>0.20023799980895765</v>
      </c>
      <c r="AS111" s="214">
        <f>INDEX(Coefficients!$M$3:$M$10,MATCH(S111,Coefficients!$K$3:$K$10)+1)</f>
        <v>0.20987997823914079</v>
      </c>
      <c r="AT111" s="92">
        <f t="shared" si="149"/>
        <v>2.5655609924804158E-5</v>
      </c>
      <c r="AU111" s="140">
        <f t="shared" si="124"/>
        <v>0.20409479118103091</v>
      </c>
      <c r="AV111" s="215">
        <f t="shared" si="150"/>
        <v>1.4971440260938567E-5</v>
      </c>
      <c r="AW111" s="118">
        <f t="shared" si="151"/>
        <v>4.7245263242785905E-2</v>
      </c>
      <c r="AX111" s="136">
        <f t="shared" si="125"/>
        <v>0.71366705445737511</v>
      </c>
      <c r="AY111" s="205">
        <f t="shared" si="126"/>
        <v>84.741590689541354</v>
      </c>
      <c r="AZ111" s="137">
        <f t="shared" si="127"/>
        <v>396.05000000000007</v>
      </c>
      <c r="BA111" s="213">
        <f t="shared" si="152"/>
        <v>5334.8499999999995</v>
      </c>
      <c r="BB111" s="228">
        <f t="shared" si="153"/>
        <v>7.2401535714285701E-4</v>
      </c>
      <c r="BC111" s="136" t="str">
        <f t="shared" si="128"/>
        <v>YES</v>
      </c>
      <c r="BD111" s="209">
        <f t="shared" si="129"/>
        <v>2.4037391653885951</v>
      </c>
      <c r="BE111" s="55">
        <f t="shared" si="130"/>
        <v>4.8074783307771901E-2</v>
      </c>
      <c r="BF111" s="126">
        <f t="shared" si="131"/>
        <v>1.2736329562027833</v>
      </c>
      <c r="BG111" s="46">
        <f t="shared" si="154"/>
        <v>-0.72701751161526484</v>
      </c>
      <c r="BH111" s="204">
        <f>VLOOKUP(M111,Coefficients!$E$4:$I$7,3)</f>
        <v>0.43099999999999999</v>
      </c>
      <c r="BI111" s="136">
        <f t="shared" si="155"/>
        <v>2.5000000000000001E-2</v>
      </c>
      <c r="BJ111" s="50">
        <f t="shared" si="156"/>
        <v>0.42448304910714291</v>
      </c>
      <c r="BK111" s="134">
        <f t="shared" si="157"/>
        <v>5.9333333784340674</v>
      </c>
      <c r="BL111" s="46"/>
      <c r="BM111" s="33"/>
      <c r="CB111" s="205" t="str">
        <f t="shared" si="132"/>
        <v>splash</v>
      </c>
      <c r="CC111" s="212">
        <f t="shared" si="133"/>
        <v>1</v>
      </c>
      <c r="CD111" s="205">
        <f>IF(CB111="atmospheric",IF(CC111&gt;=1,Coefficients!$T$5,Coefficients!$T$4),Coefficients!$T$3)</f>
        <v>7.35</v>
      </c>
      <c r="CE111" s="136">
        <f>IF(S111&lt;Coefficients!$V$3,Coefficients!$X$3-(Coefficients!$X$4-Coefficients!$X$3)*(Coefficients!$V$3-S111)/(Coefficients!$V$4-Coefficients!$V$3),IF(S111&gt;Coefficients!$V$6,(Coefficients!$X$6-Coefficients!$X$5)*(S111-Coefficients!$V$6)/(Coefficients!$V$6-Coefficients!$V$5)+Coefficients!$X$6,VLOOKUP(S111,Coefficients!$V$3:$X$6,3)))</f>
        <v>5.1999999999999975</v>
      </c>
      <c r="CF111" s="119">
        <f t="shared" si="158"/>
        <v>1.6409601519999992E-4</v>
      </c>
      <c r="CG111" s="136">
        <f>VLOOKUP(CB111,Coefficients!$Z$4:$AD$7,4,FALSE)</f>
        <v>0.26500000000000001</v>
      </c>
      <c r="CH111" s="136">
        <f>VLOOKUP(CB111,Coefficients!$Z$4:$AD$7,2,FALSE)</f>
        <v>0.37</v>
      </c>
      <c r="CI111" s="214">
        <f t="shared" si="134"/>
        <v>6.6807129332005237</v>
      </c>
      <c r="CJ111" s="47">
        <f t="shared" si="135"/>
        <v>0.12755701672625222</v>
      </c>
      <c r="CK111" s="34">
        <v>3.35</v>
      </c>
      <c r="CL111" s="52">
        <f t="shared" si="159"/>
        <v>3.8076721410821558E-2</v>
      </c>
      <c r="CM111" s="51">
        <f>VLOOKUP(N111,Coefficients!$E$12:$I$16,3)</f>
        <v>6.0350000000000001</v>
      </c>
      <c r="CN111" s="136">
        <f t="shared" si="160"/>
        <v>2.5000000000000001E-2</v>
      </c>
      <c r="CO111" s="50">
        <f t="shared" si="161"/>
        <v>5.9437475669642863</v>
      </c>
      <c r="CP111" s="189">
        <f t="shared" si="162"/>
        <v>83.08043373282969</v>
      </c>
      <c r="DL111" s="133">
        <f t="shared" si="163"/>
        <v>6.4660000000000002</v>
      </c>
      <c r="DM111" s="133">
        <f t="shared" si="136"/>
        <v>11.520299520011518</v>
      </c>
      <c r="DN111" s="133">
        <f t="shared" si="137"/>
        <v>5.4221766846903838</v>
      </c>
      <c r="DO111" s="133">
        <f t="shared" si="138"/>
        <v>36406.043454349718</v>
      </c>
      <c r="DP111" s="133">
        <f t="shared" si="139"/>
        <v>7.6844907662845571E-3</v>
      </c>
      <c r="DQ111" s="133">
        <f t="shared" si="140"/>
        <v>1.2312588660166142E-2</v>
      </c>
      <c r="DR111" s="133">
        <f t="shared" si="164"/>
        <v>7.8961705968650796E-4</v>
      </c>
      <c r="DS111" s="133">
        <v>1</v>
      </c>
      <c r="DT111" s="133">
        <f t="shared" si="141"/>
        <v>4.4417704023999391</v>
      </c>
      <c r="DU111" s="134"/>
      <c r="DV111" s="48">
        <f t="shared" si="142"/>
        <v>1.8305301308956452E-3</v>
      </c>
    </row>
    <row r="112" spans="2:126" ht="15" customHeight="1" outlineLevel="1">
      <c r="B112" s="56" t="s">
        <v>99</v>
      </c>
      <c r="C112" s="56" t="s">
        <v>189</v>
      </c>
      <c r="D112" s="56">
        <v>2014</v>
      </c>
      <c r="E112" s="57">
        <f>'MRI-CGCM2.3.2 (Likely)'!M42</f>
        <v>19.580000000000002</v>
      </c>
      <c r="F112" s="57">
        <f>'MRI-CGCM2.3.2 (Likely)'!S42</f>
        <v>62.083750000000002</v>
      </c>
      <c r="G112" s="57">
        <f>'MRI-CGCM2.3.2 (Likely)'!K42</f>
        <v>398.90000000000009</v>
      </c>
      <c r="H112" s="146">
        <f t="shared" si="106"/>
        <v>2007</v>
      </c>
      <c r="I112" s="141" t="str">
        <f t="shared" si="107"/>
        <v>Pile No 243 @ Berth 107</v>
      </c>
      <c r="J112" s="205" t="str">
        <f t="shared" si="108"/>
        <v>splash</v>
      </c>
      <c r="K112" s="212">
        <f t="shared" si="109"/>
        <v>1</v>
      </c>
      <c r="L112" s="146" t="str">
        <f t="shared" si="110"/>
        <v>C1</v>
      </c>
      <c r="M112" s="146" t="str">
        <f t="shared" si="111"/>
        <v>CB4</v>
      </c>
      <c r="N112" s="146" t="str">
        <f t="shared" si="112"/>
        <v>CL5</v>
      </c>
      <c r="O112" s="146">
        <f t="shared" si="113"/>
        <v>0</v>
      </c>
      <c r="P112" s="146">
        <f t="shared" si="114"/>
        <v>50</v>
      </c>
      <c r="Q112" s="146">
        <f t="shared" si="115"/>
        <v>1200</v>
      </c>
      <c r="R112" s="146">
        <f t="shared" si="116"/>
        <v>60</v>
      </c>
      <c r="S112" s="146">
        <f t="shared" si="117"/>
        <v>0.37</v>
      </c>
      <c r="T112" s="146">
        <f t="shared" si="118"/>
        <v>310</v>
      </c>
      <c r="V112" s="237">
        <f t="shared" si="143"/>
        <v>4.9100842414004815E-2</v>
      </c>
      <c r="W112" s="214">
        <f t="shared" si="144"/>
        <v>1.3249359115144288</v>
      </c>
      <c r="Y112" s="238">
        <f t="shared" si="145"/>
        <v>4.379665902543585E-2</v>
      </c>
      <c r="Z112" s="214">
        <f t="shared" si="146"/>
        <v>0.14671880773521009</v>
      </c>
      <c r="AB112" s="207">
        <f>INDEX(Coefficients!$O$3:$O$7,MATCH(S112,Coefficients!$O$3:$O$7))</f>
        <v>0.3</v>
      </c>
      <c r="AC112" s="207">
        <f>INDEX(Coefficients!$O$3:$O$7,MATCH(S112,Coefficients!$O$3:$O$7)+1)</f>
        <v>0.4</v>
      </c>
      <c r="AD112" s="212">
        <f>INDEX(Coefficients!$P$3:$P$7,MATCH(S112,Coefficients!$O$3:$O$7))</f>
        <v>50</v>
      </c>
      <c r="AE112" s="212">
        <f>INDEX(Coefficients!$P$3:$P$7,MATCH(S112,Coefficients!$O$3:$O$7)+1)</f>
        <v>41.8</v>
      </c>
      <c r="AF112" s="212">
        <f t="shared" si="119"/>
        <v>44.26</v>
      </c>
      <c r="AG112" s="136">
        <f t="shared" si="120"/>
        <v>2014</v>
      </c>
      <c r="AH112" s="137">
        <f t="shared" si="121"/>
        <v>19.580000000000002</v>
      </c>
      <c r="AI112" s="207">
        <f t="shared" si="147"/>
        <v>291.11250000000001</v>
      </c>
      <c r="AJ112" s="213">
        <f t="shared" si="148"/>
        <v>19.407500000000002</v>
      </c>
      <c r="AK112" s="136">
        <v>12</v>
      </c>
      <c r="AL112" s="137">
        <f t="shared" si="122"/>
        <v>62.083750000000002</v>
      </c>
      <c r="AM112" s="214">
        <f t="shared" si="123"/>
        <v>0.96385371199203229</v>
      </c>
      <c r="AN112" s="207">
        <f>INDEX(Coefficients!$K$3:$K$10,MATCH(S112,Coefficients!$K$3:$K$10))</f>
        <v>0.35</v>
      </c>
      <c r="AO112" s="207">
        <f>INDEX(Coefficients!$K$3:$K$10,MATCH(S112,Coefficients!$K$3:$K$10)+1)</f>
        <v>0.4</v>
      </c>
      <c r="AP112" s="207">
        <f>INDEX(Coefficients!$L$3:$L$10,MATCH(S112,Coefficients!$K$3:$K$10))</f>
        <v>0.19142307491680963</v>
      </c>
      <c r="AQ112" s="207">
        <f>INDEX(Coefficients!$L$3:$L$10,MATCH(S112,Coefficients!$K$3:$K$10)+1)</f>
        <v>0.35425563574488944</v>
      </c>
      <c r="AR112" s="214">
        <f>INDEX(Coefficients!$M$3:$M$10,MATCH(S112,Coefficients!$K$3:$K$10))</f>
        <v>0.20023799980895765</v>
      </c>
      <c r="AS112" s="214">
        <f>INDEX(Coefficients!$M$3:$M$10,MATCH(S112,Coefficients!$K$3:$K$10)+1)</f>
        <v>0.20987997823914079</v>
      </c>
      <c r="AT112" s="92">
        <f t="shared" si="149"/>
        <v>2.5655609924804158E-5</v>
      </c>
      <c r="AU112" s="140">
        <f t="shared" si="124"/>
        <v>0.20409479118103091</v>
      </c>
      <c r="AV112" s="215">
        <f t="shared" si="150"/>
        <v>1.4762103431381688E-5</v>
      </c>
      <c r="AW112" s="118">
        <f t="shared" si="151"/>
        <v>4.6584660558845803E-2</v>
      </c>
      <c r="AX112" s="136">
        <f t="shared" si="125"/>
        <v>0.71366705445737511</v>
      </c>
      <c r="AY112" s="205">
        <f t="shared" si="126"/>
        <v>84.741590689541354</v>
      </c>
      <c r="AZ112" s="137">
        <f t="shared" si="127"/>
        <v>398.90000000000009</v>
      </c>
      <c r="BA112" s="213">
        <f t="shared" si="152"/>
        <v>5733.75</v>
      </c>
      <c r="BB112" s="228">
        <f t="shared" si="153"/>
        <v>7.2627499999999997E-4</v>
      </c>
      <c r="BC112" s="136" t="str">
        <f t="shared" si="128"/>
        <v>YES</v>
      </c>
      <c r="BD112" s="209">
        <f t="shared" si="129"/>
        <v>2.4550421207002406</v>
      </c>
      <c r="BE112" s="55">
        <f t="shared" si="130"/>
        <v>4.9100842414004815E-2</v>
      </c>
      <c r="BF112" s="126">
        <f t="shared" si="131"/>
        <v>1.3249359115144288</v>
      </c>
      <c r="BG112" s="46">
        <f t="shared" si="154"/>
        <v>-0.73576129726974981</v>
      </c>
      <c r="BH112" s="204">
        <f>VLOOKUP(M112,Coefficients!$E$4:$I$7,3)</f>
        <v>0.43099999999999999</v>
      </c>
      <c r="BI112" s="136">
        <f t="shared" si="155"/>
        <v>2.5000000000000001E-2</v>
      </c>
      <c r="BJ112" s="50">
        <f t="shared" si="156"/>
        <v>0.42461581250000002</v>
      </c>
      <c r="BK112" s="134">
        <f t="shared" si="157"/>
        <v>6.3579491909340673</v>
      </c>
      <c r="BL112" s="46"/>
      <c r="BM112" s="33"/>
      <c r="CB112" s="205" t="str">
        <f t="shared" si="132"/>
        <v>splash</v>
      </c>
      <c r="CC112" s="212">
        <f t="shared" si="133"/>
        <v>1</v>
      </c>
      <c r="CD112" s="205">
        <f>IF(CB112="atmospheric",IF(CC112&gt;=1,Coefficients!$T$5,Coefficients!$T$4),Coefficients!$T$3)</f>
        <v>7.35</v>
      </c>
      <c r="CE112" s="136">
        <f>IF(S112&lt;Coefficients!$V$3,Coefficients!$X$3-(Coefficients!$X$4-Coefficients!$X$3)*(Coefficients!$V$3-S112)/(Coefficients!$V$4-Coefficients!$V$3),IF(S112&gt;Coefficients!$V$6,(Coefficients!$X$6-Coefficients!$X$5)*(S112-Coefficients!$V$6)/(Coefficients!$V$6-Coefficients!$V$5)+Coefficients!$X$6,VLOOKUP(S112,Coefficients!$V$3:$X$6,3)))</f>
        <v>5.1999999999999975</v>
      </c>
      <c r="CF112" s="119">
        <f t="shared" si="158"/>
        <v>1.6409601519999992E-4</v>
      </c>
      <c r="CG112" s="136">
        <f>VLOOKUP(CB112,Coefficients!$Z$4:$AD$7,4,FALSE)</f>
        <v>0.26500000000000001</v>
      </c>
      <c r="CH112" s="136">
        <f>VLOOKUP(CB112,Coefficients!$Z$4:$AD$7,2,FALSE)</f>
        <v>0.37</v>
      </c>
      <c r="CI112" s="214">
        <f t="shared" si="134"/>
        <v>6.6813776084973249</v>
      </c>
      <c r="CJ112" s="47">
        <f t="shared" si="135"/>
        <v>0.14671880773521009</v>
      </c>
      <c r="CK112" s="34">
        <v>3.35</v>
      </c>
      <c r="CL112" s="52">
        <f t="shared" si="159"/>
        <v>4.379665902543585E-2</v>
      </c>
      <c r="CM112" s="51">
        <f>VLOOKUP(N112,Coefficients!$E$12:$I$16,3)</f>
        <v>6.0350000000000001</v>
      </c>
      <c r="CN112" s="136">
        <f t="shared" si="160"/>
        <v>2.5000000000000001E-2</v>
      </c>
      <c r="CO112" s="50">
        <f t="shared" si="161"/>
        <v>5.945606562500001</v>
      </c>
      <c r="CP112" s="189">
        <f t="shared" si="162"/>
        <v>89.026040295329693</v>
      </c>
      <c r="DL112" s="133">
        <f t="shared" si="163"/>
        <v>6.4660000000000002</v>
      </c>
      <c r="DM112" s="133">
        <f t="shared" si="136"/>
        <v>11.520299520011518</v>
      </c>
      <c r="DN112" s="133">
        <f t="shared" si="137"/>
        <v>5.4221766846903838</v>
      </c>
      <c r="DO112" s="133">
        <f t="shared" si="138"/>
        <v>36406.043454349718</v>
      </c>
      <c r="DP112" s="133">
        <f t="shared" si="139"/>
        <v>7.6844907662845571E-3</v>
      </c>
      <c r="DQ112" s="133">
        <f t="shared" si="140"/>
        <v>1.2312588660166142E-2</v>
      </c>
      <c r="DR112" s="133">
        <f t="shared" si="164"/>
        <v>7.8961705968650796E-4</v>
      </c>
      <c r="DS112" s="133">
        <v>1</v>
      </c>
      <c r="DT112" s="133">
        <f t="shared" si="141"/>
        <v>4.4417704023999391</v>
      </c>
      <c r="DU112" s="134"/>
      <c r="DV112" s="48">
        <f t="shared" si="142"/>
        <v>2.1504528530678275E-3</v>
      </c>
    </row>
    <row r="113" spans="2:126" ht="15" customHeight="1" outlineLevel="1">
      <c r="B113" s="56" t="s">
        <v>99</v>
      </c>
      <c r="C113" s="56" t="s">
        <v>189</v>
      </c>
      <c r="D113" s="56">
        <v>2015</v>
      </c>
      <c r="E113" s="57">
        <f>'MRI-CGCM2.3.2 (Likely)'!M43</f>
        <v>19.612500000000001</v>
      </c>
      <c r="F113" s="57">
        <f>'MRI-CGCM2.3.2 (Likely)'!S43</f>
        <v>62.06640625</v>
      </c>
      <c r="G113" s="57">
        <f>'MRI-CGCM2.3.2 (Likely)'!K43</f>
        <v>401.75000000000011</v>
      </c>
      <c r="H113" s="146">
        <f t="shared" si="106"/>
        <v>2007</v>
      </c>
      <c r="I113" s="141" t="str">
        <f t="shared" si="107"/>
        <v>Pile No 243 @ Berth 107</v>
      </c>
      <c r="J113" s="205" t="str">
        <f t="shared" si="108"/>
        <v>splash</v>
      </c>
      <c r="K113" s="212">
        <f t="shared" si="109"/>
        <v>1</v>
      </c>
      <c r="L113" s="146" t="str">
        <f t="shared" si="110"/>
        <v>C1</v>
      </c>
      <c r="M113" s="146" t="str">
        <f t="shared" si="111"/>
        <v>CB4</v>
      </c>
      <c r="N113" s="146" t="str">
        <f t="shared" si="112"/>
        <v>CL5</v>
      </c>
      <c r="O113" s="146">
        <f t="shared" si="113"/>
        <v>0</v>
      </c>
      <c r="P113" s="146">
        <f t="shared" si="114"/>
        <v>50</v>
      </c>
      <c r="Q113" s="146">
        <f t="shared" si="115"/>
        <v>1200</v>
      </c>
      <c r="R113" s="146">
        <f t="shared" si="116"/>
        <v>60</v>
      </c>
      <c r="S113" s="146">
        <f t="shared" si="117"/>
        <v>0.37</v>
      </c>
      <c r="T113" s="146">
        <f t="shared" si="118"/>
        <v>310</v>
      </c>
      <c r="V113" s="237">
        <f t="shared" si="143"/>
        <v>5.008919592529984E-2</v>
      </c>
      <c r="W113" s="214">
        <f t="shared" si="144"/>
        <v>1.3743535870791801</v>
      </c>
      <c r="Y113" s="238">
        <f t="shared" si="145"/>
        <v>4.9689699779070458E-2</v>
      </c>
      <c r="Z113" s="214">
        <f t="shared" si="146"/>
        <v>0.16646049425988604</v>
      </c>
      <c r="AB113" s="207">
        <f>INDEX(Coefficients!$O$3:$O$7,MATCH(S113,Coefficients!$O$3:$O$7))</f>
        <v>0.3</v>
      </c>
      <c r="AC113" s="207">
        <f>INDEX(Coefficients!$O$3:$O$7,MATCH(S113,Coefficients!$O$3:$O$7)+1)</f>
        <v>0.4</v>
      </c>
      <c r="AD113" s="212">
        <f>INDEX(Coefficients!$P$3:$P$7,MATCH(S113,Coefficients!$O$3:$O$7))</f>
        <v>50</v>
      </c>
      <c r="AE113" s="212">
        <f>INDEX(Coefficients!$P$3:$P$7,MATCH(S113,Coefficients!$O$3:$O$7)+1)</f>
        <v>41.8</v>
      </c>
      <c r="AF113" s="212">
        <f t="shared" si="119"/>
        <v>44.26</v>
      </c>
      <c r="AG113" s="136">
        <f t="shared" si="120"/>
        <v>2015</v>
      </c>
      <c r="AH113" s="137">
        <f t="shared" si="121"/>
        <v>19.612500000000001</v>
      </c>
      <c r="AI113" s="207">
        <f t="shared" si="147"/>
        <v>310.72500000000002</v>
      </c>
      <c r="AJ113" s="213">
        <f t="shared" si="148"/>
        <v>19.420312500000001</v>
      </c>
      <c r="AK113" s="136">
        <v>12</v>
      </c>
      <c r="AL113" s="137">
        <f t="shared" si="122"/>
        <v>62.06640625</v>
      </c>
      <c r="AM113" s="214">
        <f t="shared" si="123"/>
        <v>0.96462288418840436</v>
      </c>
      <c r="AN113" s="207">
        <f>INDEX(Coefficients!$K$3:$K$10,MATCH(S113,Coefficients!$K$3:$K$10))</f>
        <v>0.35</v>
      </c>
      <c r="AO113" s="207">
        <f>INDEX(Coefficients!$K$3:$K$10,MATCH(S113,Coefficients!$K$3:$K$10)+1)</f>
        <v>0.4</v>
      </c>
      <c r="AP113" s="207">
        <f>INDEX(Coefficients!$L$3:$L$10,MATCH(S113,Coefficients!$K$3:$K$10))</f>
        <v>0.19142307491680963</v>
      </c>
      <c r="AQ113" s="207">
        <f>INDEX(Coefficients!$L$3:$L$10,MATCH(S113,Coefficients!$K$3:$K$10)+1)</f>
        <v>0.35425563574488944</v>
      </c>
      <c r="AR113" s="214">
        <f>INDEX(Coefficients!$M$3:$M$10,MATCH(S113,Coefficients!$K$3:$K$10))</f>
        <v>0.20023799980895765</v>
      </c>
      <c r="AS113" s="214">
        <f>INDEX(Coefficients!$M$3:$M$10,MATCH(S113,Coefficients!$K$3:$K$10)+1)</f>
        <v>0.20987997823914079</v>
      </c>
      <c r="AT113" s="92">
        <f t="shared" si="149"/>
        <v>2.5655609924804158E-5</v>
      </c>
      <c r="AU113" s="140">
        <f t="shared" si="124"/>
        <v>0.20409479118103091</v>
      </c>
      <c r="AV113" s="215">
        <f t="shared" si="150"/>
        <v>1.456893237455266E-5</v>
      </c>
      <c r="AW113" s="118">
        <f t="shared" si="151"/>
        <v>4.5975072084276258E-2</v>
      </c>
      <c r="AX113" s="136">
        <f t="shared" si="125"/>
        <v>0.71366705445737511</v>
      </c>
      <c r="AY113" s="205">
        <f t="shared" si="126"/>
        <v>84.741590689541354</v>
      </c>
      <c r="AZ113" s="137">
        <f t="shared" si="127"/>
        <v>401.75000000000011</v>
      </c>
      <c r="BA113" s="213">
        <f t="shared" si="152"/>
        <v>6135.5</v>
      </c>
      <c r="BB113" s="228">
        <f t="shared" si="153"/>
        <v>7.2859062500000009E-4</v>
      </c>
      <c r="BC113" s="136" t="str">
        <f t="shared" si="128"/>
        <v>YES</v>
      </c>
      <c r="BD113" s="209">
        <f t="shared" si="129"/>
        <v>2.5044597962649919</v>
      </c>
      <c r="BE113" s="55">
        <f t="shared" si="130"/>
        <v>5.008919592529984E-2</v>
      </c>
      <c r="BF113" s="126">
        <f t="shared" si="131"/>
        <v>1.3743535870791801</v>
      </c>
      <c r="BG113" s="46">
        <f t="shared" si="154"/>
        <v>-0.74364220538552384</v>
      </c>
      <c r="BH113" s="204">
        <f>VLOOKUP(M113,Coefficients!$E$4:$I$7,3)</f>
        <v>0.43099999999999999</v>
      </c>
      <c r="BI113" s="136">
        <f t="shared" si="155"/>
        <v>2.5000000000000001E-2</v>
      </c>
      <c r="BJ113" s="50">
        <f t="shared" si="156"/>
        <v>0.42475386718750002</v>
      </c>
      <c r="BK113" s="134">
        <f t="shared" si="157"/>
        <v>6.7827030581215677</v>
      </c>
      <c r="BL113" s="46"/>
      <c r="BM113" s="33"/>
      <c r="CB113" s="205" t="str">
        <f t="shared" si="132"/>
        <v>splash</v>
      </c>
      <c r="CC113" s="212">
        <f t="shared" si="133"/>
        <v>1</v>
      </c>
      <c r="CD113" s="205">
        <f>IF(CB113="atmospheric",IF(CC113&gt;=1,Coefficients!$T$5,Coefficients!$T$4),Coefficients!$T$3)</f>
        <v>7.35</v>
      </c>
      <c r="CE113" s="136">
        <f>IF(S113&lt;Coefficients!$V$3,Coefficients!$X$3-(Coefficients!$X$4-Coefficients!$X$3)*(Coefficients!$V$3-S113)/(Coefficients!$V$4-Coefficients!$V$3),IF(S113&gt;Coefficients!$V$6,(Coefficients!$X$6-Coefficients!$X$5)*(S113-Coefficients!$V$6)/(Coefficients!$V$6-Coefficients!$V$5)+Coefficients!$X$6,VLOOKUP(S113,Coefficients!$V$3:$X$6,3)))</f>
        <v>5.1999999999999975</v>
      </c>
      <c r="CF113" s="119">
        <f t="shared" si="158"/>
        <v>1.6409601519999992E-4</v>
      </c>
      <c r="CG113" s="136">
        <f>VLOOKUP(CB113,Coefficients!$Z$4:$AD$7,4,FALSE)</f>
        <v>0.26500000000000001</v>
      </c>
      <c r="CH113" s="136">
        <f>VLOOKUP(CB113,Coefficients!$Z$4:$AD$7,2,FALSE)</f>
        <v>0.37</v>
      </c>
      <c r="CI113" s="214">
        <f t="shared" si="134"/>
        <v>6.6819095340667545</v>
      </c>
      <c r="CJ113" s="47">
        <f t="shared" si="135"/>
        <v>0.16646049425988604</v>
      </c>
      <c r="CK113" s="34">
        <v>3.35</v>
      </c>
      <c r="CL113" s="52">
        <f t="shared" si="159"/>
        <v>4.9689699779070458E-2</v>
      </c>
      <c r="CM113" s="51">
        <f>VLOOKUP(N113,Coefficients!$E$12:$I$16,3)</f>
        <v>6.0350000000000001</v>
      </c>
      <c r="CN113" s="136">
        <f t="shared" si="160"/>
        <v>2.5000000000000001E-2</v>
      </c>
      <c r="CO113" s="50">
        <f t="shared" si="161"/>
        <v>5.9475396484375009</v>
      </c>
      <c r="CP113" s="189">
        <f t="shared" si="162"/>
        <v>94.973579943767191</v>
      </c>
      <c r="DL113" s="133">
        <f t="shared" si="163"/>
        <v>6.4660000000000002</v>
      </c>
      <c r="DM113" s="133">
        <f t="shared" si="136"/>
        <v>11.520299520011518</v>
      </c>
      <c r="DN113" s="133">
        <f t="shared" si="137"/>
        <v>5.4221766846903838</v>
      </c>
      <c r="DO113" s="133">
        <f t="shared" si="138"/>
        <v>36406.043454349718</v>
      </c>
      <c r="DP113" s="133">
        <f t="shared" si="139"/>
        <v>7.6844907662845571E-3</v>
      </c>
      <c r="DQ113" s="133">
        <f t="shared" si="140"/>
        <v>1.2312588660166142E-2</v>
      </c>
      <c r="DR113" s="133">
        <f t="shared" si="164"/>
        <v>7.8961705968650796E-4</v>
      </c>
      <c r="DS113" s="133">
        <v>1</v>
      </c>
      <c r="DT113" s="133">
        <f t="shared" si="141"/>
        <v>4.4417704023999391</v>
      </c>
      <c r="DU113" s="134"/>
      <c r="DV113" s="48">
        <f t="shared" si="142"/>
        <v>2.4889171077031882E-3</v>
      </c>
    </row>
    <row r="114" spans="2:126" ht="15" customHeight="1" outlineLevel="1">
      <c r="B114" s="56" t="s">
        <v>99</v>
      </c>
      <c r="C114" s="56" t="s">
        <v>189</v>
      </c>
      <c r="D114" s="56">
        <v>2016</v>
      </c>
      <c r="E114" s="57">
        <f>'MRI-CGCM2.3.2 (Likely)'!M44</f>
        <v>19.645</v>
      </c>
      <c r="F114" s="57">
        <f>'MRI-CGCM2.3.2 (Likely)'!S44</f>
        <v>62.049062499999998</v>
      </c>
      <c r="G114" s="57">
        <f>'MRI-CGCM2.3.2 (Likely)'!K44</f>
        <v>404.60000000000014</v>
      </c>
      <c r="H114" s="146">
        <f t="shared" si="106"/>
        <v>2007</v>
      </c>
      <c r="I114" s="141" t="str">
        <f t="shared" si="107"/>
        <v>Pile No 243 @ Berth 107</v>
      </c>
      <c r="J114" s="205" t="str">
        <f t="shared" si="108"/>
        <v>splash</v>
      </c>
      <c r="K114" s="212">
        <f t="shared" si="109"/>
        <v>1</v>
      </c>
      <c r="L114" s="146" t="str">
        <f t="shared" si="110"/>
        <v>C1</v>
      </c>
      <c r="M114" s="146" t="str">
        <f t="shared" si="111"/>
        <v>CB4</v>
      </c>
      <c r="N114" s="146" t="str">
        <f t="shared" si="112"/>
        <v>CL5</v>
      </c>
      <c r="O114" s="146">
        <f t="shared" si="113"/>
        <v>0</v>
      </c>
      <c r="P114" s="146">
        <f t="shared" si="114"/>
        <v>50</v>
      </c>
      <c r="Q114" s="146">
        <f t="shared" si="115"/>
        <v>1200</v>
      </c>
      <c r="R114" s="146">
        <f t="shared" si="116"/>
        <v>60</v>
      </c>
      <c r="S114" s="146">
        <f t="shared" si="117"/>
        <v>0.37</v>
      </c>
      <c r="T114" s="146">
        <f t="shared" si="118"/>
        <v>310</v>
      </c>
      <c r="V114" s="237">
        <f t="shared" si="143"/>
        <v>5.1043879147019897E-2</v>
      </c>
      <c r="W114" s="214">
        <f t="shared" si="144"/>
        <v>1.422087748165183</v>
      </c>
      <c r="Y114" s="238">
        <f t="shared" si="145"/>
        <v>5.5724432880415786E-2</v>
      </c>
      <c r="Z114" s="214">
        <f t="shared" si="146"/>
        <v>0.18667685014939289</v>
      </c>
      <c r="AB114" s="207">
        <f>INDEX(Coefficients!$O$3:$O$7,MATCH(S114,Coefficients!$O$3:$O$7))</f>
        <v>0.3</v>
      </c>
      <c r="AC114" s="207">
        <f>INDEX(Coefficients!$O$3:$O$7,MATCH(S114,Coefficients!$O$3:$O$7)+1)</f>
        <v>0.4</v>
      </c>
      <c r="AD114" s="212">
        <f>INDEX(Coefficients!$P$3:$P$7,MATCH(S114,Coefficients!$O$3:$O$7))</f>
        <v>50</v>
      </c>
      <c r="AE114" s="212">
        <f>INDEX(Coefficients!$P$3:$P$7,MATCH(S114,Coefficients!$O$3:$O$7)+1)</f>
        <v>41.8</v>
      </c>
      <c r="AF114" s="212">
        <f t="shared" si="119"/>
        <v>44.26</v>
      </c>
      <c r="AG114" s="136">
        <f t="shared" si="120"/>
        <v>2016</v>
      </c>
      <c r="AH114" s="137">
        <f t="shared" si="121"/>
        <v>19.645</v>
      </c>
      <c r="AI114" s="207">
        <f t="shared" si="147"/>
        <v>330.37</v>
      </c>
      <c r="AJ114" s="213">
        <f t="shared" si="148"/>
        <v>19.433529411764706</v>
      </c>
      <c r="AK114" s="136">
        <v>12</v>
      </c>
      <c r="AL114" s="137">
        <f t="shared" si="122"/>
        <v>62.049062499999998</v>
      </c>
      <c r="AM114" s="214">
        <f t="shared" si="123"/>
        <v>0.96541690689125581</v>
      </c>
      <c r="AN114" s="207">
        <f>INDEX(Coefficients!$K$3:$K$10,MATCH(S114,Coefficients!$K$3:$K$10))</f>
        <v>0.35</v>
      </c>
      <c r="AO114" s="207">
        <f>INDEX(Coefficients!$K$3:$K$10,MATCH(S114,Coefficients!$K$3:$K$10)+1)</f>
        <v>0.4</v>
      </c>
      <c r="AP114" s="207">
        <f>INDEX(Coefficients!$L$3:$L$10,MATCH(S114,Coefficients!$K$3:$K$10))</f>
        <v>0.19142307491680963</v>
      </c>
      <c r="AQ114" s="207">
        <f>INDEX(Coefficients!$L$3:$L$10,MATCH(S114,Coefficients!$K$3:$K$10)+1)</f>
        <v>0.35425563574488944</v>
      </c>
      <c r="AR114" s="214">
        <f>INDEX(Coefficients!$M$3:$M$10,MATCH(S114,Coefficients!$K$3:$K$10))</f>
        <v>0.20023799980895765</v>
      </c>
      <c r="AS114" s="214">
        <f>INDEX(Coefficients!$M$3:$M$10,MATCH(S114,Coefficients!$K$3:$K$10)+1)</f>
        <v>0.20987997823914079</v>
      </c>
      <c r="AT114" s="92">
        <f t="shared" si="149"/>
        <v>2.5655609924804158E-5</v>
      </c>
      <c r="AU114" s="140">
        <f t="shared" si="124"/>
        <v>0.20409479118103091</v>
      </c>
      <c r="AV114" s="215">
        <f t="shared" si="150"/>
        <v>1.4389779136723271E-5</v>
      </c>
      <c r="AW114" s="118">
        <f t="shared" si="151"/>
        <v>4.5409719537392014E-2</v>
      </c>
      <c r="AX114" s="136">
        <f t="shared" si="125"/>
        <v>0.71366705445737511</v>
      </c>
      <c r="AY114" s="205">
        <f t="shared" si="126"/>
        <v>84.741590689541354</v>
      </c>
      <c r="AZ114" s="137">
        <f t="shared" si="127"/>
        <v>404.60000000000014</v>
      </c>
      <c r="BA114" s="213">
        <f t="shared" si="152"/>
        <v>6540.1</v>
      </c>
      <c r="BB114" s="228">
        <f t="shared" si="153"/>
        <v>7.309523529411766E-4</v>
      </c>
      <c r="BC114" s="136" t="str">
        <f t="shared" si="128"/>
        <v>YES</v>
      </c>
      <c r="BD114" s="209">
        <f t="shared" si="129"/>
        <v>2.5521939573509949</v>
      </c>
      <c r="BE114" s="55">
        <f t="shared" si="130"/>
        <v>5.1043879147019897E-2</v>
      </c>
      <c r="BF114" s="126">
        <f t="shared" si="131"/>
        <v>1.422087748165183</v>
      </c>
      <c r="BG114" s="46">
        <f t="shared" si="154"/>
        <v>-0.75079114373152434</v>
      </c>
      <c r="BH114" s="204">
        <f>VLOOKUP(M114,Coefficients!$E$4:$I$7,3)</f>
        <v>0.43099999999999999</v>
      </c>
      <c r="BI114" s="136">
        <f t="shared" si="155"/>
        <v>2.5000000000000001E-2</v>
      </c>
      <c r="BJ114" s="50">
        <f t="shared" si="156"/>
        <v>0.42489627941176467</v>
      </c>
      <c r="BK114" s="134">
        <f t="shared" si="157"/>
        <v>7.207599337533332</v>
      </c>
      <c r="BL114" s="46"/>
      <c r="BM114" s="33"/>
      <c r="CB114" s="205" t="str">
        <f t="shared" si="132"/>
        <v>splash</v>
      </c>
      <c r="CC114" s="212">
        <f t="shared" si="133"/>
        <v>1</v>
      </c>
      <c r="CD114" s="205">
        <f>IF(CB114="atmospheric",IF(CC114&gt;=1,Coefficients!$T$5,Coefficients!$T$4),Coefficients!$T$3)</f>
        <v>7.35</v>
      </c>
      <c r="CE114" s="136">
        <f>IF(S114&lt;Coefficients!$V$3,Coefficients!$X$3-(Coefficients!$X$4-Coefficients!$X$3)*(Coefficients!$V$3-S114)/(Coefficients!$V$4-Coefficients!$V$3),IF(S114&gt;Coefficients!$V$6,(Coefficients!$X$6-Coefficients!$X$5)*(S114-Coefficients!$V$6)/(Coefficients!$V$6-Coefficients!$V$5)+Coefficients!$X$6,VLOOKUP(S114,Coefficients!$V$3:$X$6,3)))</f>
        <v>5.1999999999999975</v>
      </c>
      <c r="CF114" s="119">
        <f t="shared" si="158"/>
        <v>1.6409601519999992E-4</v>
      </c>
      <c r="CG114" s="136">
        <f>VLOOKUP(CB114,Coefficients!$Z$4:$AD$7,4,FALSE)</f>
        <v>0.26500000000000001</v>
      </c>
      <c r="CH114" s="136">
        <f>VLOOKUP(CB114,Coefficients!$Z$4:$AD$7,2,FALSE)</f>
        <v>0.37</v>
      </c>
      <c r="CI114" s="214">
        <f t="shared" si="134"/>
        <v>6.6823270489592996</v>
      </c>
      <c r="CJ114" s="47">
        <f t="shared" si="135"/>
        <v>0.18667685014939289</v>
      </c>
      <c r="CK114" s="34">
        <v>3.35</v>
      </c>
      <c r="CL114" s="52">
        <f t="shared" si="159"/>
        <v>5.5724432880415786E-2</v>
      </c>
      <c r="CM114" s="51">
        <f>VLOOKUP(N114,Coefficients!$E$12:$I$16,3)</f>
        <v>6.0350000000000001</v>
      </c>
      <c r="CN114" s="136">
        <f t="shared" si="160"/>
        <v>2.5000000000000001E-2</v>
      </c>
      <c r="CO114" s="50">
        <f t="shared" si="161"/>
        <v>5.9495337499999996</v>
      </c>
      <c r="CP114" s="189">
        <f t="shared" si="162"/>
        <v>100.92311369376719</v>
      </c>
      <c r="DL114" s="133">
        <f t="shared" si="163"/>
        <v>6.4660000000000002</v>
      </c>
      <c r="DM114" s="133">
        <f t="shared" si="136"/>
        <v>11.520299520011518</v>
      </c>
      <c r="DN114" s="133">
        <f t="shared" si="137"/>
        <v>5.4221766846903838</v>
      </c>
      <c r="DO114" s="133">
        <f t="shared" si="138"/>
        <v>36406.043454349718</v>
      </c>
      <c r="DP114" s="133">
        <f t="shared" si="139"/>
        <v>7.6844907662845571E-3</v>
      </c>
      <c r="DQ114" s="133">
        <f t="shared" si="140"/>
        <v>1.2312588660166142E-2</v>
      </c>
      <c r="DR114" s="133">
        <f t="shared" si="164"/>
        <v>7.8961705968650796E-4</v>
      </c>
      <c r="DS114" s="133">
        <v>1</v>
      </c>
      <c r="DT114" s="133">
        <f t="shared" si="141"/>
        <v>4.4417704023999391</v>
      </c>
      <c r="DU114" s="134"/>
      <c r="DV114" s="48">
        <f t="shared" si="142"/>
        <v>2.8443912174841652E-3</v>
      </c>
    </row>
    <row r="115" spans="2:126" ht="15" customHeight="1" outlineLevel="1">
      <c r="B115" s="56" t="s">
        <v>99</v>
      </c>
      <c r="C115" s="56" t="s">
        <v>189</v>
      </c>
      <c r="D115" s="56">
        <v>2017</v>
      </c>
      <c r="E115" s="57">
        <f>'MRI-CGCM2.3.2 (Likely)'!M45</f>
        <v>19.677500000000002</v>
      </c>
      <c r="F115" s="57">
        <f>'MRI-CGCM2.3.2 (Likely)'!S45</f>
        <v>62.031718750000003</v>
      </c>
      <c r="G115" s="57">
        <f>'MRI-CGCM2.3.2 (Likely)'!K45</f>
        <v>407.45000000000016</v>
      </c>
      <c r="H115" s="146">
        <f t="shared" si="106"/>
        <v>2007</v>
      </c>
      <c r="I115" s="141" t="str">
        <f t="shared" si="107"/>
        <v>Pile No 243 @ Berth 107</v>
      </c>
      <c r="J115" s="205" t="str">
        <f t="shared" si="108"/>
        <v>splash</v>
      </c>
      <c r="K115" s="212">
        <f t="shared" si="109"/>
        <v>1</v>
      </c>
      <c r="L115" s="146" t="str">
        <f t="shared" si="110"/>
        <v>C1</v>
      </c>
      <c r="M115" s="146" t="str">
        <f t="shared" si="111"/>
        <v>CB4</v>
      </c>
      <c r="N115" s="146" t="str">
        <f t="shared" si="112"/>
        <v>CL5</v>
      </c>
      <c r="O115" s="146">
        <f t="shared" si="113"/>
        <v>0</v>
      </c>
      <c r="P115" s="146">
        <f t="shared" si="114"/>
        <v>50</v>
      </c>
      <c r="Q115" s="146">
        <f t="shared" si="115"/>
        <v>1200</v>
      </c>
      <c r="R115" s="146">
        <f t="shared" si="116"/>
        <v>60</v>
      </c>
      <c r="S115" s="146">
        <f t="shared" si="117"/>
        <v>0.37</v>
      </c>
      <c r="T115" s="146">
        <f t="shared" si="118"/>
        <v>310</v>
      </c>
      <c r="V115" s="237">
        <f t="shared" si="143"/>
        <v>5.196830049542929E-2</v>
      </c>
      <c r="W115" s="214">
        <f t="shared" si="144"/>
        <v>1.4683088155856527</v>
      </c>
      <c r="Y115" s="238">
        <f t="shared" si="145"/>
        <v>6.1873724197352833E-2</v>
      </c>
      <c r="Z115" s="214">
        <f t="shared" si="146"/>
        <v>0.20727697606113199</v>
      </c>
      <c r="AB115" s="207">
        <f>INDEX(Coefficients!$O$3:$O$7,MATCH(S115,Coefficients!$O$3:$O$7))</f>
        <v>0.3</v>
      </c>
      <c r="AC115" s="207">
        <f>INDEX(Coefficients!$O$3:$O$7,MATCH(S115,Coefficients!$O$3:$O$7)+1)</f>
        <v>0.4</v>
      </c>
      <c r="AD115" s="212">
        <f>INDEX(Coefficients!$P$3:$P$7,MATCH(S115,Coefficients!$O$3:$O$7))</f>
        <v>50</v>
      </c>
      <c r="AE115" s="212">
        <f>INDEX(Coefficients!$P$3:$P$7,MATCH(S115,Coefficients!$O$3:$O$7)+1)</f>
        <v>41.8</v>
      </c>
      <c r="AF115" s="212">
        <f t="shared" si="119"/>
        <v>44.26</v>
      </c>
      <c r="AG115" s="136">
        <f t="shared" si="120"/>
        <v>2017</v>
      </c>
      <c r="AH115" s="137">
        <f t="shared" si="121"/>
        <v>19.677500000000002</v>
      </c>
      <c r="AI115" s="207">
        <f t="shared" si="147"/>
        <v>350.04750000000001</v>
      </c>
      <c r="AJ115" s="213">
        <f t="shared" si="148"/>
        <v>19.447083333333335</v>
      </c>
      <c r="AK115" s="136">
        <v>12</v>
      </c>
      <c r="AL115" s="137">
        <f t="shared" si="122"/>
        <v>62.031718750000003</v>
      </c>
      <c r="AM115" s="214">
        <f t="shared" si="123"/>
        <v>0.96623178006215238</v>
      </c>
      <c r="AN115" s="207">
        <f>INDEX(Coefficients!$K$3:$K$10,MATCH(S115,Coefficients!$K$3:$K$10))</f>
        <v>0.35</v>
      </c>
      <c r="AO115" s="207">
        <f>INDEX(Coefficients!$K$3:$K$10,MATCH(S115,Coefficients!$K$3:$K$10)+1)</f>
        <v>0.4</v>
      </c>
      <c r="AP115" s="207">
        <f>INDEX(Coefficients!$L$3:$L$10,MATCH(S115,Coefficients!$K$3:$K$10))</f>
        <v>0.19142307491680963</v>
      </c>
      <c r="AQ115" s="207">
        <f>INDEX(Coefficients!$L$3:$L$10,MATCH(S115,Coefficients!$K$3:$K$10)+1)</f>
        <v>0.35425563574488944</v>
      </c>
      <c r="AR115" s="214">
        <f>INDEX(Coefficients!$M$3:$M$10,MATCH(S115,Coefficients!$K$3:$K$10))</f>
        <v>0.20023799980895765</v>
      </c>
      <c r="AS115" s="214">
        <f>INDEX(Coefficients!$M$3:$M$10,MATCH(S115,Coefficients!$K$3:$K$10)+1)</f>
        <v>0.20987997823914079</v>
      </c>
      <c r="AT115" s="92">
        <f t="shared" si="149"/>
        <v>2.5655609924804158E-5</v>
      </c>
      <c r="AU115" s="140">
        <f t="shared" si="124"/>
        <v>0.20409479118103091</v>
      </c>
      <c r="AV115" s="215">
        <f t="shared" si="150"/>
        <v>1.4222887144787821E-5</v>
      </c>
      <c r="AW115" s="118">
        <f t="shared" si="151"/>
        <v>4.4883059713442051E-2</v>
      </c>
      <c r="AX115" s="136">
        <f t="shared" si="125"/>
        <v>0.71366705445737511</v>
      </c>
      <c r="AY115" s="205">
        <f t="shared" si="126"/>
        <v>84.741590689541354</v>
      </c>
      <c r="AZ115" s="137">
        <f t="shared" si="127"/>
        <v>407.45000000000016</v>
      </c>
      <c r="BA115" s="213">
        <f t="shared" si="152"/>
        <v>6947.55</v>
      </c>
      <c r="BB115" s="228">
        <f t="shared" si="153"/>
        <v>7.3335250000000011E-4</v>
      </c>
      <c r="BC115" s="136" t="str">
        <f t="shared" si="128"/>
        <v>YES</v>
      </c>
      <c r="BD115" s="209">
        <f t="shared" si="129"/>
        <v>2.5984150247714646</v>
      </c>
      <c r="BE115" s="55">
        <f t="shared" si="130"/>
        <v>5.196830049542929E-2</v>
      </c>
      <c r="BF115" s="126">
        <f t="shared" si="131"/>
        <v>1.4683088155856527</v>
      </c>
      <c r="BG115" s="46">
        <f t="shared" si="154"/>
        <v>-0.75731287148849269</v>
      </c>
      <c r="BH115" s="204">
        <f>VLOOKUP(M115,Coefficients!$E$4:$I$7,3)</f>
        <v>0.43099999999999999</v>
      </c>
      <c r="BI115" s="136">
        <f t="shared" si="155"/>
        <v>2.5000000000000001E-2</v>
      </c>
      <c r="BJ115" s="50">
        <f t="shared" si="156"/>
        <v>0.42504232291666671</v>
      </c>
      <c r="BK115" s="134">
        <f t="shared" si="157"/>
        <v>7.6326416604499991</v>
      </c>
      <c r="BL115" s="46"/>
      <c r="BM115" s="33"/>
      <c r="CB115" s="205" t="str">
        <f t="shared" si="132"/>
        <v>splash</v>
      </c>
      <c r="CC115" s="212">
        <f t="shared" si="133"/>
        <v>1</v>
      </c>
      <c r="CD115" s="205">
        <f>IF(CB115="atmospheric",IF(CC115&gt;=1,Coefficients!$T$5,Coefficients!$T$4),Coefficients!$T$3)</f>
        <v>7.35</v>
      </c>
      <c r="CE115" s="136">
        <f>IF(S115&lt;Coefficients!$V$3,Coefficients!$X$3-(Coefficients!$X$4-Coefficients!$X$3)*(Coefficients!$V$3-S115)/(Coefficients!$V$4-Coefficients!$V$3),IF(S115&gt;Coefficients!$V$6,(Coefficients!$X$6-Coefficients!$X$5)*(S115-Coefficients!$V$6)/(Coefficients!$V$6-Coefficients!$V$5)+Coefficients!$X$6,VLOOKUP(S115,Coefficients!$V$3:$X$6,3)))</f>
        <v>5.1999999999999975</v>
      </c>
      <c r="CF115" s="119">
        <f t="shared" si="158"/>
        <v>1.6409601519999992E-4</v>
      </c>
      <c r="CG115" s="136">
        <f>VLOOKUP(CB115,Coefficients!$Z$4:$AD$7,4,FALSE)</f>
        <v>0.26500000000000001</v>
      </c>
      <c r="CH115" s="136">
        <f>VLOOKUP(CB115,Coefficients!$Z$4:$AD$7,2,FALSE)</f>
        <v>0.37</v>
      </c>
      <c r="CI115" s="214">
        <f t="shared" si="134"/>
        <v>6.6826450484737991</v>
      </c>
      <c r="CJ115" s="47">
        <f t="shared" si="135"/>
        <v>0.20727697606113199</v>
      </c>
      <c r="CK115" s="34">
        <v>3.35</v>
      </c>
      <c r="CL115" s="52">
        <f t="shared" si="159"/>
        <v>6.1873724197352833E-2</v>
      </c>
      <c r="CM115" s="51">
        <f>VLOOKUP(N115,Coefficients!$E$12:$I$16,3)</f>
        <v>6.0350000000000001</v>
      </c>
      <c r="CN115" s="136">
        <f t="shared" si="160"/>
        <v>2.5000000000000001E-2</v>
      </c>
      <c r="CO115" s="50">
        <f t="shared" si="161"/>
        <v>5.9515786979166672</v>
      </c>
      <c r="CP115" s="189">
        <f t="shared" si="162"/>
        <v>106.87469239168387</v>
      </c>
      <c r="DL115" s="133">
        <f t="shared" si="163"/>
        <v>6.4660000000000002</v>
      </c>
      <c r="DM115" s="133">
        <f t="shared" si="136"/>
        <v>11.520299520011518</v>
      </c>
      <c r="DN115" s="133">
        <f t="shared" si="137"/>
        <v>5.4221766846903838</v>
      </c>
      <c r="DO115" s="133">
        <f t="shared" si="138"/>
        <v>36406.043454349718</v>
      </c>
      <c r="DP115" s="133">
        <f t="shared" si="139"/>
        <v>7.6844907662845571E-3</v>
      </c>
      <c r="DQ115" s="133">
        <f t="shared" si="140"/>
        <v>1.2312588660166142E-2</v>
      </c>
      <c r="DR115" s="133">
        <f t="shared" si="164"/>
        <v>7.8961705968650796E-4</v>
      </c>
      <c r="DS115" s="133">
        <v>1</v>
      </c>
      <c r="DT115" s="133">
        <f t="shared" si="141"/>
        <v>4.4417704023999391</v>
      </c>
      <c r="DU115" s="134"/>
      <c r="DV115" s="48">
        <f t="shared" si="142"/>
        <v>3.2154722918593466E-3</v>
      </c>
    </row>
    <row r="116" spans="2:126" ht="15" customHeight="1" outlineLevel="1">
      <c r="B116" s="56" t="s">
        <v>99</v>
      </c>
      <c r="C116" s="56" t="s">
        <v>189</v>
      </c>
      <c r="D116" s="56">
        <v>2018</v>
      </c>
      <c r="E116" s="57">
        <f>'MRI-CGCM2.3.2 (Likely)'!M46</f>
        <v>19.71</v>
      </c>
      <c r="F116" s="57">
        <f>'MRI-CGCM2.3.2 (Likely)'!S46</f>
        <v>62.014375000000001</v>
      </c>
      <c r="G116" s="57">
        <f>'MRI-CGCM2.3.2 (Likely)'!K46</f>
        <v>410.30000000000018</v>
      </c>
      <c r="H116" s="146">
        <f t="shared" si="106"/>
        <v>2007</v>
      </c>
      <c r="I116" s="141" t="str">
        <f t="shared" si="107"/>
        <v>Pile No 243 @ Berth 107</v>
      </c>
      <c r="J116" s="205" t="str">
        <f t="shared" si="108"/>
        <v>splash</v>
      </c>
      <c r="K116" s="212">
        <f t="shared" si="109"/>
        <v>1</v>
      </c>
      <c r="L116" s="146" t="str">
        <f t="shared" si="110"/>
        <v>C1</v>
      </c>
      <c r="M116" s="146" t="str">
        <f t="shared" si="111"/>
        <v>CB4</v>
      </c>
      <c r="N116" s="146" t="str">
        <f t="shared" si="112"/>
        <v>CL5</v>
      </c>
      <c r="O116" s="146">
        <f t="shared" si="113"/>
        <v>0</v>
      </c>
      <c r="P116" s="146">
        <f t="shared" si="114"/>
        <v>50</v>
      </c>
      <c r="Q116" s="146">
        <f t="shared" si="115"/>
        <v>1200</v>
      </c>
      <c r="R116" s="146">
        <f t="shared" si="116"/>
        <v>60</v>
      </c>
      <c r="S116" s="146">
        <f t="shared" si="117"/>
        <v>0.37</v>
      </c>
      <c r="T116" s="146">
        <f t="shared" si="118"/>
        <v>310</v>
      </c>
      <c r="V116" s="237">
        <f t="shared" si="143"/>
        <v>5.2865366824413347E-2</v>
      </c>
      <c r="W116" s="214">
        <f t="shared" si="144"/>
        <v>1.5131621320348554</v>
      </c>
      <c r="Y116" s="238">
        <f t="shared" si="145"/>
        <v>6.8114141170966411E-2</v>
      </c>
      <c r="Z116" s="214">
        <f t="shared" si="146"/>
        <v>0.22818237292273746</v>
      </c>
      <c r="AB116" s="207">
        <f>INDEX(Coefficients!$O$3:$O$7,MATCH(S116,Coefficients!$O$3:$O$7))</f>
        <v>0.3</v>
      </c>
      <c r="AC116" s="207">
        <f>INDEX(Coefficients!$O$3:$O$7,MATCH(S116,Coefficients!$O$3:$O$7)+1)</f>
        <v>0.4</v>
      </c>
      <c r="AD116" s="212">
        <f>INDEX(Coefficients!$P$3:$P$7,MATCH(S116,Coefficients!$O$3:$O$7))</f>
        <v>50</v>
      </c>
      <c r="AE116" s="212">
        <f>INDEX(Coefficients!$P$3:$P$7,MATCH(S116,Coefficients!$O$3:$O$7)+1)</f>
        <v>41.8</v>
      </c>
      <c r="AF116" s="212">
        <f t="shared" si="119"/>
        <v>44.26</v>
      </c>
      <c r="AG116" s="136">
        <f t="shared" si="120"/>
        <v>2018</v>
      </c>
      <c r="AH116" s="137">
        <f t="shared" si="121"/>
        <v>19.71</v>
      </c>
      <c r="AI116" s="207">
        <f t="shared" si="147"/>
        <v>369.75749999999999</v>
      </c>
      <c r="AJ116" s="213">
        <f t="shared" si="148"/>
        <v>19.46092105263158</v>
      </c>
      <c r="AK116" s="136">
        <v>12</v>
      </c>
      <c r="AL116" s="137">
        <f t="shared" si="122"/>
        <v>62.014375000000001</v>
      </c>
      <c r="AM116" s="214">
        <f t="shared" si="123"/>
        <v>0.96706434693494647</v>
      </c>
      <c r="AN116" s="207">
        <f>INDEX(Coefficients!$K$3:$K$10,MATCH(S116,Coefficients!$K$3:$K$10))</f>
        <v>0.35</v>
      </c>
      <c r="AO116" s="207">
        <f>INDEX(Coefficients!$K$3:$K$10,MATCH(S116,Coefficients!$K$3:$K$10)+1)</f>
        <v>0.4</v>
      </c>
      <c r="AP116" s="207">
        <f>INDEX(Coefficients!$L$3:$L$10,MATCH(S116,Coefficients!$K$3:$K$10))</f>
        <v>0.19142307491680963</v>
      </c>
      <c r="AQ116" s="207">
        <f>INDEX(Coefficients!$L$3:$L$10,MATCH(S116,Coefficients!$K$3:$K$10)+1)</f>
        <v>0.35425563574488944</v>
      </c>
      <c r="AR116" s="214">
        <f>INDEX(Coefficients!$M$3:$M$10,MATCH(S116,Coefficients!$K$3:$K$10))</f>
        <v>0.20023799980895765</v>
      </c>
      <c r="AS116" s="214">
        <f>INDEX(Coefficients!$M$3:$M$10,MATCH(S116,Coefficients!$K$3:$K$10)+1)</f>
        <v>0.20987997823914079</v>
      </c>
      <c r="AT116" s="92">
        <f t="shared" si="149"/>
        <v>2.5655609924804158E-5</v>
      </c>
      <c r="AU116" s="140">
        <f t="shared" si="124"/>
        <v>0.20409479118103091</v>
      </c>
      <c r="AV116" s="215">
        <f t="shared" si="150"/>
        <v>1.4066802653302827E-5</v>
      </c>
      <c r="AW116" s="118">
        <f t="shared" si="151"/>
        <v>4.4390505038688098E-2</v>
      </c>
      <c r="AX116" s="136">
        <f t="shared" si="125"/>
        <v>0.71366705445737511</v>
      </c>
      <c r="AY116" s="205">
        <f t="shared" si="126"/>
        <v>84.741590689541354</v>
      </c>
      <c r="AZ116" s="137">
        <f t="shared" si="127"/>
        <v>410.30000000000018</v>
      </c>
      <c r="BA116" s="213">
        <f t="shared" si="152"/>
        <v>7357.85</v>
      </c>
      <c r="BB116" s="228">
        <f t="shared" si="153"/>
        <v>7.3578500000000008E-4</v>
      </c>
      <c r="BC116" s="136" t="str">
        <f t="shared" si="128"/>
        <v>YES</v>
      </c>
      <c r="BD116" s="209">
        <f t="shared" si="129"/>
        <v>2.6432683412206672</v>
      </c>
      <c r="BE116" s="55">
        <f t="shared" si="130"/>
        <v>5.2865366824413347E-2</v>
      </c>
      <c r="BF116" s="126">
        <f t="shared" si="131"/>
        <v>1.5131621320348554</v>
      </c>
      <c r="BG116" s="46">
        <f t="shared" si="154"/>
        <v>-0.76329234716319083</v>
      </c>
      <c r="BH116" s="204">
        <f>VLOOKUP(M116,Coefficients!$E$4:$I$7,3)</f>
        <v>0.43099999999999999</v>
      </c>
      <c r="BI116" s="136">
        <f t="shared" si="155"/>
        <v>2.5000000000000001E-2</v>
      </c>
      <c r="BJ116" s="50">
        <f t="shared" si="156"/>
        <v>0.42519142434210527</v>
      </c>
      <c r="BK116" s="134">
        <f t="shared" si="157"/>
        <v>8.0578330847921045</v>
      </c>
      <c r="BL116" s="46"/>
      <c r="CB116" s="205" t="str">
        <f t="shared" si="132"/>
        <v>splash</v>
      </c>
      <c r="CC116" s="212">
        <f t="shared" si="133"/>
        <v>1</v>
      </c>
      <c r="CD116" s="205">
        <f>IF(CB116="atmospheric",IF(CC116&gt;=1,Coefficients!$T$5,Coefficients!$T$4),Coefficients!$T$3)</f>
        <v>7.35</v>
      </c>
      <c r="CE116" s="136">
        <f>IF(S116&lt;Coefficients!$V$3,Coefficients!$X$3-(Coefficients!$X$4-Coefficients!$X$3)*(Coefficients!$V$3-S116)/(Coefficients!$V$4-Coefficients!$V$3),IF(S116&gt;Coefficients!$V$6,(Coefficients!$X$6-Coefficients!$X$5)*(S116-Coefficients!$V$6)/(Coefficients!$V$6-Coefficients!$V$5)+Coefficients!$X$6,VLOOKUP(S116,Coefficients!$V$3:$X$6,3)))</f>
        <v>5.1999999999999975</v>
      </c>
      <c r="CF116" s="119">
        <f t="shared" si="158"/>
        <v>1.6409601519999992E-4</v>
      </c>
      <c r="CG116" s="136">
        <f>VLOOKUP(CB116,Coefficients!$Z$4:$AD$7,4,FALSE)</f>
        <v>0.26500000000000001</v>
      </c>
      <c r="CH116" s="136">
        <f>VLOOKUP(CB116,Coefficients!$Z$4:$AD$7,2,FALSE)</f>
        <v>0.37</v>
      </c>
      <c r="CI116" s="214">
        <f t="shared" si="134"/>
        <v>6.6828757880980021</v>
      </c>
      <c r="CJ116" s="47">
        <f t="shared" si="135"/>
        <v>0.22818237292273746</v>
      </c>
      <c r="CK116" s="34">
        <v>3.35</v>
      </c>
      <c r="CL116" s="52">
        <f t="shared" si="159"/>
        <v>6.8114141170966411E-2</v>
      </c>
      <c r="CM116" s="51">
        <f>VLOOKUP(N116,Coefficients!$E$12:$I$16,3)</f>
        <v>6.0350000000000001</v>
      </c>
      <c r="CN116" s="136">
        <f t="shared" si="160"/>
        <v>2.5000000000000001E-2</v>
      </c>
      <c r="CO116" s="50">
        <f t="shared" si="161"/>
        <v>5.9536664638157895</v>
      </c>
      <c r="CP116" s="189">
        <f t="shared" si="162"/>
        <v>112.82835885549966</v>
      </c>
      <c r="DL116" s="133">
        <f t="shared" si="163"/>
        <v>6.4660000000000002</v>
      </c>
      <c r="DM116" s="133">
        <f t="shared" si="136"/>
        <v>11.520299520011518</v>
      </c>
      <c r="DN116" s="133">
        <f t="shared" si="137"/>
        <v>5.4221766846903838</v>
      </c>
      <c r="DO116" s="133">
        <f t="shared" si="138"/>
        <v>36406.043454349718</v>
      </c>
      <c r="DP116" s="133">
        <f t="shared" si="139"/>
        <v>7.6844907662845571E-3</v>
      </c>
      <c r="DQ116" s="133">
        <f t="shared" si="140"/>
        <v>1.2312588660166142E-2</v>
      </c>
      <c r="DR116" s="133">
        <f t="shared" si="164"/>
        <v>7.8961705968650796E-4</v>
      </c>
      <c r="DS116" s="133">
        <v>1</v>
      </c>
      <c r="DT116" s="133">
        <f t="shared" si="141"/>
        <v>4.4417704023999391</v>
      </c>
      <c r="DU116" s="134"/>
      <c r="DV116" s="48">
        <f t="shared" si="142"/>
        <v>3.6008790589330151E-3</v>
      </c>
    </row>
    <row r="117" spans="2:126" ht="15" customHeight="1" outlineLevel="1">
      <c r="B117" s="56" t="s">
        <v>99</v>
      </c>
      <c r="C117" s="56" t="s">
        <v>189</v>
      </c>
      <c r="D117" s="56">
        <v>2019</v>
      </c>
      <c r="E117" s="57">
        <f>'MRI-CGCM2.3.2 (Likely)'!M47</f>
        <v>19.7425</v>
      </c>
      <c r="F117" s="57">
        <f>'MRI-CGCM2.3.2 (Likely)'!S47</f>
        <v>61.997031249999999</v>
      </c>
      <c r="G117" s="57">
        <f>'MRI-CGCM2.3.2 (Likely)'!K47</f>
        <v>413.1500000000002</v>
      </c>
      <c r="H117" s="146">
        <f t="shared" si="106"/>
        <v>2007</v>
      </c>
      <c r="I117" s="141" t="str">
        <f t="shared" si="107"/>
        <v>Pile No 243 @ Berth 107</v>
      </c>
      <c r="J117" s="205" t="str">
        <f t="shared" si="108"/>
        <v>splash</v>
      </c>
      <c r="K117" s="212">
        <f t="shared" si="109"/>
        <v>1</v>
      </c>
      <c r="L117" s="146" t="str">
        <f t="shared" si="110"/>
        <v>C1</v>
      </c>
      <c r="M117" s="146" t="str">
        <f t="shared" si="111"/>
        <v>CB4</v>
      </c>
      <c r="N117" s="146" t="str">
        <f t="shared" si="112"/>
        <v>CL5</v>
      </c>
      <c r="O117" s="146">
        <f t="shared" si="113"/>
        <v>0</v>
      </c>
      <c r="P117" s="146">
        <f t="shared" si="114"/>
        <v>50</v>
      </c>
      <c r="Q117" s="146">
        <f t="shared" si="115"/>
        <v>1200</v>
      </c>
      <c r="R117" s="146">
        <f t="shared" si="116"/>
        <v>60</v>
      </c>
      <c r="S117" s="146">
        <f t="shared" si="117"/>
        <v>0.37</v>
      </c>
      <c r="T117" s="146">
        <f t="shared" si="118"/>
        <v>310</v>
      </c>
      <c r="V117" s="237">
        <f t="shared" si="143"/>
        <v>5.3737578644737279E-2</v>
      </c>
      <c r="W117" s="214">
        <f t="shared" si="144"/>
        <v>1.556772723051052</v>
      </c>
      <c r="Y117" s="238">
        <f t="shared" si="145"/>
        <v>7.442547650263992E-2</v>
      </c>
      <c r="Z117" s="214">
        <f t="shared" si="146"/>
        <v>0.24932534628384373</v>
      </c>
      <c r="AB117" s="207">
        <f>INDEX(Coefficients!$O$3:$O$7,MATCH(S117,Coefficients!$O$3:$O$7))</f>
        <v>0.3</v>
      </c>
      <c r="AC117" s="207">
        <f>INDEX(Coefficients!$O$3:$O$7,MATCH(S117,Coefficients!$O$3:$O$7)+1)</f>
        <v>0.4</v>
      </c>
      <c r="AD117" s="212">
        <f>INDEX(Coefficients!$P$3:$P$7,MATCH(S117,Coefficients!$O$3:$O$7))</f>
        <v>50</v>
      </c>
      <c r="AE117" s="212">
        <f>INDEX(Coefficients!$P$3:$P$7,MATCH(S117,Coefficients!$O$3:$O$7)+1)</f>
        <v>41.8</v>
      </c>
      <c r="AF117" s="212">
        <f t="shared" si="119"/>
        <v>44.26</v>
      </c>
      <c r="AG117" s="136">
        <f t="shared" si="120"/>
        <v>2019</v>
      </c>
      <c r="AH117" s="137">
        <f t="shared" si="121"/>
        <v>19.7425</v>
      </c>
      <c r="AI117" s="207">
        <f t="shared" si="147"/>
        <v>389.5</v>
      </c>
      <c r="AJ117" s="213">
        <f t="shared" si="148"/>
        <v>19.475000000000001</v>
      </c>
      <c r="AK117" s="136">
        <v>12</v>
      </c>
      <c r="AL117" s="137">
        <f t="shared" si="122"/>
        <v>61.997031249999999</v>
      </c>
      <c r="AM117" s="214">
        <f t="shared" si="123"/>
        <v>0.96791208295686193</v>
      </c>
      <c r="AN117" s="207">
        <f>INDEX(Coefficients!$K$3:$K$10,MATCH(S117,Coefficients!$K$3:$K$10))</f>
        <v>0.35</v>
      </c>
      <c r="AO117" s="207">
        <f>INDEX(Coefficients!$K$3:$K$10,MATCH(S117,Coefficients!$K$3:$K$10)+1)</f>
        <v>0.4</v>
      </c>
      <c r="AP117" s="207">
        <f>INDEX(Coefficients!$L$3:$L$10,MATCH(S117,Coefficients!$K$3:$K$10))</f>
        <v>0.19142307491680963</v>
      </c>
      <c r="AQ117" s="207">
        <f>INDEX(Coefficients!$L$3:$L$10,MATCH(S117,Coefficients!$K$3:$K$10)+1)</f>
        <v>0.35425563574488944</v>
      </c>
      <c r="AR117" s="214">
        <f>INDEX(Coefficients!$M$3:$M$10,MATCH(S117,Coefficients!$K$3:$K$10))</f>
        <v>0.20023799980895765</v>
      </c>
      <c r="AS117" s="214">
        <f>INDEX(Coefficients!$M$3:$M$10,MATCH(S117,Coefficients!$K$3:$K$10)+1)</f>
        <v>0.20987997823914079</v>
      </c>
      <c r="AT117" s="92">
        <f t="shared" si="149"/>
        <v>2.5655609924804158E-5</v>
      </c>
      <c r="AU117" s="140">
        <f t="shared" si="124"/>
        <v>0.20409479118103091</v>
      </c>
      <c r="AV117" s="215">
        <f t="shared" si="150"/>
        <v>1.3920309730548499E-5</v>
      </c>
      <c r="AW117" s="118">
        <f t="shared" si="151"/>
        <v>4.3928218406399898E-2</v>
      </c>
      <c r="AX117" s="136">
        <f t="shared" si="125"/>
        <v>0.71366705445737511</v>
      </c>
      <c r="AY117" s="205">
        <f t="shared" si="126"/>
        <v>84.741590689541354</v>
      </c>
      <c r="AZ117" s="137">
        <f t="shared" si="127"/>
        <v>413.1500000000002</v>
      </c>
      <c r="BA117" s="213">
        <f t="shared" si="152"/>
        <v>7771.0000000000009</v>
      </c>
      <c r="BB117" s="228">
        <f t="shared" si="153"/>
        <v>7.3824500000000022E-4</v>
      </c>
      <c r="BC117" s="136" t="str">
        <f t="shared" si="128"/>
        <v>YES</v>
      </c>
      <c r="BD117" s="209">
        <f t="shared" si="129"/>
        <v>2.6868789322368638</v>
      </c>
      <c r="BE117" s="55">
        <f t="shared" si="130"/>
        <v>5.3737578644737279E-2</v>
      </c>
      <c r="BF117" s="126">
        <f t="shared" si="131"/>
        <v>1.556772723051052</v>
      </c>
      <c r="BG117" s="46">
        <f t="shared" si="154"/>
        <v>-0.76879929000977021</v>
      </c>
      <c r="BH117" s="204">
        <f>VLOOKUP(M117,Coefficients!$E$4:$I$7,3)</f>
        <v>0.43099999999999999</v>
      </c>
      <c r="BI117" s="136">
        <f t="shared" si="155"/>
        <v>2.5000000000000001E-2</v>
      </c>
      <c r="BJ117" s="50">
        <f t="shared" si="156"/>
        <v>0.42534312500000004</v>
      </c>
      <c r="BK117" s="134">
        <f t="shared" si="157"/>
        <v>8.483176209792104</v>
      </c>
      <c r="BL117" s="46"/>
      <c r="BM117" s="33"/>
      <c r="CB117" s="205" t="str">
        <f t="shared" si="132"/>
        <v>splash</v>
      </c>
      <c r="CC117" s="212">
        <f t="shared" si="133"/>
        <v>1</v>
      </c>
      <c r="CD117" s="205">
        <f>IF(CB117="atmospheric",IF(CC117&gt;=1,Coefficients!$T$5,Coefficients!$T$4),Coefficients!$T$3)</f>
        <v>7.35</v>
      </c>
      <c r="CE117" s="136">
        <f>IF(S117&lt;Coefficients!$V$3,Coefficients!$X$3-(Coefficients!$X$4-Coefficients!$X$3)*(Coefficients!$V$3-S117)/(Coefficients!$V$4-Coefficients!$V$3),IF(S117&gt;Coefficients!$V$6,(Coefficients!$X$6-Coefficients!$X$5)*(S117-Coefficients!$V$6)/(Coefficients!$V$6-Coefficients!$V$5)+Coefficients!$X$6,VLOOKUP(S117,Coefficients!$V$3:$X$6,3)))</f>
        <v>5.1999999999999975</v>
      </c>
      <c r="CF117" s="119">
        <f t="shared" si="158"/>
        <v>1.6409601519999992E-4</v>
      </c>
      <c r="CG117" s="136">
        <f>VLOOKUP(CB117,Coefficients!$Z$4:$AD$7,4,FALSE)</f>
        <v>0.26500000000000001</v>
      </c>
      <c r="CH117" s="136">
        <f>VLOOKUP(CB117,Coefficients!$Z$4:$AD$7,2,FALSE)</f>
        <v>0.37</v>
      </c>
      <c r="CI117" s="214">
        <f t="shared" si="134"/>
        <v>6.6830294670266932</v>
      </c>
      <c r="CJ117" s="47">
        <f t="shared" si="135"/>
        <v>0.24932534628384373</v>
      </c>
      <c r="CK117" s="34">
        <v>3.35</v>
      </c>
      <c r="CL117" s="52">
        <f t="shared" si="159"/>
        <v>7.442547650263992E-2</v>
      </c>
      <c r="CM117" s="51">
        <f>VLOOKUP(N117,Coefficients!$E$12:$I$16,3)</f>
        <v>6.0350000000000001</v>
      </c>
      <c r="CN117" s="136">
        <f t="shared" si="160"/>
        <v>2.5000000000000001E-2</v>
      </c>
      <c r="CO117" s="50">
        <f t="shared" si="161"/>
        <v>5.9557906250000006</v>
      </c>
      <c r="CP117" s="189">
        <f t="shared" si="162"/>
        <v>118.78414948049966</v>
      </c>
      <c r="DL117" s="133">
        <f t="shared" si="163"/>
        <v>6.4660000000000002</v>
      </c>
      <c r="DM117" s="133">
        <f t="shared" si="136"/>
        <v>11.520299520011518</v>
      </c>
      <c r="DN117" s="133">
        <f t="shared" si="137"/>
        <v>5.4221766846903838</v>
      </c>
      <c r="DO117" s="133">
        <f t="shared" si="138"/>
        <v>36406.043454349718</v>
      </c>
      <c r="DP117" s="133">
        <f t="shared" si="139"/>
        <v>7.6844907662845571E-3</v>
      </c>
      <c r="DQ117" s="133">
        <f t="shared" si="140"/>
        <v>1.2312588660166142E-2</v>
      </c>
      <c r="DR117" s="133">
        <f t="shared" si="164"/>
        <v>7.8961705968650796E-4</v>
      </c>
      <c r="DS117" s="133">
        <v>1</v>
      </c>
      <c r="DT117" s="133">
        <f t="shared" si="141"/>
        <v>4.4417704023999391</v>
      </c>
      <c r="DU117" s="134"/>
      <c r="DV117" s="48">
        <f t="shared" si="142"/>
        <v>3.9994448967326591E-3</v>
      </c>
    </row>
    <row r="118" spans="2:126" ht="15" customHeight="1" outlineLevel="1">
      <c r="B118" s="56" t="s">
        <v>99</v>
      </c>
      <c r="C118" s="56" t="s">
        <v>189</v>
      </c>
      <c r="D118" s="56">
        <v>2020</v>
      </c>
      <c r="E118" s="57">
        <f>'MRI-CGCM2.3.2 (Likely)'!M48</f>
        <v>19.775000000000002</v>
      </c>
      <c r="F118" s="57">
        <f>'MRI-CGCM2.3.2 (Likely)'!S48</f>
        <v>61.979687499999997</v>
      </c>
      <c r="G118" s="57">
        <f>'MRI-CGCM2.3.2 (Likely)'!K48</f>
        <v>416</v>
      </c>
      <c r="H118" s="146">
        <f t="shared" si="106"/>
        <v>2007</v>
      </c>
      <c r="I118" s="141" t="str">
        <f t="shared" si="107"/>
        <v>Pile No 243 @ Berth 107</v>
      </c>
      <c r="J118" s="205" t="str">
        <f t="shared" si="108"/>
        <v>splash</v>
      </c>
      <c r="K118" s="212">
        <f t="shared" si="109"/>
        <v>1</v>
      </c>
      <c r="L118" s="146" t="str">
        <f t="shared" si="110"/>
        <v>C1</v>
      </c>
      <c r="M118" s="146" t="str">
        <f t="shared" si="111"/>
        <v>CB4</v>
      </c>
      <c r="N118" s="146" t="str">
        <f t="shared" si="112"/>
        <v>CL5</v>
      </c>
      <c r="O118" s="146">
        <f t="shared" si="113"/>
        <v>0</v>
      </c>
      <c r="P118" s="146">
        <f t="shared" si="114"/>
        <v>50</v>
      </c>
      <c r="Q118" s="146">
        <f t="shared" si="115"/>
        <v>1200</v>
      </c>
      <c r="R118" s="146">
        <f t="shared" si="116"/>
        <v>60</v>
      </c>
      <c r="S118" s="146">
        <f t="shared" si="117"/>
        <v>0.37</v>
      </c>
      <c r="T118" s="146">
        <f t="shared" si="118"/>
        <v>310</v>
      </c>
      <c r="V118" s="237">
        <f t="shared" si="143"/>
        <v>5.4587103568004294E-2</v>
      </c>
      <c r="W118" s="214">
        <f t="shared" si="144"/>
        <v>1.5992489692144027</v>
      </c>
      <c r="Y118" s="238">
        <f t="shared" si="145"/>
        <v>8.0790307442122206E-2</v>
      </c>
      <c r="Z118" s="214">
        <f t="shared" si="146"/>
        <v>0.27064752993110941</v>
      </c>
      <c r="AB118" s="207">
        <f>INDEX(Coefficients!$O$3:$O$7,MATCH(S118,Coefficients!$O$3:$O$7))</f>
        <v>0.3</v>
      </c>
      <c r="AC118" s="207">
        <f>INDEX(Coefficients!$O$3:$O$7,MATCH(S118,Coefficients!$O$3:$O$7)+1)</f>
        <v>0.4</v>
      </c>
      <c r="AD118" s="212">
        <f>INDEX(Coefficients!$P$3:$P$7,MATCH(S118,Coefficients!$O$3:$O$7))</f>
        <v>50</v>
      </c>
      <c r="AE118" s="212">
        <f>INDEX(Coefficients!$P$3:$P$7,MATCH(S118,Coefficients!$O$3:$O$7)+1)</f>
        <v>41.8</v>
      </c>
      <c r="AF118" s="212">
        <f t="shared" si="119"/>
        <v>44.26</v>
      </c>
      <c r="AG118" s="136">
        <f t="shared" si="120"/>
        <v>2020</v>
      </c>
      <c r="AH118" s="137">
        <f t="shared" si="121"/>
        <v>19.775000000000002</v>
      </c>
      <c r="AI118" s="207">
        <f t="shared" si="147"/>
        <v>409.27499999999998</v>
      </c>
      <c r="AJ118" s="213">
        <f t="shared" si="148"/>
        <v>19.489285714285714</v>
      </c>
      <c r="AK118" s="136">
        <v>12</v>
      </c>
      <c r="AL118" s="137">
        <f t="shared" si="122"/>
        <v>61.979687499999997</v>
      </c>
      <c r="AM118" s="214">
        <f t="shared" si="123"/>
        <v>0.96877294509770395</v>
      </c>
      <c r="AN118" s="207">
        <f>INDEX(Coefficients!$K$3:$K$10,MATCH(S118,Coefficients!$K$3:$K$10))</f>
        <v>0.35</v>
      </c>
      <c r="AO118" s="207">
        <f>INDEX(Coefficients!$K$3:$K$10,MATCH(S118,Coefficients!$K$3:$K$10)+1)</f>
        <v>0.4</v>
      </c>
      <c r="AP118" s="207">
        <f>INDEX(Coefficients!$L$3:$L$10,MATCH(S118,Coefficients!$K$3:$K$10))</f>
        <v>0.19142307491680963</v>
      </c>
      <c r="AQ118" s="207">
        <f>INDEX(Coefficients!$L$3:$L$10,MATCH(S118,Coefficients!$K$3:$K$10)+1)</f>
        <v>0.35425563574488944</v>
      </c>
      <c r="AR118" s="214">
        <f>INDEX(Coefficients!$M$3:$M$10,MATCH(S118,Coefficients!$K$3:$K$10))</f>
        <v>0.20023799980895765</v>
      </c>
      <c r="AS118" s="214">
        <f>INDEX(Coefficients!$M$3:$M$10,MATCH(S118,Coefficients!$K$3:$K$10)+1)</f>
        <v>0.20987997823914079</v>
      </c>
      <c r="AT118" s="92">
        <f t="shared" si="149"/>
        <v>2.5655609924804158E-5</v>
      </c>
      <c r="AU118" s="140">
        <f t="shared" si="124"/>
        <v>0.20409479118103091</v>
      </c>
      <c r="AV118" s="215">
        <f t="shared" si="150"/>
        <v>1.3782381685559643E-5</v>
      </c>
      <c r="AW118" s="118">
        <f t="shared" si="151"/>
        <v>4.3492959895496092E-2</v>
      </c>
      <c r="AX118" s="136">
        <f t="shared" si="125"/>
        <v>0.71366705445737511</v>
      </c>
      <c r="AY118" s="205">
        <f t="shared" si="126"/>
        <v>84.741590689541354</v>
      </c>
      <c r="AZ118" s="137">
        <f t="shared" si="127"/>
        <v>416</v>
      </c>
      <c r="BA118" s="213">
        <f t="shared" si="152"/>
        <v>8187.0000000000009</v>
      </c>
      <c r="BB118" s="228">
        <f t="shared" si="153"/>
        <v>7.4072857142857152E-4</v>
      </c>
      <c r="BC118" s="136" t="str">
        <f t="shared" si="128"/>
        <v>YES</v>
      </c>
      <c r="BD118" s="209">
        <f t="shared" si="129"/>
        <v>2.7293551784002146</v>
      </c>
      <c r="BE118" s="55">
        <f t="shared" si="130"/>
        <v>5.4587103568004294E-2</v>
      </c>
      <c r="BF118" s="126">
        <f t="shared" si="131"/>
        <v>1.5992489692144027</v>
      </c>
      <c r="BG118" s="46">
        <f t="shared" si="154"/>
        <v>-0.77389152012774243</v>
      </c>
      <c r="BH118" s="204">
        <f>VLOOKUP(M118,Coefficients!$E$4:$I$7,3)</f>
        <v>0.43099999999999999</v>
      </c>
      <c r="BI118" s="136">
        <f t="shared" si="155"/>
        <v>2.5000000000000001E-2</v>
      </c>
      <c r="BJ118" s="50">
        <f t="shared" si="156"/>
        <v>0.42549705357142859</v>
      </c>
      <c r="BK118" s="134">
        <f t="shared" si="157"/>
        <v>8.9086732633635322</v>
      </c>
      <c r="BL118" s="46"/>
      <c r="BM118" s="33"/>
      <c r="CB118" s="205" t="str">
        <f t="shared" si="132"/>
        <v>splash</v>
      </c>
      <c r="CC118" s="212">
        <f t="shared" si="133"/>
        <v>1</v>
      </c>
      <c r="CD118" s="205">
        <f>IF(CB118="atmospheric",IF(CC118&gt;=1,Coefficients!$T$5,Coefficients!$T$4),Coefficients!$T$3)</f>
        <v>7.35</v>
      </c>
      <c r="CE118" s="136">
        <f>IF(S118&lt;Coefficients!$V$3,Coefficients!$X$3-(Coefficients!$X$4-Coefficients!$X$3)*(Coefficients!$V$3-S118)/(Coefficients!$V$4-Coefficients!$V$3),IF(S118&gt;Coefficients!$V$6,(Coefficients!$X$6-Coefficients!$X$5)*(S118-Coefficients!$V$6)/(Coefficients!$V$6-Coefficients!$V$5)+Coefficients!$X$6,VLOOKUP(S118,Coefficients!$V$3:$X$6,3)))</f>
        <v>5.1999999999999975</v>
      </c>
      <c r="CF118" s="119">
        <f t="shared" si="158"/>
        <v>1.6409601519999992E-4</v>
      </c>
      <c r="CG118" s="136">
        <f>VLOOKUP(CB118,Coefficients!$Z$4:$AD$7,4,FALSE)</f>
        <v>0.26500000000000001</v>
      </c>
      <c r="CH118" s="136">
        <f>VLOOKUP(CB118,Coefficients!$Z$4:$AD$7,2,FALSE)</f>
        <v>0.37</v>
      </c>
      <c r="CI118" s="214">
        <f t="shared" si="134"/>
        <v>6.6831146597339615</v>
      </c>
      <c r="CJ118" s="47">
        <f t="shared" si="135"/>
        <v>0.27064752993110941</v>
      </c>
      <c r="CK118" s="34">
        <v>3.35</v>
      </c>
      <c r="CL118" s="52">
        <f t="shared" si="159"/>
        <v>8.0790307442122206E-2</v>
      </c>
      <c r="CM118" s="51">
        <f>VLOOKUP(N118,Coefficients!$E$12:$I$16,3)</f>
        <v>6.0350000000000001</v>
      </c>
      <c r="CN118" s="136">
        <f t="shared" si="160"/>
        <v>2.5000000000000001E-2</v>
      </c>
      <c r="CO118" s="50">
        <f t="shared" si="161"/>
        <v>5.9579459821428573</v>
      </c>
      <c r="CP118" s="189">
        <f t="shared" si="162"/>
        <v>124.74209546264252</v>
      </c>
      <c r="DL118" s="133">
        <f t="shared" si="163"/>
        <v>6.4660000000000002</v>
      </c>
      <c r="DM118" s="133">
        <f t="shared" si="136"/>
        <v>11.520299520011518</v>
      </c>
      <c r="DN118" s="133">
        <f t="shared" si="137"/>
        <v>5.4221766846903838</v>
      </c>
      <c r="DO118" s="133">
        <f t="shared" si="138"/>
        <v>36406.043454349718</v>
      </c>
      <c r="DP118" s="133">
        <f t="shared" si="139"/>
        <v>7.6844907662845571E-3</v>
      </c>
      <c r="DQ118" s="133">
        <f t="shared" si="140"/>
        <v>1.2312588660166142E-2</v>
      </c>
      <c r="DR118" s="133">
        <f t="shared" si="164"/>
        <v>7.8961705968650796E-4</v>
      </c>
      <c r="DS118" s="133">
        <v>1</v>
      </c>
      <c r="DT118" s="133">
        <f t="shared" si="141"/>
        <v>4.4417704023999391</v>
      </c>
      <c r="DU118" s="134"/>
      <c r="DV118" s="48">
        <f t="shared" si="142"/>
        <v>4.4101088796340325E-3</v>
      </c>
    </row>
    <row r="119" spans="2:126" ht="15" customHeight="1" outlineLevel="1">
      <c r="B119" s="56" t="s">
        <v>99</v>
      </c>
      <c r="C119" s="56" t="s">
        <v>189</v>
      </c>
      <c r="D119" s="56">
        <v>2021</v>
      </c>
      <c r="E119" s="57">
        <f>'MRI-CGCM2.3.2 (Likely)'!M49</f>
        <v>19.807500000000001</v>
      </c>
      <c r="F119" s="57">
        <f>'MRI-CGCM2.3.2 (Likely)'!S49</f>
        <v>61.962343750000002</v>
      </c>
      <c r="G119" s="57">
        <f>'MRI-CGCM2.3.2 (Likely)'!K49</f>
        <v>419.6</v>
      </c>
      <c r="H119" s="146">
        <f t="shared" si="106"/>
        <v>2007</v>
      </c>
      <c r="I119" s="141" t="str">
        <f t="shared" si="107"/>
        <v>Pile No 243 @ Berth 107</v>
      </c>
      <c r="J119" s="205" t="str">
        <f t="shared" si="108"/>
        <v>splash</v>
      </c>
      <c r="K119" s="212">
        <f t="shared" si="109"/>
        <v>1</v>
      </c>
      <c r="L119" s="146" t="str">
        <f t="shared" si="110"/>
        <v>C1</v>
      </c>
      <c r="M119" s="146" t="str">
        <f t="shared" si="111"/>
        <v>CB4</v>
      </c>
      <c r="N119" s="146" t="str">
        <f t="shared" si="112"/>
        <v>CL5</v>
      </c>
      <c r="O119" s="146">
        <f t="shared" si="113"/>
        <v>0</v>
      </c>
      <c r="P119" s="146">
        <f t="shared" si="114"/>
        <v>50</v>
      </c>
      <c r="Q119" s="146">
        <f t="shared" si="115"/>
        <v>1200</v>
      </c>
      <c r="R119" s="146">
        <f t="shared" si="116"/>
        <v>60</v>
      </c>
      <c r="S119" s="146">
        <f t="shared" si="117"/>
        <v>0.37</v>
      </c>
      <c r="T119" s="146">
        <f t="shared" si="118"/>
        <v>310</v>
      </c>
      <c r="V119" s="237">
        <f t="shared" si="143"/>
        <v>5.5418248417932511E-2</v>
      </c>
      <c r="W119" s="214">
        <f t="shared" si="144"/>
        <v>1.6408062117108138</v>
      </c>
      <c r="Y119" s="238">
        <f t="shared" si="145"/>
        <v>8.7193603148372531E-2</v>
      </c>
      <c r="Z119" s="214">
        <f t="shared" si="146"/>
        <v>0.29209857054704796</v>
      </c>
      <c r="AB119" s="207">
        <f>INDEX(Coefficients!$O$3:$O$7,MATCH(S119,Coefficients!$O$3:$O$7))</f>
        <v>0.3</v>
      </c>
      <c r="AC119" s="207">
        <f>INDEX(Coefficients!$O$3:$O$7,MATCH(S119,Coefficients!$O$3:$O$7)+1)</f>
        <v>0.4</v>
      </c>
      <c r="AD119" s="212">
        <f>INDEX(Coefficients!$P$3:$P$7,MATCH(S119,Coefficients!$O$3:$O$7))</f>
        <v>50</v>
      </c>
      <c r="AE119" s="212">
        <f>INDEX(Coefficients!$P$3:$P$7,MATCH(S119,Coefficients!$O$3:$O$7)+1)</f>
        <v>41.8</v>
      </c>
      <c r="AF119" s="212">
        <f t="shared" si="119"/>
        <v>44.26</v>
      </c>
      <c r="AG119" s="136">
        <f t="shared" si="120"/>
        <v>2021</v>
      </c>
      <c r="AH119" s="137">
        <f t="shared" si="121"/>
        <v>19.807500000000001</v>
      </c>
      <c r="AI119" s="207">
        <f t="shared" si="147"/>
        <v>429.08249999999998</v>
      </c>
      <c r="AJ119" s="213">
        <f t="shared" si="148"/>
        <v>19.50375</v>
      </c>
      <c r="AK119" s="136">
        <v>12</v>
      </c>
      <c r="AL119" s="137">
        <f t="shared" si="122"/>
        <v>61.962343750000002</v>
      </c>
      <c r="AM119" s="214">
        <f t="shared" si="123"/>
        <v>0.9696452622992795</v>
      </c>
      <c r="AN119" s="207">
        <f>INDEX(Coefficients!$K$3:$K$10,MATCH(S119,Coefficients!$K$3:$K$10))</f>
        <v>0.35</v>
      </c>
      <c r="AO119" s="207">
        <f>INDEX(Coefficients!$K$3:$K$10,MATCH(S119,Coefficients!$K$3:$K$10)+1)</f>
        <v>0.4</v>
      </c>
      <c r="AP119" s="207">
        <f>INDEX(Coefficients!$L$3:$L$10,MATCH(S119,Coefficients!$K$3:$K$10))</f>
        <v>0.19142307491680963</v>
      </c>
      <c r="AQ119" s="207">
        <f>INDEX(Coefficients!$L$3:$L$10,MATCH(S119,Coefficients!$K$3:$K$10)+1)</f>
        <v>0.35425563574488944</v>
      </c>
      <c r="AR119" s="214">
        <f>INDEX(Coefficients!$M$3:$M$10,MATCH(S119,Coefficients!$K$3:$K$10))</f>
        <v>0.20023799980895765</v>
      </c>
      <c r="AS119" s="214">
        <f>INDEX(Coefficients!$M$3:$M$10,MATCH(S119,Coefficients!$K$3:$K$10)+1)</f>
        <v>0.20987997823914079</v>
      </c>
      <c r="AT119" s="92">
        <f t="shared" si="149"/>
        <v>2.5655609924804158E-5</v>
      </c>
      <c r="AU119" s="140">
        <f t="shared" si="124"/>
        <v>0.20409479118103091</v>
      </c>
      <c r="AV119" s="215">
        <f t="shared" si="150"/>
        <v>1.3652144208577906E-5</v>
      </c>
      <c r="AW119" s="118">
        <f t="shared" si="151"/>
        <v>4.3081970453142153E-2</v>
      </c>
      <c r="AX119" s="136">
        <f t="shared" si="125"/>
        <v>0.71366705445737511</v>
      </c>
      <c r="AY119" s="205">
        <f t="shared" si="126"/>
        <v>84.741590689541354</v>
      </c>
      <c r="AZ119" s="137">
        <f t="shared" si="127"/>
        <v>419.6</v>
      </c>
      <c r="BA119" s="213">
        <f t="shared" si="152"/>
        <v>8606.6</v>
      </c>
      <c r="BB119" s="228">
        <f t="shared" si="153"/>
        <v>7.4329727272727281E-4</v>
      </c>
      <c r="BC119" s="136" t="str">
        <f t="shared" si="128"/>
        <v>YES</v>
      </c>
      <c r="BD119" s="209">
        <f t="shared" si="129"/>
        <v>2.7709124208966256</v>
      </c>
      <c r="BE119" s="55">
        <f t="shared" si="130"/>
        <v>5.5418248417932511E-2</v>
      </c>
      <c r="BF119" s="126">
        <f t="shared" si="131"/>
        <v>1.6408062117108138</v>
      </c>
      <c r="BG119" s="46">
        <f t="shared" si="154"/>
        <v>-0.77860779915886835</v>
      </c>
      <c r="BH119" s="204">
        <f>VLOOKUP(M119,Coefficients!$E$4:$I$7,3)</f>
        <v>0.43099999999999999</v>
      </c>
      <c r="BI119" s="136">
        <f t="shared" si="155"/>
        <v>2.5000000000000001E-2</v>
      </c>
      <c r="BJ119" s="50">
        <f t="shared" si="156"/>
        <v>0.42565290625000002</v>
      </c>
      <c r="BK119" s="134">
        <f t="shared" si="157"/>
        <v>9.3343261696135329</v>
      </c>
      <c r="BL119" s="46"/>
      <c r="BM119" s="33"/>
      <c r="CB119" s="205" t="str">
        <f t="shared" si="132"/>
        <v>splash</v>
      </c>
      <c r="CC119" s="212">
        <f t="shared" si="133"/>
        <v>1</v>
      </c>
      <c r="CD119" s="205">
        <f>IF(CB119="atmospheric",IF(CC119&gt;=1,Coefficients!$T$5,Coefficients!$T$4),Coefficients!$T$3)</f>
        <v>7.35</v>
      </c>
      <c r="CE119" s="136">
        <f>IF(S119&lt;Coefficients!$V$3,Coefficients!$X$3-(Coefficients!$X$4-Coefficients!$X$3)*(Coefficients!$V$3-S119)/(Coefficients!$V$4-Coefficients!$V$3),IF(S119&gt;Coefficients!$V$6,(Coefficients!$X$6-Coefficients!$X$5)*(S119-Coefficients!$V$6)/(Coefficients!$V$6-Coefficients!$V$5)+Coefficients!$X$6,VLOOKUP(S119,Coefficients!$V$3:$X$6,3)))</f>
        <v>5.1999999999999975</v>
      </c>
      <c r="CF119" s="119">
        <f t="shared" si="158"/>
        <v>1.6409601519999992E-4</v>
      </c>
      <c r="CG119" s="136">
        <f>VLOOKUP(CB119,Coefficients!$Z$4:$AD$7,4,FALSE)</f>
        <v>0.26500000000000001</v>
      </c>
      <c r="CH119" s="136">
        <f>VLOOKUP(CB119,Coefficients!$Z$4:$AD$7,2,FALSE)</f>
        <v>0.37</v>
      </c>
      <c r="CI119" s="214">
        <f t="shared" si="134"/>
        <v>6.6831097082720028</v>
      </c>
      <c r="CJ119" s="47">
        <f t="shared" si="135"/>
        <v>0.29209857054704796</v>
      </c>
      <c r="CK119" s="34">
        <v>3.35</v>
      </c>
      <c r="CL119" s="52">
        <f t="shared" si="159"/>
        <v>8.7193603148372531E-2</v>
      </c>
      <c r="CM119" s="51">
        <f>VLOOKUP(N119,Coefficients!$E$12:$I$16,3)</f>
        <v>6.0350000000000001</v>
      </c>
      <c r="CN119" s="136">
        <f t="shared" si="160"/>
        <v>2.5000000000000001E-2</v>
      </c>
      <c r="CO119" s="50">
        <f t="shared" si="161"/>
        <v>5.9601282812500003</v>
      </c>
      <c r="CP119" s="189">
        <f t="shared" si="162"/>
        <v>130.70222374389252</v>
      </c>
      <c r="DL119" s="133">
        <f t="shared" si="163"/>
        <v>6.4660000000000002</v>
      </c>
      <c r="DM119" s="133">
        <f t="shared" si="136"/>
        <v>11.520299520011518</v>
      </c>
      <c r="DN119" s="133">
        <f t="shared" si="137"/>
        <v>5.4221766846903838</v>
      </c>
      <c r="DO119" s="133">
        <f t="shared" si="138"/>
        <v>36406.043454349718</v>
      </c>
      <c r="DP119" s="133">
        <f t="shared" si="139"/>
        <v>7.6844907662845571E-3</v>
      </c>
      <c r="DQ119" s="133">
        <f t="shared" si="140"/>
        <v>1.2312588660166142E-2</v>
      </c>
      <c r="DR119" s="133">
        <f t="shared" si="164"/>
        <v>7.8961705968650796E-4</v>
      </c>
      <c r="DS119" s="133">
        <v>1</v>
      </c>
      <c r="DT119" s="133">
        <f t="shared" si="141"/>
        <v>4.4417704023999391</v>
      </c>
      <c r="DU119" s="134"/>
      <c r="DV119" s="48">
        <f t="shared" si="142"/>
        <v>4.8321167597311313E-3</v>
      </c>
    </row>
    <row r="120" spans="2:126" ht="15" customHeight="1" outlineLevel="1">
      <c r="B120" s="56" t="s">
        <v>99</v>
      </c>
      <c r="C120" s="56" t="s">
        <v>189</v>
      </c>
      <c r="D120" s="56">
        <v>2022</v>
      </c>
      <c r="E120" s="57">
        <f>'MRI-CGCM2.3.2 (Likely)'!M50</f>
        <v>19.84</v>
      </c>
      <c r="F120" s="57">
        <f>'MRI-CGCM2.3.2 (Likely)'!S50</f>
        <v>61.945</v>
      </c>
      <c r="G120" s="57">
        <f>'MRI-CGCM2.3.2 (Likely)'!K50</f>
        <v>423.20000000000005</v>
      </c>
      <c r="H120" s="146">
        <f t="shared" si="106"/>
        <v>2007</v>
      </c>
      <c r="I120" s="141" t="str">
        <f t="shared" si="107"/>
        <v>Pile No 243 @ Berth 107</v>
      </c>
      <c r="J120" s="205" t="str">
        <f t="shared" si="108"/>
        <v>splash</v>
      </c>
      <c r="K120" s="212">
        <f t="shared" si="109"/>
        <v>1</v>
      </c>
      <c r="L120" s="146" t="str">
        <f t="shared" si="110"/>
        <v>C1</v>
      </c>
      <c r="M120" s="146" t="str">
        <f t="shared" si="111"/>
        <v>CB4</v>
      </c>
      <c r="N120" s="146" t="str">
        <f t="shared" si="112"/>
        <v>CL5</v>
      </c>
      <c r="O120" s="146">
        <f t="shared" si="113"/>
        <v>0</v>
      </c>
      <c r="P120" s="146">
        <f t="shared" si="114"/>
        <v>50</v>
      </c>
      <c r="Q120" s="146">
        <f t="shared" si="115"/>
        <v>1200</v>
      </c>
      <c r="R120" s="146">
        <f t="shared" si="116"/>
        <v>60</v>
      </c>
      <c r="S120" s="146">
        <f t="shared" si="117"/>
        <v>0.37</v>
      </c>
      <c r="T120" s="146">
        <f t="shared" si="118"/>
        <v>310</v>
      </c>
      <c r="V120" s="237">
        <f t="shared" si="143"/>
        <v>5.6232437498501812E-2</v>
      </c>
      <c r="W120" s="214">
        <f t="shared" si="144"/>
        <v>1.6815156657392789</v>
      </c>
      <c r="Y120" s="238">
        <f t="shared" si="145"/>
        <v>9.3622435988623964E-2</v>
      </c>
      <c r="Z120" s="214">
        <f t="shared" si="146"/>
        <v>0.31363516056189028</v>
      </c>
      <c r="AB120" s="207">
        <f>INDEX(Coefficients!$O$3:$O$7,MATCH(S120,Coefficients!$O$3:$O$7))</f>
        <v>0.3</v>
      </c>
      <c r="AC120" s="207">
        <f>INDEX(Coefficients!$O$3:$O$7,MATCH(S120,Coefficients!$O$3:$O$7)+1)</f>
        <v>0.4</v>
      </c>
      <c r="AD120" s="212">
        <f>INDEX(Coefficients!$P$3:$P$7,MATCH(S120,Coefficients!$O$3:$O$7))</f>
        <v>50</v>
      </c>
      <c r="AE120" s="212">
        <f>INDEX(Coefficients!$P$3:$P$7,MATCH(S120,Coefficients!$O$3:$O$7)+1)</f>
        <v>41.8</v>
      </c>
      <c r="AF120" s="212">
        <f t="shared" si="119"/>
        <v>44.26</v>
      </c>
      <c r="AG120" s="136">
        <f t="shared" si="120"/>
        <v>2022</v>
      </c>
      <c r="AH120" s="137">
        <f t="shared" si="121"/>
        <v>19.84</v>
      </c>
      <c r="AI120" s="207">
        <f t="shared" si="147"/>
        <v>448.92249999999996</v>
      </c>
      <c r="AJ120" s="213">
        <f t="shared" si="148"/>
        <v>19.518369565217391</v>
      </c>
      <c r="AK120" s="136">
        <v>12</v>
      </c>
      <c r="AL120" s="137">
        <f t="shared" si="122"/>
        <v>61.945</v>
      </c>
      <c r="AM120" s="214">
        <f t="shared" si="123"/>
        <v>0.97052765453158996</v>
      </c>
      <c r="AN120" s="207">
        <f>INDEX(Coefficients!$K$3:$K$10,MATCH(S120,Coefficients!$K$3:$K$10))</f>
        <v>0.35</v>
      </c>
      <c r="AO120" s="207">
        <f>INDEX(Coefficients!$K$3:$K$10,MATCH(S120,Coefficients!$K$3:$K$10)+1)</f>
        <v>0.4</v>
      </c>
      <c r="AP120" s="207">
        <f>INDEX(Coefficients!$L$3:$L$10,MATCH(S120,Coefficients!$K$3:$K$10))</f>
        <v>0.19142307491680963</v>
      </c>
      <c r="AQ120" s="207">
        <f>INDEX(Coefficients!$L$3:$L$10,MATCH(S120,Coefficients!$K$3:$K$10)+1)</f>
        <v>0.35425563574488944</v>
      </c>
      <c r="AR120" s="214">
        <f>INDEX(Coefficients!$M$3:$M$10,MATCH(S120,Coefficients!$K$3:$K$10))</f>
        <v>0.20023799980895765</v>
      </c>
      <c r="AS120" s="214">
        <f>INDEX(Coefficients!$M$3:$M$10,MATCH(S120,Coefficients!$K$3:$K$10)+1)</f>
        <v>0.20987997823914079</v>
      </c>
      <c r="AT120" s="92">
        <f t="shared" si="149"/>
        <v>2.5655609924804158E-5</v>
      </c>
      <c r="AU120" s="140">
        <f t="shared" si="124"/>
        <v>0.20409479118103091</v>
      </c>
      <c r="AV120" s="215">
        <f t="shared" si="150"/>
        <v>1.3528847006155289E-5</v>
      </c>
      <c r="AW120" s="118">
        <f t="shared" si="151"/>
        <v>4.2692882383856399E-2</v>
      </c>
      <c r="AX120" s="136">
        <f t="shared" si="125"/>
        <v>0.71366705445737511</v>
      </c>
      <c r="AY120" s="205">
        <f t="shared" si="126"/>
        <v>84.741590689541354</v>
      </c>
      <c r="AZ120" s="137">
        <f t="shared" si="127"/>
        <v>423.20000000000005</v>
      </c>
      <c r="BA120" s="213">
        <f t="shared" si="152"/>
        <v>9029.8000000000011</v>
      </c>
      <c r="BB120" s="228">
        <f t="shared" si="153"/>
        <v>7.4594000000000006E-4</v>
      </c>
      <c r="BC120" s="136" t="str">
        <f t="shared" si="128"/>
        <v>YES</v>
      </c>
      <c r="BD120" s="209">
        <f t="shared" si="129"/>
        <v>2.8116218749250907</v>
      </c>
      <c r="BE120" s="55">
        <f t="shared" si="130"/>
        <v>5.6232437498501812E-2</v>
      </c>
      <c r="BF120" s="126">
        <f t="shared" si="131"/>
        <v>1.6815156657392789</v>
      </c>
      <c r="BG120" s="46">
        <f t="shared" si="154"/>
        <v>-0.78299090493979162</v>
      </c>
      <c r="BH120" s="204">
        <f>VLOOKUP(M120,Coefficients!$E$4:$I$7,3)</f>
        <v>0.43099999999999999</v>
      </c>
      <c r="BI120" s="136">
        <f t="shared" si="155"/>
        <v>2.5000000000000001E-2</v>
      </c>
      <c r="BJ120" s="50">
        <f t="shared" si="156"/>
        <v>0.4258104320652174</v>
      </c>
      <c r="BK120" s="134">
        <f t="shared" si="157"/>
        <v>9.7601366016787505</v>
      </c>
      <c r="BL120" s="46"/>
      <c r="BM120" s="33"/>
      <c r="CB120" s="205" t="str">
        <f t="shared" si="132"/>
        <v>splash</v>
      </c>
      <c r="CC120" s="212">
        <f t="shared" si="133"/>
        <v>1</v>
      </c>
      <c r="CD120" s="205">
        <f>IF(CB120="atmospheric",IF(CC120&gt;=1,Coefficients!$T$5,Coefficients!$T$4),Coefficients!$T$3)</f>
        <v>7.35</v>
      </c>
      <c r="CE120" s="136">
        <f>IF(S120&lt;Coefficients!$V$3,Coefficients!$X$3-(Coefficients!$X$4-Coefficients!$X$3)*(Coefficients!$V$3-S120)/(Coefficients!$V$4-Coefficients!$V$3),IF(S120&gt;Coefficients!$V$6,(Coefficients!$X$6-Coefficients!$X$5)*(S120-Coefficients!$V$6)/(Coefficients!$V$6-Coefficients!$V$5)+Coefficients!$X$6,VLOOKUP(S120,Coefficients!$V$3:$X$6,3)))</f>
        <v>5.1999999999999975</v>
      </c>
      <c r="CF120" s="119">
        <f t="shared" si="158"/>
        <v>1.6409601519999992E-4</v>
      </c>
      <c r="CG120" s="136">
        <f>VLOOKUP(CB120,Coefficients!$Z$4:$AD$7,4,FALSE)</f>
        <v>0.26500000000000001</v>
      </c>
      <c r="CH120" s="136">
        <f>VLOOKUP(CB120,Coefficients!$Z$4:$AD$7,2,FALSE)</f>
        <v>0.37</v>
      </c>
      <c r="CI120" s="214">
        <f t="shared" si="134"/>
        <v>6.683024888709248</v>
      </c>
      <c r="CJ120" s="47">
        <f t="shared" si="135"/>
        <v>0.31363516056189028</v>
      </c>
      <c r="CK120" s="34">
        <v>3.35</v>
      </c>
      <c r="CL120" s="52">
        <f t="shared" si="159"/>
        <v>9.3622435988623964E-2</v>
      </c>
      <c r="CM120" s="51">
        <f>VLOOKUP(N120,Coefficients!$E$12:$I$16,3)</f>
        <v>6.0350000000000001</v>
      </c>
      <c r="CN120" s="136">
        <f t="shared" si="160"/>
        <v>2.5000000000000001E-2</v>
      </c>
      <c r="CO120" s="50">
        <f t="shared" si="161"/>
        <v>5.9623340081521743</v>
      </c>
      <c r="CP120" s="189">
        <f t="shared" si="162"/>
        <v>136.66455775204469</v>
      </c>
      <c r="DL120" s="133">
        <f t="shared" si="163"/>
        <v>6.4660000000000002</v>
      </c>
      <c r="DM120" s="133">
        <f t="shared" si="136"/>
        <v>11.520299520011518</v>
      </c>
      <c r="DN120" s="133">
        <f t="shared" si="137"/>
        <v>5.4221766846903838</v>
      </c>
      <c r="DO120" s="133">
        <f t="shared" si="138"/>
        <v>36406.043454349718</v>
      </c>
      <c r="DP120" s="133">
        <f t="shared" si="139"/>
        <v>7.6844907662845571E-3</v>
      </c>
      <c r="DQ120" s="133">
        <f t="shared" si="140"/>
        <v>1.2312588660166142E-2</v>
      </c>
      <c r="DR120" s="133">
        <f t="shared" si="164"/>
        <v>7.8961705968650796E-4</v>
      </c>
      <c r="DS120" s="133">
        <v>1</v>
      </c>
      <c r="DT120" s="133">
        <f t="shared" si="141"/>
        <v>4.4417704023999391</v>
      </c>
      <c r="DU120" s="134"/>
      <c r="DV120" s="48">
        <f t="shared" si="142"/>
        <v>5.2646177801877834E-3</v>
      </c>
    </row>
    <row r="121" spans="2:126" ht="15" customHeight="1" outlineLevel="1">
      <c r="B121" s="56" t="s">
        <v>99</v>
      </c>
      <c r="C121" s="56" t="s">
        <v>189</v>
      </c>
      <c r="D121" s="56">
        <v>2023</v>
      </c>
      <c r="E121" s="57">
        <f>'MRI-CGCM2.3.2 (Likely)'!M51</f>
        <v>19.872500000000002</v>
      </c>
      <c r="F121" s="57">
        <f>'MRI-CGCM2.3.2 (Likely)'!S51</f>
        <v>61.927656249999998</v>
      </c>
      <c r="G121" s="57">
        <f>'MRI-CGCM2.3.2 (Likely)'!K51</f>
        <v>426.80000000000007</v>
      </c>
      <c r="H121" s="146">
        <f t="shared" si="106"/>
        <v>2007</v>
      </c>
      <c r="I121" s="141" t="str">
        <f t="shared" si="107"/>
        <v>Pile No 243 @ Berth 107</v>
      </c>
      <c r="J121" s="205" t="str">
        <f t="shared" si="108"/>
        <v>splash</v>
      </c>
      <c r="K121" s="212">
        <f t="shared" si="109"/>
        <v>1</v>
      </c>
      <c r="L121" s="146" t="str">
        <f t="shared" si="110"/>
        <v>C1</v>
      </c>
      <c r="M121" s="146" t="str">
        <f t="shared" si="111"/>
        <v>CB4</v>
      </c>
      <c r="N121" s="146" t="str">
        <f t="shared" si="112"/>
        <v>CL5</v>
      </c>
      <c r="O121" s="146">
        <f t="shared" si="113"/>
        <v>0</v>
      </c>
      <c r="P121" s="146">
        <f t="shared" si="114"/>
        <v>50</v>
      </c>
      <c r="Q121" s="146">
        <f t="shared" si="115"/>
        <v>1200</v>
      </c>
      <c r="R121" s="146">
        <f t="shared" si="116"/>
        <v>60</v>
      </c>
      <c r="S121" s="146">
        <f t="shared" si="117"/>
        <v>0.37</v>
      </c>
      <c r="T121" s="146">
        <f t="shared" si="118"/>
        <v>310</v>
      </c>
      <c r="V121" s="237">
        <f t="shared" si="143"/>
        <v>5.7030935341098765E-2</v>
      </c>
      <c r="W121" s="214">
        <f t="shared" si="144"/>
        <v>1.7214405578691263</v>
      </c>
      <c r="Y121" s="238">
        <f t="shared" si="145"/>
        <v>0.10006563875627994</v>
      </c>
      <c r="Z121" s="214">
        <f t="shared" si="146"/>
        <v>0.33521988983353779</v>
      </c>
      <c r="AB121" s="207">
        <f>INDEX(Coefficients!$O$3:$O$7,MATCH(S121,Coefficients!$O$3:$O$7))</f>
        <v>0.3</v>
      </c>
      <c r="AC121" s="207">
        <f>INDEX(Coefficients!$O$3:$O$7,MATCH(S121,Coefficients!$O$3:$O$7)+1)</f>
        <v>0.4</v>
      </c>
      <c r="AD121" s="212">
        <f>INDEX(Coefficients!$P$3:$P$7,MATCH(S121,Coefficients!$O$3:$O$7))</f>
        <v>50</v>
      </c>
      <c r="AE121" s="212">
        <f>INDEX(Coefficients!$P$3:$P$7,MATCH(S121,Coefficients!$O$3:$O$7)+1)</f>
        <v>41.8</v>
      </c>
      <c r="AF121" s="212">
        <f t="shared" si="119"/>
        <v>44.26</v>
      </c>
      <c r="AG121" s="136">
        <f t="shared" si="120"/>
        <v>2023</v>
      </c>
      <c r="AH121" s="137">
        <f t="shared" si="121"/>
        <v>19.872500000000002</v>
      </c>
      <c r="AI121" s="207">
        <f t="shared" si="147"/>
        <v>468.79499999999996</v>
      </c>
      <c r="AJ121" s="213">
        <f t="shared" si="148"/>
        <v>19.533124999999998</v>
      </c>
      <c r="AK121" s="136">
        <v>12</v>
      </c>
      <c r="AL121" s="137">
        <f t="shared" si="122"/>
        <v>61.927656249999998</v>
      </c>
      <c r="AM121" s="214">
        <f t="shared" si="123"/>
        <v>0.97141897210429973</v>
      </c>
      <c r="AN121" s="207">
        <f>INDEX(Coefficients!$K$3:$K$10,MATCH(S121,Coefficients!$K$3:$K$10))</f>
        <v>0.35</v>
      </c>
      <c r="AO121" s="207">
        <f>INDEX(Coefficients!$K$3:$K$10,MATCH(S121,Coefficients!$K$3:$K$10)+1)</f>
        <v>0.4</v>
      </c>
      <c r="AP121" s="207">
        <f>INDEX(Coefficients!$L$3:$L$10,MATCH(S121,Coefficients!$K$3:$K$10))</f>
        <v>0.19142307491680963</v>
      </c>
      <c r="AQ121" s="207">
        <f>INDEX(Coefficients!$L$3:$L$10,MATCH(S121,Coefficients!$K$3:$K$10)+1)</f>
        <v>0.35425563574488944</v>
      </c>
      <c r="AR121" s="214">
        <f>INDEX(Coefficients!$M$3:$M$10,MATCH(S121,Coefficients!$K$3:$K$10))</f>
        <v>0.20023799980895765</v>
      </c>
      <c r="AS121" s="214">
        <f>INDEX(Coefficients!$M$3:$M$10,MATCH(S121,Coefficients!$K$3:$K$10)+1)</f>
        <v>0.20987997823914079</v>
      </c>
      <c r="AT121" s="92">
        <f t="shared" si="149"/>
        <v>2.5655609924804158E-5</v>
      </c>
      <c r="AU121" s="140">
        <f t="shared" si="124"/>
        <v>0.20409479118103091</v>
      </c>
      <c r="AV121" s="215">
        <f t="shared" si="150"/>
        <v>1.341184169575704E-5</v>
      </c>
      <c r="AW121" s="118">
        <f t="shared" si="151"/>
        <v>4.2323649591671945E-2</v>
      </c>
      <c r="AX121" s="136">
        <f t="shared" si="125"/>
        <v>0.71366705445737511</v>
      </c>
      <c r="AY121" s="205">
        <f t="shared" si="126"/>
        <v>84.741590689541354</v>
      </c>
      <c r="AZ121" s="137">
        <f t="shared" si="127"/>
        <v>426.80000000000007</v>
      </c>
      <c r="BA121" s="213">
        <f t="shared" si="152"/>
        <v>9456.6</v>
      </c>
      <c r="BB121" s="228">
        <f t="shared" si="153"/>
        <v>7.4864750000000002E-4</v>
      </c>
      <c r="BC121" s="136" t="str">
        <f t="shared" si="128"/>
        <v>YES</v>
      </c>
      <c r="BD121" s="209">
        <f t="shared" si="129"/>
        <v>2.8515467670549381</v>
      </c>
      <c r="BE121" s="55">
        <f t="shared" si="130"/>
        <v>5.7030935341098765E-2</v>
      </c>
      <c r="BF121" s="126">
        <f t="shared" si="131"/>
        <v>1.7214405578691263</v>
      </c>
      <c r="BG121" s="46">
        <f t="shared" si="154"/>
        <v>-0.78707713194649453</v>
      </c>
      <c r="BH121" s="204">
        <f>VLOOKUP(M121,Coefficients!$E$4:$I$7,3)</f>
        <v>0.43099999999999999</v>
      </c>
      <c r="BI121" s="136">
        <f t="shared" si="155"/>
        <v>2.5000000000000001E-2</v>
      </c>
      <c r="BJ121" s="50">
        <f t="shared" si="156"/>
        <v>0.42596942187499998</v>
      </c>
      <c r="BK121" s="134">
        <f t="shared" si="157"/>
        <v>10.18610602355375</v>
      </c>
      <c r="BL121" s="46"/>
      <c r="BM121" s="33"/>
      <c r="CB121" s="205" t="str">
        <f t="shared" si="132"/>
        <v>splash</v>
      </c>
      <c r="CC121" s="212">
        <f t="shared" si="133"/>
        <v>1</v>
      </c>
      <c r="CD121" s="205">
        <f>IF(CB121="atmospheric",IF(CC121&gt;=1,Coefficients!$T$5,Coefficients!$T$4),Coefficients!$T$3)</f>
        <v>7.35</v>
      </c>
      <c r="CE121" s="136">
        <f>IF(S121&lt;Coefficients!$V$3,Coefficients!$X$3-(Coefficients!$X$4-Coefficients!$X$3)*(Coefficients!$V$3-S121)/(Coefficients!$V$4-Coefficients!$V$3),IF(S121&gt;Coefficients!$V$6,(Coefficients!$X$6-Coefficients!$X$5)*(S121-Coefficients!$V$6)/(Coefficients!$V$6-Coefficients!$V$5)+Coefficients!$X$6,VLOOKUP(S121,Coefficients!$V$3:$X$6,3)))</f>
        <v>5.1999999999999975</v>
      </c>
      <c r="CF121" s="119">
        <f t="shared" si="158"/>
        <v>1.6409601519999992E-4</v>
      </c>
      <c r="CG121" s="136">
        <f>VLOOKUP(CB121,Coefficients!$Z$4:$AD$7,4,FALSE)</f>
        <v>0.26500000000000001</v>
      </c>
      <c r="CH121" s="136">
        <f>VLOOKUP(CB121,Coefficients!$Z$4:$AD$7,2,FALSE)</f>
        <v>0.37</v>
      </c>
      <c r="CI121" s="214">
        <f t="shared" si="134"/>
        <v>6.6828689314122069</v>
      </c>
      <c r="CJ121" s="47">
        <f t="shared" si="135"/>
        <v>0.33521988983353779</v>
      </c>
      <c r="CK121" s="34">
        <v>3.35</v>
      </c>
      <c r="CL121" s="52">
        <f t="shared" si="159"/>
        <v>0.10006563875627994</v>
      </c>
      <c r="CM121" s="51">
        <f>VLOOKUP(N121,Coefficients!$E$12:$I$16,3)</f>
        <v>6.0350000000000001</v>
      </c>
      <c r="CN121" s="136">
        <f t="shared" si="160"/>
        <v>2.5000000000000001E-2</v>
      </c>
      <c r="CO121" s="50">
        <f t="shared" si="161"/>
        <v>5.9645602343749999</v>
      </c>
      <c r="CP121" s="189">
        <f t="shared" si="162"/>
        <v>142.62911798641969</v>
      </c>
      <c r="DL121" s="133">
        <f t="shared" si="163"/>
        <v>6.4660000000000002</v>
      </c>
      <c r="DM121" s="133">
        <f t="shared" si="136"/>
        <v>11.520299520011518</v>
      </c>
      <c r="DN121" s="133">
        <f t="shared" si="137"/>
        <v>5.4221766846903838</v>
      </c>
      <c r="DO121" s="133">
        <f t="shared" si="138"/>
        <v>36406.043454349718</v>
      </c>
      <c r="DP121" s="133">
        <f t="shared" si="139"/>
        <v>7.6844907662845571E-3</v>
      </c>
      <c r="DQ121" s="133">
        <f t="shared" si="140"/>
        <v>1.2312588660166142E-2</v>
      </c>
      <c r="DR121" s="133">
        <f t="shared" si="164"/>
        <v>7.8961705968650796E-4</v>
      </c>
      <c r="DS121" s="133">
        <v>1</v>
      </c>
      <c r="DT121" s="133">
        <f t="shared" si="141"/>
        <v>4.4417704023999391</v>
      </c>
      <c r="DU121" s="134"/>
      <c r="DV121" s="48">
        <f t="shared" si="142"/>
        <v>5.706836973775148E-3</v>
      </c>
    </row>
    <row r="122" spans="2:126" ht="15" customHeight="1" outlineLevel="1">
      <c r="B122" s="56" t="s">
        <v>99</v>
      </c>
      <c r="C122" s="56" t="s">
        <v>189</v>
      </c>
      <c r="D122" s="56">
        <v>2024</v>
      </c>
      <c r="E122" s="57">
        <f>'MRI-CGCM2.3.2 (Likely)'!M52</f>
        <v>19.905000000000001</v>
      </c>
      <c r="F122" s="57">
        <f>'MRI-CGCM2.3.2 (Likely)'!S52</f>
        <v>61.910312499999996</v>
      </c>
      <c r="G122" s="57">
        <f>'MRI-CGCM2.3.2 (Likely)'!K52</f>
        <v>430.40000000000009</v>
      </c>
      <c r="H122" s="146">
        <f t="shared" si="106"/>
        <v>2007</v>
      </c>
      <c r="I122" s="141" t="str">
        <f t="shared" si="107"/>
        <v>Pile No 243 @ Berth 107</v>
      </c>
      <c r="J122" s="205" t="str">
        <f t="shared" si="108"/>
        <v>splash</v>
      </c>
      <c r="K122" s="212">
        <f t="shared" si="109"/>
        <v>1</v>
      </c>
      <c r="L122" s="146" t="str">
        <f t="shared" si="110"/>
        <v>C1</v>
      </c>
      <c r="M122" s="146" t="str">
        <f t="shared" si="111"/>
        <v>CB4</v>
      </c>
      <c r="N122" s="146" t="str">
        <f t="shared" si="112"/>
        <v>CL5</v>
      </c>
      <c r="O122" s="146">
        <f t="shared" si="113"/>
        <v>0</v>
      </c>
      <c r="P122" s="146">
        <f t="shared" si="114"/>
        <v>50</v>
      </c>
      <c r="Q122" s="146">
        <f t="shared" si="115"/>
        <v>1200</v>
      </c>
      <c r="R122" s="146">
        <f t="shared" si="116"/>
        <v>60</v>
      </c>
      <c r="S122" s="146">
        <f t="shared" si="117"/>
        <v>0.37</v>
      </c>
      <c r="T122" s="146">
        <f t="shared" si="118"/>
        <v>310</v>
      </c>
      <c r="V122" s="237">
        <f t="shared" si="143"/>
        <v>5.7814869965286037E-2</v>
      </c>
      <c r="W122" s="214">
        <f t="shared" si="144"/>
        <v>1.76063728907849</v>
      </c>
      <c r="Y122" s="238">
        <f t="shared" si="145"/>
        <v>0.10651359595724379</v>
      </c>
      <c r="Z122" s="214">
        <f t="shared" si="146"/>
        <v>0.3568205464567667</v>
      </c>
      <c r="AB122" s="207">
        <f>INDEX(Coefficients!$O$3:$O$7,MATCH(S122,Coefficients!$O$3:$O$7))</f>
        <v>0.3</v>
      </c>
      <c r="AC122" s="207">
        <f>INDEX(Coefficients!$O$3:$O$7,MATCH(S122,Coefficients!$O$3:$O$7)+1)</f>
        <v>0.4</v>
      </c>
      <c r="AD122" s="212">
        <f>INDEX(Coefficients!$P$3:$P$7,MATCH(S122,Coefficients!$O$3:$O$7))</f>
        <v>50</v>
      </c>
      <c r="AE122" s="212">
        <f>INDEX(Coefficients!$P$3:$P$7,MATCH(S122,Coefficients!$O$3:$O$7)+1)</f>
        <v>41.8</v>
      </c>
      <c r="AF122" s="212">
        <f t="shared" si="119"/>
        <v>44.26</v>
      </c>
      <c r="AG122" s="136">
        <f t="shared" si="120"/>
        <v>2024</v>
      </c>
      <c r="AH122" s="137">
        <f t="shared" si="121"/>
        <v>19.905000000000001</v>
      </c>
      <c r="AI122" s="207">
        <f t="shared" si="147"/>
        <v>488.69999999999993</v>
      </c>
      <c r="AJ122" s="213">
        <f t="shared" si="148"/>
        <v>19.547999999999998</v>
      </c>
      <c r="AK122" s="136">
        <v>12</v>
      </c>
      <c r="AL122" s="137">
        <f t="shared" si="122"/>
        <v>61.910312499999996</v>
      </c>
      <c r="AM122" s="214">
        <f t="shared" si="123"/>
        <v>0.97231824955672275</v>
      </c>
      <c r="AN122" s="207">
        <f>INDEX(Coefficients!$K$3:$K$10,MATCH(S122,Coefficients!$K$3:$K$10))</f>
        <v>0.35</v>
      </c>
      <c r="AO122" s="207">
        <f>INDEX(Coefficients!$K$3:$K$10,MATCH(S122,Coefficients!$K$3:$K$10)+1)</f>
        <v>0.4</v>
      </c>
      <c r="AP122" s="207">
        <f>INDEX(Coefficients!$L$3:$L$10,MATCH(S122,Coefficients!$K$3:$K$10))</f>
        <v>0.19142307491680963</v>
      </c>
      <c r="AQ122" s="207">
        <f>INDEX(Coefficients!$L$3:$L$10,MATCH(S122,Coefficients!$K$3:$K$10)+1)</f>
        <v>0.35425563574488944</v>
      </c>
      <c r="AR122" s="214">
        <f>INDEX(Coefficients!$M$3:$M$10,MATCH(S122,Coefficients!$K$3:$K$10))</f>
        <v>0.20023799980895765</v>
      </c>
      <c r="AS122" s="214">
        <f>INDEX(Coefficients!$M$3:$M$10,MATCH(S122,Coefficients!$K$3:$K$10)+1)</f>
        <v>0.20987997823914079</v>
      </c>
      <c r="AT122" s="92">
        <f t="shared" si="149"/>
        <v>2.5655609924804158E-5</v>
      </c>
      <c r="AU122" s="140">
        <f t="shared" si="124"/>
        <v>0.20409479118103091</v>
      </c>
      <c r="AV122" s="215">
        <f t="shared" si="150"/>
        <v>1.3300564379917586E-5</v>
      </c>
      <c r="AW122" s="118">
        <f t="shared" si="151"/>
        <v>4.1972492589529516E-2</v>
      </c>
      <c r="AX122" s="136">
        <f t="shared" si="125"/>
        <v>0.71366705445737511</v>
      </c>
      <c r="AY122" s="205">
        <f t="shared" si="126"/>
        <v>84.741590689541354</v>
      </c>
      <c r="AZ122" s="137">
        <f t="shared" si="127"/>
        <v>430.40000000000009</v>
      </c>
      <c r="BA122" s="213">
        <f t="shared" si="152"/>
        <v>9887</v>
      </c>
      <c r="BB122" s="228">
        <f t="shared" si="153"/>
        <v>7.5141200000000013E-4</v>
      </c>
      <c r="BC122" s="136" t="str">
        <f t="shared" si="128"/>
        <v>YES</v>
      </c>
      <c r="BD122" s="209">
        <f t="shared" si="129"/>
        <v>2.8907434982643019</v>
      </c>
      <c r="BE122" s="55">
        <f t="shared" si="130"/>
        <v>5.7814869965286037E-2</v>
      </c>
      <c r="BF122" s="126">
        <f t="shared" si="131"/>
        <v>1.76063728907849</v>
      </c>
      <c r="BG122" s="46">
        <f t="shared" si="154"/>
        <v>-0.79089749968104017</v>
      </c>
      <c r="BH122" s="204">
        <f>VLOOKUP(M122,Coefficients!$E$4:$I$7,3)</f>
        <v>0.43099999999999999</v>
      </c>
      <c r="BI122" s="136">
        <f t="shared" si="155"/>
        <v>2.5000000000000001E-2</v>
      </c>
      <c r="BJ122" s="50">
        <f t="shared" si="156"/>
        <v>0.42612969999999994</v>
      </c>
      <c r="BK122" s="134">
        <f t="shared" si="157"/>
        <v>10.61223572355375</v>
      </c>
      <c r="BL122" s="46"/>
      <c r="BM122" s="33"/>
      <c r="CB122" s="205" t="str">
        <f t="shared" si="132"/>
        <v>splash</v>
      </c>
      <c r="CC122" s="212">
        <f t="shared" si="133"/>
        <v>1</v>
      </c>
      <c r="CD122" s="205">
        <f>IF(CB122="atmospheric",IF(CC122&gt;=1,Coefficients!$T$5,Coefficients!$T$4),Coefficients!$T$3)</f>
        <v>7.35</v>
      </c>
      <c r="CE122" s="136">
        <f>IF(S122&lt;Coefficients!$V$3,Coefficients!$X$3-(Coefficients!$X$4-Coefficients!$X$3)*(Coefficients!$V$3-S122)/(Coefficients!$V$4-Coefficients!$V$3),IF(S122&gt;Coefficients!$V$6,(Coefficients!$X$6-Coefficients!$X$5)*(S122-Coefficients!$V$6)/(Coefficients!$V$6-Coefficients!$V$5)+Coefficients!$X$6,VLOOKUP(S122,Coefficients!$V$3:$X$6,3)))</f>
        <v>5.1999999999999975</v>
      </c>
      <c r="CF122" s="119">
        <f t="shared" si="158"/>
        <v>1.6409601519999992E-4</v>
      </c>
      <c r="CG122" s="136">
        <f>VLOOKUP(CB122,Coefficients!$Z$4:$AD$7,4,FALSE)</f>
        <v>0.26500000000000001</v>
      </c>
      <c r="CH122" s="136">
        <f>VLOOKUP(CB122,Coefficients!$Z$4:$AD$7,2,FALSE)</f>
        <v>0.37</v>
      </c>
      <c r="CI122" s="214">
        <f t="shared" si="134"/>
        <v>6.6826493089361039</v>
      </c>
      <c r="CJ122" s="47">
        <f t="shared" si="135"/>
        <v>0.3568205464567667</v>
      </c>
      <c r="CK122" s="34">
        <v>3.35</v>
      </c>
      <c r="CL122" s="52">
        <f t="shared" si="159"/>
        <v>0.10651359595724379</v>
      </c>
      <c r="CM122" s="51">
        <f>VLOOKUP(N122,Coefficients!$E$12:$I$16,3)</f>
        <v>6.0350000000000001</v>
      </c>
      <c r="CN122" s="136">
        <f t="shared" si="160"/>
        <v>2.5000000000000001E-2</v>
      </c>
      <c r="CO122" s="50">
        <f t="shared" si="161"/>
        <v>5.9668044999999994</v>
      </c>
      <c r="CP122" s="189">
        <f t="shared" si="162"/>
        <v>148.59592248641968</v>
      </c>
      <c r="DL122" s="133">
        <f t="shared" si="163"/>
        <v>6.4660000000000002</v>
      </c>
      <c r="DM122" s="133">
        <f t="shared" si="136"/>
        <v>11.520299520011518</v>
      </c>
      <c r="DN122" s="133">
        <f t="shared" si="137"/>
        <v>5.4221766846903838</v>
      </c>
      <c r="DO122" s="133">
        <f t="shared" si="138"/>
        <v>36406.043454349718</v>
      </c>
      <c r="DP122" s="133">
        <f t="shared" si="139"/>
        <v>7.6844907662845571E-3</v>
      </c>
      <c r="DQ122" s="133">
        <f t="shared" si="140"/>
        <v>1.2312588660166142E-2</v>
      </c>
      <c r="DR122" s="133">
        <f t="shared" si="164"/>
        <v>7.8961705968650796E-4</v>
      </c>
      <c r="DS122" s="133">
        <v>1</v>
      </c>
      <c r="DT122" s="133">
        <f t="shared" si="141"/>
        <v>4.4417704023999391</v>
      </c>
      <c r="DU122" s="134"/>
      <c r="DV122" s="48">
        <f t="shared" si="142"/>
        <v>6.1580696998030657E-3</v>
      </c>
    </row>
    <row r="123" spans="2:126" ht="15" customHeight="1" outlineLevel="1">
      <c r="B123" s="56" t="s">
        <v>99</v>
      </c>
      <c r="C123" s="56" t="s">
        <v>189</v>
      </c>
      <c r="D123" s="56">
        <v>2025</v>
      </c>
      <c r="E123" s="57">
        <f>'MRI-CGCM2.3.2 (Likely)'!M53</f>
        <v>19.9375</v>
      </c>
      <c r="F123" s="57">
        <f>'MRI-CGCM2.3.2 (Likely)'!S53</f>
        <v>61.892968750000001</v>
      </c>
      <c r="G123" s="57">
        <f>'MRI-CGCM2.3.2 (Likely)'!K53</f>
        <v>434.00000000000011</v>
      </c>
      <c r="H123" s="146">
        <f t="shared" si="106"/>
        <v>2007</v>
      </c>
      <c r="I123" s="141" t="str">
        <f t="shared" si="107"/>
        <v>Pile No 243 @ Berth 107</v>
      </c>
      <c r="J123" s="205" t="str">
        <f t="shared" si="108"/>
        <v>splash</v>
      </c>
      <c r="K123" s="212">
        <f t="shared" si="109"/>
        <v>1</v>
      </c>
      <c r="L123" s="146" t="str">
        <f t="shared" si="110"/>
        <v>C1</v>
      </c>
      <c r="M123" s="146" t="str">
        <f t="shared" si="111"/>
        <v>CB4</v>
      </c>
      <c r="N123" s="146" t="str">
        <f t="shared" si="112"/>
        <v>CL5</v>
      </c>
      <c r="O123" s="146">
        <f t="shared" si="113"/>
        <v>0</v>
      </c>
      <c r="P123" s="146">
        <f t="shared" si="114"/>
        <v>50</v>
      </c>
      <c r="Q123" s="146">
        <f t="shared" si="115"/>
        <v>1200</v>
      </c>
      <c r="R123" s="146">
        <f t="shared" si="116"/>
        <v>60</v>
      </c>
      <c r="S123" s="146">
        <f t="shared" si="117"/>
        <v>0.37</v>
      </c>
      <c r="T123" s="146">
        <f t="shared" si="118"/>
        <v>310</v>
      </c>
      <c r="V123" s="237">
        <f t="shared" si="143"/>
        <v>5.8585252030510439E-2</v>
      </c>
      <c r="W123" s="214">
        <f t="shared" si="144"/>
        <v>1.79915639233971</v>
      </c>
      <c r="Y123" s="238">
        <f t="shared" si="145"/>
        <v>0.11295802518439257</v>
      </c>
      <c r="Z123" s="214">
        <f t="shared" si="146"/>
        <v>0.37840938436771515</v>
      </c>
      <c r="AB123" s="207">
        <f>INDEX(Coefficients!$O$3:$O$7,MATCH(S123,Coefficients!$O$3:$O$7))</f>
        <v>0.3</v>
      </c>
      <c r="AC123" s="207">
        <f>INDEX(Coefficients!$O$3:$O$7,MATCH(S123,Coefficients!$O$3:$O$7)+1)</f>
        <v>0.4</v>
      </c>
      <c r="AD123" s="212">
        <f>INDEX(Coefficients!$P$3:$P$7,MATCH(S123,Coefficients!$O$3:$O$7))</f>
        <v>50</v>
      </c>
      <c r="AE123" s="212">
        <f>INDEX(Coefficients!$P$3:$P$7,MATCH(S123,Coefficients!$O$3:$O$7)+1)</f>
        <v>41.8</v>
      </c>
      <c r="AF123" s="212">
        <f t="shared" si="119"/>
        <v>44.26</v>
      </c>
      <c r="AG123" s="136">
        <f t="shared" si="120"/>
        <v>2025</v>
      </c>
      <c r="AH123" s="137">
        <f t="shared" si="121"/>
        <v>19.9375</v>
      </c>
      <c r="AI123" s="207">
        <f t="shared" si="147"/>
        <v>508.63749999999993</v>
      </c>
      <c r="AJ123" s="213">
        <f t="shared" si="148"/>
        <v>19.562980769230766</v>
      </c>
      <c r="AK123" s="136">
        <v>12</v>
      </c>
      <c r="AL123" s="137">
        <f t="shared" si="122"/>
        <v>61.892968750000001</v>
      </c>
      <c r="AM123" s="214">
        <f t="shared" si="123"/>
        <v>0.97322467019797176</v>
      </c>
      <c r="AN123" s="207">
        <f>INDEX(Coefficients!$K$3:$K$10,MATCH(S123,Coefficients!$K$3:$K$10))</f>
        <v>0.35</v>
      </c>
      <c r="AO123" s="207">
        <f>INDEX(Coefficients!$K$3:$K$10,MATCH(S123,Coefficients!$K$3:$K$10)+1)</f>
        <v>0.4</v>
      </c>
      <c r="AP123" s="207">
        <f>INDEX(Coefficients!$L$3:$L$10,MATCH(S123,Coefficients!$K$3:$K$10))</f>
        <v>0.19142307491680963</v>
      </c>
      <c r="AQ123" s="207">
        <f>INDEX(Coefficients!$L$3:$L$10,MATCH(S123,Coefficients!$K$3:$K$10)+1)</f>
        <v>0.35425563574488944</v>
      </c>
      <c r="AR123" s="214">
        <f>INDEX(Coefficients!$M$3:$M$10,MATCH(S123,Coefficients!$K$3:$K$10))</f>
        <v>0.20023799980895765</v>
      </c>
      <c r="AS123" s="214">
        <f>INDEX(Coefficients!$M$3:$M$10,MATCH(S123,Coefficients!$K$3:$K$10)+1)</f>
        <v>0.20987997823914079</v>
      </c>
      <c r="AT123" s="92">
        <f t="shared" si="149"/>
        <v>2.5655609924804158E-5</v>
      </c>
      <c r="AU123" s="140">
        <f t="shared" si="124"/>
        <v>0.20409479118103091</v>
      </c>
      <c r="AV123" s="215">
        <f t="shared" si="150"/>
        <v>1.3194521765014445E-5</v>
      </c>
      <c r="AW123" s="118">
        <f t="shared" si="151"/>
        <v>4.1637854694395023E-2</v>
      </c>
      <c r="AX123" s="136">
        <f t="shared" si="125"/>
        <v>0.71366705445737511</v>
      </c>
      <c r="AY123" s="205">
        <f t="shared" si="126"/>
        <v>84.741590689541354</v>
      </c>
      <c r="AZ123" s="137">
        <f t="shared" si="127"/>
        <v>434.00000000000011</v>
      </c>
      <c r="BA123" s="213">
        <f t="shared" si="152"/>
        <v>10321</v>
      </c>
      <c r="BB123" s="228">
        <f t="shared" si="153"/>
        <v>7.5422692307692304E-4</v>
      </c>
      <c r="BC123" s="136" t="str">
        <f t="shared" si="128"/>
        <v>YES</v>
      </c>
      <c r="BD123" s="209">
        <f t="shared" si="129"/>
        <v>2.9292626015255219</v>
      </c>
      <c r="BE123" s="55">
        <f t="shared" si="130"/>
        <v>5.8585252030510439E-2</v>
      </c>
      <c r="BF123" s="126">
        <f t="shared" si="131"/>
        <v>1.79915639233971</v>
      </c>
      <c r="BG123" s="46">
        <f t="shared" si="154"/>
        <v>-0.79447869704185148</v>
      </c>
      <c r="BH123" s="204">
        <f>VLOOKUP(M123,Coefficients!$E$4:$I$7,3)</f>
        <v>0.43099999999999999</v>
      </c>
      <c r="BI123" s="136">
        <f t="shared" si="155"/>
        <v>2.5000000000000001E-2</v>
      </c>
      <c r="BJ123" s="50">
        <f t="shared" si="156"/>
        <v>0.42629111778846152</v>
      </c>
      <c r="BK123" s="134">
        <f t="shared" si="157"/>
        <v>11.038526841342211</v>
      </c>
      <c r="BL123" s="46"/>
      <c r="BM123" s="33"/>
      <c r="CB123" s="205" t="str">
        <f t="shared" si="132"/>
        <v>splash</v>
      </c>
      <c r="CC123" s="212">
        <f t="shared" si="133"/>
        <v>1</v>
      </c>
      <c r="CD123" s="205">
        <f>IF(CB123="atmospheric",IF(CC123&gt;=1,Coefficients!$T$5,Coefficients!$T$4),Coefficients!$T$3)</f>
        <v>7.35</v>
      </c>
      <c r="CE123" s="136">
        <f>IF(S123&lt;Coefficients!$V$3,Coefficients!$X$3-(Coefficients!$X$4-Coefficients!$X$3)*(Coefficients!$V$3-S123)/(Coefficients!$V$4-Coefficients!$V$3),IF(S123&gt;Coefficients!$V$6,(Coefficients!$X$6-Coefficients!$X$5)*(S123-Coefficients!$V$6)/(Coefficients!$V$6-Coefficients!$V$5)+Coefficients!$X$6,VLOOKUP(S123,Coefficients!$V$3:$X$6,3)))</f>
        <v>5.1999999999999975</v>
      </c>
      <c r="CF123" s="119">
        <f t="shared" si="158"/>
        <v>1.6409601519999992E-4</v>
      </c>
      <c r="CG123" s="136">
        <f>VLOOKUP(CB123,Coefficients!$Z$4:$AD$7,4,FALSE)</f>
        <v>0.26500000000000001</v>
      </c>
      <c r="CH123" s="136">
        <f>VLOOKUP(CB123,Coefficients!$Z$4:$AD$7,2,FALSE)</f>
        <v>0.37</v>
      </c>
      <c r="CI123" s="214">
        <f t="shared" si="134"/>
        <v>6.6823724608500576</v>
      </c>
      <c r="CJ123" s="47">
        <f t="shared" si="135"/>
        <v>0.37840938436771515</v>
      </c>
      <c r="CK123" s="34">
        <v>3.35</v>
      </c>
      <c r="CL123" s="52">
        <f t="shared" si="159"/>
        <v>0.11295802518439257</v>
      </c>
      <c r="CM123" s="51">
        <f>VLOOKUP(N123,Coefficients!$E$12:$I$16,3)</f>
        <v>6.0350000000000001</v>
      </c>
      <c r="CN123" s="136">
        <f t="shared" si="160"/>
        <v>2.5000000000000001E-2</v>
      </c>
      <c r="CO123" s="50">
        <f t="shared" si="161"/>
        <v>5.9690647235576924</v>
      </c>
      <c r="CP123" s="189">
        <f t="shared" si="162"/>
        <v>154.56498720997737</v>
      </c>
      <c r="DL123" s="133">
        <f t="shared" si="163"/>
        <v>6.4660000000000002</v>
      </c>
      <c r="DM123" s="133">
        <f t="shared" si="136"/>
        <v>11.520299520011518</v>
      </c>
      <c r="DN123" s="133">
        <f t="shared" si="137"/>
        <v>5.4221766846903838</v>
      </c>
      <c r="DO123" s="133">
        <f t="shared" si="138"/>
        <v>36406.043454349718</v>
      </c>
      <c r="DP123" s="133">
        <f t="shared" si="139"/>
        <v>7.6844907662845571E-3</v>
      </c>
      <c r="DQ123" s="133">
        <f t="shared" si="140"/>
        <v>1.2312588660166142E-2</v>
      </c>
      <c r="DR123" s="133">
        <f t="shared" si="164"/>
        <v>7.8961705968650796E-4</v>
      </c>
      <c r="DS123" s="133">
        <v>1</v>
      </c>
      <c r="DT123" s="133">
        <f t="shared" si="141"/>
        <v>4.4417704023999391</v>
      </c>
      <c r="DU123" s="134"/>
      <c r="DV123" s="48">
        <f t="shared" si="142"/>
        <v>6.6176743742963843E-3</v>
      </c>
    </row>
    <row r="124" spans="2:126" ht="15" customHeight="1" outlineLevel="1">
      <c r="B124" s="56" t="s">
        <v>99</v>
      </c>
      <c r="C124" s="56" t="s">
        <v>189</v>
      </c>
      <c r="D124" s="56">
        <v>2026</v>
      </c>
      <c r="E124" s="57">
        <f>'MRI-CGCM2.3.2 (Likely)'!M54</f>
        <v>19.970000000000002</v>
      </c>
      <c r="F124" s="57">
        <f>'MRI-CGCM2.3.2 (Likely)'!S54</f>
        <v>61.875624999999999</v>
      </c>
      <c r="G124" s="57">
        <f>'MRI-CGCM2.3.2 (Likely)'!K54</f>
        <v>437.60000000000014</v>
      </c>
      <c r="H124" s="146">
        <f t="shared" si="106"/>
        <v>2007</v>
      </c>
      <c r="I124" s="141" t="str">
        <f t="shared" si="107"/>
        <v>Pile No 243 @ Berth 107</v>
      </c>
      <c r="J124" s="205" t="str">
        <f t="shared" si="108"/>
        <v>splash</v>
      </c>
      <c r="K124" s="212">
        <f t="shared" si="109"/>
        <v>1</v>
      </c>
      <c r="L124" s="146" t="str">
        <f t="shared" si="110"/>
        <v>C1</v>
      </c>
      <c r="M124" s="146" t="str">
        <f t="shared" si="111"/>
        <v>CB4</v>
      </c>
      <c r="N124" s="146" t="str">
        <f t="shared" si="112"/>
        <v>CL5</v>
      </c>
      <c r="O124" s="146">
        <f t="shared" si="113"/>
        <v>0</v>
      </c>
      <c r="P124" s="146">
        <f t="shared" si="114"/>
        <v>50</v>
      </c>
      <c r="Q124" s="146">
        <f t="shared" si="115"/>
        <v>1200</v>
      </c>
      <c r="R124" s="146">
        <f t="shared" si="116"/>
        <v>60</v>
      </c>
      <c r="S124" s="146">
        <f t="shared" si="117"/>
        <v>0.37</v>
      </c>
      <c r="T124" s="146">
        <f t="shared" si="118"/>
        <v>310</v>
      </c>
      <c r="V124" s="237">
        <f t="shared" si="143"/>
        <v>5.9342990722974713E-2</v>
      </c>
      <c r="W124" s="214">
        <f t="shared" si="144"/>
        <v>1.8370433269629238</v>
      </c>
      <c r="Y124" s="238">
        <f t="shared" si="145"/>
        <v>0.11939178017907111</v>
      </c>
      <c r="Z124" s="214">
        <f t="shared" si="146"/>
        <v>0.39996246359988824</v>
      </c>
      <c r="AB124" s="207">
        <f>INDEX(Coefficients!$O$3:$O$7,MATCH(S124,Coefficients!$O$3:$O$7))</f>
        <v>0.3</v>
      </c>
      <c r="AC124" s="207">
        <f>INDEX(Coefficients!$O$3:$O$7,MATCH(S124,Coefficients!$O$3:$O$7)+1)</f>
        <v>0.4</v>
      </c>
      <c r="AD124" s="212">
        <f>INDEX(Coefficients!$P$3:$P$7,MATCH(S124,Coefficients!$O$3:$O$7))</f>
        <v>50</v>
      </c>
      <c r="AE124" s="212">
        <f>INDEX(Coefficients!$P$3:$P$7,MATCH(S124,Coefficients!$O$3:$O$7)+1)</f>
        <v>41.8</v>
      </c>
      <c r="AF124" s="212">
        <f t="shared" si="119"/>
        <v>44.26</v>
      </c>
      <c r="AG124" s="136">
        <f t="shared" si="120"/>
        <v>2026</v>
      </c>
      <c r="AH124" s="137">
        <f t="shared" si="121"/>
        <v>19.970000000000002</v>
      </c>
      <c r="AI124" s="207">
        <f t="shared" si="147"/>
        <v>528.60749999999996</v>
      </c>
      <c r="AJ124" s="213">
        <f t="shared" si="148"/>
        <v>19.578055555555554</v>
      </c>
      <c r="AK124" s="136">
        <v>12</v>
      </c>
      <c r="AL124" s="137">
        <f t="shared" si="122"/>
        <v>61.875624999999999</v>
      </c>
      <c r="AM124" s="214">
        <f t="shared" si="123"/>
        <v>0.97413753853373974</v>
      </c>
      <c r="AN124" s="207">
        <f>INDEX(Coefficients!$K$3:$K$10,MATCH(S124,Coefficients!$K$3:$K$10))</f>
        <v>0.35</v>
      </c>
      <c r="AO124" s="207">
        <f>INDEX(Coefficients!$K$3:$K$10,MATCH(S124,Coefficients!$K$3:$K$10)+1)</f>
        <v>0.4</v>
      </c>
      <c r="AP124" s="207">
        <f>INDEX(Coefficients!$L$3:$L$10,MATCH(S124,Coefficients!$K$3:$K$10))</f>
        <v>0.19142307491680963</v>
      </c>
      <c r="AQ124" s="207">
        <f>INDEX(Coefficients!$L$3:$L$10,MATCH(S124,Coefficients!$K$3:$K$10)+1)</f>
        <v>0.35425563574488944</v>
      </c>
      <c r="AR124" s="214">
        <f>INDEX(Coefficients!$M$3:$M$10,MATCH(S124,Coefficients!$K$3:$K$10))</f>
        <v>0.20023799980895765</v>
      </c>
      <c r="AS124" s="214">
        <f>INDEX(Coefficients!$M$3:$M$10,MATCH(S124,Coefficients!$K$3:$K$10)+1)</f>
        <v>0.20987997823914079</v>
      </c>
      <c r="AT124" s="92">
        <f t="shared" si="149"/>
        <v>2.5655609924804158E-5</v>
      </c>
      <c r="AU124" s="140">
        <f t="shared" si="124"/>
        <v>0.20409479118103091</v>
      </c>
      <c r="AV124" s="215">
        <f t="shared" si="150"/>
        <v>1.3093279997352535E-5</v>
      </c>
      <c r="AW124" s="118">
        <f t="shared" si="151"/>
        <v>4.1318366797373413E-2</v>
      </c>
      <c r="AX124" s="136">
        <f t="shared" si="125"/>
        <v>0.71366705445737511</v>
      </c>
      <c r="AY124" s="205">
        <f t="shared" si="126"/>
        <v>84.741590689541354</v>
      </c>
      <c r="AZ124" s="137">
        <f t="shared" si="127"/>
        <v>437.60000000000014</v>
      </c>
      <c r="BA124" s="213">
        <f t="shared" si="152"/>
        <v>10758.6</v>
      </c>
      <c r="BB124" s="228">
        <f t="shared" si="153"/>
        <v>7.5708666666666666E-4</v>
      </c>
      <c r="BC124" s="136" t="str">
        <f t="shared" si="128"/>
        <v>YES</v>
      </c>
      <c r="BD124" s="209">
        <f t="shared" si="129"/>
        <v>2.9671495361487357</v>
      </c>
      <c r="BE124" s="55">
        <f t="shared" si="130"/>
        <v>5.9342990722974713E-2</v>
      </c>
      <c r="BF124" s="126">
        <f t="shared" si="131"/>
        <v>1.8370433269629238</v>
      </c>
      <c r="BG124" s="46">
        <f t="shared" si="154"/>
        <v>-0.79784382819345123</v>
      </c>
      <c r="BH124" s="204">
        <f>VLOOKUP(M124,Coefficients!$E$4:$I$7,3)</f>
        <v>0.43099999999999999</v>
      </c>
      <c r="BI124" s="136">
        <f t="shared" si="155"/>
        <v>2.5000000000000001E-2</v>
      </c>
      <c r="BJ124" s="50">
        <f t="shared" si="156"/>
        <v>0.42645354861111107</v>
      </c>
      <c r="BK124" s="134">
        <f t="shared" si="157"/>
        <v>11.464980389953322</v>
      </c>
      <c r="BL124" s="46"/>
      <c r="BM124" s="33"/>
      <c r="CB124" s="205" t="str">
        <f t="shared" si="132"/>
        <v>splash</v>
      </c>
      <c r="CC124" s="212">
        <f t="shared" si="133"/>
        <v>1</v>
      </c>
      <c r="CD124" s="205">
        <f>IF(CB124="atmospheric",IF(CC124&gt;=1,Coefficients!$T$5,Coefficients!$T$4),Coefficients!$T$3)</f>
        <v>7.35</v>
      </c>
      <c r="CE124" s="136">
        <f>IF(S124&lt;Coefficients!$V$3,Coefficients!$X$3-(Coefficients!$X$4-Coefficients!$X$3)*(Coefficients!$V$3-S124)/(Coefficients!$V$4-Coefficients!$V$3),IF(S124&gt;Coefficients!$V$6,(Coefficients!$X$6-Coefficients!$X$5)*(S124-Coefficients!$V$6)/(Coefficients!$V$6-Coefficients!$V$5)+Coefficients!$X$6,VLOOKUP(S124,Coefficients!$V$3:$X$6,3)))</f>
        <v>5.1999999999999975</v>
      </c>
      <c r="CF124" s="119">
        <f t="shared" si="158"/>
        <v>1.6409601519999992E-4</v>
      </c>
      <c r="CG124" s="136">
        <f>VLOOKUP(CB124,Coefficients!$Z$4:$AD$7,4,FALSE)</f>
        <v>0.26500000000000001</v>
      </c>
      <c r="CH124" s="136">
        <f>VLOOKUP(CB124,Coefficients!$Z$4:$AD$7,2,FALSE)</f>
        <v>0.37</v>
      </c>
      <c r="CI124" s="214">
        <f t="shared" si="134"/>
        <v>6.6820439712067383</v>
      </c>
      <c r="CJ124" s="47">
        <f t="shared" si="135"/>
        <v>0.39996246359988824</v>
      </c>
      <c r="CK124" s="34">
        <v>3.35</v>
      </c>
      <c r="CL124" s="52">
        <f t="shared" si="159"/>
        <v>0.11939178017907111</v>
      </c>
      <c r="CM124" s="51">
        <f>VLOOKUP(N124,Coefficients!$E$12:$I$16,3)</f>
        <v>6.0350000000000001</v>
      </c>
      <c r="CN124" s="136">
        <f t="shared" si="160"/>
        <v>2.5000000000000001E-2</v>
      </c>
      <c r="CO124" s="50">
        <f t="shared" si="161"/>
        <v>5.9713391319444442</v>
      </c>
      <c r="CP124" s="189">
        <f t="shared" si="162"/>
        <v>160.53632634192181</v>
      </c>
      <c r="DL124" s="133">
        <f t="shared" si="163"/>
        <v>6.4660000000000002</v>
      </c>
      <c r="DM124" s="133">
        <f t="shared" si="136"/>
        <v>11.520299520011518</v>
      </c>
      <c r="DN124" s="133">
        <f t="shared" si="137"/>
        <v>5.4221766846903838</v>
      </c>
      <c r="DO124" s="133">
        <f t="shared" si="138"/>
        <v>36406.043454349718</v>
      </c>
      <c r="DP124" s="133">
        <f t="shared" si="139"/>
        <v>7.6844907662845571E-3</v>
      </c>
      <c r="DQ124" s="133">
        <f t="shared" si="140"/>
        <v>1.2312588660166142E-2</v>
      </c>
      <c r="DR124" s="133">
        <f t="shared" si="164"/>
        <v>7.8961705968650796E-4</v>
      </c>
      <c r="DS124" s="133">
        <v>1</v>
      </c>
      <c r="DT124" s="133">
        <f t="shared" si="141"/>
        <v>4.4417704023999391</v>
      </c>
      <c r="DU124" s="134"/>
      <c r="DV124" s="48">
        <f t="shared" si="142"/>
        <v>7.0850653035660531E-3</v>
      </c>
    </row>
    <row r="125" spans="2:126" ht="15" customHeight="1" outlineLevel="1">
      <c r="B125" s="56" t="s">
        <v>99</v>
      </c>
      <c r="C125" s="56" t="s">
        <v>189</v>
      </c>
      <c r="D125" s="56">
        <v>2027</v>
      </c>
      <c r="E125" s="57">
        <f>'MRI-CGCM2.3.2 (Likely)'!M55</f>
        <v>20.002500000000001</v>
      </c>
      <c r="F125" s="57">
        <f>'MRI-CGCM2.3.2 (Likely)'!S55</f>
        <v>61.858281249999997</v>
      </c>
      <c r="G125" s="57">
        <f>'MRI-CGCM2.3.2 (Likely)'!K55</f>
        <v>441.20000000000016</v>
      </c>
      <c r="H125" s="146">
        <f t="shared" si="106"/>
        <v>2007</v>
      </c>
      <c r="I125" s="141" t="str">
        <f t="shared" si="107"/>
        <v>Pile No 243 @ Berth 107</v>
      </c>
      <c r="J125" s="205" t="str">
        <f t="shared" si="108"/>
        <v>splash</v>
      </c>
      <c r="K125" s="212">
        <f t="shared" si="109"/>
        <v>1</v>
      </c>
      <c r="L125" s="146" t="str">
        <f t="shared" si="110"/>
        <v>C1</v>
      </c>
      <c r="M125" s="146" t="str">
        <f t="shared" si="111"/>
        <v>CB4</v>
      </c>
      <c r="N125" s="146" t="str">
        <f t="shared" si="112"/>
        <v>CL5</v>
      </c>
      <c r="O125" s="146">
        <f t="shared" si="113"/>
        <v>0</v>
      </c>
      <c r="P125" s="146">
        <f t="shared" si="114"/>
        <v>50</v>
      </c>
      <c r="Q125" s="146">
        <f t="shared" si="115"/>
        <v>1200</v>
      </c>
      <c r="R125" s="146">
        <f t="shared" si="116"/>
        <v>60</v>
      </c>
      <c r="S125" s="146">
        <f t="shared" si="117"/>
        <v>0.37</v>
      </c>
      <c r="T125" s="146">
        <f t="shared" si="118"/>
        <v>310</v>
      </c>
      <c r="V125" s="237">
        <f t="shared" si="143"/>
        <v>6.0088907025912179E-2</v>
      </c>
      <c r="W125" s="214">
        <f t="shared" si="144"/>
        <v>1.8743391421097972</v>
      </c>
      <c r="Y125" s="238">
        <f t="shared" si="145"/>
        <v>0.12580875843494957</v>
      </c>
      <c r="Z125" s="214">
        <f t="shared" si="146"/>
        <v>0.42145934075708102</v>
      </c>
      <c r="AB125" s="207">
        <f>INDEX(Coefficients!$O$3:$O$7,MATCH(S125,Coefficients!$O$3:$O$7))</f>
        <v>0.3</v>
      </c>
      <c r="AC125" s="207">
        <f>INDEX(Coefficients!$O$3:$O$7,MATCH(S125,Coefficients!$O$3:$O$7)+1)</f>
        <v>0.4</v>
      </c>
      <c r="AD125" s="212">
        <f>INDEX(Coefficients!$P$3:$P$7,MATCH(S125,Coefficients!$O$3:$O$7))</f>
        <v>50</v>
      </c>
      <c r="AE125" s="212">
        <f>INDEX(Coefficients!$P$3:$P$7,MATCH(S125,Coefficients!$O$3:$O$7)+1)</f>
        <v>41.8</v>
      </c>
      <c r="AF125" s="212">
        <f t="shared" si="119"/>
        <v>44.26</v>
      </c>
      <c r="AG125" s="136">
        <f t="shared" si="120"/>
        <v>2027</v>
      </c>
      <c r="AH125" s="137">
        <f t="shared" si="121"/>
        <v>20.002500000000001</v>
      </c>
      <c r="AI125" s="207">
        <f t="shared" si="147"/>
        <v>548.61</v>
      </c>
      <c r="AJ125" s="213">
        <f t="shared" si="148"/>
        <v>19.593214285714286</v>
      </c>
      <c r="AK125" s="136">
        <v>12</v>
      </c>
      <c r="AL125" s="137">
        <f t="shared" si="122"/>
        <v>61.858281249999997</v>
      </c>
      <c r="AM125" s="214">
        <f t="shared" si="123"/>
        <v>0.97505625860643752</v>
      </c>
      <c r="AN125" s="207">
        <f>INDEX(Coefficients!$K$3:$K$10,MATCH(S125,Coefficients!$K$3:$K$10))</f>
        <v>0.35</v>
      </c>
      <c r="AO125" s="207">
        <f>INDEX(Coefficients!$K$3:$K$10,MATCH(S125,Coefficients!$K$3:$K$10)+1)</f>
        <v>0.4</v>
      </c>
      <c r="AP125" s="207">
        <f>INDEX(Coefficients!$L$3:$L$10,MATCH(S125,Coefficients!$K$3:$K$10))</f>
        <v>0.19142307491680963</v>
      </c>
      <c r="AQ125" s="207">
        <f>INDEX(Coefficients!$L$3:$L$10,MATCH(S125,Coefficients!$K$3:$K$10)+1)</f>
        <v>0.35425563574488944</v>
      </c>
      <c r="AR125" s="214">
        <f>INDEX(Coefficients!$M$3:$M$10,MATCH(S125,Coefficients!$K$3:$K$10))</f>
        <v>0.20023799980895765</v>
      </c>
      <c r="AS125" s="214">
        <f>INDEX(Coefficients!$M$3:$M$10,MATCH(S125,Coefficients!$K$3:$K$10)+1)</f>
        <v>0.20987997823914079</v>
      </c>
      <c r="AT125" s="92">
        <f t="shared" si="149"/>
        <v>2.5655609924804158E-5</v>
      </c>
      <c r="AU125" s="140">
        <f t="shared" si="124"/>
        <v>0.20409479118103091</v>
      </c>
      <c r="AV125" s="215">
        <f t="shared" si="150"/>
        <v>1.2996455605356257E-5</v>
      </c>
      <c r="AW125" s="118">
        <f t="shared" si="151"/>
        <v>4.1012818780051259E-2</v>
      </c>
      <c r="AX125" s="136">
        <f t="shared" si="125"/>
        <v>0.71366705445737511</v>
      </c>
      <c r="AY125" s="205">
        <f t="shared" si="126"/>
        <v>84.741590689541354</v>
      </c>
      <c r="AZ125" s="137">
        <f t="shared" si="127"/>
        <v>441.20000000000016</v>
      </c>
      <c r="BA125" s="213">
        <f t="shared" si="152"/>
        <v>11199.800000000001</v>
      </c>
      <c r="BB125" s="228">
        <f t="shared" si="153"/>
        <v>7.599864285714286E-4</v>
      </c>
      <c r="BC125" s="136" t="str">
        <f t="shared" si="128"/>
        <v>YES</v>
      </c>
      <c r="BD125" s="209">
        <f t="shared" si="129"/>
        <v>3.0044453512956091</v>
      </c>
      <c r="BE125" s="55">
        <f t="shared" si="130"/>
        <v>6.0088907025912179E-2</v>
      </c>
      <c r="BF125" s="126">
        <f t="shared" si="131"/>
        <v>1.8743391421097972</v>
      </c>
      <c r="BG125" s="46">
        <f t="shared" si="154"/>
        <v>-0.80101300739305059</v>
      </c>
      <c r="BH125" s="204">
        <f>VLOOKUP(M125,Coefficients!$E$4:$I$7,3)</f>
        <v>0.43099999999999999</v>
      </c>
      <c r="BI125" s="136">
        <f t="shared" si="155"/>
        <v>2.5000000000000001E-2</v>
      </c>
      <c r="BJ125" s="50">
        <f t="shared" si="156"/>
        <v>0.42661688392857144</v>
      </c>
      <c r="BK125" s="134">
        <f t="shared" si="157"/>
        <v>11.891597273881894</v>
      </c>
      <c r="BL125" s="46"/>
      <c r="BM125" s="33"/>
      <c r="CB125" s="205" t="str">
        <f t="shared" si="132"/>
        <v>splash</v>
      </c>
      <c r="CC125" s="212">
        <f t="shared" si="133"/>
        <v>1</v>
      </c>
      <c r="CD125" s="205">
        <f>IF(CB125="atmospheric",IF(CC125&gt;=1,Coefficients!$T$5,Coefficients!$T$4),Coefficients!$T$3)</f>
        <v>7.35</v>
      </c>
      <c r="CE125" s="136">
        <f>IF(S125&lt;Coefficients!$V$3,Coefficients!$X$3-(Coefficients!$X$4-Coefficients!$X$3)*(Coefficients!$V$3-S125)/(Coefficients!$V$4-Coefficients!$V$3),IF(S125&gt;Coefficients!$V$6,(Coefficients!$X$6-Coefficients!$X$5)*(S125-Coefficients!$V$6)/(Coefficients!$V$6-Coefficients!$V$5)+Coefficients!$X$6,VLOOKUP(S125,Coefficients!$V$3:$X$6,3)))</f>
        <v>5.1999999999999975</v>
      </c>
      <c r="CF125" s="119">
        <f t="shared" si="158"/>
        <v>1.6409601519999992E-4</v>
      </c>
      <c r="CG125" s="136">
        <f>VLOOKUP(CB125,Coefficients!$Z$4:$AD$7,4,FALSE)</f>
        <v>0.26500000000000001</v>
      </c>
      <c r="CH125" s="136">
        <f>VLOOKUP(CB125,Coefficients!$Z$4:$AD$7,2,FALSE)</f>
        <v>0.37</v>
      </c>
      <c r="CI125" s="214">
        <f t="shared" si="134"/>
        <v>6.6816687100185579</v>
      </c>
      <c r="CJ125" s="47">
        <f t="shared" si="135"/>
        <v>0.42145934075708102</v>
      </c>
      <c r="CK125" s="34">
        <v>3.35</v>
      </c>
      <c r="CL125" s="52">
        <f t="shared" si="159"/>
        <v>0.12580875843494957</v>
      </c>
      <c r="CM125" s="51">
        <f>VLOOKUP(N125,Coefficients!$E$12:$I$16,3)</f>
        <v>6.0350000000000001</v>
      </c>
      <c r="CN125" s="136">
        <f t="shared" si="160"/>
        <v>2.5000000000000001E-2</v>
      </c>
      <c r="CO125" s="50">
        <f t="shared" si="161"/>
        <v>5.9736262053571432</v>
      </c>
      <c r="CP125" s="189">
        <f t="shared" si="162"/>
        <v>166.50995254727894</v>
      </c>
      <c r="DL125" s="133">
        <f t="shared" si="163"/>
        <v>6.4660000000000002</v>
      </c>
      <c r="DM125" s="133">
        <f t="shared" si="136"/>
        <v>11.520299520011518</v>
      </c>
      <c r="DN125" s="133">
        <f t="shared" si="137"/>
        <v>5.4221766846903838</v>
      </c>
      <c r="DO125" s="133">
        <f t="shared" si="138"/>
        <v>36406.043454349718</v>
      </c>
      <c r="DP125" s="133">
        <f t="shared" si="139"/>
        <v>7.6844907662845571E-3</v>
      </c>
      <c r="DQ125" s="133">
        <f t="shared" si="140"/>
        <v>1.2312588660166142E-2</v>
      </c>
      <c r="DR125" s="133">
        <f t="shared" si="164"/>
        <v>7.8961705968650796E-4</v>
      </c>
      <c r="DS125" s="133">
        <v>1</v>
      </c>
      <c r="DT125" s="133">
        <f t="shared" si="141"/>
        <v>4.4417704023999391</v>
      </c>
      <c r="DU125" s="134"/>
      <c r="DV125" s="48">
        <f t="shared" si="142"/>
        <v>7.559710788643129E-3</v>
      </c>
    </row>
    <row r="126" spans="2:126" ht="15" customHeight="1" outlineLevel="1">
      <c r="B126" s="56" t="s">
        <v>99</v>
      </c>
      <c r="C126" s="56" t="s">
        <v>189</v>
      </c>
      <c r="D126" s="56">
        <v>2028</v>
      </c>
      <c r="E126" s="57">
        <f>'MRI-CGCM2.3.2 (Likely)'!M56</f>
        <v>20.035</v>
      </c>
      <c r="F126" s="57">
        <f>'MRI-CGCM2.3.2 (Likely)'!S56</f>
        <v>61.840937500000003</v>
      </c>
      <c r="G126" s="57">
        <f>'MRI-CGCM2.3.2 (Likely)'!K56</f>
        <v>444.80000000000018</v>
      </c>
      <c r="H126" s="146">
        <f t="shared" si="106"/>
        <v>2007</v>
      </c>
      <c r="I126" s="141" t="str">
        <f t="shared" si="107"/>
        <v>Pile No 243 @ Berth 107</v>
      </c>
      <c r="J126" s="205" t="str">
        <f t="shared" si="108"/>
        <v>splash</v>
      </c>
      <c r="K126" s="212">
        <f t="shared" si="109"/>
        <v>1</v>
      </c>
      <c r="L126" s="146" t="str">
        <f t="shared" si="110"/>
        <v>C1</v>
      </c>
      <c r="M126" s="146" t="str">
        <f t="shared" si="111"/>
        <v>CB4</v>
      </c>
      <c r="N126" s="146" t="str">
        <f t="shared" si="112"/>
        <v>CL5</v>
      </c>
      <c r="O126" s="146">
        <f t="shared" si="113"/>
        <v>0</v>
      </c>
      <c r="P126" s="146">
        <f t="shared" si="114"/>
        <v>50</v>
      </c>
      <c r="Q126" s="146">
        <f t="shared" si="115"/>
        <v>1200</v>
      </c>
      <c r="R126" s="146">
        <f t="shared" si="116"/>
        <v>60</v>
      </c>
      <c r="S126" s="146">
        <f t="shared" si="117"/>
        <v>0.37</v>
      </c>
      <c r="T126" s="146">
        <f t="shared" si="118"/>
        <v>310</v>
      </c>
      <c r="V126" s="237">
        <f t="shared" si="143"/>
        <v>6.0823744875869432E-2</v>
      </c>
      <c r="W126" s="214">
        <f t="shared" si="144"/>
        <v>1.9110810346076597</v>
      </c>
      <c r="Y126" s="238">
        <f t="shared" si="145"/>
        <v>0.13220368000947996</v>
      </c>
      <c r="Z126" s="214">
        <f t="shared" si="146"/>
        <v>0.44288232803175787</v>
      </c>
      <c r="AB126" s="207">
        <f>INDEX(Coefficients!$O$3:$O$7,MATCH(S126,Coefficients!$O$3:$O$7))</f>
        <v>0.3</v>
      </c>
      <c r="AC126" s="207">
        <f>INDEX(Coefficients!$O$3:$O$7,MATCH(S126,Coefficients!$O$3:$O$7)+1)</f>
        <v>0.4</v>
      </c>
      <c r="AD126" s="212">
        <f>INDEX(Coefficients!$P$3:$P$7,MATCH(S126,Coefficients!$O$3:$O$7))</f>
        <v>50</v>
      </c>
      <c r="AE126" s="212">
        <f>INDEX(Coefficients!$P$3:$P$7,MATCH(S126,Coefficients!$O$3:$O$7)+1)</f>
        <v>41.8</v>
      </c>
      <c r="AF126" s="212">
        <f t="shared" si="119"/>
        <v>44.26</v>
      </c>
      <c r="AG126" s="136">
        <f t="shared" si="120"/>
        <v>2028</v>
      </c>
      <c r="AH126" s="137">
        <f t="shared" si="121"/>
        <v>20.035</v>
      </c>
      <c r="AI126" s="207">
        <f t="shared" si="147"/>
        <v>568.64499999999998</v>
      </c>
      <c r="AJ126" s="213">
        <f t="shared" si="148"/>
        <v>19.608448275862067</v>
      </c>
      <c r="AK126" s="136">
        <v>12</v>
      </c>
      <c r="AL126" s="137">
        <f t="shared" si="122"/>
        <v>61.840937500000003</v>
      </c>
      <c r="AM126" s="214">
        <f t="shared" si="123"/>
        <v>0.97598031682024544</v>
      </c>
      <c r="AN126" s="207">
        <f>INDEX(Coefficients!$K$3:$K$10,MATCH(S126,Coefficients!$K$3:$K$10))</f>
        <v>0.35</v>
      </c>
      <c r="AO126" s="207">
        <f>INDEX(Coefficients!$K$3:$K$10,MATCH(S126,Coefficients!$K$3:$K$10)+1)</f>
        <v>0.4</v>
      </c>
      <c r="AP126" s="207">
        <f>INDEX(Coefficients!$L$3:$L$10,MATCH(S126,Coefficients!$K$3:$K$10))</f>
        <v>0.19142307491680963</v>
      </c>
      <c r="AQ126" s="207">
        <f>INDEX(Coefficients!$L$3:$L$10,MATCH(S126,Coefficients!$K$3:$K$10)+1)</f>
        <v>0.35425563574488944</v>
      </c>
      <c r="AR126" s="214">
        <f>INDEX(Coefficients!$M$3:$M$10,MATCH(S126,Coefficients!$K$3:$K$10))</f>
        <v>0.20023799980895765</v>
      </c>
      <c r="AS126" s="214">
        <f>INDEX(Coefficients!$M$3:$M$10,MATCH(S126,Coefficients!$K$3:$K$10)+1)</f>
        <v>0.20987997823914079</v>
      </c>
      <c r="AT126" s="92">
        <f t="shared" si="149"/>
        <v>2.5655609924804158E-5</v>
      </c>
      <c r="AU126" s="140">
        <f t="shared" si="124"/>
        <v>0.20409479118103091</v>
      </c>
      <c r="AV126" s="215">
        <f t="shared" si="150"/>
        <v>1.2903708090730619E-5</v>
      </c>
      <c r="AW126" s="118">
        <f t="shared" si="151"/>
        <v>4.0720136134478745E-2</v>
      </c>
      <c r="AX126" s="136">
        <f t="shared" si="125"/>
        <v>0.71366705445737511</v>
      </c>
      <c r="AY126" s="205">
        <f t="shared" si="126"/>
        <v>84.741590689541354</v>
      </c>
      <c r="AZ126" s="137">
        <f t="shared" si="127"/>
        <v>444.80000000000018</v>
      </c>
      <c r="BA126" s="213">
        <f t="shared" si="152"/>
        <v>11644.600000000002</v>
      </c>
      <c r="BB126" s="228">
        <f t="shared" si="153"/>
        <v>7.629220689655174E-4</v>
      </c>
      <c r="BC126" s="136" t="str">
        <f t="shared" si="128"/>
        <v>YES</v>
      </c>
      <c r="BD126" s="209">
        <f t="shared" si="129"/>
        <v>3.0411872437934715</v>
      </c>
      <c r="BE126" s="55">
        <f t="shared" si="130"/>
        <v>6.0823744875869432E-2</v>
      </c>
      <c r="BF126" s="126">
        <f t="shared" si="131"/>
        <v>1.9110810346076597</v>
      </c>
      <c r="BG126" s="46">
        <f t="shared" si="154"/>
        <v>-0.80400383761154304</v>
      </c>
      <c r="BH126" s="204">
        <f>VLOOKUP(M126,Coefficients!$E$4:$I$7,3)</f>
        <v>0.43099999999999999</v>
      </c>
      <c r="BI126" s="136">
        <f t="shared" si="155"/>
        <v>2.5000000000000001E-2</v>
      </c>
      <c r="BJ126" s="50">
        <f t="shared" si="156"/>
        <v>0.42678103017241376</v>
      </c>
      <c r="BK126" s="134">
        <f t="shared" si="157"/>
        <v>12.318378304054308</v>
      </c>
      <c r="BL126" s="46"/>
      <c r="BM126" s="33"/>
      <c r="CB126" s="205" t="str">
        <f t="shared" si="132"/>
        <v>splash</v>
      </c>
      <c r="CC126" s="212">
        <f t="shared" si="133"/>
        <v>1</v>
      </c>
      <c r="CD126" s="205">
        <f>IF(CB126="atmospheric",IF(CC126&gt;=1,Coefficients!$T$5,Coefficients!$T$4),Coefficients!$T$3)</f>
        <v>7.35</v>
      </c>
      <c r="CE126" s="136">
        <f>IF(S126&lt;Coefficients!$V$3,Coefficients!$X$3-(Coefficients!$X$4-Coefficients!$X$3)*(Coefficients!$V$3-S126)/(Coefficients!$V$4-Coefficients!$V$3),IF(S126&gt;Coefficients!$V$6,(Coefficients!$X$6-Coefficients!$X$5)*(S126-Coefficients!$V$6)/(Coefficients!$V$6-Coefficients!$V$5)+Coefficients!$X$6,VLOOKUP(S126,Coefficients!$V$3:$X$6,3)))</f>
        <v>5.1999999999999975</v>
      </c>
      <c r="CF126" s="119">
        <f t="shared" si="158"/>
        <v>1.6409601519999992E-4</v>
      </c>
      <c r="CG126" s="136">
        <f>VLOOKUP(CB126,Coefficients!$Z$4:$AD$7,4,FALSE)</f>
        <v>0.26500000000000001</v>
      </c>
      <c r="CH126" s="136">
        <f>VLOOKUP(CB126,Coefficients!$Z$4:$AD$7,2,FALSE)</f>
        <v>0.37</v>
      </c>
      <c r="CI126" s="214">
        <f t="shared" si="134"/>
        <v>6.6812509470690022</v>
      </c>
      <c r="CJ126" s="47">
        <f t="shared" si="135"/>
        <v>0.44288232803175787</v>
      </c>
      <c r="CK126" s="34">
        <v>3.35</v>
      </c>
      <c r="CL126" s="52">
        <f t="shared" si="159"/>
        <v>0.13220368000947996</v>
      </c>
      <c r="CM126" s="51">
        <f>VLOOKUP(N126,Coefficients!$E$12:$I$16,3)</f>
        <v>6.0350000000000001</v>
      </c>
      <c r="CN126" s="136">
        <f t="shared" si="160"/>
        <v>2.5000000000000001E-2</v>
      </c>
      <c r="CO126" s="50">
        <f t="shared" si="161"/>
        <v>5.9759246336206893</v>
      </c>
      <c r="CP126" s="189">
        <f t="shared" si="162"/>
        <v>172.48587718089962</v>
      </c>
      <c r="DL126" s="133">
        <f t="shared" si="163"/>
        <v>6.4660000000000002</v>
      </c>
      <c r="DM126" s="133">
        <f t="shared" si="136"/>
        <v>11.520299520011518</v>
      </c>
      <c r="DN126" s="133">
        <f t="shared" si="137"/>
        <v>5.4221766846903838</v>
      </c>
      <c r="DO126" s="133">
        <f t="shared" si="138"/>
        <v>36406.043454349718</v>
      </c>
      <c r="DP126" s="133">
        <f t="shared" si="139"/>
        <v>7.6844907662845571E-3</v>
      </c>
      <c r="DQ126" s="133">
        <f t="shared" si="140"/>
        <v>1.2312588660166142E-2</v>
      </c>
      <c r="DR126" s="133">
        <f t="shared" si="164"/>
        <v>7.8961705968650796E-4</v>
      </c>
      <c r="DS126" s="133">
        <v>1</v>
      </c>
      <c r="DT126" s="133">
        <f t="shared" si="141"/>
        <v>4.4417704023999391</v>
      </c>
      <c r="DU126" s="134"/>
      <c r="DV126" s="48">
        <f t="shared" si="142"/>
        <v>8.0411229045476897E-3</v>
      </c>
    </row>
    <row r="127" spans="2:126" ht="15" customHeight="1" outlineLevel="1">
      <c r="B127" s="56" t="s">
        <v>99</v>
      </c>
      <c r="C127" s="56" t="s">
        <v>189</v>
      </c>
      <c r="D127" s="56">
        <v>2029</v>
      </c>
      <c r="E127" s="57">
        <f>'MRI-CGCM2.3.2 (Likely)'!M57</f>
        <v>20.067500000000003</v>
      </c>
      <c r="F127" s="57">
        <f>'MRI-CGCM2.3.2 (Likely)'!S57</f>
        <v>61.823593750000001</v>
      </c>
      <c r="G127" s="57">
        <f>'MRI-CGCM2.3.2 (Likely)'!K57</f>
        <v>448.4000000000002</v>
      </c>
      <c r="H127" s="146">
        <f t="shared" si="106"/>
        <v>2007</v>
      </c>
      <c r="I127" s="141" t="str">
        <f t="shared" si="107"/>
        <v>Pile No 243 @ Berth 107</v>
      </c>
      <c r="J127" s="205" t="str">
        <f t="shared" si="108"/>
        <v>splash</v>
      </c>
      <c r="K127" s="212">
        <f t="shared" si="109"/>
        <v>1</v>
      </c>
      <c r="L127" s="146" t="str">
        <f t="shared" si="110"/>
        <v>C1</v>
      </c>
      <c r="M127" s="146" t="str">
        <f t="shared" si="111"/>
        <v>CB4</v>
      </c>
      <c r="N127" s="146" t="str">
        <f t="shared" si="112"/>
        <v>CL5</v>
      </c>
      <c r="O127" s="146">
        <f t="shared" si="113"/>
        <v>0</v>
      </c>
      <c r="P127" s="146">
        <f t="shared" si="114"/>
        <v>50</v>
      </c>
      <c r="Q127" s="146">
        <f t="shared" si="115"/>
        <v>1200</v>
      </c>
      <c r="R127" s="146">
        <f t="shared" si="116"/>
        <v>60</v>
      </c>
      <c r="S127" s="146">
        <f t="shared" si="117"/>
        <v>0.37</v>
      </c>
      <c r="T127" s="146">
        <f t="shared" si="118"/>
        <v>310</v>
      </c>
      <c r="V127" s="237">
        <f t="shared" si="143"/>
        <v>6.1548180598220231E-2</v>
      </c>
      <c r="W127" s="214">
        <f t="shared" si="144"/>
        <v>1.9473028207251999</v>
      </c>
      <c r="Y127" s="238">
        <f t="shared" si="145"/>
        <v>0.13857202889781289</v>
      </c>
      <c r="Z127" s="214">
        <f t="shared" si="146"/>
        <v>0.46421629680767323</v>
      </c>
      <c r="AB127" s="207">
        <f>INDEX(Coefficients!$O$3:$O$7,MATCH(S127,Coefficients!$O$3:$O$7))</f>
        <v>0.3</v>
      </c>
      <c r="AC127" s="207">
        <f>INDEX(Coefficients!$O$3:$O$7,MATCH(S127,Coefficients!$O$3:$O$7)+1)</f>
        <v>0.4</v>
      </c>
      <c r="AD127" s="212">
        <f>INDEX(Coefficients!$P$3:$P$7,MATCH(S127,Coefficients!$O$3:$O$7))</f>
        <v>50</v>
      </c>
      <c r="AE127" s="212">
        <f>INDEX(Coefficients!$P$3:$P$7,MATCH(S127,Coefficients!$O$3:$O$7)+1)</f>
        <v>41.8</v>
      </c>
      <c r="AF127" s="212">
        <f t="shared" si="119"/>
        <v>44.26</v>
      </c>
      <c r="AG127" s="136">
        <f t="shared" si="120"/>
        <v>2029</v>
      </c>
      <c r="AH127" s="137">
        <f t="shared" si="121"/>
        <v>20.067500000000003</v>
      </c>
      <c r="AI127" s="207">
        <f t="shared" si="147"/>
        <v>588.71249999999998</v>
      </c>
      <c r="AJ127" s="213">
        <f t="shared" si="148"/>
        <v>19.623749999999998</v>
      </c>
      <c r="AK127" s="136">
        <v>12</v>
      </c>
      <c r="AL127" s="137">
        <f t="shared" si="122"/>
        <v>61.823593750000001</v>
      </c>
      <c r="AM127" s="214">
        <f t="shared" si="123"/>
        <v>0.97690926820374602</v>
      </c>
      <c r="AN127" s="207">
        <f>INDEX(Coefficients!$K$3:$K$10,MATCH(S127,Coefficients!$K$3:$K$10))</f>
        <v>0.35</v>
      </c>
      <c r="AO127" s="207">
        <f>INDEX(Coefficients!$K$3:$K$10,MATCH(S127,Coefficients!$K$3:$K$10)+1)</f>
        <v>0.4</v>
      </c>
      <c r="AP127" s="207">
        <f>INDEX(Coefficients!$L$3:$L$10,MATCH(S127,Coefficients!$K$3:$K$10))</f>
        <v>0.19142307491680963</v>
      </c>
      <c r="AQ127" s="207">
        <f>INDEX(Coefficients!$L$3:$L$10,MATCH(S127,Coefficients!$K$3:$K$10)+1)</f>
        <v>0.35425563574488944</v>
      </c>
      <c r="AR127" s="214">
        <f>INDEX(Coefficients!$M$3:$M$10,MATCH(S127,Coefficients!$K$3:$K$10))</f>
        <v>0.20023799980895765</v>
      </c>
      <c r="AS127" s="214">
        <f>INDEX(Coefficients!$M$3:$M$10,MATCH(S127,Coefficients!$K$3:$K$10)+1)</f>
        <v>0.20987997823914079</v>
      </c>
      <c r="AT127" s="92">
        <f t="shared" si="149"/>
        <v>2.5655609924804158E-5</v>
      </c>
      <c r="AU127" s="140">
        <f t="shared" si="124"/>
        <v>0.20409479118103091</v>
      </c>
      <c r="AV127" s="215">
        <f t="shared" si="150"/>
        <v>1.2814733822783317E-5</v>
      </c>
      <c r="AW127" s="118">
        <f t="shared" si="151"/>
        <v>4.0439360695527025E-2</v>
      </c>
      <c r="AX127" s="136">
        <f t="shared" si="125"/>
        <v>0.71366705445737511</v>
      </c>
      <c r="AY127" s="205">
        <f t="shared" si="126"/>
        <v>84.741590689541354</v>
      </c>
      <c r="AZ127" s="137">
        <f t="shared" si="127"/>
        <v>448.4000000000002</v>
      </c>
      <c r="BA127" s="213">
        <f t="shared" si="152"/>
        <v>12093.000000000002</v>
      </c>
      <c r="BB127" s="228">
        <f t="shared" si="153"/>
        <v>7.6589000000000019E-4</v>
      </c>
      <c r="BC127" s="136" t="str">
        <f t="shared" si="128"/>
        <v>YES</v>
      </c>
      <c r="BD127" s="209">
        <f t="shared" si="129"/>
        <v>3.0774090299110117</v>
      </c>
      <c r="BE127" s="55">
        <f t="shared" si="130"/>
        <v>6.1548180598220231E-2</v>
      </c>
      <c r="BF127" s="126">
        <f t="shared" si="131"/>
        <v>1.9473028207251999</v>
      </c>
      <c r="BG127" s="46">
        <f t="shared" si="154"/>
        <v>-0.80683179883801082</v>
      </c>
      <c r="BH127" s="204">
        <f>VLOOKUP(M127,Coefficients!$E$4:$I$7,3)</f>
        <v>0.43099999999999999</v>
      </c>
      <c r="BI127" s="136">
        <f t="shared" si="155"/>
        <v>2.5000000000000001E-2</v>
      </c>
      <c r="BJ127" s="50">
        <f t="shared" si="156"/>
        <v>0.42694590624999995</v>
      </c>
      <c r="BK127" s="134">
        <f t="shared" si="157"/>
        <v>12.745324210304307</v>
      </c>
      <c r="BL127" s="46"/>
      <c r="BM127" s="33"/>
      <c r="CB127" s="205" t="str">
        <f t="shared" si="132"/>
        <v>splash</v>
      </c>
      <c r="CC127" s="212">
        <f t="shared" si="133"/>
        <v>1</v>
      </c>
      <c r="CD127" s="205">
        <f>IF(CB127="atmospheric",IF(CC127&gt;=1,Coefficients!$T$5,Coefficients!$T$4),Coefficients!$T$3)</f>
        <v>7.35</v>
      </c>
      <c r="CE127" s="136">
        <f>IF(S127&lt;Coefficients!$V$3,Coefficients!$X$3-(Coefficients!$X$4-Coefficients!$X$3)*(Coefficients!$V$3-S127)/(Coefficients!$V$4-Coefficients!$V$3),IF(S127&gt;Coefficients!$V$6,(Coefficients!$X$6-Coefficients!$X$5)*(S127-Coefficients!$V$6)/(Coefficients!$V$6-Coefficients!$V$5)+Coefficients!$X$6,VLOOKUP(S127,Coefficients!$V$3:$X$6,3)))</f>
        <v>5.1999999999999975</v>
      </c>
      <c r="CF127" s="119">
        <f t="shared" si="158"/>
        <v>1.6409601519999992E-4</v>
      </c>
      <c r="CG127" s="136">
        <f>VLOOKUP(CB127,Coefficients!$Z$4:$AD$7,4,FALSE)</f>
        <v>0.26500000000000001</v>
      </c>
      <c r="CH127" s="136">
        <f>VLOOKUP(CB127,Coefficients!$Z$4:$AD$7,2,FALSE)</f>
        <v>0.37</v>
      </c>
      <c r="CI127" s="214">
        <f t="shared" si="134"/>
        <v>6.6807944442402922</v>
      </c>
      <c r="CJ127" s="47">
        <f t="shared" si="135"/>
        <v>0.46421629680767323</v>
      </c>
      <c r="CK127" s="34">
        <v>3.35</v>
      </c>
      <c r="CL127" s="52">
        <f t="shared" si="159"/>
        <v>0.13857202889781289</v>
      </c>
      <c r="CM127" s="51">
        <f>VLOOKUP(N127,Coefficients!$E$12:$I$16,3)</f>
        <v>6.0350000000000001</v>
      </c>
      <c r="CN127" s="136">
        <f t="shared" si="160"/>
        <v>2.5000000000000001E-2</v>
      </c>
      <c r="CO127" s="50">
        <f t="shared" si="161"/>
        <v>5.9782332812499996</v>
      </c>
      <c r="CP127" s="189">
        <f t="shared" si="162"/>
        <v>178.46411046214962</v>
      </c>
      <c r="DL127" s="133">
        <f t="shared" si="163"/>
        <v>6.4660000000000002</v>
      </c>
      <c r="DM127" s="133">
        <f t="shared" si="136"/>
        <v>11.520299520011518</v>
      </c>
      <c r="DN127" s="133">
        <f t="shared" si="137"/>
        <v>5.4221766846903838</v>
      </c>
      <c r="DO127" s="133">
        <f t="shared" si="138"/>
        <v>36406.043454349718</v>
      </c>
      <c r="DP127" s="133">
        <f t="shared" si="139"/>
        <v>7.6844907662845571E-3</v>
      </c>
      <c r="DQ127" s="133">
        <f t="shared" si="140"/>
        <v>1.2312588660166142E-2</v>
      </c>
      <c r="DR127" s="133">
        <f t="shared" si="164"/>
        <v>7.8961705968650796E-4</v>
      </c>
      <c r="DS127" s="133">
        <v>1</v>
      </c>
      <c r="DT127" s="133">
        <f t="shared" si="141"/>
        <v>4.4417704023999391</v>
      </c>
      <c r="DU127" s="134"/>
      <c r="DV127" s="48">
        <f t="shared" si="142"/>
        <v>8.5288562604643806E-3</v>
      </c>
    </row>
    <row r="128" spans="2:126" ht="15" customHeight="1" outlineLevel="1">
      <c r="B128" s="56" t="s">
        <v>99</v>
      </c>
      <c r="C128" s="56" t="s">
        <v>189</v>
      </c>
      <c r="D128" s="56">
        <v>2030</v>
      </c>
      <c r="E128" s="57">
        <f>'MRI-CGCM2.3.2 (Likely)'!M58</f>
        <v>20.100000000000001</v>
      </c>
      <c r="F128" s="57">
        <f>'MRI-CGCM2.3.2 (Likely)'!S58</f>
        <v>61.806249999999999</v>
      </c>
      <c r="G128" s="57">
        <f>'MRI-CGCM2.3.2 (Likely)'!K58</f>
        <v>452</v>
      </c>
      <c r="H128" s="146">
        <f t="shared" si="106"/>
        <v>2007</v>
      </c>
      <c r="I128" s="141" t="str">
        <f t="shared" si="107"/>
        <v>Pile No 243 @ Berth 107</v>
      </c>
      <c r="J128" s="205" t="str">
        <f t="shared" si="108"/>
        <v>splash</v>
      </c>
      <c r="K128" s="212">
        <f t="shared" si="109"/>
        <v>1</v>
      </c>
      <c r="L128" s="146" t="str">
        <f t="shared" si="110"/>
        <v>C1</v>
      </c>
      <c r="M128" s="146" t="str">
        <f t="shared" si="111"/>
        <v>CB4</v>
      </c>
      <c r="N128" s="146" t="str">
        <f t="shared" si="112"/>
        <v>CL5</v>
      </c>
      <c r="O128" s="146">
        <f t="shared" si="113"/>
        <v>0</v>
      </c>
      <c r="P128" s="146">
        <f t="shared" si="114"/>
        <v>50</v>
      </c>
      <c r="Q128" s="146">
        <f t="shared" si="115"/>
        <v>1200</v>
      </c>
      <c r="R128" s="146">
        <f t="shared" si="116"/>
        <v>60</v>
      </c>
      <c r="S128" s="146">
        <f t="shared" si="117"/>
        <v>0.37</v>
      </c>
      <c r="T128" s="146">
        <f t="shared" si="118"/>
        <v>310</v>
      </c>
      <c r="V128" s="237">
        <f t="shared" si="143"/>
        <v>6.2262830932170124E-2</v>
      </c>
      <c r="W128" s="214">
        <f t="shared" si="144"/>
        <v>1.9830353374226943</v>
      </c>
      <c r="Y128" s="238">
        <f t="shared" si="145"/>
        <v>0.14490994141328564</v>
      </c>
      <c r="Z128" s="214">
        <f t="shared" si="146"/>
        <v>0.48544830373450693</v>
      </c>
      <c r="AB128" s="207">
        <f>INDEX(Coefficients!$O$3:$O$7,MATCH(S128,Coefficients!$O$3:$O$7))</f>
        <v>0.3</v>
      </c>
      <c r="AC128" s="207">
        <f>INDEX(Coefficients!$O$3:$O$7,MATCH(S128,Coefficients!$O$3:$O$7)+1)</f>
        <v>0.4</v>
      </c>
      <c r="AD128" s="212">
        <f>INDEX(Coefficients!$P$3:$P$7,MATCH(S128,Coefficients!$O$3:$O$7))</f>
        <v>50</v>
      </c>
      <c r="AE128" s="212">
        <f>INDEX(Coefficients!$P$3:$P$7,MATCH(S128,Coefficients!$O$3:$O$7)+1)</f>
        <v>41.8</v>
      </c>
      <c r="AF128" s="212">
        <f t="shared" si="119"/>
        <v>44.26</v>
      </c>
      <c r="AG128" s="136">
        <f t="shared" si="120"/>
        <v>2030</v>
      </c>
      <c r="AH128" s="137">
        <f t="shared" si="121"/>
        <v>20.100000000000001</v>
      </c>
      <c r="AI128" s="207">
        <f t="shared" si="147"/>
        <v>608.8125</v>
      </c>
      <c r="AJ128" s="213">
        <f t="shared" si="148"/>
        <v>19.639112903225808</v>
      </c>
      <c r="AK128" s="136">
        <v>12</v>
      </c>
      <c r="AL128" s="137">
        <f t="shared" si="122"/>
        <v>61.806249999999999</v>
      </c>
      <c r="AM128" s="214">
        <f t="shared" si="123"/>
        <v>0.97784272533339101</v>
      </c>
      <c r="AN128" s="207">
        <f>INDEX(Coefficients!$K$3:$K$10,MATCH(S128,Coefficients!$K$3:$K$10))</f>
        <v>0.35</v>
      </c>
      <c r="AO128" s="207">
        <f>INDEX(Coefficients!$K$3:$K$10,MATCH(S128,Coefficients!$K$3:$K$10)+1)</f>
        <v>0.4</v>
      </c>
      <c r="AP128" s="207">
        <f>INDEX(Coefficients!$L$3:$L$10,MATCH(S128,Coefficients!$K$3:$K$10))</f>
        <v>0.19142307491680963</v>
      </c>
      <c r="AQ128" s="207">
        <f>INDEX(Coefficients!$L$3:$L$10,MATCH(S128,Coefficients!$K$3:$K$10)+1)</f>
        <v>0.35425563574488944</v>
      </c>
      <c r="AR128" s="214">
        <f>INDEX(Coefficients!$M$3:$M$10,MATCH(S128,Coefficients!$K$3:$K$10))</f>
        <v>0.20023799980895765</v>
      </c>
      <c r="AS128" s="214">
        <f>INDEX(Coefficients!$M$3:$M$10,MATCH(S128,Coefficients!$K$3:$K$10)+1)</f>
        <v>0.20987997823914079</v>
      </c>
      <c r="AT128" s="92">
        <f t="shared" si="149"/>
        <v>2.5655609924804158E-5</v>
      </c>
      <c r="AU128" s="140">
        <f t="shared" si="124"/>
        <v>0.20409479118103091</v>
      </c>
      <c r="AV128" s="215">
        <f t="shared" si="150"/>
        <v>1.2729260971561098E-5</v>
      </c>
      <c r="AW128" s="118">
        <f t="shared" si="151"/>
        <v>4.0169634651424167E-2</v>
      </c>
      <c r="AX128" s="136">
        <f t="shared" si="125"/>
        <v>0.71366705445737511</v>
      </c>
      <c r="AY128" s="205">
        <f t="shared" si="126"/>
        <v>84.741590689541354</v>
      </c>
      <c r="AZ128" s="137">
        <f t="shared" si="127"/>
        <v>452</v>
      </c>
      <c r="BA128" s="213">
        <f t="shared" si="152"/>
        <v>12545.000000000002</v>
      </c>
      <c r="BB128" s="228">
        <f t="shared" si="153"/>
        <v>7.6888709677419369E-4</v>
      </c>
      <c r="BC128" s="136" t="str">
        <f t="shared" si="128"/>
        <v>YES</v>
      </c>
      <c r="BD128" s="209">
        <f t="shared" si="129"/>
        <v>3.1131415466085062</v>
      </c>
      <c r="BE128" s="55">
        <f t="shared" si="130"/>
        <v>6.2262830932170124E-2</v>
      </c>
      <c r="BF128" s="126">
        <f t="shared" si="131"/>
        <v>1.9830353374226943</v>
      </c>
      <c r="BG128" s="46">
        <f t="shared" si="154"/>
        <v>-0.8095105655259579</v>
      </c>
      <c r="BH128" s="204">
        <f>VLOOKUP(M128,Coefficients!$E$4:$I$7,3)</f>
        <v>0.43099999999999999</v>
      </c>
      <c r="BI128" s="136">
        <f t="shared" si="155"/>
        <v>2.5000000000000001E-2</v>
      </c>
      <c r="BJ128" s="50">
        <f t="shared" si="156"/>
        <v>0.42711144153225805</v>
      </c>
      <c r="BK128" s="134">
        <f t="shared" si="157"/>
        <v>13.172435651836565</v>
      </c>
      <c r="BL128" s="46"/>
      <c r="BM128" s="33"/>
      <c r="CB128" s="205" t="str">
        <f t="shared" si="132"/>
        <v>splash</v>
      </c>
      <c r="CC128" s="212">
        <f t="shared" si="133"/>
        <v>1</v>
      </c>
      <c r="CD128" s="205">
        <f>IF(CB128="atmospheric",IF(CC128&gt;=1,Coefficients!$T$5,Coefficients!$T$4),Coefficients!$T$3)</f>
        <v>7.35</v>
      </c>
      <c r="CE128" s="136">
        <f>IF(S128&lt;Coefficients!$V$3,Coefficients!$X$3-(Coefficients!$X$4-Coefficients!$X$3)*(Coefficients!$V$3-S128)/(Coefficients!$V$4-Coefficients!$V$3),IF(S128&gt;Coefficients!$V$6,(Coefficients!$X$6-Coefficients!$X$5)*(S128-Coefficients!$V$6)/(Coefficients!$V$6-Coefficients!$V$5)+Coefficients!$X$6,VLOOKUP(S128,Coefficients!$V$3:$X$6,3)))</f>
        <v>5.1999999999999975</v>
      </c>
      <c r="CF128" s="119">
        <f t="shared" si="158"/>
        <v>1.6409601519999992E-4</v>
      </c>
      <c r="CG128" s="136">
        <f>VLOOKUP(CB128,Coefficients!$Z$4:$AD$7,4,FALSE)</f>
        <v>0.26500000000000001</v>
      </c>
      <c r="CH128" s="136">
        <f>VLOOKUP(CB128,Coefficients!$Z$4:$AD$7,2,FALSE)</f>
        <v>0.37</v>
      </c>
      <c r="CI128" s="214">
        <f t="shared" si="134"/>
        <v>6.6803025309975768</v>
      </c>
      <c r="CJ128" s="47">
        <f t="shared" si="135"/>
        <v>0.48544830373450693</v>
      </c>
      <c r="CK128" s="34">
        <v>3.35</v>
      </c>
      <c r="CL128" s="52">
        <f t="shared" si="159"/>
        <v>0.14490994141328564</v>
      </c>
      <c r="CM128" s="51">
        <f>VLOOKUP(N128,Coefficients!$E$12:$I$16,3)</f>
        <v>6.0350000000000001</v>
      </c>
      <c r="CN128" s="136">
        <f t="shared" si="160"/>
        <v>2.5000000000000001E-2</v>
      </c>
      <c r="CO128" s="50">
        <f t="shared" si="161"/>
        <v>5.980551159274194</v>
      </c>
      <c r="CP128" s="189">
        <f t="shared" si="162"/>
        <v>184.44466162142382</v>
      </c>
      <c r="DL128" s="133">
        <f t="shared" si="163"/>
        <v>6.4660000000000002</v>
      </c>
      <c r="DM128" s="133">
        <f t="shared" si="136"/>
        <v>11.520299520011518</v>
      </c>
      <c r="DN128" s="133">
        <f t="shared" si="137"/>
        <v>5.4221766846903838</v>
      </c>
      <c r="DO128" s="133">
        <f t="shared" si="138"/>
        <v>36406.043454349718</v>
      </c>
      <c r="DP128" s="133">
        <f t="shared" si="139"/>
        <v>7.6844907662845571E-3</v>
      </c>
      <c r="DQ128" s="133">
        <f t="shared" si="140"/>
        <v>1.2312588660166142E-2</v>
      </c>
      <c r="DR128" s="133">
        <f t="shared" si="164"/>
        <v>7.8961705968650796E-4</v>
      </c>
      <c r="DS128" s="133">
        <v>1</v>
      </c>
      <c r="DT128" s="133">
        <f t="shared" si="141"/>
        <v>4.4417704023999391</v>
      </c>
      <c r="DU128" s="134"/>
      <c r="DV128" s="48">
        <f t="shared" si="142"/>
        <v>9.0225031826060825E-3</v>
      </c>
    </row>
    <row r="129" spans="2:126" ht="15" customHeight="1" outlineLevel="1">
      <c r="B129" s="56" t="s">
        <v>99</v>
      </c>
      <c r="C129" s="56" t="s">
        <v>189</v>
      </c>
      <c r="D129" s="56">
        <v>2031</v>
      </c>
      <c r="E129" s="57">
        <f>'MRI-CGCM2.3.2 (Likely)'!M59</f>
        <v>20.153000000000002</v>
      </c>
      <c r="F129" s="57">
        <f>'MRI-CGCM2.3.2 (Likely)'!S59</f>
        <v>61.769062499999997</v>
      </c>
      <c r="G129" s="57">
        <f>'MRI-CGCM2.3.2 (Likely)'!K59</f>
        <v>456.75</v>
      </c>
      <c r="H129" s="146">
        <f t="shared" si="106"/>
        <v>2007</v>
      </c>
      <c r="I129" s="141" t="str">
        <f t="shared" si="107"/>
        <v>Pile No 243 @ Berth 107</v>
      </c>
      <c r="J129" s="205" t="str">
        <f t="shared" si="108"/>
        <v>splash</v>
      </c>
      <c r="K129" s="212">
        <f t="shared" si="109"/>
        <v>1</v>
      </c>
      <c r="L129" s="146" t="str">
        <f t="shared" si="110"/>
        <v>C1</v>
      </c>
      <c r="M129" s="146" t="str">
        <f t="shared" si="111"/>
        <v>CB4</v>
      </c>
      <c r="N129" s="146" t="str">
        <f t="shared" si="112"/>
        <v>CL5</v>
      </c>
      <c r="O129" s="146">
        <f t="shared" si="113"/>
        <v>0</v>
      </c>
      <c r="P129" s="146">
        <f t="shared" si="114"/>
        <v>50</v>
      </c>
      <c r="Q129" s="146">
        <f t="shared" si="115"/>
        <v>1200</v>
      </c>
      <c r="R129" s="146">
        <f t="shared" si="116"/>
        <v>60</v>
      </c>
      <c r="S129" s="146">
        <f t="shared" si="117"/>
        <v>0.37</v>
      </c>
      <c r="T129" s="146">
        <f t="shared" si="118"/>
        <v>310</v>
      </c>
      <c r="V129" s="237">
        <f t="shared" si="143"/>
        <v>6.2972298580938002E-2</v>
      </c>
      <c r="W129" s="214">
        <f t="shared" si="144"/>
        <v>2.0185087198610883</v>
      </c>
      <c r="Y129" s="238">
        <f t="shared" si="145"/>
        <v>0.15122624503811569</v>
      </c>
      <c r="Z129" s="214">
        <f t="shared" si="146"/>
        <v>0.50660792087768758</v>
      </c>
      <c r="AB129" s="207">
        <f>INDEX(Coefficients!$O$3:$O$7,MATCH(S129,Coefficients!$O$3:$O$7))</f>
        <v>0.3</v>
      </c>
      <c r="AC129" s="207">
        <f>INDEX(Coefficients!$O$3:$O$7,MATCH(S129,Coefficients!$O$3:$O$7)+1)</f>
        <v>0.4</v>
      </c>
      <c r="AD129" s="212">
        <f>INDEX(Coefficients!$P$3:$P$7,MATCH(S129,Coefficients!$O$3:$O$7))</f>
        <v>50</v>
      </c>
      <c r="AE129" s="212">
        <f>INDEX(Coefficients!$P$3:$P$7,MATCH(S129,Coefficients!$O$3:$O$7)+1)</f>
        <v>41.8</v>
      </c>
      <c r="AF129" s="212">
        <f t="shared" si="119"/>
        <v>44.26</v>
      </c>
      <c r="AG129" s="136">
        <f t="shared" si="120"/>
        <v>2031</v>
      </c>
      <c r="AH129" s="137">
        <f t="shared" si="121"/>
        <v>20.153000000000002</v>
      </c>
      <c r="AI129" s="207">
        <f t="shared" si="147"/>
        <v>628.96550000000002</v>
      </c>
      <c r="AJ129" s="213">
        <f t="shared" si="148"/>
        <v>19.655171875000001</v>
      </c>
      <c r="AK129" s="136">
        <v>12</v>
      </c>
      <c r="AL129" s="137">
        <f t="shared" si="122"/>
        <v>61.769062499999997</v>
      </c>
      <c r="AM129" s="214">
        <f t="shared" si="123"/>
        <v>0.97881932447708242</v>
      </c>
      <c r="AN129" s="207">
        <f>INDEX(Coefficients!$K$3:$K$10,MATCH(S129,Coefficients!$K$3:$K$10))</f>
        <v>0.35</v>
      </c>
      <c r="AO129" s="207">
        <f>INDEX(Coefficients!$K$3:$K$10,MATCH(S129,Coefficients!$K$3:$K$10)+1)</f>
        <v>0.4</v>
      </c>
      <c r="AP129" s="207">
        <f>INDEX(Coefficients!$L$3:$L$10,MATCH(S129,Coefficients!$K$3:$K$10))</f>
        <v>0.19142307491680963</v>
      </c>
      <c r="AQ129" s="207">
        <f>INDEX(Coefficients!$L$3:$L$10,MATCH(S129,Coefficients!$K$3:$K$10)+1)</f>
        <v>0.35425563574488944</v>
      </c>
      <c r="AR129" s="214">
        <f>INDEX(Coefficients!$M$3:$M$10,MATCH(S129,Coefficients!$K$3:$K$10))</f>
        <v>0.20023799980895765</v>
      </c>
      <c r="AS129" s="214">
        <f>INDEX(Coefficients!$M$3:$M$10,MATCH(S129,Coefficients!$K$3:$K$10)+1)</f>
        <v>0.20987997823914079</v>
      </c>
      <c r="AT129" s="92">
        <f t="shared" si="149"/>
        <v>2.5655609924804158E-5</v>
      </c>
      <c r="AU129" s="140">
        <f t="shared" si="124"/>
        <v>0.20409479118103091</v>
      </c>
      <c r="AV129" s="215">
        <f t="shared" si="150"/>
        <v>1.2647045275752315E-5</v>
      </c>
      <c r="AW129" s="118">
        <f t="shared" si="151"/>
        <v>3.9910187188556538E-2</v>
      </c>
      <c r="AX129" s="136">
        <f t="shared" si="125"/>
        <v>0.71366705445737511</v>
      </c>
      <c r="AY129" s="205">
        <f t="shared" si="126"/>
        <v>84.741590689541354</v>
      </c>
      <c r="AZ129" s="137">
        <f t="shared" si="127"/>
        <v>456.75</v>
      </c>
      <c r="BA129" s="213">
        <f t="shared" si="152"/>
        <v>13001.750000000002</v>
      </c>
      <c r="BB129" s="228">
        <f t="shared" si="153"/>
        <v>7.7197890625000016E-4</v>
      </c>
      <c r="BC129" s="136" t="str">
        <f t="shared" si="128"/>
        <v>YES</v>
      </c>
      <c r="BD129" s="209">
        <f t="shared" si="129"/>
        <v>3.1486149290469001</v>
      </c>
      <c r="BE129" s="55">
        <f t="shared" si="130"/>
        <v>6.2972298580938002E-2</v>
      </c>
      <c r="BF129" s="126">
        <f t="shared" si="131"/>
        <v>2.0185087198610883</v>
      </c>
      <c r="BG129" s="46">
        <f t="shared" si="154"/>
        <v>-0.81204021327694109</v>
      </c>
      <c r="BH129" s="204">
        <f>VLOOKUP(M129,Coefficients!$E$4:$I$7,3)</f>
        <v>0.43099999999999999</v>
      </c>
      <c r="BI129" s="136">
        <f t="shared" si="155"/>
        <v>2.5000000000000001E-2</v>
      </c>
      <c r="BJ129" s="50">
        <f t="shared" si="156"/>
        <v>0.42728447695312499</v>
      </c>
      <c r="BK129" s="134">
        <f t="shared" si="157"/>
        <v>13.59972012878969</v>
      </c>
      <c r="BL129" s="46"/>
      <c r="BM129" s="33"/>
      <c r="CB129" s="205" t="str">
        <f t="shared" si="132"/>
        <v>splash</v>
      </c>
      <c r="CC129" s="212">
        <f t="shared" si="133"/>
        <v>1</v>
      </c>
      <c r="CD129" s="205">
        <f>IF(CB129="atmospheric",IF(CC129&gt;=1,Coefficients!$T$5,Coefficients!$T$4),Coefficients!$T$3)</f>
        <v>7.35</v>
      </c>
      <c r="CE129" s="136">
        <f>IF(S129&lt;Coefficients!$V$3,Coefficients!$X$3-(Coefficients!$X$4-Coefficients!$X$3)*(Coefficients!$V$3-S129)/(Coefficients!$V$4-Coefficients!$V$3),IF(S129&gt;Coefficients!$V$6,(Coefficients!$X$6-Coefficients!$X$5)*(S129-Coefficients!$V$6)/(Coefficients!$V$6-Coefficients!$V$5)+Coefficients!$X$6,VLOOKUP(S129,Coefficients!$V$3:$X$6,3)))</f>
        <v>5.1999999999999975</v>
      </c>
      <c r="CF129" s="119">
        <f t="shared" si="158"/>
        <v>1.6409601519999992E-4</v>
      </c>
      <c r="CG129" s="136">
        <f>VLOOKUP(CB129,Coefficients!$Z$4:$AD$7,4,FALSE)</f>
        <v>0.26500000000000001</v>
      </c>
      <c r="CH129" s="136">
        <f>VLOOKUP(CB129,Coefficients!$Z$4:$AD$7,2,FALSE)</f>
        <v>0.37</v>
      </c>
      <c r="CI129" s="214">
        <f t="shared" si="134"/>
        <v>6.6797486535485247</v>
      </c>
      <c r="CJ129" s="47">
        <f t="shared" si="135"/>
        <v>0.50660792087768758</v>
      </c>
      <c r="CK129" s="34">
        <v>3.35</v>
      </c>
      <c r="CL129" s="52">
        <f t="shared" si="159"/>
        <v>0.15122624503811569</v>
      </c>
      <c r="CM129" s="51">
        <f>VLOOKUP(N129,Coefficients!$E$12:$I$16,3)</f>
        <v>6.0350000000000001</v>
      </c>
      <c r="CN129" s="136">
        <f t="shared" si="160"/>
        <v>2.5000000000000001E-2</v>
      </c>
      <c r="CO129" s="50">
        <f t="shared" si="161"/>
        <v>5.9829740566406251</v>
      </c>
      <c r="CP129" s="189">
        <f t="shared" si="162"/>
        <v>190.42763567806443</v>
      </c>
      <c r="DL129" s="133">
        <f t="shared" si="163"/>
        <v>6.4660000000000002</v>
      </c>
      <c r="DM129" s="133">
        <f t="shared" si="136"/>
        <v>11.520299520011518</v>
      </c>
      <c r="DN129" s="133">
        <f t="shared" si="137"/>
        <v>5.4221766846903838</v>
      </c>
      <c r="DO129" s="133">
        <f t="shared" si="138"/>
        <v>36406.043454349718</v>
      </c>
      <c r="DP129" s="133">
        <f t="shared" si="139"/>
        <v>7.6844907662845571E-3</v>
      </c>
      <c r="DQ129" s="133">
        <f t="shared" si="140"/>
        <v>1.2312588660166142E-2</v>
      </c>
      <c r="DR129" s="133">
        <f t="shared" si="164"/>
        <v>7.8961705968650796E-4</v>
      </c>
      <c r="DS129" s="133">
        <v>1</v>
      </c>
      <c r="DT129" s="133">
        <f t="shared" si="141"/>
        <v>4.4417704023999391</v>
      </c>
      <c r="DU129" s="134"/>
      <c r="DV129" s="48">
        <f t="shared" si="142"/>
        <v>9.5230642558143154E-3</v>
      </c>
    </row>
    <row r="130" spans="2:126" ht="15" customHeight="1" outlineLevel="1">
      <c r="B130" s="56" t="s">
        <v>99</v>
      </c>
      <c r="C130" s="56" t="s">
        <v>189</v>
      </c>
      <c r="D130" s="56">
        <v>2032</v>
      </c>
      <c r="E130" s="57">
        <f>'MRI-CGCM2.3.2 (Likely)'!M60</f>
        <v>20.206000000000003</v>
      </c>
      <c r="F130" s="57">
        <f>'MRI-CGCM2.3.2 (Likely)'!S60</f>
        <v>61.731875000000002</v>
      </c>
      <c r="G130" s="57">
        <f>'MRI-CGCM2.3.2 (Likely)'!K60</f>
        <v>461.5</v>
      </c>
      <c r="H130" s="146">
        <f t="shared" si="106"/>
        <v>2007</v>
      </c>
      <c r="I130" s="141" t="str">
        <f t="shared" si="107"/>
        <v>Pile No 243 @ Berth 107</v>
      </c>
      <c r="J130" s="205" t="str">
        <f t="shared" si="108"/>
        <v>splash</v>
      </c>
      <c r="K130" s="212">
        <f t="shared" si="109"/>
        <v>1</v>
      </c>
      <c r="L130" s="146" t="str">
        <f t="shared" si="110"/>
        <v>C1</v>
      </c>
      <c r="M130" s="146" t="str">
        <f t="shared" si="111"/>
        <v>CB4</v>
      </c>
      <c r="N130" s="146" t="str">
        <f t="shared" si="112"/>
        <v>CL5</v>
      </c>
      <c r="O130" s="146">
        <f t="shared" si="113"/>
        <v>0</v>
      </c>
      <c r="P130" s="146">
        <f t="shared" si="114"/>
        <v>50</v>
      </c>
      <c r="Q130" s="146">
        <f t="shared" si="115"/>
        <v>1200</v>
      </c>
      <c r="R130" s="146">
        <f t="shared" si="116"/>
        <v>60</v>
      </c>
      <c r="S130" s="146">
        <f t="shared" si="117"/>
        <v>0.37</v>
      </c>
      <c r="T130" s="146">
        <f t="shared" si="118"/>
        <v>310</v>
      </c>
      <c r="V130" s="237">
        <f t="shared" si="143"/>
        <v>6.3676830992918015E-2</v>
      </c>
      <c r="W130" s="214">
        <f t="shared" si="144"/>
        <v>2.0537353404600891</v>
      </c>
      <c r="Y130" s="238">
        <f t="shared" si="145"/>
        <v>0.15751783375981082</v>
      </c>
      <c r="Z130" s="214">
        <f t="shared" si="146"/>
        <v>0.52768474309536628</v>
      </c>
      <c r="AB130" s="207">
        <f>INDEX(Coefficients!$O$3:$O$7,MATCH(S130,Coefficients!$O$3:$O$7))</f>
        <v>0.3</v>
      </c>
      <c r="AC130" s="207">
        <f>INDEX(Coefficients!$O$3:$O$7,MATCH(S130,Coefficients!$O$3:$O$7)+1)</f>
        <v>0.4</v>
      </c>
      <c r="AD130" s="212">
        <f>INDEX(Coefficients!$P$3:$P$7,MATCH(S130,Coefficients!$O$3:$O$7))</f>
        <v>50</v>
      </c>
      <c r="AE130" s="212">
        <f>INDEX(Coefficients!$P$3:$P$7,MATCH(S130,Coefficients!$O$3:$O$7)+1)</f>
        <v>41.8</v>
      </c>
      <c r="AF130" s="212">
        <f t="shared" si="119"/>
        <v>44.26</v>
      </c>
      <c r="AG130" s="136">
        <f t="shared" ref="AG130:AG161" si="165">D130</f>
        <v>2032</v>
      </c>
      <c r="AH130" s="137">
        <f t="shared" ref="AH130:AH161" si="166">E130</f>
        <v>20.206000000000003</v>
      </c>
      <c r="AI130" s="207">
        <f t="shared" si="147"/>
        <v>649.17150000000004</v>
      </c>
      <c r="AJ130" s="213">
        <f t="shared" si="148"/>
        <v>19.671863636363639</v>
      </c>
      <c r="AK130" s="136">
        <v>12</v>
      </c>
      <c r="AL130" s="137">
        <f t="shared" ref="AL130:AL161" si="167">F130</f>
        <v>61.731875000000002</v>
      </c>
      <c r="AM130" s="214">
        <f t="shared" ref="AM130:AM161" si="168">EXP(AF130/RR*(1/293-1/(273+AJ130)))</f>
        <v>0.97983532565956388</v>
      </c>
      <c r="AN130" s="207">
        <f>INDEX(Coefficients!$K$3:$K$10,MATCH(S130,Coefficients!$K$3:$K$10))</f>
        <v>0.35</v>
      </c>
      <c r="AO130" s="207">
        <f>INDEX(Coefficients!$K$3:$K$10,MATCH(S130,Coefficients!$K$3:$K$10)+1)</f>
        <v>0.4</v>
      </c>
      <c r="AP130" s="207">
        <f>INDEX(Coefficients!$L$3:$L$10,MATCH(S130,Coefficients!$K$3:$K$10))</f>
        <v>0.19142307491680963</v>
      </c>
      <c r="AQ130" s="207">
        <f>INDEX(Coefficients!$L$3:$L$10,MATCH(S130,Coefficients!$K$3:$K$10)+1)</f>
        <v>0.35425563574488944</v>
      </c>
      <c r="AR130" s="214">
        <f>INDEX(Coefficients!$M$3:$M$10,MATCH(S130,Coefficients!$K$3:$K$10))</f>
        <v>0.20023799980895765</v>
      </c>
      <c r="AS130" s="214">
        <f>INDEX(Coefficients!$M$3:$M$10,MATCH(S130,Coefficients!$K$3:$K$10)+1)</f>
        <v>0.20987997823914079</v>
      </c>
      <c r="AT130" s="92">
        <f t="shared" si="149"/>
        <v>2.5655609924804158E-5</v>
      </c>
      <c r="AU130" s="140">
        <f t="shared" si="124"/>
        <v>0.20409479118103091</v>
      </c>
      <c r="AV130" s="215">
        <f t="shared" si="150"/>
        <v>1.2567866486422294E-5</v>
      </c>
      <c r="AW130" s="118">
        <f t="shared" si="151"/>
        <v>3.9660323268990834E-2</v>
      </c>
      <c r="AX130" s="136">
        <f t="shared" si="125"/>
        <v>0.71366705445737511</v>
      </c>
      <c r="AY130" s="205">
        <f t="shared" ref="AY130:AY161" si="169">0.75*T130*CaO*AX130*(MCO2_/MCaO)</f>
        <v>84.741590689541354</v>
      </c>
      <c r="AZ130" s="137">
        <f t="shared" ref="AZ130:AZ161" si="170">G130</f>
        <v>461.5</v>
      </c>
      <c r="BA130" s="213">
        <f t="shared" si="152"/>
        <v>13463.250000000002</v>
      </c>
      <c r="BB130" s="228">
        <f t="shared" si="153"/>
        <v>7.7515681818181835E-4</v>
      </c>
      <c r="BC130" s="136" t="str">
        <f t="shared" si="128"/>
        <v>YES</v>
      </c>
      <c r="BD130" s="209">
        <f t="shared" ref="BD130:BD161" si="171">IF(BC130="YES",SQRT((2*AM130*AW130/AY130)*kurban*BB130*(AG130-($C$20-1)))*(1/(AG130-($C$20-1)))^nm*1000,0)</f>
        <v>3.1838415496459009</v>
      </c>
      <c r="BE130" s="55">
        <f t="shared" si="130"/>
        <v>6.3676830992918015E-2</v>
      </c>
      <c r="BF130" s="126">
        <f t="shared" ref="BF130:BF161" si="172">BD130-VLOOKUP($C$20,$AG$98:$BD$168,24)</f>
        <v>2.0537353404600891</v>
      </c>
      <c r="BG130" s="46">
        <f t="shared" si="154"/>
        <v>-0.81443318634062523</v>
      </c>
      <c r="BH130" s="204">
        <f>VLOOKUP(M130,Coefficients!$E$4:$I$7,3)</f>
        <v>0.43099999999999999</v>
      </c>
      <c r="BI130" s="136">
        <f t="shared" si="155"/>
        <v>2.5000000000000001E-2</v>
      </c>
      <c r="BJ130" s="50">
        <f t="shared" si="156"/>
        <v>0.42746433068181822</v>
      </c>
      <c r="BK130" s="134">
        <f t="shared" si="157"/>
        <v>14.027184459471508</v>
      </c>
      <c r="BL130" s="46"/>
      <c r="BM130" s="33"/>
      <c r="CB130" s="205" t="str">
        <f t="shared" ref="CB130:CB161" si="173">J130</f>
        <v>splash</v>
      </c>
      <c r="CC130" s="212">
        <f t="shared" ref="CC130:CC161" si="174">K130</f>
        <v>1</v>
      </c>
      <c r="CD130" s="205">
        <f>IF(CB130="atmospheric",IF(CC130&gt;=1,Coefficients!$T$5,Coefficients!$T$4),Coefficients!$T$3)</f>
        <v>7.35</v>
      </c>
      <c r="CE130" s="136">
        <f>IF(S130&lt;Coefficients!$V$3,Coefficients!$X$3-(Coefficients!$X$4-Coefficients!$X$3)*(Coefficients!$V$3-S130)/(Coefficients!$V$4-Coefficients!$V$3),IF(S130&gt;Coefficients!$V$6,(Coefficients!$X$6-Coefficients!$X$5)*(S130-Coefficients!$V$6)/(Coefficients!$V$6-Coefficients!$V$5)+Coefficients!$X$6,VLOOKUP(S130,Coefficients!$V$3:$X$6,3)))</f>
        <v>5.1999999999999975</v>
      </c>
      <c r="CF130" s="119">
        <f t="shared" si="158"/>
        <v>1.6409601519999992E-4</v>
      </c>
      <c r="CG130" s="136">
        <f>VLOOKUP(CB130,Coefficients!$Z$4:$AD$7,4,FALSE)</f>
        <v>0.26500000000000001</v>
      </c>
      <c r="CH130" s="136">
        <f>VLOOKUP(CB130,Coefficients!$Z$4:$AD$7,2,FALSE)</f>
        <v>0.37</v>
      </c>
      <c r="CI130" s="214">
        <f t="shared" ref="CI130:CI161" si="175">CD130*(1-ERF(BD130/(2*(SQRT(CG130*kt*kc*AM130*CF130*10^6*(1/(AG130-($C$20-1)))^CH130*(AG130-($C$20-1)))))))</f>
        <v>6.6791384065647241</v>
      </c>
      <c r="CJ130" s="47">
        <f t="shared" ref="CJ130:CJ161" si="176">CD130*(1-ERF(P130/(2*(SQRT(CG130*kt*kc*AM130*CF130*10^6*(1/(AG130-($C$20-1)))^CH130*(AG130-($C$20-1)))))))</f>
        <v>0.52768474309536628</v>
      </c>
      <c r="CK130" s="34">
        <v>3.35</v>
      </c>
      <c r="CL130" s="52">
        <f t="shared" si="159"/>
        <v>0.15751783375981082</v>
      </c>
      <c r="CM130" s="51">
        <f>VLOOKUP(N130,Coefficients!$E$12:$I$16,3)</f>
        <v>6.0350000000000001</v>
      </c>
      <c r="CN130" s="136">
        <f t="shared" si="160"/>
        <v>2.5000000000000001E-2</v>
      </c>
      <c r="CO130" s="50">
        <f t="shared" si="161"/>
        <v>5.9854924261363642</v>
      </c>
      <c r="CP130" s="189">
        <f t="shared" si="162"/>
        <v>196.41312810420081</v>
      </c>
      <c r="DL130" s="133">
        <f t="shared" si="163"/>
        <v>6.4660000000000002</v>
      </c>
      <c r="DM130" s="133">
        <f t="shared" ref="DM130:DM161" si="177">(Q130+2*$DN$17)^2/(2*P130*(P130+Q130+2*$DN$17))</f>
        <v>11.520299520011518</v>
      </c>
      <c r="DN130" s="133">
        <f t="shared" ref="DN130:DN161" si="178">0.7*SQRT(R130)</f>
        <v>5.4221766846903838</v>
      </c>
      <c r="DO130" s="133">
        <f t="shared" ref="DO130:DO161" si="179">4700*SQRT(R130)</f>
        <v>36406.043454349718</v>
      </c>
      <c r="DP130" s="133">
        <f t="shared" ref="DP130:DP161" si="180">P130/(Q130*DN130)</f>
        <v>7.6844907662845571E-3</v>
      </c>
      <c r="DQ130" s="133">
        <f t="shared" si="140"/>
        <v>1.2312588660166142E-2</v>
      </c>
      <c r="DR130" s="133">
        <f t="shared" si="164"/>
        <v>7.8961705968650796E-4</v>
      </c>
      <c r="DS130" s="133">
        <v>1</v>
      </c>
      <c r="DT130" s="133">
        <f t="shared" ref="DT130:DT161" si="181">(7117.5*(Q130+2*$DN$17)*(1+$DN$18+DM130)/(365*DO130))*(2*P130*DN130/Q130+2*$DN$17*DO130/((1+$DN$18+DM130)*(Q130+2*$DN$17)))+(0.0114*DQ130*($DN$21-0.05)/(DS130*$DN$20*DR130))</f>
        <v>4.4417704023999391</v>
      </c>
      <c r="DU130" s="134"/>
      <c r="DV130" s="48">
        <f t="shared" ref="DV130:DV161" si="182">BE130*CL130</f>
        <v>1.0030236478694029E-2</v>
      </c>
    </row>
    <row r="131" spans="2:126" ht="15" customHeight="1" outlineLevel="1">
      <c r="B131" s="56" t="s">
        <v>99</v>
      </c>
      <c r="C131" s="56" t="s">
        <v>189</v>
      </c>
      <c r="D131" s="56">
        <v>2033</v>
      </c>
      <c r="E131" s="57">
        <f>'MRI-CGCM2.3.2 (Likely)'!M61</f>
        <v>20.259</v>
      </c>
      <c r="F131" s="57">
        <f>'MRI-CGCM2.3.2 (Likely)'!S61</f>
        <v>61.694687500000001</v>
      </c>
      <c r="G131" s="57">
        <f>'MRI-CGCM2.3.2 (Likely)'!K61</f>
        <v>466.25</v>
      </c>
      <c r="H131" s="146">
        <f t="shared" si="106"/>
        <v>2007</v>
      </c>
      <c r="I131" s="141" t="str">
        <f t="shared" si="107"/>
        <v>Pile No 243 @ Berth 107</v>
      </c>
      <c r="J131" s="205" t="str">
        <f t="shared" si="108"/>
        <v>splash</v>
      </c>
      <c r="K131" s="212">
        <f t="shared" si="109"/>
        <v>1</v>
      </c>
      <c r="L131" s="146" t="str">
        <f t="shared" si="110"/>
        <v>C1</v>
      </c>
      <c r="M131" s="146" t="str">
        <f t="shared" si="111"/>
        <v>CB4</v>
      </c>
      <c r="N131" s="146" t="str">
        <f t="shared" si="112"/>
        <v>CL5</v>
      </c>
      <c r="O131" s="146">
        <f t="shared" si="113"/>
        <v>0</v>
      </c>
      <c r="P131" s="146">
        <f t="shared" si="114"/>
        <v>50</v>
      </c>
      <c r="Q131" s="146">
        <f t="shared" si="115"/>
        <v>1200</v>
      </c>
      <c r="R131" s="146">
        <f t="shared" si="116"/>
        <v>60</v>
      </c>
      <c r="S131" s="146">
        <f t="shared" si="117"/>
        <v>0.37</v>
      </c>
      <c r="T131" s="146">
        <f t="shared" si="118"/>
        <v>310</v>
      </c>
      <c r="V131" s="237">
        <f t="shared" si="143"/>
        <v>6.4376661329966861E-2</v>
      </c>
      <c r="W131" s="214">
        <f t="shared" si="144"/>
        <v>2.088726857312531</v>
      </c>
      <c r="Y131" s="238">
        <f t="shared" si="145"/>
        <v>0.16378208152755122</v>
      </c>
      <c r="Z131" s="214">
        <f t="shared" si="146"/>
        <v>0.54866997311729659</v>
      </c>
      <c r="AB131" s="207">
        <f>INDEX(Coefficients!$O$3:$O$7,MATCH(S131,Coefficients!$O$3:$O$7))</f>
        <v>0.3</v>
      </c>
      <c r="AC131" s="207">
        <f>INDEX(Coefficients!$O$3:$O$7,MATCH(S131,Coefficients!$O$3:$O$7)+1)</f>
        <v>0.4</v>
      </c>
      <c r="AD131" s="212">
        <f>INDEX(Coefficients!$P$3:$P$7,MATCH(S131,Coefficients!$O$3:$O$7))</f>
        <v>50</v>
      </c>
      <c r="AE131" s="212">
        <f>INDEX(Coefficients!$P$3:$P$7,MATCH(S131,Coefficients!$O$3:$O$7)+1)</f>
        <v>41.8</v>
      </c>
      <c r="AF131" s="212">
        <f t="shared" si="119"/>
        <v>44.26</v>
      </c>
      <c r="AG131" s="136">
        <f t="shared" si="165"/>
        <v>2033</v>
      </c>
      <c r="AH131" s="137">
        <f t="shared" si="166"/>
        <v>20.259</v>
      </c>
      <c r="AI131" s="207">
        <f t="shared" si="147"/>
        <v>669.43050000000005</v>
      </c>
      <c r="AJ131" s="213">
        <f t="shared" si="148"/>
        <v>19.689132352941179</v>
      </c>
      <c r="AK131" s="136">
        <v>12</v>
      </c>
      <c r="AL131" s="137">
        <f t="shared" si="167"/>
        <v>61.694687500000001</v>
      </c>
      <c r="AM131" s="214">
        <f t="shared" si="168"/>
        <v>0.98088743295818792</v>
      </c>
      <c r="AN131" s="207">
        <f>INDEX(Coefficients!$K$3:$K$10,MATCH(S131,Coefficients!$K$3:$K$10))</f>
        <v>0.35</v>
      </c>
      <c r="AO131" s="207">
        <f>INDEX(Coefficients!$K$3:$K$10,MATCH(S131,Coefficients!$K$3:$K$10)+1)</f>
        <v>0.4</v>
      </c>
      <c r="AP131" s="207">
        <f>INDEX(Coefficients!$L$3:$L$10,MATCH(S131,Coefficients!$K$3:$K$10))</f>
        <v>0.19142307491680963</v>
      </c>
      <c r="AQ131" s="207">
        <f>INDEX(Coefficients!$L$3:$L$10,MATCH(S131,Coefficients!$K$3:$K$10)+1)</f>
        <v>0.35425563574488944</v>
      </c>
      <c r="AR131" s="214">
        <f>INDEX(Coefficients!$M$3:$M$10,MATCH(S131,Coefficients!$K$3:$K$10))</f>
        <v>0.20023799980895765</v>
      </c>
      <c r="AS131" s="214">
        <f>INDEX(Coefficients!$M$3:$M$10,MATCH(S131,Coefficients!$K$3:$K$10)+1)</f>
        <v>0.20987997823914079</v>
      </c>
      <c r="AT131" s="92">
        <f t="shared" si="149"/>
        <v>2.5655609924804158E-5</v>
      </c>
      <c r="AU131" s="140">
        <f t="shared" si="124"/>
        <v>0.20409479118103091</v>
      </c>
      <c r="AV131" s="215">
        <f t="shared" si="150"/>
        <v>1.2491525361741082E-5</v>
      </c>
      <c r="AW131" s="118">
        <f t="shared" si="151"/>
        <v>3.9419414146758661E-2</v>
      </c>
      <c r="AX131" s="136">
        <f t="shared" si="125"/>
        <v>0.71366705445737511</v>
      </c>
      <c r="AY131" s="205">
        <f t="shared" si="169"/>
        <v>84.741590689541354</v>
      </c>
      <c r="AZ131" s="137">
        <f t="shared" si="170"/>
        <v>466.25</v>
      </c>
      <c r="BA131" s="213">
        <f t="shared" si="152"/>
        <v>13929.500000000002</v>
      </c>
      <c r="BB131" s="228">
        <f t="shared" si="153"/>
        <v>7.7841323529411778E-4</v>
      </c>
      <c r="BC131" s="136" t="str">
        <f t="shared" si="128"/>
        <v>YES</v>
      </c>
      <c r="BD131" s="209">
        <f t="shared" si="171"/>
        <v>3.2188330664983429</v>
      </c>
      <c r="BE131" s="55">
        <f t="shared" si="130"/>
        <v>6.4376661329966861E-2</v>
      </c>
      <c r="BF131" s="126">
        <f t="shared" si="172"/>
        <v>2.088726857312531</v>
      </c>
      <c r="BG131" s="46">
        <f t="shared" si="154"/>
        <v>-0.81670054195285968</v>
      </c>
      <c r="BH131" s="204">
        <f>VLOOKUP(M131,Coefficients!$E$4:$I$7,3)</f>
        <v>0.43099999999999999</v>
      </c>
      <c r="BI131" s="136">
        <f t="shared" si="155"/>
        <v>2.5000000000000001E-2</v>
      </c>
      <c r="BJ131" s="50">
        <f t="shared" si="156"/>
        <v>0.42765040110294122</v>
      </c>
      <c r="BK131" s="134">
        <f t="shared" si="157"/>
        <v>14.454834860574449</v>
      </c>
      <c r="BL131" s="46"/>
      <c r="BM131" s="33"/>
      <c r="CB131" s="205" t="str">
        <f t="shared" si="173"/>
        <v>splash</v>
      </c>
      <c r="CC131" s="212">
        <f t="shared" si="174"/>
        <v>1</v>
      </c>
      <c r="CD131" s="205">
        <f>IF(CB131="atmospheric",IF(CC131&gt;=1,Coefficients!$T$5,Coefficients!$T$4),Coefficients!$T$3)</f>
        <v>7.35</v>
      </c>
      <c r="CE131" s="136">
        <f>IF(S131&lt;Coefficients!$V$3,Coefficients!$X$3-(Coefficients!$X$4-Coefficients!$X$3)*(Coefficients!$V$3-S131)/(Coefficients!$V$4-Coefficients!$V$3),IF(S131&gt;Coefficients!$V$6,(Coefficients!$X$6-Coefficients!$X$5)*(S131-Coefficients!$V$6)/(Coefficients!$V$6-Coefficients!$V$5)+Coefficients!$X$6,VLOOKUP(S131,Coefficients!$V$3:$X$6,3)))</f>
        <v>5.1999999999999975</v>
      </c>
      <c r="CF131" s="119">
        <f t="shared" si="158"/>
        <v>1.6409601519999992E-4</v>
      </c>
      <c r="CG131" s="136">
        <f>VLOOKUP(CB131,Coefficients!$Z$4:$AD$7,4,FALSE)</f>
        <v>0.26500000000000001</v>
      </c>
      <c r="CH131" s="136">
        <f>VLOOKUP(CB131,Coefficients!$Z$4:$AD$7,2,FALSE)</f>
        <v>0.37</v>
      </c>
      <c r="CI131" s="214">
        <f t="shared" si="175"/>
        <v>6.678476758280075</v>
      </c>
      <c r="CJ131" s="47">
        <f t="shared" si="176"/>
        <v>0.54866997311729659</v>
      </c>
      <c r="CK131" s="34">
        <v>3.35</v>
      </c>
      <c r="CL131" s="52">
        <f t="shared" si="159"/>
        <v>0.16378208152755122</v>
      </c>
      <c r="CM131" s="51">
        <f>VLOOKUP(N131,Coefficients!$E$12:$I$16,3)</f>
        <v>6.0350000000000001</v>
      </c>
      <c r="CN131" s="136">
        <f t="shared" si="160"/>
        <v>2.5000000000000001E-2</v>
      </c>
      <c r="CO131" s="50">
        <f t="shared" si="161"/>
        <v>5.9880978437500012</v>
      </c>
      <c r="CP131" s="189">
        <f t="shared" si="162"/>
        <v>202.40122594795082</v>
      </c>
      <c r="DL131" s="133">
        <f t="shared" si="163"/>
        <v>6.4660000000000002</v>
      </c>
      <c r="DM131" s="133">
        <f t="shared" si="177"/>
        <v>11.520299520011518</v>
      </c>
      <c r="DN131" s="133">
        <f t="shared" si="178"/>
        <v>5.4221766846903838</v>
      </c>
      <c r="DO131" s="133">
        <f t="shared" si="179"/>
        <v>36406.043454349718</v>
      </c>
      <c r="DP131" s="133">
        <f t="shared" si="180"/>
        <v>7.6844907662845571E-3</v>
      </c>
      <c r="DQ131" s="133">
        <f t="shared" si="140"/>
        <v>1.2312588660166142E-2</v>
      </c>
      <c r="DR131" s="133">
        <f t="shared" si="164"/>
        <v>7.8961705968650796E-4</v>
      </c>
      <c r="DS131" s="133">
        <v>1</v>
      </c>
      <c r="DT131" s="133">
        <f t="shared" si="181"/>
        <v>4.4417704023999391</v>
      </c>
      <c r="DU131" s="134"/>
      <c r="DV131" s="48">
        <f t="shared" si="182"/>
        <v>1.0543743594416186E-2</v>
      </c>
    </row>
    <row r="132" spans="2:126" ht="15" customHeight="1" outlineLevel="1">
      <c r="B132" s="56" t="s">
        <v>99</v>
      </c>
      <c r="C132" s="56" t="s">
        <v>189</v>
      </c>
      <c r="D132" s="56">
        <v>2034</v>
      </c>
      <c r="E132" s="57">
        <f>'MRI-CGCM2.3.2 (Likely)'!M62</f>
        <v>20.312000000000001</v>
      </c>
      <c r="F132" s="57">
        <f>'MRI-CGCM2.3.2 (Likely)'!S62</f>
        <v>61.657499999999999</v>
      </c>
      <c r="G132" s="57">
        <f>'MRI-CGCM2.3.2 (Likely)'!K62</f>
        <v>471</v>
      </c>
      <c r="H132" s="146">
        <f t="shared" si="106"/>
        <v>2007</v>
      </c>
      <c r="I132" s="141" t="str">
        <f t="shared" si="107"/>
        <v>Pile No 243 @ Berth 107</v>
      </c>
      <c r="J132" s="205" t="str">
        <f t="shared" si="108"/>
        <v>splash</v>
      </c>
      <c r="K132" s="212">
        <f t="shared" si="109"/>
        <v>1</v>
      </c>
      <c r="L132" s="146" t="str">
        <f t="shared" si="110"/>
        <v>C1</v>
      </c>
      <c r="M132" s="146" t="str">
        <f t="shared" si="111"/>
        <v>CB4</v>
      </c>
      <c r="N132" s="146" t="str">
        <f t="shared" si="112"/>
        <v>CL5</v>
      </c>
      <c r="O132" s="146">
        <f t="shared" si="113"/>
        <v>0</v>
      </c>
      <c r="P132" s="146">
        <f t="shared" si="114"/>
        <v>50</v>
      </c>
      <c r="Q132" s="146">
        <f t="shared" si="115"/>
        <v>1200</v>
      </c>
      <c r="R132" s="146">
        <f t="shared" si="116"/>
        <v>60</v>
      </c>
      <c r="S132" s="146">
        <f t="shared" si="117"/>
        <v>0.37</v>
      </c>
      <c r="T132" s="146">
        <f t="shared" si="118"/>
        <v>310</v>
      </c>
      <c r="V132" s="237">
        <f t="shared" si="143"/>
        <v>6.5072009328437055E-2</v>
      </c>
      <c r="W132" s="214">
        <f t="shared" si="144"/>
        <v>2.1234942572360409</v>
      </c>
      <c r="Y132" s="238">
        <f t="shared" si="145"/>
        <v>0.17001665596765916</v>
      </c>
      <c r="Z132" s="214">
        <f t="shared" si="146"/>
        <v>0.56955579749165819</v>
      </c>
      <c r="AB132" s="207">
        <f>INDEX(Coefficients!$O$3:$O$7,MATCH(S132,Coefficients!$O$3:$O$7))</f>
        <v>0.3</v>
      </c>
      <c r="AC132" s="207">
        <f>INDEX(Coefficients!$O$3:$O$7,MATCH(S132,Coefficients!$O$3:$O$7)+1)</f>
        <v>0.4</v>
      </c>
      <c r="AD132" s="212">
        <f>INDEX(Coefficients!$P$3:$P$7,MATCH(S132,Coefficients!$O$3:$O$7))</f>
        <v>50</v>
      </c>
      <c r="AE132" s="212">
        <f>INDEX(Coefficients!$P$3:$P$7,MATCH(S132,Coefficients!$O$3:$O$7)+1)</f>
        <v>41.8</v>
      </c>
      <c r="AF132" s="212">
        <f t="shared" si="119"/>
        <v>44.26</v>
      </c>
      <c r="AG132" s="136">
        <f t="shared" si="165"/>
        <v>2034</v>
      </c>
      <c r="AH132" s="137">
        <f t="shared" si="166"/>
        <v>20.312000000000001</v>
      </c>
      <c r="AI132" s="207">
        <f t="shared" si="147"/>
        <v>689.74250000000006</v>
      </c>
      <c r="AJ132" s="213">
        <f t="shared" si="148"/>
        <v>19.706928571428573</v>
      </c>
      <c r="AK132" s="136">
        <v>12</v>
      </c>
      <c r="AL132" s="137">
        <f t="shared" si="167"/>
        <v>61.657499999999999</v>
      </c>
      <c r="AM132" s="214">
        <f t="shared" si="168"/>
        <v>0.98197273055097534</v>
      </c>
      <c r="AN132" s="207">
        <f>INDEX(Coefficients!$K$3:$K$10,MATCH(S132,Coefficients!$K$3:$K$10))</f>
        <v>0.35</v>
      </c>
      <c r="AO132" s="207">
        <f>INDEX(Coefficients!$K$3:$K$10,MATCH(S132,Coefficients!$K$3:$K$10)+1)</f>
        <v>0.4</v>
      </c>
      <c r="AP132" s="207">
        <f>INDEX(Coefficients!$L$3:$L$10,MATCH(S132,Coefficients!$K$3:$K$10))</f>
        <v>0.19142307491680963</v>
      </c>
      <c r="AQ132" s="207">
        <f>INDEX(Coefficients!$L$3:$L$10,MATCH(S132,Coefficients!$K$3:$K$10)+1)</f>
        <v>0.35425563574488944</v>
      </c>
      <c r="AR132" s="214">
        <f>INDEX(Coefficients!$M$3:$M$10,MATCH(S132,Coefficients!$K$3:$K$10))</f>
        <v>0.20023799980895765</v>
      </c>
      <c r="AS132" s="214">
        <f>INDEX(Coefficients!$M$3:$M$10,MATCH(S132,Coefficients!$K$3:$K$10)+1)</f>
        <v>0.20987997823914079</v>
      </c>
      <c r="AT132" s="92">
        <f t="shared" si="149"/>
        <v>2.5655609924804158E-5</v>
      </c>
      <c r="AU132" s="140">
        <f t="shared" si="124"/>
        <v>0.20409479118103091</v>
      </c>
      <c r="AV132" s="215">
        <f t="shared" si="150"/>
        <v>1.241784111386798E-5</v>
      </c>
      <c r="AW132" s="118">
        <f t="shared" si="151"/>
        <v>3.9186889311008943E-2</v>
      </c>
      <c r="AX132" s="136">
        <f t="shared" si="125"/>
        <v>0.71366705445737511</v>
      </c>
      <c r="AY132" s="205">
        <f t="shared" si="169"/>
        <v>84.741590689541354</v>
      </c>
      <c r="AZ132" s="137">
        <f t="shared" si="170"/>
        <v>471</v>
      </c>
      <c r="BA132" s="213">
        <f t="shared" si="152"/>
        <v>14400.500000000002</v>
      </c>
      <c r="BB132" s="228">
        <f t="shared" si="153"/>
        <v>7.8174142857142864E-4</v>
      </c>
      <c r="BC132" s="136" t="str">
        <f t="shared" si="128"/>
        <v>YES</v>
      </c>
      <c r="BD132" s="209">
        <f t="shared" si="171"/>
        <v>3.2536004664218527</v>
      </c>
      <c r="BE132" s="55">
        <f t="shared" si="130"/>
        <v>6.5072009328437055E-2</v>
      </c>
      <c r="BF132" s="126">
        <f t="shared" si="172"/>
        <v>2.1234942572360409</v>
      </c>
      <c r="BG132" s="46">
        <f t="shared" si="154"/>
        <v>-0.81885214156939845</v>
      </c>
      <c r="BH132" s="204">
        <f>VLOOKUP(M132,Coefficients!$E$4:$I$7,3)</f>
        <v>0.43099999999999999</v>
      </c>
      <c r="BI132" s="136">
        <f t="shared" si="155"/>
        <v>2.5000000000000001E-2</v>
      </c>
      <c r="BJ132" s="50">
        <f t="shared" si="156"/>
        <v>0.42784215535714287</v>
      </c>
      <c r="BK132" s="134">
        <f t="shared" si="157"/>
        <v>14.882677015931591</v>
      </c>
      <c r="BL132" s="46"/>
      <c r="BM132" s="33"/>
      <c r="CB132" s="205" t="str">
        <f t="shared" si="173"/>
        <v>splash</v>
      </c>
      <c r="CC132" s="212">
        <f t="shared" si="174"/>
        <v>1</v>
      </c>
      <c r="CD132" s="205">
        <f>IF(CB132="atmospheric",IF(CC132&gt;=1,Coefficients!$T$5,Coefficients!$T$4),Coefficients!$T$3)</f>
        <v>7.35</v>
      </c>
      <c r="CE132" s="136">
        <f>IF(S132&lt;Coefficients!$V$3,Coefficients!$X$3-(Coefficients!$X$4-Coefficients!$X$3)*(Coefficients!$V$3-S132)/(Coefficients!$V$4-Coefficients!$V$3),IF(S132&gt;Coefficients!$V$6,(Coefficients!$X$6-Coefficients!$X$5)*(S132-Coefficients!$V$6)/(Coefficients!$V$6-Coefficients!$V$5)+Coefficients!$X$6,VLOOKUP(S132,Coefficients!$V$3:$X$6,3)))</f>
        <v>5.1999999999999975</v>
      </c>
      <c r="CF132" s="119">
        <f t="shared" si="158"/>
        <v>1.6409601519999992E-4</v>
      </c>
      <c r="CG132" s="136">
        <f>VLOOKUP(CB132,Coefficients!$Z$4:$AD$7,4,FALSE)</f>
        <v>0.26500000000000001</v>
      </c>
      <c r="CH132" s="136">
        <f>VLOOKUP(CB132,Coefficients!$Z$4:$AD$7,2,FALSE)</f>
        <v>0.37</v>
      </c>
      <c r="CI132" s="214">
        <f t="shared" si="175"/>
        <v>6.6777681363943051</v>
      </c>
      <c r="CJ132" s="47">
        <f t="shared" si="176"/>
        <v>0.56955579749165819</v>
      </c>
      <c r="CK132" s="34">
        <v>3.35</v>
      </c>
      <c r="CL132" s="52">
        <f t="shared" si="159"/>
        <v>0.17001665596765916</v>
      </c>
      <c r="CM132" s="51">
        <f>VLOOKUP(N132,Coefficients!$E$12:$I$16,3)</f>
        <v>6.0350000000000001</v>
      </c>
      <c r="CN132" s="136">
        <f t="shared" si="160"/>
        <v>2.5000000000000001E-2</v>
      </c>
      <c r="CO132" s="50">
        <f t="shared" si="161"/>
        <v>5.9907828482142857</v>
      </c>
      <c r="CP132" s="189">
        <f t="shared" si="162"/>
        <v>208.3920087961651</v>
      </c>
      <c r="DL132" s="133">
        <f t="shared" si="163"/>
        <v>6.4660000000000002</v>
      </c>
      <c r="DM132" s="133">
        <f t="shared" si="177"/>
        <v>11.520299520011518</v>
      </c>
      <c r="DN132" s="133">
        <f t="shared" si="178"/>
        <v>5.4221766846903838</v>
      </c>
      <c r="DO132" s="133">
        <f t="shared" si="179"/>
        <v>36406.043454349718</v>
      </c>
      <c r="DP132" s="133">
        <f t="shared" si="180"/>
        <v>7.6844907662845571E-3</v>
      </c>
      <c r="DQ132" s="133">
        <f t="shared" si="140"/>
        <v>1.2312588660166142E-2</v>
      </c>
      <c r="DR132" s="133">
        <f t="shared" si="164"/>
        <v>7.8961705968650796E-4</v>
      </c>
      <c r="DS132" s="133">
        <v>1</v>
      </c>
      <c r="DT132" s="133">
        <f t="shared" si="181"/>
        <v>4.4417704023999391</v>
      </c>
      <c r="DU132" s="134"/>
      <c r="DV132" s="48">
        <f t="shared" si="182"/>
        <v>1.1063325423117191E-2</v>
      </c>
    </row>
    <row r="133" spans="2:126" ht="15" customHeight="1" outlineLevel="1">
      <c r="B133" s="56" t="s">
        <v>99</v>
      </c>
      <c r="C133" s="56" t="s">
        <v>189</v>
      </c>
      <c r="D133" s="56">
        <v>2035</v>
      </c>
      <c r="E133" s="57">
        <f>'MRI-CGCM2.3.2 (Likely)'!M63</f>
        <v>20.365000000000002</v>
      </c>
      <c r="F133" s="57">
        <f>'MRI-CGCM2.3.2 (Likely)'!S63</f>
        <v>61.620312499999997</v>
      </c>
      <c r="G133" s="57">
        <f>'MRI-CGCM2.3.2 (Likely)'!K63</f>
        <v>475.75</v>
      </c>
      <c r="H133" s="146">
        <f t="shared" si="106"/>
        <v>2007</v>
      </c>
      <c r="I133" s="141" t="str">
        <f t="shared" si="107"/>
        <v>Pile No 243 @ Berth 107</v>
      </c>
      <c r="J133" s="205" t="str">
        <f t="shared" si="108"/>
        <v>splash</v>
      </c>
      <c r="K133" s="212">
        <f t="shared" si="109"/>
        <v>1</v>
      </c>
      <c r="L133" s="146" t="str">
        <f t="shared" si="110"/>
        <v>C1</v>
      </c>
      <c r="M133" s="146" t="str">
        <f t="shared" si="111"/>
        <v>CB4</v>
      </c>
      <c r="N133" s="146" t="str">
        <f t="shared" si="112"/>
        <v>CL5</v>
      </c>
      <c r="O133" s="146">
        <f t="shared" si="113"/>
        <v>0</v>
      </c>
      <c r="P133" s="146">
        <f t="shared" si="114"/>
        <v>50</v>
      </c>
      <c r="Q133" s="146">
        <f t="shared" si="115"/>
        <v>1200</v>
      </c>
      <c r="R133" s="146">
        <f t="shared" si="116"/>
        <v>60</v>
      </c>
      <c r="S133" s="146">
        <f t="shared" si="117"/>
        <v>0.37</v>
      </c>
      <c r="T133" s="146">
        <f t="shared" si="118"/>
        <v>310</v>
      </c>
      <c r="V133" s="237">
        <f t="shared" si="143"/>
        <v>6.5763082138555751E-2</v>
      </c>
      <c r="W133" s="214">
        <f t="shared" si="144"/>
        <v>2.1580478977419757</v>
      </c>
      <c r="Y133" s="238">
        <f t="shared" si="145"/>
        <v>0.1762195639969967</v>
      </c>
      <c r="Z133" s="214">
        <f t="shared" si="146"/>
        <v>0.59033553938993899</v>
      </c>
      <c r="AB133" s="207">
        <f>INDEX(Coefficients!$O$3:$O$7,MATCH(S133,Coefficients!$O$3:$O$7))</f>
        <v>0.3</v>
      </c>
      <c r="AC133" s="207">
        <f>INDEX(Coefficients!$O$3:$O$7,MATCH(S133,Coefficients!$O$3:$O$7)+1)</f>
        <v>0.4</v>
      </c>
      <c r="AD133" s="212">
        <f>INDEX(Coefficients!$P$3:$P$7,MATCH(S133,Coefficients!$O$3:$O$7))</f>
        <v>50</v>
      </c>
      <c r="AE133" s="212">
        <f>INDEX(Coefficients!$P$3:$P$7,MATCH(S133,Coefficients!$O$3:$O$7)+1)</f>
        <v>41.8</v>
      </c>
      <c r="AF133" s="212">
        <f t="shared" si="119"/>
        <v>44.26</v>
      </c>
      <c r="AG133" s="136">
        <f t="shared" si="165"/>
        <v>2035</v>
      </c>
      <c r="AH133" s="137">
        <f t="shared" si="166"/>
        <v>20.365000000000002</v>
      </c>
      <c r="AI133" s="207">
        <f t="shared" si="147"/>
        <v>710.10750000000007</v>
      </c>
      <c r="AJ133" s="213">
        <f t="shared" si="148"/>
        <v>19.725208333333335</v>
      </c>
      <c r="AK133" s="136">
        <v>12</v>
      </c>
      <c r="AL133" s="137">
        <f t="shared" si="167"/>
        <v>61.620312499999997</v>
      </c>
      <c r="AM133" s="214">
        <f t="shared" si="168"/>
        <v>0.98308862950736875</v>
      </c>
      <c r="AN133" s="207">
        <f>INDEX(Coefficients!$K$3:$K$10,MATCH(S133,Coefficients!$K$3:$K$10))</f>
        <v>0.35</v>
      </c>
      <c r="AO133" s="207">
        <f>INDEX(Coefficients!$K$3:$K$10,MATCH(S133,Coefficients!$K$3:$K$10)+1)</f>
        <v>0.4</v>
      </c>
      <c r="AP133" s="207">
        <f>INDEX(Coefficients!$L$3:$L$10,MATCH(S133,Coefficients!$K$3:$K$10))</f>
        <v>0.19142307491680963</v>
      </c>
      <c r="AQ133" s="207">
        <f>INDEX(Coefficients!$L$3:$L$10,MATCH(S133,Coefficients!$K$3:$K$10)+1)</f>
        <v>0.35425563574488944</v>
      </c>
      <c r="AR133" s="214">
        <f>INDEX(Coefficients!$M$3:$M$10,MATCH(S133,Coefficients!$K$3:$K$10))</f>
        <v>0.20023799980895765</v>
      </c>
      <c r="AS133" s="214">
        <f>INDEX(Coefficients!$M$3:$M$10,MATCH(S133,Coefficients!$K$3:$K$10)+1)</f>
        <v>0.20987997823914079</v>
      </c>
      <c r="AT133" s="92">
        <f t="shared" si="149"/>
        <v>2.5655609924804158E-5</v>
      </c>
      <c r="AU133" s="140">
        <f t="shared" si="124"/>
        <v>0.20409479118103091</v>
      </c>
      <c r="AV133" s="215">
        <f t="shared" si="150"/>
        <v>1.234664922916634E-5</v>
      </c>
      <c r="AW133" s="118">
        <f t="shared" si="151"/>
        <v>3.8962229607275925E-2</v>
      </c>
      <c r="AX133" s="136">
        <f t="shared" si="125"/>
        <v>0.71366705445737511</v>
      </c>
      <c r="AY133" s="205">
        <f t="shared" si="169"/>
        <v>84.741590689541354</v>
      </c>
      <c r="AZ133" s="137">
        <f t="shared" si="170"/>
        <v>475.75</v>
      </c>
      <c r="BA133" s="213">
        <f t="shared" si="152"/>
        <v>14876.250000000002</v>
      </c>
      <c r="BB133" s="228">
        <f t="shared" si="153"/>
        <v>7.8513541666666684E-4</v>
      </c>
      <c r="BC133" s="136" t="str">
        <f t="shared" si="128"/>
        <v>YES</v>
      </c>
      <c r="BD133" s="209">
        <f t="shared" si="171"/>
        <v>3.2881541069277875</v>
      </c>
      <c r="BE133" s="55">
        <f t="shared" si="130"/>
        <v>6.5763082138555751E-2</v>
      </c>
      <c r="BF133" s="126">
        <f t="shared" si="172"/>
        <v>2.1580478977419757</v>
      </c>
      <c r="BG133" s="46">
        <f t="shared" si="154"/>
        <v>-0.82089681097885936</v>
      </c>
      <c r="BH133" s="204">
        <f>VLOOKUP(M133,Coefficients!$E$4:$I$7,3)</f>
        <v>0.43099999999999999</v>
      </c>
      <c r="BI133" s="136">
        <f t="shared" si="155"/>
        <v>2.5000000000000001E-2</v>
      </c>
      <c r="BJ133" s="50">
        <f t="shared" si="156"/>
        <v>0.42803911979166664</v>
      </c>
      <c r="BK133" s="134">
        <f t="shared" si="157"/>
        <v>15.310716135723258</v>
      </c>
      <c r="BL133" s="46"/>
      <c r="BM133" s="33"/>
      <c r="CB133" s="205" t="str">
        <f t="shared" si="173"/>
        <v>splash</v>
      </c>
      <c r="CC133" s="212">
        <f t="shared" si="174"/>
        <v>1</v>
      </c>
      <c r="CD133" s="205">
        <f>IF(CB133="atmospheric",IF(CC133&gt;=1,Coefficients!$T$5,Coefficients!$T$4),Coefficients!$T$3)</f>
        <v>7.35</v>
      </c>
      <c r="CE133" s="136">
        <f>IF(S133&lt;Coefficients!$V$3,Coefficients!$X$3-(Coefficients!$X$4-Coefficients!$X$3)*(Coefficients!$V$3-S133)/(Coefficients!$V$4-Coefficients!$V$3),IF(S133&gt;Coefficients!$V$6,(Coefficients!$X$6-Coefficients!$X$5)*(S133-Coefficients!$V$6)/(Coefficients!$V$6-Coefficients!$V$5)+Coefficients!$X$6,VLOOKUP(S133,Coefficients!$V$3:$X$6,3)))</f>
        <v>5.1999999999999975</v>
      </c>
      <c r="CF133" s="119">
        <f t="shared" si="158"/>
        <v>1.6409601519999992E-4</v>
      </c>
      <c r="CG133" s="136">
        <f>VLOOKUP(CB133,Coefficients!$Z$4:$AD$7,4,FALSE)</f>
        <v>0.26500000000000001</v>
      </c>
      <c r="CH133" s="136">
        <f>VLOOKUP(CB133,Coefficients!$Z$4:$AD$7,2,FALSE)</f>
        <v>0.37</v>
      </c>
      <c r="CI133" s="214">
        <f t="shared" si="175"/>
        <v>6.6770165001185076</v>
      </c>
      <c r="CJ133" s="47">
        <f t="shared" si="176"/>
        <v>0.59033553938993899</v>
      </c>
      <c r="CK133" s="34">
        <v>3.35</v>
      </c>
      <c r="CL133" s="52">
        <f t="shared" si="159"/>
        <v>0.1762195639969967</v>
      </c>
      <c r="CM133" s="51">
        <f>VLOOKUP(N133,Coefficients!$E$12:$I$16,3)</f>
        <v>6.0350000000000001</v>
      </c>
      <c r="CN133" s="136">
        <f t="shared" si="160"/>
        <v>2.5000000000000001E-2</v>
      </c>
      <c r="CO133" s="50">
        <f t="shared" si="161"/>
        <v>5.9935408072916667</v>
      </c>
      <c r="CP133" s="189">
        <f t="shared" si="162"/>
        <v>214.38554960345678</v>
      </c>
      <c r="DL133" s="133">
        <f t="shared" si="163"/>
        <v>6.4660000000000002</v>
      </c>
      <c r="DM133" s="133">
        <f t="shared" si="177"/>
        <v>11.520299520011518</v>
      </c>
      <c r="DN133" s="133">
        <f t="shared" si="178"/>
        <v>5.4221766846903838</v>
      </c>
      <c r="DO133" s="133">
        <f t="shared" si="179"/>
        <v>36406.043454349718</v>
      </c>
      <c r="DP133" s="133">
        <f t="shared" si="180"/>
        <v>7.6844907662845571E-3</v>
      </c>
      <c r="DQ133" s="133">
        <f t="shared" si="140"/>
        <v>1.2312588660166142E-2</v>
      </c>
      <c r="DR133" s="133">
        <f t="shared" si="164"/>
        <v>7.8961705968650796E-4</v>
      </c>
      <c r="DS133" s="133">
        <v>1</v>
      </c>
      <c r="DT133" s="133">
        <f t="shared" si="181"/>
        <v>4.4417704023999391</v>
      </c>
      <c r="DU133" s="134"/>
      <c r="DV133" s="48">
        <f t="shared" si="182"/>
        <v>1.1588741661554975E-2</v>
      </c>
    </row>
    <row r="134" spans="2:126" ht="15" customHeight="1" outlineLevel="1">
      <c r="B134" s="56" t="s">
        <v>99</v>
      </c>
      <c r="C134" s="56" t="s">
        <v>189</v>
      </c>
      <c r="D134" s="56">
        <v>2036</v>
      </c>
      <c r="E134" s="57">
        <f>'MRI-CGCM2.3.2 (Likely)'!M64</f>
        <v>20.417999999999999</v>
      </c>
      <c r="F134" s="57">
        <f>'MRI-CGCM2.3.2 (Likely)'!S64</f>
        <v>61.583125000000003</v>
      </c>
      <c r="G134" s="57">
        <f>'MRI-CGCM2.3.2 (Likely)'!K64</f>
        <v>480.5</v>
      </c>
      <c r="H134" s="146">
        <f t="shared" si="106"/>
        <v>2007</v>
      </c>
      <c r="I134" s="141" t="str">
        <f t="shared" si="107"/>
        <v>Pile No 243 @ Berth 107</v>
      </c>
      <c r="J134" s="205" t="str">
        <f t="shared" si="108"/>
        <v>splash</v>
      </c>
      <c r="K134" s="212">
        <f t="shared" si="109"/>
        <v>1</v>
      </c>
      <c r="L134" s="146" t="str">
        <f t="shared" si="110"/>
        <v>C1</v>
      </c>
      <c r="M134" s="146" t="str">
        <f t="shared" si="111"/>
        <v>CB4</v>
      </c>
      <c r="N134" s="146" t="str">
        <f t="shared" si="112"/>
        <v>CL5</v>
      </c>
      <c r="O134" s="146">
        <f t="shared" si="113"/>
        <v>0</v>
      </c>
      <c r="P134" s="146">
        <f t="shared" si="114"/>
        <v>50</v>
      </c>
      <c r="Q134" s="146">
        <f t="shared" si="115"/>
        <v>1200</v>
      </c>
      <c r="R134" s="146">
        <f t="shared" si="116"/>
        <v>60</v>
      </c>
      <c r="S134" s="146">
        <f t="shared" si="117"/>
        <v>0.37</v>
      </c>
      <c r="T134" s="146">
        <f t="shared" si="118"/>
        <v>310</v>
      </c>
      <c r="V134" s="237">
        <f t="shared" si="143"/>
        <v>6.6450075130958977E-2</v>
      </c>
      <c r="W134" s="214">
        <f t="shared" si="144"/>
        <v>2.1923975473621371</v>
      </c>
      <c r="Y134" s="238">
        <f t="shared" si="145"/>
        <v>0.18238909362027972</v>
      </c>
      <c r="Z134" s="214">
        <f t="shared" si="146"/>
        <v>0.61100346362793712</v>
      </c>
      <c r="AB134" s="207">
        <f>INDEX(Coefficients!$O$3:$O$7,MATCH(S134,Coefficients!$O$3:$O$7))</f>
        <v>0.3</v>
      </c>
      <c r="AC134" s="207">
        <f>INDEX(Coefficients!$O$3:$O$7,MATCH(S134,Coefficients!$O$3:$O$7)+1)</f>
        <v>0.4</v>
      </c>
      <c r="AD134" s="212">
        <f>INDEX(Coefficients!$P$3:$P$7,MATCH(S134,Coefficients!$O$3:$O$7))</f>
        <v>50</v>
      </c>
      <c r="AE134" s="212">
        <f>INDEX(Coefficients!$P$3:$P$7,MATCH(S134,Coefficients!$O$3:$O$7)+1)</f>
        <v>41.8</v>
      </c>
      <c r="AF134" s="212">
        <f t="shared" si="119"/>
        <v>44.26</v>
      </c>
      <c r="AG134" s="136">
        <f t="shared" si="165"/>
        <v>2036</v>
      </c>
      <c r="AH134" s="137">
        <f t="shared" si="166"/>
        <v>20.417999999999999</v>
      </c>
      <c r="AI134" s="207">
        <f t="shared" si="147"/>
        <v>730.52550000000008</v>
      </c>
      <c r="AJ134" s="213">
        <f t="shared" si="148"/>
        <v>19.743932432432434</v>
      </c>
      <c r="AK134" s="136">
        <v>12</v>
      </c>
      <c r="AL134" s="137">
        <f t="shared" si="167"/>
        <v>61.583125000000003</v>
      </c>
      <c r="AM134" s="214">
        <f t="shared" si="168"/>
        <v>0.98423282327376649</v>
      </c>
      <c r="AN134" s="207">
        <f>INDEX(Coefficients!$K$3:$K$10,MATCH(S134,Coefficients!$K$3:$K$10))</f>
        <v>0.35</v>
      </c>
      <c r="AO134" s="207">
        <f>INDEX(Coefficients!$K$3:$K$10,MATCH(S134,Coefficients!$K$3:$K$10)+1)</f>
        <v>0.4</v>
      </c>
      <c r="AP134" s="207">
        <f>INDEX(Coefficients!$L$3:$L$10,MATCH(S134,Coefficients!$K$3:$K$10))</f>
        <v>0.19142307491680963</v>
      </c>
      <c r="AQ134" s="207">
        <f>INDEX(Coefficients!$L$3:$L$10,MATCH(S134,Coefficients!$K$3:$K$10)+1)</f>
        <v>0.35425563574488944</v>
      </c>
      <c r="AR134" s="214">
        <f>INDEX(Coefficients!$M$3:$M$10,MATCH(S134,Coefficients!$K$3:$K$10))</f>
        <v>0.20023799980895765</v>
      </c>
      <c r="AS134" s="214">
        <f>INDEX(Coefficients!$M$3:$M$10,MATCH(S134,Coefficients!$K$3:$K$10)+1)</f>
        <v>0.20987997823914079</v>
      </c>
      <c r="AT134" s="92">
        <f t="shared" si="149"/>
        <v>2.5655609924804158E-5</v>
      </c>
      <c r="AU134" s="140">
        <f t="shared" si="124"/>
        <v>0.20409479118103091</v>
      </c>
      <c r="AV134" s="215">
        <f t="shared" si="150"/>
        <v>1.2277799598443902E-5</v>
      </c>
      <c r="AW134" s="118">
        <f t="shared" si="151"/>
        <v>3.8744961337092397E-2</v>
      </c>
      <c r="AX134" s="136">
        <f t="shared" si="125"/>
        <v>0.71366705445737511</v>
      </c>
      <c r="AY134" s="205">
        <f t="shared" si="169"/>
        <v>84.741590689541354</v>
      </c>
      <c r="AZ134" s="137">
        <f t="shared" si="170"/>
        <v>480.5</v>
      </c>
      <c r="BA134" s="213">
        <f t="shared" si="152"/>
        <v>15356.750000000002</v>
      </c>
      <c r="BB134" s="228">
        <f t="shared" si="153"/>
        <v>7.8858986486486497E-4</v>
      </c>
      <c r="BC134" s="136" t="str">
        <f t="shared" si="128"/>
        <v>YES</v>
      </c>
      <c r="BD134" s="209">
        <f t="shared" si="171"/>
        <v>3.3225037565479489</v>
      </c>
      <c r="BE134" s="55">
        <f t="shared" si="130"/>
        <v>6.6450075130958977E-2</v>
      </c>
      <c r="BF134" s="126">
        <f t="shared" si="172"/>
        <v>2.1923975473621371</v>
      </c>
      <c r="BG134" s="46">
        <f t="shared" si="154"/>
        <v>-0.82284247508809194</v>
      </c>
      <c r="BH134" s="204">
        <f>VLOOKUP(M134,Coefficients!$E$4:$I$7,3)</f>
        <v>0.43099999999999999</v>
      </c>
      <c r="BI134" s="136">
        <f t="shared" si="155"/>
        <v>2.5000000000000001E-2</v>
      </c>
      <c r="BJ134" s="50">
        <f t="shared" si="156"/>
        <v>0.42824087195945948</v>
      </c>
      <c r="BK134" s="134">
        <f t="shared" si="157"/>
        <v>15.738957007682718</v>
      </c>
      <c r="BL134" s="46"/>
      <c r="BM134" s="33"/>
      <c r="CB134" s="205" t="str">
        <f t="shared" si="173"/>
        <v>splash</v>
      </c>
      <c r="CC134" s="212">
        <f t="shared" si="174"/>
        <v>1</v>
      </c>
      <c r="CD134" s="205">
        <f>IF(CB134="atmospheric",IF(CC134&gt;=1,Coefficients!$T$5,Coefficients!$T$4),Coefficients!$T$3)</f>
        <v>7.35</v>
      </c>
      <c r="CE134" s="136">
        <f>IF(S134&lt;Coefficients!$V$3,Coefficients!$X$3-(Coefficients!$X$4-Coefficients!$X$3)*(Coefficients!$V$3-S134)/(Coefficients!$V$4-Coefficients!$V$3),IF(S134&gt;Coefficients!$V$6,(Coefficients!$X$6-Coefficients!$X$5)*(S134-Coefficients!$V$6)/(Coefficients!$V$6-Coefficients!$V$5)+Coefficients!$X$6,VLOOKUP(S134,Coefficients!$V$3:$X$6,3)))</f>
        <v>5.1999999999999975</v>
      </c>
      <c r="CF134" s="119">
        <f t="shared" si="158"/>
        <v>1.6409601519999992E-4</v>
      </c>
      <c r="CG134" s="136">
        <f>VLOOKUP(CB134,Coefficients!$Z$4:$AD$7,4,FALSE)</f>
        <v>0.26500000000000001</v>
      </c>
      <c r="CH134" s="136">
        <f>VLOOKUP(CB134,Coefficients!$Z$4:$AD$7,2,FALSE)</f>
        <v>0.37</v>
      </c>
      <c r="CI134" s="214">
        <f t="shared" si="175"/>
        <v>6.6762254009149284</v>
      </c>
      <c r="CJ134" s="47">
        <f t="shared" si="176"/>
        <v>0.61100346362793712</v>
      </c>
      <c r="CK134" s="34">
        <v>3.35</v>
      </c>
      <c r="CL134" s="52">
        <f t="shared" si="159"/>
        <v>0.18238909362027972</v>
      </c>
      <c r="CM134" s="51">
        <f>VLOOKUP(N134,Coefficients!$E$12:$I$16,3)</f>
        <v>6.0350000000000001</v>
      </c>
      <c r="CN134" s="136">
        <f t="shared" si="160"/>
        <v>2.5000000000000001E-2</v>
      </c>
      <c r="CO134" s="50">
        <f t="shared" si="161"/>
        <v>5.9963658057432436</v>
      </c>
      <c r="CP134" s="189">
        <f t="shared" si="162"/>
        <v>220.38191540920002</v>
      </c>
      <c r="DL134" s="133">
        <f t="shared" si="163"/>
        <v>6.4660000000000002</v>
      </c>
      <c r="DM134" s="133">
        <f t="shared" si="177"/>
        <v>11.520299520011518</v>
      </c>
      <c r="DN134" s="133">
        <f t="shared" si="178"/>
        <v>5.4221766846903838</v>
      </c>
      <c r="DO134" s="133">
        <f t="shared" si="179"/>
        <v>36406.043454349718</v>
      </c>
      <c r="DP134" s="133">
        <f t="shared" si="180"/>
        <v>7.6844907662845571E-3</v>
      </c>
      <c r="DQ134" s="133">
        <f t="shared" si="140"/>
        <v>1.2312588660166142E-2</v>
      </c>
      <c r="DR134" s="133">
        <f t="shared" si="164"/>
        <v>7.8961705968650796E-4</v>
      </c>
      <c r="DS134" s="133">
        <v>1</v>
      </c>
      <c r="DT134" s="133">
        <f t="shared" si="181"/>
        <v>4.4417704023999391</v>
      </c>
      <c r="DU134" s="134"/>
      <c r="DV134" s="48">
        <f t="shared" si="182"/>
        <v>1.2119768974135098E-2</v>
      </c>
    </row>
    <row r="135" spans="2:126" ht="15" customHeight="1" outlineLevel="1">
      <c r="B135" s="56" t="s">
        <v>99</v>
      </c>
      <c r="C135" s="56" t="s">
        <v>189</v>
      </c>
      <c r="D135" s="56">
        <v>2037</v>
      </c>
      <c r="E135" s="57">
        <f>'MRI-CGCM2.3.2 (Likely)'!M65</f>
        <v>20.471</v>
      </c>
      <c r="F135" s="57">
        <f>'MRI-CGCM2.3.2 (Likely)'!S65</f>
        <v>61.545937500000001</v>
      </c>
      <c r="G135" s="57">
        <f>'MRI-CGCM2.3.2 (Likely)'!K65</f>
        <v>485.25</v>
      </c>
      <c r="H135" s="146">
        <f t="shared" si="106"/>
        <v>2007</v>
      </c>
      <c r="I135" s="141" t="str">
        <f t="shared" si="107"/>
        <v>Pile No 243 @ Berth 107</v>
      </c>
      <c r="J135" s="205" t="str">
        <f t="shared" si="108"/>
        <v>splash</v>
      </c>
      <c r="K135" s="212">
        <f t="shared" si="109"/>
        <v>1</v>
      </c>
      <c r="L135" s="146" t="str">
        <f t="shared" si="110"/>
        <v>C1</v>
      </c>
      <c r="M135" s="146" t="str">
        <f t="shared" si="111"/>
        <v>CB4</v>
      </c>
      <c r="N135" s="146" t="str">
        <f t="shared" si="112"/>
        <v>CL5</v>
      </c>
      <c r="O135" s="146">
        <f t="shared" si="113"/>
        <v>0</v>
      </c>
      <c r="P135" s="146">
        <f t="shared" si="114"/>
        <v>50</v>
      </c>
      <c r="Q135" s="146">
        <f t="shared" si="115"/>
        <v>1200</v>
      </c>
      <c r="R135" s="146">
        <f t="shared" si="116"/>
        <v>60</v>
      </c>
      <c r="S135" s="146">
        <f t="shared" si="117"/>
        <v>0.37</v>
      </c>
      <c r="T135" s="146">
        <f t="shared" si="118"/>
        <v>310</v>
      </c>
      <c r="V135" s="237">
        <f t="shared" si="143"/>
        <v>6.7133172663788598E-2</v>
      </c>
      <c r="W135" s="214">
        <f t="shared" si="144"/>
        <v>2.2265524240036183</v>
      </c>
      <c r="Y135" s="238">
        <f t="shared" si="145"/>
        <v>0.1885237525222733</v>
      </c>
      <c r="Z135" s="214">
        <f t="shared" si="146"/>
        <v>0.63155457094961553</v>
      </c>
      <c r="AB135" s="207">
        <f>INDEX(Coefficients!$O$3:$O$7,MATCH(S135,Coefficients!$O$3:$O$7))</f>
        <v>0.3</v>
      </c>
      <c r="AC135" s="207">
        <f>INDEX(Coefficients!$O$3:$O$7,MATCH(S135,Coefficients!$O$3:$O$7)+1)</f>
        <v>0.4</v>
      </c>
      <c r="AD135" s="212">
        <f>INDEX(Coefficients!$P$3:$P$7,MATCH(S135,Coefficients!$O$3:$O$7))</f>
        <v>50</v>
      </c>
      <c r="AE135" s="212">
        <f>INDEX(Coefficients!$P$3:$P$7,MATCH(S135,Coefficients!$O$3:$O$7)+1)</f>
        <v>41.8</v>
      </c>
      <c r="AF135" s="212">
        <f t="shared" si="119"/>
        <v>44.26</v>
      </c>
      <c r="AG135" s="136">
        <f t="shared" si="165"/>
        <v>2037</v>
      </c>
      <c r="AH135" s="137">
        <f t="shared" si="166"/>
        <v>20.471</v>
      </c>
      <c r="AI135" s="207">
        <f t="shared" si="147"/>
        <v>750.99650000000008</v>
      </c>
      <c r="AJ135" s="213">
        <f t="shared" si="148"/>
        <v>19.763065789473686</v>
      </c>
      <c r="AK135" s="136">
        <v>12</v>
      </c>
      <c r="AL135" s="137">
        <f t="shared" si="167"/>
        <v>61.545937500000001</v>
      </c>
      <c r="AM135" s="214">
        <f t="shared" si="168"/>
        <v>0.98540325024021169</v>
      </c>
      <c r="AN135" s="207">
        <f>INDEX(Coefficients!$K$3:$K$10,MATCH(S135,Coefficients!$K$3:$K$10))</f>
        <v>0.35</v>
      </c>
      <c r="AO135" s="207">
        <f>INDEX(Coefficients!$K$3:$K$10,MATCH(S135,Coefficients!$K$3:$K$10)+1)</f>
        <v>0.4</v>
      </c>
      <c r="AP135" s="207">
        <f>INDEX(Coefficients!$L$3:$L$10,MATCH(S135,Coefficients!$K$3:$K$10))</f>
        <v>0.19142307491680963</v>
      </c>
      <c r="AQ135" s="207">
        <f>INDEX(Coefficients!$L$3:$L$10,MATCH(S135,Coefficients!$K$3:$K$10)+1)</f>
        <v>0.35425563574488944</v>
      </c>
      <c r="AR135" s="214">
        <f>INDEX(Coefficients!$M$3:$M$10,MATCH(S135,Coefficients!$K$3:$K$10))</f>
        <v>0.20023799980895765</v>
      </c>
      <c r="AS135" s="214">
        <f>INDEX(Coefficients!$M$3:$M$10,MATCH(S135,Coefficients!$K$3:$K$10)+1)</f>
        <v>0.20987997823914079</v>
      </c>
      <c r="AT135" s="92">
        <f t="shared" si="149"/>
        <v>2.5655609924804158E-5</v>
      </c>
      <c r="AU135" s="140">
        <f t="shared" si="124"/>
        <v>0.20409479118103091</v>
      </c>
      <c r="AV135" s="215">
        <f t="shared" si="150"/>
        <v>1.2211154906047547E-5</v>
      </c>
      <c r="AW135" s="118">
        <f t="shared" si="151"/>
        <v>3.8534651174467936E-2</v>
      </c>
      <c r="AX135" s="136">
        <f t="shared" si="125"/>
        <v>0.71366705445737511</v>
      </c>
      <c r="AY135" s="205">
        <f t="shared" si="169"/>
        <v>84.741590689541354</v>
      </c>
      <c r="AZ135" s="137">
        <f t="shared" si="170"/>
        <v>485.25</v>
      </c>
      <c r="BA135" s="213">
        <f t="shared" si="152"/>
        <v>15842.000000000002</v>
      </c>
      <c r="BB135" s="228">
        <f t="shared" si="153"/>
        <v>7.9210000000000012E-4</v>
      </c>
      <c r="BC135" s="136" t="str">
        <f t="shared" si="128"/>
        <v>YES</v>
      </c>
      <c r="BD135" s="209">
        <f t="shared" si="171"/>
        <v>3.3566586331894301</v>
      </c>
      <c r="BE135" s="55">
        <f t="shared" si="130"/>
        <v>6.7133172663788598E-2</v>
      </c>
      <c r="BF135" s="126">
        <f t="shared" si="172"/>
        <v>2.2265524240036183</v>
      </c>
      <c r="BG135" s="46">
        <f t="shared" si="154"/>
        <v>-0.82469627196676387</v>
      </c>
      <c r="BH135" s="204">
        <f>VLOOKUP(M135,Coefficients!$E$4:$I$7,3)</f>
        <v>0.43099999999999999</v>
      </c>
      <c r="BI135" s="136">
        <f t="shared" si="155"/>
        <v>2.5000000000000001E-2</v>
      </c>
      <c r="BJ135" s="50">
        <f t="shared" si="156"/>
        <v>0.42844703388157895</v>
      </c>
      <c r="BK135" s="134">
        <f t="shared" si="157"/>
        <v>16.167404041564296</v>
      </c>
      <c r="BL135" s="46"/>
      <c r="BM135" s="33"/>
      <c r="CB135" s="205" t="str">
        <f t="shared" si="173"/>
        <v>splash</v>
      </c>
      <c r="CC135" s="212">
        <f t="shared" si="174"/>
        <v>1</v>
      </c>
      <c r="CD135" s="205">
        <f>IF(CB135="atmospheric",IF(CC135&gt;=1,Coefficients!$T$5,Coefficients!$T$4),Coefficients!$T$3)</f>
        <v>7.35</v>
      </c>
      <c r="CE135" s="136">
        <f>IF(S135&lt;Coefficients!$V$3,Coefficients!$X$3-(Coefficients!$X$4-Coefficients!$X$3)*(Coefficients!$V$3-S135)/(Coefficients!$V$4-Coefficients!$V$3),IF(S135&gt;Coefficients!$V$6,(Coefficients!$X$6-Coefficients!$X$5)*(S135-Coefficients!$V$6)/(Coefficients!$V$6-Coefficients!$V$5)+Coefficients!$X$6,VLOOKUP(S135,Coefficients!$V$3:$X$6,3)))</f>
        <v>5.1999999999999975</v>
      </c>
      <c r="CF135" s="119">
        <f t="shared" si="158"/>
        <v>1.6409601519999992E-4</v>
      </c>
      <c r="CG135" s="136">
        <f>VLOOKUP(CB135,Coefficients!$Z$4:$AD$7,4,FALSE)</f>
        <v>0.26500000000000001</v>
      </c>
      <c r="CH135" s="136">
        <f>VLOOKUP(CB135,Coefficients!$Z$4:$AD$7,2,FALSE)</f>
        <v>0.37</v>
      </c>
      <c r="CI135" s="214">
        <f t="shared" si="175"/>
        <v>6.6753980339581585</v>
      </c>
      <c r="CJ135" s="47">
        <f t="shared" si="176"/>
        <v>0.63155457094961553</v>
      </c>
      <c r="CK135" s="34">
        <v>3.35</v>
      </c>
      <c r="CL135" s="52">
        <f t="shared" si="159"/>
        <v>0.1885237525222733</v>
      </c>
      <c r="CM135" s="51">
        <f>VLOOKUP(N135,Coefficients!$E$12:$I$16,3)</f>
        <v>6.0350000000000001</v>
      </c>
      <c r="CN135" s="136">
        <f t="shared" si="160"/>
        <v>2.5000000000000001E-2</v>
      </c>
      <c r="CO135" s="50">
        <f t="shared" si="161"/>
        <v>5.9992525509868422</v>
      </c>
      <c r="CP135" s="189">
        <f t="shared" si="162"/>
        <v>226.38116796018687</v>
      </c>
      <c r="DL135" s="133">
        <f t="shared" si="163"/>
        <v>6.4660000000000002</v>
      </c>
      <c r="DM135" s="133">
        <f t="shared" si="177"/>
        <v>11.520299520011518</v>
      </c>
      <c r="DN135" s="133">
        <f t="shared" si="178"/>
        <v>5.4221766846903838</v>
      </c>
      <c r="DO135" s="133">
        <f t="shared" si="179"/>
        <v>36406.043454349718</v>
      </c>
      <c r="DP135" s="133">
        <f t="shared" si="180"/>
        <v>7.6844907662845571E-3</v>
      </c>
      <c r="DQ135" s="133">
        <f t="shared" si="140"/>
        <v>1.2312588660166142E-2</v>
      </c>
      <c r="DR135" s="133">
        <f t="shared" si="164"/>
        <v>7.8961705968650796E-4</v>
      </c>
      <c r="DS135" s="133">
        <v>1</v>
      </c>
      <c r="DT135" s="133">
        <f t="shared" si="181"/>
        <v>4.4417704023999391</v>
      </c>
      <c r="DU135" s="134"/>
      <c r="DV135" s="48">
        <f t="shared" si="182"/>
        <v>1.2656197629303124E-2</v>
      </c>
    </row>
    <row r="136" spans="2:126" ht="15" customHeight="1" outlineLevel="1">
      <c r="B136" s="56" t="s">
        <v>99</v>
      </c>
      <c r="C136" s="56" t="s">
        <v>189</v>
      </c>
      <c r="D136" s="56">
        <v>2038</v>
      </c>
      <c r="E136" s="57">
        <f>'MRI-CGCM2.3.2 (Likely)'!M66</f>
        <v>20.524000000000001</v>
      </c>
      <c r="F136" s="57">
        <f>'MRI-CGCM2.3.2 (Likely)'!S66</f>
        <v>61.508749999999999</v>
      </c>
      <c r="G136" s="57">
        <f>'MRI-CGCM2.3.2 (Likely)'!K66</f>
        <v>490</v>
      </c>
      <c r="H136" s="146">
        <f t="shared" si="106"/>
        <v>2007</v>
      </c>
      <c r="I136" s="141" t="str">
        <f t="shared" si="107"/>
        <v>Pile No 243 @ Berth 107</v>
      </c>
      <c r="J136" s="205" t="str">
        <f t="shared" si="108"/>
        <v>splash</v>
      </c>
      <c r="K136" s="212">
        <f t="shared" si="109"/>
        <v>1</v>
      </c>
      <c r="L136" s="146" t="str">
        <f t="shared" si="110"/>
        <v>C1</v>
      </c>
      <c r="M136" s="146" t="str">
        <f t="shared" si="111"/>
        <v>CB4</v>
      </c>
      <c r="N136" s="146" t="str">
        <f t="shared" si="112"/>
        <v>CL5</v>
      </c>
      <c r="O136" s="146">
        <f t="shared" si="113"/>
        <v>0</v>
      </c>
      <c r="P136" s="146">
        <f t="shared" si="114"/>
        <v>50</v>
      </c>
      <c r="Q136" s="146">
        <f t="shared" si="115"/>
        <v>1200</v>
      </c>
      <c r="R136" s="146">
        <f t="shared" si="116"/>
        <v>60</v>
      </c>
      <c r="S136" s="146">
        <f t="shared" si="117"/>
        <v>0.37</v>
      </c>
      <c r="T136" s="146">
        <f t="shared" si="118"/>
        <v>310</v>
      </c>
      <c r="V136" s="237">
        <f t="shared" si="143"/>
        <v>6.7812548806923681E-2</v>
      </c>
      <c r="W136" s="214">
        <f t="shared" si="144"/>
        <v>2.2605212311603724</v>
      </c>
      <c r="Y136" s="238">
        <f t="shared" si="145"/>
        <v>0.19462234988011673</v>
      </c>
      <c r="Z136" s="214">
        <f t="shared" si="146"/>
        <v>0.65198487209839107</v>
      </c>
      <c r="AB136" s="207">
        <f>INDEX(Coefficients!$O$3:$O$7,MATCH(S136,Coefficients!$O$3:$O$7))</f>
        <v>0.3</v>
      </c>
      <c r="AC136" s="207">
        <f>INDEX(Coefficients!$O$3:$O$7,MATCH(S136,Coefficients!$O$3:$O$7)+1)</f>
        <v>0.4</v>
      </c>
      <c r="AD136" s="212">
        <f>INDEX(Coefficients!$P$3:$P$7,MATCH(S136,Coefficients!$O$3:$O$7))</f>
        <v>50</v>
      </c>
      <c r="AE136" s="212">
        <f>INDEX(Coefficients!$P$3:$P$7,MATCH(S136,Coefficients!$O$3:$O$7)+1)</f>
        <v>41.8</v>
      </c>
      <c r="AF136" s="212">
        <f t="shared" si="119"/>
        <v>44.26</v>
      </c>
      <c r="AG136" s="136">
        <f t="shared" si="165"/>
        <v>2038</v>
      </c>
      <c r="AH136" s="137">
        <f t="shared" si="166"/>
        <v>20.524000000000001</v>
      </c>
      <c r="AI136" s="207">
        <f t="shared" si="147"/>
        <v>771.52050000000008</v>
      </c>
      <c r="AJ136" s="213">
        <f t="shared" si="148"/>
        <v>19.782576923076924</v>
      </c>
      <c r="AK136" s="136">
        <v>12</v>
      </c>
      <c r="AL136" s="137">
        <f t="shared" si="167"/>
        <v>61.508749999999999</v>
      </c>
      <c r="AM136" s="214">
        <f t="shared" si="168"/>
        <v>0.98659806210802214</v>
      </c>
      <c r="AN136" s="207">
        <f>INDEX(Coefficients!$K$3:$K$10,MATCH(S136,Coefficients!$K$3:$K$10))</f>
        <v>0.35</v>
      </c>
      <c r="AO136" s="207">
        <f>INDEX(Coefficients!$K$3:$K$10,MATCH(S136,Coefficients!$K$3:$K$10)+1)</f>
        <v>0.4</v>
      </c>
      <c r="AP136" s="207">
        <f>INDEX(Coefficients!$L$3:$L$10,MATCH(S136,Coefficients!$K$3:$K$10))</f>
        <v>0.19142307491680963</v>
      </c>
      <c r="AQ136" s="207">
        <f>INDEX(Coefficients!$L$3:$L$10,MATCH(S136,Coefficients!$K$3:$K$10)+1)</f>
        <v>0.35425563574488944</v>
      </c>
      <c r="AR136" s="214">
        <f>INDEX(Coefficients!$M$3:$M$10,MATCH(S136,Coefficients!$K$3:$K$10))</f>
        <v>0.20023799980895765</v>
      </c>
      <c r="AS136" s="214">
        <f>INDEX(Coefficients!$M$3:$M$10,MATCH(S136,Coefficients!$K$3:$K$10)+1)</f>
        <v>0.20987997823914079</v>
      </c>
      <c r="AT136" s="92">
        <f t="shared" si="149"/>
        <v>2.5655609924804158E-5</v>
      </c>
      <c r="AU136" s="140">
        <f t="shared" si="124"/>
        <v>0.20409479118103091</v>
      </c>
      <c r="AV136" s="215">
        <f t="shared" si="150"/>
        <v>1.2146589236195024E-5</v>
      </c>
      <c r="AW136" s="118">
        <f t="shared" si="151"/>
        <v>3.8330901767900286E-2</v>
      </c>
      <c r="AX136" s="136">
        <f t="shared" si="125"/>
        <v>0.71366705445737511</v>
      </c>
      <c r="AY136" s="205">
        <f t="shared" si="169"/>
        <v>84.741590689541354</v>
      </c>
      <c r="AZ136" s="137">
        <f t="shared" si="170"/>
        <v>490</v>
      </c>
      <c r="BA136" s="213">
        <f t="shared" si="152"/>
        <v>16332.000000000002</v>
      </c>
      <c r="BB136" s="228">
        <f t="shared" si="153"/>
        <v>7.9566153846153851E-4</v>
      </c>
      <c r="BC136" s="136" t="str">
        <f t="shared" si="128"/>
        <v>YES</v>
      </c>
      <c r="BD136" s="209">
        <f t="shared" si="171"/>
        <v>3.3906274403461842</v>
      </c>
      <c r="BE136" s="55">
        <f t="shared" si="130"/>
        <v>6.7812548806923681E-2</v>
      </c>
      <c r="BF136" s="126">
        <f t="shared" si="172"/>
        <v>2.2605212311603724</v>
      </c>
      <c r="BG136" s="46">
        <f t="shared" si="154"/>
        <v>-0.82646464980800605</v>
      </c>
      <c r="BH136" s="204">
        <f>VLOOKUP(M136,Coefficients!$E$4:$I$7,3)</f>
        <v>0.43099999999999999</v>
      </c>
      <c r="BI136" s="136">
        <f t="shared" si="155"/>
        <v>2.5000000000000001E-2</v>
      </c>
      <c r="BJ136" s="50">
        <f t="shared" si="156"/>
        <v>0.42865726634615381</v>
      </c>
      <c r="BK136" s="134">
        <f t="shared" si="157"/>
        <v>16.59606130791045</v>
      </c>
      <c r="BL136" s="46"/>
      <c r="BM136" s="33"/>
      <c r="CB136" s="205" t="str">
        <f t="shared" si="173"/>
        <v>splash</v>
      </c>
      <c r="CC136" s="212">
        <f t="shared" si="174"/>
        <v>1</v>
      </c>
      <c r="CD136" s="205">
        <f>IF(CB136="atmospheric",IF(CC136&gt;=1,Coefficients!$T$5,Coefficients!$T$4),Coefficients!$T$3)</f>
        <v>7.35</v>
      </c>
      <c r="CE136" s="136">
        <f>IF(S136&lt;Coefficients!$V$3,Coefficients!$X$3-(Coefficients!$X$4-Coefficients!$X$3)*(Coefficients!$V$3-S136)/(Coefficients!$V$4-Coefficients!$V$3),IF(S136&gt;Coefficients!$V$6,(Coefficients!$X$6-Coefficients!$X$5)*(S136-Coefficients!$V$6)/(Coefficients!$V$6-Coefficients!$V$5)+Coefficients!$X$6,VLOOKUP(S136,Coefficients!$V$3:$X$6,3)))</f>
        <v>5.1999999999999975</v>
      </c>
      <c r="CF136" s="119">
        <f t="shared" si="158"/>
        <v>1.6409601519999992E-4</v>
      </c>
      <c r="CG136" s="136">
        <f>VLOOKUP(CB136,Coefficients!$Z$4:$AD$7,4,FALSE)</f>
        <v>0.26500000000000001</v>
      </c>
      <c r="CH136" s="136">
        <f>VLOOKUP(CB136,Coefficients!$Z$4:$AD$7,2,FALSE)</f>
        <v>0.37</v>
      </c>
      <c r="CI136" s="214">
        <f t="shared" si="175"/>
        <v>6.6745372819384405</v>
      </c>
      <c r="CJ136" s="47">
        <f t="shared" si="176"/>
        <v>0.65198487209839107</v>
      </c>
      <c r="CK136" s="34">
        <v>3.35</v>
      </c>
      <c r="CL136" s="52">
        <f t="shared" si="159"/>
        <v>0.19462234988011673</v>
      </c>
      <c r="CM136" s="51">
        <f>VLOOKUP(N136,Coefficients!$E$12:$I$16,3)</f>
        <v>6.0350000000000001</v>
      </c>
      <c r="CN136" s="136">
        <f t="shared" si="160"/>
        <v>2.5000000000000001E-2</v>
      </c>
      <c r="CO136" s="50">
        <f t="shared" si="161"/>
        <v>6.0021962932692308</v>
      </c>
      <c r="CP136" s="189">
        <f t="shared" si="162"/>
        <v>232.38336425345611</v>
      </c>
      <c r="DL136" s="133">
        <f t="shared" si="163"/>
        <v>6.4660000000000002</v>
      </c>
      <c r="DM136" s="133">
        <f t="shared" si="177"/>
        <v>11.520299520011518</v>
      </c>
      <c r="DN136" s="133">
        <f t="shared" si="178"/>
        <v>5.4221766846903838</v>
      </c>
      <c r="DO136" s="133">
        <f t="shared" si="179"/>
        <v>36406.043454349718</v>
      </c>
      <c r="DP136" s="133">
        <f t="shared" si="180"/>
        <v>7.6844907662845571E-3</v>
      </c>
      <c r="DQ136" s="133">
        <f t="shared" si="140"/>
        <v>1.2312588660166142E-2</v>
      </c>
      <c r="DR136" s="133">
        <f t="shared" si="164"/>
        <v>7.8961705968650796E-4</v>
      </c>
      <c r="DS136" s="133">
        <v>1</v>
      </c>
      <c r="DT136" s="133">
        <f t="shared" si="181"/>
        <v>4.4417704023999391</v>
      </c>
      <c r="DU136" s="134"/>
      <c r="DV136" s="48">
        <f t="shared" si="182"/>
        <v>1.3197837600163593E-2</v>
      </c>
    </row>
    <row r="137" spans="2:126" ht="15" customHeight="1" outlineLevel="1">
      <c r="B137" s="56" t="s">
        <v>99</v>
      </c>
      <c r="C137" s="56" t="s">
        <v>189</v>
      </c>
      <c r="D137" s="56">
        <v>2039</v>
      </c>
      <c r="E137" s="57">
        <f>'MRI-CGCM2.3.2 (Likely)'!M67</f>
        <v>20.577000000000002</v>
      </c>
      <c r="F137" s="57">
        <f>'MRI-CGCM2.3.2 (Likely)'!S67</f>
        <v>61.471562499999997</v>
      </c>
      <c r="G137" s="57">
        <f>'MRI-CGCM2.3.2 (Likely)'!K67</f>
        <v>494.75</v>
      </c>
      <c r="H137" s="146">
        <f t="shared" si="106"/>
        <v>2007</v>
      </c>
      <c r="I137" s="141" t="str">
        <f t="shared" si="107"/>
        <v>Pile No 243 @ Berth 107</v>
      </c>
      <c r="J137" s="205" t="str">
        <f t="shared" si="108"/>
        <v>splash</v>
      </c>
      <c r="K137" s="212">
        <f t="shared" si="109"/>
        <v>1</v>
      </c>
      <c r="L137" s="146" t="str">
        <f t="shared" si="110"/>
        <v>C1</v>
      </c>
      <c r="M137" s="146" t="str">
        <f t="shared" si="111"/>
        <v>CB4</v>
      </c>
      <c r="N137" s="146" t="str">
        <f t="shared" si="112"/>
        <v>CL5</v>
      </c>
      <c r="O137" s="146">
        <f t="shared" si="113"/>
        <v>0</v>
      </c>
      <c r="P137" s="146">
        <f t="shared" si="114"/>
        <v>50</v>
      </c>
      <c r="Q137" s="146">
        <f t="shared" si="115"/>
        <v>1200</v>
      </c>
      <c r="R137" s="146">
        <f t="shared" si="116"/>
        <v>60</v>
      </c>
      <c r="S137" s="146">
        <f t="shared" si="117"/>
        <v>0.37</v>
      </c>
      <c r="T137" s="146">
        <f t="shared" si="118"/>
        <v>310</v>
      </c>
      <c r="V137" s="237">
        <f t="shared" si="143"/>
        <v>6.8488368022073864E-2</v>
      </c>
      <c r="W137" s="214">
        <f t="shared" si="144"/>
        <v>2.2943121919178813</v>
      </c>
      <c r="Y137" s="238">
        <f t="shared" si="145"/>
        <v>0.20068381199061394</v>
      </c>
      <c r="Z137" s="214">
        <f t="shared" si="146"/>
        <v>0.67229077016855676</v>
      </c>
      <c r="AB137" s="207">
        <f>INDEX(Coefficients!$O$3:$O$7,MATCH(S137,Coefficients!$O$3:$O$7))</f>
        <v>0.3</v>
      </c>
      <c r="AC137" s="207">
        <f>INDEX(Coefficients!$O$3:$O$7,MATCH(S137,Coefficients!$O$3:$O$7)+1)</f>
        <v>0.4</v>
      </c>
      <c r="AD137" s="212">
        <f>INDEX(Coefficients!$P$3:$P$7,MATCH(S137,Coefficients!$O$3:$O$7))</f>
        <v>50</v>
      </c>
      <c r="AE137" s="212">
        <f>INDEX(Coefficients!$P$3:$P$7,MATCH(S137,Coefficients!$O$3:$O$7)+1)</f>
        <v>41.8</v>
      </c>
      <c r="AF137" s="212">
        <f t="shared" si="119"/>
        <v>44.26</v>
      </c>
      <c r="AG137" s="136">
        <f t="shared" si="165"/>
        <v>2039</v>
      </c>
      <c r="AH137" s="137">
        <f t="shared" si="166"/>
        <v>20.577000000000002</v>
      </c>
      <c r="AI137" s="207">
        <f t="shared" si="147"/>
        <v>792.09750000000008</v>
      </c>
      <c r="AJ137" s="213">
        <f t="shared" si="148"/>
        <v>19.802437500000003</v>
      </c>
      <c r="AK137" s="136">
        <v>12</v>
      </c>
      <c r="AL137" s="137">
        <f t="shared" si="167"/>
        <v>61.471562499999997</v>
      </c>
      <c r="AM137" s="214">
        <f t="shared" si="168"/>
        <v>0.98781559703602928</v>
      </c>
      <c r="AN137" s="207">
        <f>INDEX(Coefficients!$K$3:$K$10,MATCH(S137,Coefficients!$K$3:$K$10))</f>
        <v>0.35</v>
      </c>
      <c r="AO137" s="207">
        <f>INDEX(Coefficients!$K$3:$K$10,MATCH(S137,Coefficients!$K$3:$K$10)+1)</f>
        <v>0.4</v>
      </c>
      <c r="AP137" s="207">
        <f>INDEX(Coefficients!$L$3:$L$10,MATCH(S137,Coefficients!$K$3:$K$10))</f>
        <v>0.19142307491680963</v>
      </c>
      <c r="AQ137" s="207">
        <f>INDEX(Coefficients!$L$3:$L$10,MATCH(S137,Coefficients!$K$3:$K$10)+1)</f>
        <v>0.35425563574488944</v>
      </c>
      <c r="AR137" s="214">
        <f>INDEX(Coefficients!$M$3:$M$10,MATCH(S137,Coefficients!$K$3:$K$10))</f>
        <v>0.20023799980895765</v>
      </c>
      <c r="AS137" s="214">
        <f>INDEX(Coefficients!$M$3:$M$10,MATCH(S137,Coefficients!$K$3:$K$10)+1)</f>
        <v>0.20987997823914079</v>
      </c>
      <c r="AT137" s="92">
        <f t="shared" si="149"/>
        <v>2.5655609924804158E-5</v>
      </c>
      <c r="AU137" s="140">
        <f t="shared" si="124"/>
        <v>0.20409479118103091</v>
      </c>
      <c r="AV137" s="215">
        <f t="shared" si="150"/>
        <v>1.2083986862499803E-5</v>
      </c>
      <c r="AW137" s="118">
        <f t="shared" si="151"/>
        <v>3.8133347920487851E-2</v>
      </c>
      <c r="AX137" s="136">
        <f t="shared" si="125"/>
        <v>0.71366705445737511</v>
      </c>
      <c r="AY137" s="205">
        <f t="shared" si="169"/>
        <v>84.741590689541354</v>
      </c>
      <c r="AZ137" s="137">
        <f t="shared" si="170"/>
        <v>494.75</v>
      </c>
      <c r="BA137" s="213">
        <f t="shared" si="152"/>
        <v>16826.75</v>
      </c>
      <c r="BB137" s="228">
        <f t="shared" si="153"/>
        <v>7.9927062500000003E-4</v>
      </c>
      <c r="BC137" s="136" t="str">
        <f t="shared" si="128"/>
        <v>YES</v>
      </c>
      <c r="BD137" s="209">
        <f t="shared" si="171"/>
        <v>3.4244184011036931</v>
      </c>
      <c r="BE137" s="55">
        <f t="shared" si="130"/>
        <v>6.8488368022073864E-2</v>
      </c>
      <c r="BF137" s="126">
        <f t="shared" si="172"/>
        <v>2.2943121919178813</v>
      </c>
      <c r="BG137" s="46">
        <f t="shared" si="154"/>
        <v>-0.82815344973958693</v>
      </c>
      <c r="BH137" s="204">
        <f>VLOOKUP(M137,Coefficients!$E$4:$I$7,3)</f>
        <v>0.43099999999999999</v>
      </c>
      <c r="BI137" s="136">
        <f t="shared" si="155"/>
        <v>2.5000000000000001E-2</v>
      </c>
      <c r="BJ137" s="50">
        <f t="shared" si="156"/>
        <v>0.42887126406250003</v>
      </c>
      <c r="BK137" s="134">
        <f t="shared" si="157"/>
        <v>17.024932571972951</v>
      </c>
      <c r="BL137" s="46"/>
      <c r="BM137" s="33"/>
      <c r="CB137" s="205" t="str">
        <f t="shared" si="173"/>
        <v>splash</v>
      </c>
      <c r="CC137" s="212">
        <f t="shared" si="174"/>
        <v>1</v>
      </c>
      <c r="CD137" s="205">
        <f>IF(CB137="atmospheric",IF(CC137&gt;=1,Coefficients!$T$5,Coefficients!$T$4),Coefficients!$T$3)</f>
        <v>7.35</v>
      </c>
      <c r="CE137" s="136">
        <f>IF(S137&lt;Coefficients!$V$3,Coefficients!$X$3-(Coefficients!$X$4-Coefficients!$X$3)*(Coefficients!$V$3-S137)/(Coefficients!$V$4-Coefficients!$V$3),IF(S137&gt;Coefficients!$V$6,(Coefficients!$X$6-Coefficients!$X$5)*(S137-Coefficients!$V$6)/(Coefficients!$V$6-Coefficients!$V$5)+Coefficients!$X$6,VLOOKUP(S137,Coefficients!$V$3:$X$6,3)))</f>
        <v>5.1999999999999975</v>
      </c>
      <c r="CF137" s="119">
        <f t="shared" si="158"/>
        <v>1.6409601519999992E-4</v>
      </c>
      <c r="CG137" s="136">
        <f>VLOOKUP(CB137,Coefficients!$Z$4:$AD$7,4,FALSE)</f>
        <v>0.26500000000000001</v>
      </c>
      <c r="CH137" s="136">
        <f>VLOOKUP(CB137,Coefficients!$Z$4:$AD$7,2,FALSE)</f>
        <v>0.37</v>
      </c>
      <c r="CI137" s="214">
        <f t="shared" si="175"/>
        <v>6.6736457525111472</v>
      </c>
      <c r="CJ137" s="47">
        <f t="shared" si="176"/>
        <v>0.67229077016855676</v>
      </c>
      <c r="CK137" s="34">
        <v>3.35</v>
      </c>
      <c r="CL137" s="52">
        <f t="shared" si="159"/>
        <v>0.20068381199061394</v>
      </c>
      <c r="CM137" s="51">
        <f>VLOOKUP(N137,Coefficients!$E$12:$I$16,3)</f>
        <v>6.0350000000000001</v>
      </c>
      <c r="CN137" s="136">
        <f t="shared" si="160"/>
        <v>2.5000000000000001E-2</v>
      </c>
      <c r="CO137" s="50">
        <f t="shared" si="161"/>
        <v>6.0051927578125008</v>
      </c>
      <c r="CP137" s="189">
        <f t="shared" si="162"/>
        <v>238.3885570112686</v>
      </c>
      <c r="DL137" s="133">
        <f t="shared" si="163"/>
        <v>6.4660000000000002</v>
      </c>
      <c r="DM137" s="133">
        <f t="shared" si="177"/>
        <v>11.520299520011518</v>
      </c>
      <c r="DN137" s="133">
        <f t="shared" si="178"/>
        <v>5.4221766846903838</v>
      </c>
      <c r="DO137" s="133">
        <f t="shared" si="179"/>
        <v>36406.043454349718</v>
      </c>
      <c r="DP137" s="133">
        <f t="shared" si="180"/>
        <v>7.6844907662845571E-3</v>
      </c>
      <c r="DQ137" s="133">
        <f t="shared" si="140"/>
        <v>1.2312588660166142E-2</v>
      </c>
      <c r="DR137" s="133">
        <f t="shared" si="164"/>
        <v>7.8961705968650796E-4</v>
      </c>
      <c r="DS137" s="133">
        <v>1</v>
      </c>
      <c r="DT137" s="133">
        <f t="shared" si="181"/>
        <v>4.4417704023999391</v>
      </c>
      <c r="DU137" s="134"/>
      <c r="DV137" s="48">
        <f t="shared" si="182"/>
        <v>1.3744506771685847E-2</v>
      </c>
    </row>
    <row r="138" spans="2:126" ht="15" customHeight="1" outlineLevel="1">
      <c r="B138" s="56" t="s">
        <v>99</v>
      </c>
      <c r="C138" s="56" t="s">
        <v>189</v>
      </c>
      <c r="D138" s="56">
        <v>2040</v>
      </c>
      <c r="E138" s="57">
        <f>'MRI-CGCM2.3.2 (Likely)'!M68</f>
        <v>20.630000000000003</v>
      </c>
      <c r="F138" s="57">
        <f>'MRI-CGCM2.3.2 (Likely)'!S68</f>
        <v>61.434375000000003</v>
      </c>
      <c r="G138" s="57">
        <f>'MRI-CGCM2.3.2 (Likely)'!K68</f>
        <v>499.5</v>
      </c>
      <c r="H138" s="146">
        <f t="shared" si="106"/>
        <v>2007</v>
      </c>
      <c r="I138" s="141" t="str">
        <f t="shared" si="107"/>
        <v>Pile No 243 @ Berth 107</v>
      </c>
      <c r="J138" s="205" t="str">
        <f t="shared" si="108"/>
        <v>splash</v>
      </c>
      <c r="K138" s="212">
        <f t="shared" si="109"/>
        <v>1</v>
      </c>
      <c r="L138" s="146" t="str">
        <f t="shared" si="110"/>
        <v>C1</v>
      </c>
      <c r="M138" s="146" t="str">
        <f t="shared" si="111"/>
        <v>CB4</v>
      </c>
      <c r="N138" s="146" t="str">
        <f t="shared" si="112"/>
        <v>CL5</v>
      </c>
      <c r="O138" s="146">
        <f t="shared" si="113"/>
        <v>0</v>
      </c>
      <c r="P138" s="146">
        <f t="shared" si="114"/>
        <v>50</v>
      </c>
      <c r="Q138" s="146">
        <f t="shared" si="115"/>
        <v>1200</v>
      </c>
      <c r="R138" s="146">
        <f t="shared" si="116"/>
        <v>60</v>
      </c>
      <c r="S138" s="146">
        <f t="shared" si="117"/>
        <v>0.37</v>
      </c>
      <c r="T138" s="146">
        <f t="shared" si="118"/>
        <v>310</v>
      </c>
      <c r="V138" s="237">
        <f t="shared" si="143"/>
        <v>6.9160785798909649E-2</v>
      </c>
      <c r="W138" s="214">
        <f t="shared" si="144"/>
        <v>2.3279330807596708</v>
      </c>
      <c r="Y138" s="238">
        <f t="shared" si="145"/>
        <v>0.20670726209486559</v>
      </c>
      <c r="Z138" s="214">
        <f t="shared" si="146"/>
        <v>0.6924693280177997</v>
      </c>
      <c r="AB138" s="207">
        <f>INDEX(Coefficients!$O$3:$O$7,MATCH(S138,Coefficients!$O$3:$O$7))</f>
        <v>0.3</v>
      </c>
      <c r="AC138" s="207">
        <f>INDEX(Coefficients!$O$3:$O$7,MATCH(S138,Coefficients!$O$3:$O$7)+1)</f>
        <v>0.4</v>
      </c>
      <c r="AD138" s="212">
        <f>INDEX(Coefficients!$P$3:$P$7,MATCH(S138,Coefficients!$O$3:$O$7))</f>
        <v>50</v>
      </c>
      <c r="AE138" s="212">
        <f>INDEX(Coefficients!$P$3:$P$7,MATCH(S138,Coefficients!$O$3:$O$7)+1)</f>
        <v>41.8</v>
      </c>
      <c r="AF138" s="212">
        <f t="shared" si="119"/>
        <v>44.26</v>
      </c>
      <c r="AG138" s="136">
        <f t="shared" si="165"/>
        <v>2040</v>
      </c>
      <c r="AH138" s="137">
        <f t="shared" si="166"/>
        <v>20.630000000000003</v>
      </c>
      <c r="AI138" s="207">
        <f t="shared" si="147"/>
        <v>812.72750000000008</v>
      </c>
      <c r="AJ138" s="213">
        <f t="shared" si="148"/>
        <v>19.822621951219514</v>
      </c>
      <c r="AK138" s="136">
        <v>12</v>
      </c>
      <c r="AL138" s="137">
        <f t="shared" si="167"/>
        <v>61.434375000000003</v>
      </c>
      <c r="AM138" s="214">
        <f t="shared" si="168"/>
        <v>0.98905435674389963</v>
      </c>
      <c r="AN138" s="207">
        <f>INDEX(Coefficients!$K$3:$K$10,MATCH(S138,Coefficients!$K$3:$K$10))</f>
        <v>0.35</v>
      </c>
      <c r="AO138" s="207">
        <f>INDEX(Coefficients!$K$3:$K$10,MATCH(S138,Coefficients!$K$3:$K$10)+1)</f>
        <v>0.4</v>
      </c>
      <c r="AP138" s="207">
        <f>INDEX(Coefficients!$L$3:$L$10,MATCH(S138,Coefficients!$K$3:$K$10))</f>
        <v>0.19142307491680963</v>
      </c>
      <c r="AQ138" s="207">
        <f>INDEX(Coefficients!$L$3:$L$10,MATCH(S138,Coefficients!$K$3:$K$10)+1)</f>
        <v>0.35425563574488944</v>
      </c>
      <c r="AR138" s="214">
        <f>INDEX(Coefficients!$M$3:$M$10,MATCH(S138,Coefficients!$K$3:$K$10))</f>
        <v>0.20023799980895765</v>
      </c>
      <c r="AS138" s="214">
        <f>INDEX(Coefficients!$M$3:$M$10,MATCH(S138,Coefficients!$K$3:$K$10)+1)</f>
        <v>0.20987997823914079</v>
      </c>
      <c r="AT138" s="92">
        <f t="shared" si="149"/>
        <v>2.5655609924804158E-5</v>
      </c>
      <c r="AU138" s="140">
        <f t="shared" si="124"/>
        <v>0.20409479118103091</v>
      </c>
      <c r="AV138" s="215">
        <f t="shared" si="150"/>
        <v>1.2023241192687887E-5</v>
      </c>
      <c r="AW138" s="118">
        <f t="shared" si="151"/>
        <v>3.7941653259780335E-2</v>
      </c>
      <c r="AX138" s="136">
        <f t="shared" si="125"/>
        <v>0.71366705445737511</v>
      </c>
      <c r="AY138" s="205">
        <f t="shared" si="169"/>
        <v>84.741590689541354</v>
      </c>
      <c r="AZ138" s="137">
        <f t="shared" si="170"/>
        <v>499.5</v>
      </c>
      <c r="BA138" s="213">
        <f t="shared" si="152"/>
        <v>17326.25</v>
      </c>
      <c r="BB138" s="228">
        <f t="shared" si="153"/>
        <v>8.0292378048780479E-4</v>
      </c>
      <c r="BC138" s="136" t="str">
        <f t="shared" si="128"/>
        <v>YES</v>
      </c>
      <c r="BD138" s="209">
        <f t="shared" si="171"/>
        <v>3.4580392899454826</v>
      </c>
      <c r="BE138" s="55">
        <f t="shared" si="130"/>
        <v>6.9160785798909649E-2</v>
      </c>
      <c r="BF138" s="126">
        <f t="shared" si="172"/>
        <v>2.3279330807596708</v>
      </c>
      <c r="BG138" s="46">
        <f t="shared" si="154"/>
        <v>-0.82976797685495862</v>
      </c>
      <c r="BH138" s="204">
        <f>VLOOKUP(M138,Coefficients!$E$4:$I$7,3)</f>
        <v>0.43099999999999999</v>
      </c>
      <c r="BI138" s="136">
        <f t="shared" si="155"/>
        <v>2.5000000000000001E-2</v>
      </c>
      <c r="BJ138" s="50">
        <f t="shared" si="156"/>
        <v>0.42908875152439024</v>
      </c>
      <c r="BK138" s="134">
        <f t="shared" si="157"/>
        <v>17.45402132349734</v>
      </c>
      <c r="BL138" s="46"/>
      <c r="BM138" s="33"/>
      <c r="CB138" s="205" t="str">
        <f t="shared" si="173"/>
        <v>splash</v>
      </c>
      <c r="CC138" s="212">
        <f t="shared" si="174"/>
        <v>1</v>
      </c>
      <c r="CD138" s="205">
        <f>IF(CB138="atmospheric",IF(CC138&gt;=1,Coefficients!$T$5,Coefficients!$T$4),Coefficients!$T$3)</f>
        <v>7.35</v>
      </c>
      <c r="CE138" s="136">
        <f>IF(S138&lt;Coefficients!$V$3,Coefficients!$X$3-(Coefficients!$X$4-Coefficients!$X$3)*(Coefficients!$V$3-S138)/(Coefficients!$V$4-Coefficients!$V$3),IF(S138&gt;Coefficients!$V$6,(Coefficients!$X$6-Coefficients!$X$5)*(S138-Coefficients!$V$6)/(Coefficients!$V$6-Coefficients!$V$5)+Coefficients!$X$6,VLOOKUP(S138,Coefficients!$V$3:$X$6,3)))</f>
        <v>5.1999999999999975</v>
      </c>
      <c r="CF138" s="119">
        <f t="shared" si="158"/>
        <v>1.6409601519999992E-4</v>
      </c>
      <c r="CG138" s="136">
        <f>VLOOKUP(CB138,Coefficients!$Z$4:$AD$7,4,FALSE)</f>
        <v>0.26500000000000001</v>
      </c>
      <c r="CH138" s="136">
        <f>VLOOKUP(CB138,Coefficients!$Z$4:$AD$7,2,FALSE)</f>
        <v>0.37</v>
      </c>
      <c r="CI138" s="214">
        <f t="shared" si="175"/>
        <v>6.6727258104477736</v>
      </c>
      <c r="CJ138" s="47">
        <f t="shared" si="176"/>
        <v>0.6924693280177997</v>
      </c>
      <c r="CK138" s="34">
        <v>3.35</v>
      </c>
      <c r="CL138" s="52">
        <f t="shared" si="159"/>
        <v>0.20670726209486559</v>
      </c>
      <c r="CM138" s="51">
        <f>VLOOKUP(N138,Coefficients!$E$12:$I$16,3)</f>
        <v>6.0350000000000001</v>
      </c>
      <c r="CN138" s="136">
        <f t="shared" si="160"/>
        <v>2.5000000000000001E-2</v>
      </c>
      <c r="CO138" s="50">
        <f t="shared" si="161"/>
        <v>6.0082380868902447</v>
      </c>
      <c r="CP138" s="189">
        <f t="shared" si="162"/>
        <v>244.39679509815886</v>
      </c>
      <c r="DL138" s="133">
        <f t="shared" si="163"/>
        <v>6.4660000000000002</v>
      </c>
      <c r="DM138" s="133">
        <f t="shared" si="177"/>
        <v>11.520299520011518</v>
      </c>
      <c r="DN138" s="133">
        <f t="shared" si="178"/>
        <v>5.4221766846903838</v>
      </c>
      <c r="DO138" s="133">
        <f t="shared" si="179"/>
        <v>36406.043454349718</v>
      </c>
      <c r="DP138" s="133">
        <f t="shared" si="180"/>
        <v>7.6844907662845571E-3</v>
      </c>
      <c r="DQ138" s="133">
        <f t="shared" si="140"/>
        <v>1.2312588660166142E-2</v>
      </c>
      <c r="DR138" s="133">
        <f t="shared" si="164"/>
        <v>7.8961705968650796E-4</v>
      </c>
      <c r="DS138" s="133">
        <v>1</v>
      </c>
      <c r="DT138" s="133">
        <f t="shared" si="181"/>
        <v>4.4417704023999391</v>
      </c>
      <c r="DU138" s="134"/>
      <c r="DV138" s="48">
        <f t="shared" si="182"/>
        <v>1.4296036676822076E-2</v>
      </c>
    </row>
    <row r="139" spans="2:126" outlineLevel="1">
      <c r="B139" s="56" t="s">
        <v>99</v>
      </c>
      <c r="C139" s="56" t="s">
        <v>189</v>
      </c>
      <c r="D139" s="56">
        <v>2041</v>
      </c>
      <c r="E139" s="57">
        <f>'MRI-CGCM2.3.2 (Likely)'!M69</f>
        <v>20.683</v>
      </c>
      <c r="F139" s="57">
        <f>'MRI-CGCM2.3.2 (Likely)'!S69</f>
        <v>61.397187500000001</v>
      </c>
      <c r="G139" s="57">
        <f>'MRI-CGCM2.3.2 (Likely)'!K69</f>
        <v>505.65</v>
      </c>
      <c r="H139" s="146">
        <f t="shared" si="106"/>
        <v>2007</v>
      </c>
      <c r="I139" s="141" t="str">
        <f t="shared" si="107"/>
        <v>Pile No 243 @ Berth 107</v>
      </c>
      <c r="J139" s="205" t="str">
        <f t="shared" si="108"/>
        <v>splash</v>
      </c>
      <c r="K139" s="212">
        <f t="shared" si="109"/>
        <v>1</v>
      </c>
      <c r="L139" s="146" t="str">
        <f t="shared" si="110"/>
        <v>C1</v>
      </c>
      <c r="M139" s="146" t="str">
        <f t="shared" si="111"/>
        <v>CB4</v>
      </c>
      <c r="N139" s="146" t="str">
        <f t="shared" si="112"/>
        <v>CL5</v>
      </c>
      <c r="O139" s="146">
        <f t="shared" si="113"/>
        <v>0</v>
      </c>
      <c r="P139" s="146">
        <f t="shared" si="114"/>
        <v>50</v>
      </c>
      <c r="Q139" s="146">
        <f t="shared" si="115"/>
        <v>1200</v>
      </c>
      <c r="R139" s="146">
        <f t="shared" si="116"/>
        <v>60</v>
      </c>
      <c r="S139" s="146">
        <f t="shared" si="117"/>
        <v>0.37</v>
      </c>
      <c r="T139" s="146">
        <f t="shared" si="118"/>
        <v>310</v>
      </c>
      <c r="V139" s="237">
        <f t="shared" si="143"/>
        <v>6.9832690618761614E-2</v>
      </c>
      <c r="W139" s="214">
        <f t="shared" si="144"/>
        <v>2.3615283217522691</v>
      </c>
      <c r="Y139" s="238">
        <f t="shared" si="145"/>
        <v>0.21269197615622754</v>
      </c>
      <c r="Z139" s="214">
        <f t="shared" si="146"/>
        <v>0.71251812012336224</v>
      </c>
      <c r="AB139" s="207">
        <f>INDEX(Coefficients!$O$3:$O$7,MATCH(S139,Coefficients!$O$3:$O$7))</f>
        <v>0.3</v>
      </c>
      <c r="AC139" s="207">
        <f>INDEX(Coefficients!$O$3:$O$7,MATCH(S139,Coefficients!$O$3:$O$7)+1)</f>
        <v>0.4</v>
      </c>
      <c r="AD139" s="212">
        <f>INDEX(Coefficients!$P$3:$P$7,MATCH(S139,Coefficients!$O$3:$O$7))</f>
        <v>50</v>
      </c>
      <c r="AE139" s="212">
        <f>INDEX(Coefficients!$P$3:$P$7,MATCH(S139,Coefficients!$O$3:$O$7)+1)</f>
        <v>41.8</v>
      </c>
      <c r="AF139" s="212">
        <f t="shared" si="119"/>
        <v>44.26</v>
      </c>
      <c r="AG139" s="136">
        <f t="shared" si="165"/>
        <v>2041</v>
      </c>
      <c r="AH139" s="137">
        <f t="shared" si="166"/>
        <v>20.683</v>
      </c>
      <c r="AI139" s="207">
        <f t="shared" si="147"/>
        <v>833.41050000000007</v>
      </c>
      <c r="AJ139" s="213">
        <f t="shared" si="148"/>
        <v>19.843107142857143</v>
      </c>
      <c r="AK139" s="136">
        <v>12</v>
      </c>
      <c r="AL139" s="137">
        <f t="shared" si="167"/>
        <v>61.397187500000001</v>
      </c>
      <c r="AM139" s="214">
        <f t="shared" si="168"/>
        <v>0.99031298690859759</v>
      </c>
      <c r="AN139" s="207">
        <f>INDEX(Coefficients!$K$3:$K$10,MATCH(S139,Coefficients!$K$3:$K$10))</f>
        <v>0.35</v>
      </c>
      <c r="AO139" s="207">
        <f>INDEX(Coefficients!$K$3:$K$10,MATCH(S139,Coefficients!$K$3:$K$10)+1)</f>
        <v>0.4</v>
      </c>
      <c r="AP139" s="207">
        <f>INDEX(Coefficients!$L$3:$L$10,MATCH(S139,Coefficients!$K$3:$K$10))</f>
        <v>0.19142307491680963</v>
      </c>
      <c r="AQ139" s="207">
        <f>INDEX(Coefficients!$L$3:$L$10,MATCH(S139,Coefficients!$K$3:$K$10)+1)</f>
        <v>0.35425563574488944</v>
      </c>
      <c r="AR139" s="214">
        <f>INDEX(Coefficients!$M$3:$M$10,MATCH(S139,Coefficients!$K$3:$K$10))</f>
        <v>0.20023799980895765</v>
      </c>
      <c r="AS139" s="214">
        <f>INDEX(Coefficients!$M$3:$M$10,MATCH(S139,Coefficients!$K$3:$K$10)+1)</f>
        <v>0.20987997823914079</v>
      </c>
      <c r="AT139" s="92">
        <f t="shared" si="149"/>
        <v>2.5655609924804158E-5</v>
      </c>
      <c r="AU139" s="140">
        <f t="shared" si="124"/>
        <v>0.20409479118103091</v>
      </c>
      <c r="AV139" s="215">
        <f t="shared" si="150"/>
        <v>1.1964253845355942E-5</v>
      </c>
      <c r="AW139" s="118">
        <f t="shared" si="151"/>
        <v>3.7755507324311294E-2</v>
      </c>
      <c r="AX139" s="136">
        <f t="shared" si="125"/>
        <v>0.71366705445737511</v>
      </c>
      <c r="AY139" s="205">
        <f t="shared" si="169"/>
        <v>84.741590689541354</v>
      </c>
      <c r="AZ139" s="137">
        <f t="shared" si="170"/>
        <v>505.65</v>
      </c>
      <c r="BA139" s="213">
        <f t="shared" si="152"/>
        <v>17831.900000000001</v>
      </c>
      <c r="BB139" s="228">
        <f t="shared" si="153"/>
        <v>8.0668119047619044E-4</v>
      </c>
      <c r="BC139" s="136" t="str">
        <f t="shared" si="128"/>
        <v>YES</v>
      </c>
      <c r="BD139" s="209">
        <f t="shared" si="171"/>
        <v>3.491634530938081</v>
      </c>
      <c r="BE139" s="55">
        <f t="shared" si="130"/>
        <v>6.9832690618761614E-2</v>
      </c>
      <c r="BF139" s="126">
        <f t="shared" si="172"/>
        <v>2.3615283217522691</v>
      </c>
      <c r="BG139" s="46">
        <f t="shared" si="154"/>
        <v>-0.83130643910973367</v>
      </c>
      <c r="BH139" s="204">
        <f>VLOOKUP(M139,Coefficients!$E$4:$I$7,3)</f>
        <v>0.43099999999999999</v>
      </c>
      <c r="BI139" s="136">
        <f t="shared" si="155"/>
        <v>2.5000000000000001E-2</v>
      </c>
      <c r="BJ139" s="50">
        <f t="shared" si="156"/>
        <v>0.42930947946428571</v>
      </c>
      <c r="BK139" s="134">
        <f t="shared" si="157"/>
        <v>17.883330802961627</v>
      </c>
      <c r="BL139" s="46"/>
      <c r="BM139" s="33"/>
      <c r="CB139" s="205" t="str">
        <f t="shared" si="173"/>
        <v>splash</v>
      </c>
      <c r="CC139" s="212">
        <f t="shared" si="174"/>
        <v>1</v>
      </c>
      <c r="CD139" s="205">
        <f>IF(CB139="atmospheric",IF(CC139&gt;=1,Coefficients!$T$5,Coefficients!$T$4),Coefficients!$T$3)</f>
        <v>7.35</v>
      </c>
      <c r="CE139" s="136">
        <f>IF(S139&lt;Coefficients!$V$3,Coefficients!$X$3-(Coefficients!$X$4-Coefficients!$X$3)*(Coefficients!$V$3-S139)/(Coefficients!$V$4-Coefficients!$V$3),IF(S139&gt;Coefficients!$V$6,(Coefficients!$X$6-Coefficients!$X$5)*(S139-Coefficients!$V$6)/(Coefficients!$V$6-Coefficients!$V$5)+Coefficients!$X$6,VLOOKUP(S139,Coefficients!$V$3:$X$6,3)))</f>
        <v>5.1999999999999975</v>
      </c>
      <c r="CF139" s="119">
        <f t="shared" si="158"/>
        <v>1.6409601519999992E-4</v>
      </c>
      <c r="CG139" s="136">
        <f>VLOOKUP(CB139,Coefficients!$Z$4:$AD$7,4,FALSE)</f>
        <v>0.26500000000000001</v>
      </c>
      <c r="CH139" s="136">
        <f>VLOOKUP(CB139,Coefficients!$Z$4:$AD$7,2,FALSE)</f>
        <v>0.37</v>
      </c>
      <c r="CI139" s="214">
        <f t="shared" si="175"/>
        <v>6.6717530989337526</v>
      </c>
      <c r="CJ139" s="47">
        <f t="shared" si="176"/>
        <v>0.71251812012336224</v>
      </c>
      <c r="CK139" s="34">
        <v>3.35</v>
      </c>
      <c r="CL139" s="52">
        <f t="shared" si="159"/>
        <v>0.21269197615622754</v>
      </c>
      <c r="CM139" s="51">
        <f>VLOOKUP(N139,Coefficients!$E$12:$I$16,3)</f>
        <v>6.0350000000000001</v>
      </c>
      <c r="CN139" s="136">
        <f t="shared" si="160"/>
        <v>2.5000000000000001E-2</v>
      </c>
      <c r="CO139" s="50">
        <f t="shared" si="161"/>
        <v>6.0113287901785721</v>
      </c>
      <c r="CP139" s="189">
        <f t="shared" si="162"/>
        <v>250.40812388833743</v>
      </c>
      <c r="DL139" s="133">
        <f t="shared" si="163"/>
        <v>6.4660000000000002</v>
      </c>
      <c r="DM139" s="133">
        <f t="shared" si="177"/>
        <v>11.520299520011518</v>
      </c>
      <c r="DN139" s="133">
        <f t="shared" si="178"/>
        <v>5.4221766846903838</v>
      </c>
      <c r="DO139" s="133">
        <f t="shared" si="179"/>
        <v>36406.043454349718</v>
      </c>
      <c r="DP139" s="133">
        <f t="shared" si="180"/>
        <v>7.6844907662845571E-3</v>
      </c>
      <c r="DQ139" s="133">
        <f t="shared" si="140"/>
        <v>1.2312588660166142E-2</v>
      </c>
      <c r="DR139" s="133">
        <f t="shared" si="164"/>
        <v>7.8961705968650796E-4</v>
      </c>
      <c r="DS139" s="133">
        <v>1</v>
      </c>
      <c r="DT139" s="133">
        <f t="shared" si="181"/>
        <v>4.4417704023999391</v>
      </c>
      <c r="DU139" s="134"/>
      <c r="DV139" s="48">
        <f t="shared" si="182"/>
        <v>1.485285296801086E-2</v>
      </c>
    </row>
    <row r="140" spans="2:126" outlineLevel="1">
      <c r="B140" s="56" t="s">
        <v>99</v>
      </c>
      <c r="C140" s="56" t="s">
        <v>189</v>
      </c>
      <c r="D140" s="56">
        <v>2042</v>
      </c>
      <c r="E140" s="57">
        <f>'MRI-CGCM2.3.2 (Likely)'!M70</f>
        <v>20.736000000000001</v>
      </c>
      <c r="F140" s="57">
        <f>'MRI-CGCM2.3.2 (Likely)'!S70</f>
        <v>61.36</v>
      </c>
      <c r="G140" s="57">
        <f>'MRI-CGCM2.3.2 (Likely)'!K70</f>
        <v>511.79999999999995</v>
      </c>
      <c r="H140" s="146">
        <f t="shared" si="106"/>
        <v>2007</v>
      </c>
      <c r="I140" s="141" t="str">
        <f t="shared" si="107"/>
        <v>Pile No 243 @ Berth 107</v>
      </c>
      <c r="J140" s="205" t="str">
        <f t="shared" si="108"/>
        <v>splash</v>
      </c>
      <c r="K140" s="212">
        <f t="shared" si="109"/>
        <v>1</v>
      </c>
      <c r="L140" s="146" t="str">
        <f t="shared" si="110"/>
        <v>C1</v>
      </c>
      <c r="M140" s="146" t="str">
        <f t="shared" si="111"/>
        <v>CB4</v>
      </c>
      <c r="N140" s="146" t="str">
        <f t="shared" si="112"/>
        <v>CL5</v>
      </c>
      <c r="O140" s="146">
        <f t="shared" si="113"/>
        <v>0</v>
      </c>
      <c r="P140" s="146">
        <f t="shared" si="114"/>
        <v>50</v>
      </c>
      <c r="Q140" s="146">
        <f t="shared" si="115"/>
        <v>1200</v>
      </c>
      <c r="R140" s="146">
        <f t="shared" si="116"/>
        <v>60</v>
      </c>
      <c r="S140" s="146">
        <f t="shared" si="117"/>
        <v>0.37</v>
      </c>
      <c r="T140" s="146">
        <f t="shared" si="118"/>
        <v>310</v>
      </c>
      <c r="V140" s="237">
        <f t="shared" si="143"/>
        <v>7.0504069473536726E-2</v>
      </c>
      <c r="W140" s="214">
        <f t="shared" si="144"/>
        <v>2.3950972644910244</v>
      </c>
      <c r="Y140" s="238">
        <f t="shared" si="145"/>
        <v>0.21863736550608479</v>
      </c>
      <c r="Z140" s="214">
        <f t="shared" si="146"/>
        <v>0.73243517444538409</v>
      </c>
      <c r="AB140" s="207">
        <f>INDEX(Coefficients!$O$3:$O$7,MATCH(S140,Coefficients!$O$3:$O$7))</f>
        <v>0.3</v>
      </c>
      <c r="AC140" s="207">
        <f>INDEX(Coefficients!$O$3:$O$7,MATCH(S140,Coefficients!$O$3:$O$7)+1)</f>
        <v>0.4</v>
      </c>
      <c r="AD140" s="212">
        <f>INDEX(Coefficients!$P$3:$P$7,MATCH(S140,Coefficients!$O$3:$O$7))</f>
        <v>50</v>
      </c>
      <c r="AE140" s="212">
        <f>INDEX(Coefficients!$P$3:$P$7,MATCH(S140,Coefficients!$O$3:$O$7)+1)</f>
        <v>41.8</v>
      </c>
      <c r="AF140" s="212">
        <f t="shared" si="119"/>
        <v>44.26</v>
      </c>
      <c r="AG140" s="136">
        <f t="shared" si="165"/>
        <v>2042</v>
      </c>
      <c r="AH140" s="137">
        <f t="shared" si="166"/>
        <v>20.736000000000001</v>
      </c>
      <c r="AI140" s="207">
        <f t="shared" si="147"/>
        <v>854.14650000000006</v>
      </c>
      <c r="AJ140" s="213">
        <f t="shared" si="148"/>
        <v>19.863872093023257</v>
      </c>
      <c r="AK140" s="136">
        <v>12</v>
      </c>
      <c r="AL140" s="137">
        <f t="shared" si="167"/>
        <v>61.36</v>
      </c>
      <c r="AM140" s="214">
        <f t="shared" si="168"/>
        <v>0.99159026031431108</v>
      </c>
      <c r="AN140" s="207">
        <f>INDEX(Coefficients!$K$3:$K$10,MATCH(S140,Coefficients!$K$3:$K$10))</f>
        <v>0.35</v>
      </c>
      <c r="AO140" s="207">
        <f>INDEX(Coefficients!$K$3:$K$10,MATCH(S140,Coefficients!$K$3:$K$10)+1)</f>
        <v>0.4</v>
      </c>
      <c r="AP140" s="207">
        <f>INDEX(Coefficients!$L$3:$L$10,MATCH(S140,Coefficients!$K$3:$K$10))</f>
        <v>0.19142307491680963</v>
      </c>
      <c r="AQ140" s="207">
        <f>INDEX(Coefficients!$L$3:$L$10,MATCH(S140,Coefficients!$K$3:$K$10)+1)</f>
        <v>0.35425563574488944</v>
      </c>
      <c r="AR140" s="214">
        <f>INDEX(Coefficients!$M$3:$M$10,MATCH(S140,Coefficients!$K$3:$K$10))</f>
        <v>0.20023799980895765</v>
      </c>
      <c r="AS140" s="214">
        <f>INDEX(Coefficients!$M$3:$M$10,MATCH(S140,Coefficients!$K$3:$K$10)+1)</f>
        <v>0.20987997823914079</v>
      </c>
      <c r="AT140" s="92">
        <f t="shared" si="149"/>
        <v>2.5655609924804158E-5</v>
      </c>
      <c r="AU140" s="140">
        <f t="shared" si="124"/>
        <v>0.20409479118103091</v>
      </c>
      <c r="AV140" s="215">
        <f t="shared" si="150"/>
        <v>1.1906933839536226E-5</v>
      </c>
      <c r="AW140" s="118">
        <f t="shared" si="151"/>
        <v>3.7574623006114055E-2</v>
      </c>
      <c r="AX140" s="136">
        <f t="shared" si="125"/>
        <v>0.71366705445737511</v>
      </c>
      <c r="AY140" s="205">
        <f t="shared" si="169"/>
        <v>84.741590689541354</v>
      </c>
      <c r="AZ140" s="137">
        <f t="shared" si="170"/>
        <v>511.79999999999995</v>
      </c>
      <c r="BA140" s="213">
        <f t="shared" si="152"/>
        <v>18343.7</v>
      </c>
      <c r="BB140" s="228">
        <f t="shared" si="153"/>
        <v>8.1053558139534889E-4</v>
      </c>
      <c r="BC140" s="136" t="str">
        <f t="shared" si="128"/>
        <v>YES</v>
      </c>
      <c r="BD140" s="209">
        <f t="shared" si="171"/>
        <v>3.5252034736768363</v>
      </c>
      <c r="BE140" s="55">
        <f t="shared" si="130"/>
        <v>7.0504069473536726E-2</v>
      </c>
      <c r="BF140" s="126">
        <f t="shared" si="172"/>
        <v>2.3950972644910244</v>
      </c>
      <c r="BG140" s="46">
        <f t="shared" si="154"/>
        <v>-0.83277396635258061</v>
      </c>
      <c r="BH140" s="204">
        <f>VLOOKUP(M140,Coefficients!$E$4:$I$7,3)</f>
        <v>0.43099999999999999</v>
      </c>
      <c r="BI140" s="136">
        <f t="shared" si="155"/>
        <v>2.5000000000000001E-2</v>
      </c>
      <c r="BJ140" s="50">
        <f t="shared" si="156"/>
        <v>0.42953322180232562</v>
      </c>
      <c r="BK140" s="134">
        <f t="shared" si="157"/>
        <v>18.312864024763954</v>
      </c>
      <c r="BL140" s="46"/>
      <c r="BM140" s="33"/>
      <c r="CB140" s="205" t="str">
        <f t="shared" si="173"/>
        <v>splash</v>
      </c>
      <c r="CC140" s="212">
        <f t="shared" si="174"/>
        <v>1</v>
      </c>
      <c r="CD140" s="205">
        <f>IF(CB140="atmospheric",IF(CC140&gt;=1,Coefficients!$T$5,Coefficients!$T$4),Coefficients!$T$3)</f>
        <v>7.35</v>
      </c>
      <c r="CE140" s="136">
        <f>IF(S140&lt;Coefficients!$V$3,Coefficients!$X$3-(Coefficients!$X$4-Coefficients!$X$3)*(Coefficients!$V$3-S140)/(Coefficients!$V$4-Coefficients!$V$3),IF(S140&gt;Coefficients!$V$6,(Coefficients!$X$6-Coefficients!$X$5)*(S140-Coefficients!$V$6)/(Coefficients!$V$6-Coefficients!$V$5)+Coefficients!$X$6,VLOOKUP(S140,Coefficients!$V$3:$X$6,3)))</f>
        <v>5.1999999999999975</v>
      </c>
      <c r="CF140" s="119">
        <f t="shared" si="158"/>
        <v>1.6409601519999992E-4</v>
      </c>
      <c r="CG140" s="136">
        <f>VLOOKUP(CB140,Coefficients!$Z$4:$AD$7,4,FALSE)</f>
        <v>0.26500000000000001</v>
      </c>
      <c r="CH140" s="136">
        <f>VLOOKUP(CB140,Coefficients!$Z$4:$AD$7,2,FALSE)</f>
        <v>0.37</v>
      </c>
      <c r="CI140" s="214">
        <f t="shared" si="175"/>
        <v>6.6707316766908749</v>
      </c>
      <c r="CJ140" s="47">
        <f t="shared" si="176"/>
        <v>0.73243517444538409</v>
      </c>
      <c r="CK140" s="34">
        <v>3.35</v>
      </c>
      <c r="CL140" s="52">
        <f t="shared" si="159"/>
        <v>0.21863736550608479</v>
      </c>
      <c r="CM140" s="51">
        <f>VLOOKUP(N140,Coefficients!$E$12:$I$16,3)</f>
        <v>6.0350000000000001</v>
      </c>
      <c r="CN140" s="136">
        <f t="shared" si="160"/>
        <v>2.5000000000000001E-2</v>
      </c>
      <c r="CO140" s="50">
        <f t="shared" si="161"/>
        <v>6.0144617020348843</v>
      </c>
      <c r="CP140" s="189">
        <f t="shared" si="162"/>
        <v>256.42258559037231</v>
      </c>
      <c r="DL140" s="133">
        <f t="shared" si="163"/>
        <v>6.4660000000000002</v>
      </c>
      <c r="DM140" s="133">
        <f t="shared" si="177"/>
        <v>11.520299520011518</v>
      </c>
      <c r="DN140" s="133">
        <f t="shared" si="178"/>
        <v>5.4221766846903838</v>
      </c>
      <c r="DO140" s="133">
        <f t="shared" si="179"/>
        <v>36406.043454349718</v>
      </c>
      <c r="DP140" s="133">
        <f t="shared" si="180"/>
        <v>7.6844907662845571E-3</v>
      </c>
      <c r="DQ140" s="133">
        <f t="shared" si="140"/>
        <v>1.2312588660166142E-2</v>
      </c>
      <c r="DR140" s="133">
        <f t="shared" si="164"/>
        <v>7.8961705968650796E-4</v>
      </c>
      <c r="DS140" s="133">
        <v>1</v>
      </c>
      <c r="DT140" s="133">
        <f t="shared" si="181"/>
        <v>4.4417704023999391</v>
      </c>
      <c r="DU140" s="134"/>
      <c r="DV140" s="48">
        <f t="shared" si="182"/>
        <v>1.5414824007152043E-2</v>
      </c>
    </row>
    <row r="141" spans="2:126" outlineLevel="1">
      <c r="B141" s="56" t="s">
        <v>99</v>
      </c>
      <c r="C141" s="56" t="s">
        <v>189</v>
      </c>
      <c r="D141" s="56">
        <v>2043</v>
      </c>
      <c r="E141" s="57">
        <f>'MRI-CGCM2.3.2 (Likely)'!M71</f>
        <v>20.789000000000001</v>
      </c>
      <c r="F141" s="57">
        <f>'MRI-CGCM2.3.2 (Likely)'!S71</f>
        <v>61.322812499999998</v>
      </c>
      <c r="G141" s="57">
        <f>'MRI-CGCM2.3.2 (Likely)'!K71</f>
        <v>517.94999999999993</v>
      </c>
      <c r="H141" s="146">
        <f t="shared" si="106"/>
        <v>2007</v>
      </c>
      <c r="I141" s="141" t="str">
        <f t="shared" si="107"/>
        <v>Pile No 243 @ Berth 107</v>
      </c>
      <c r="J141" s="205" t="str">
        <f t="shared" si="108"/>
        <v>splash</v>
      </c>
      <c r="K141" s="212">
        <f t="shared" si="109"/>
        <v>1</v>
      </c>
      <c r="L141" s="146" t="str">
        <f t="shared" si="110"/>
        <v>C1</v>
      </c>
      <c r="M141" s="146" t="str">
        <f t="shared" si="111"/>
        <v>CB4</v>
      </c>
      <c r="N141" s="146" t="str">
        <f t="shared" si="112"/>
        <v>CL5</v>
      </c>
      <c r="O141" s="146">
        <f t="shared" si="113"/>
        <v>0</v>
      </c>
      <c r="P141" s="146">
        <f t="shared" si="114"/>
        <v>50</v>
      </c>
      <c r="Q141" s="146">
        <f t="shared" si="115"/>
        <v>1200</v>
      </c>
      <c r="R141" s="146">
        <f t="shared" si="116"/>
        <v>60</v>
      </c>
      <c r="S141" s="146">
        <f t="shared" si="117"/>
        <v>0.37</v>
      </c>
      <c r="T141" s="146">
        <f t="shared" si="118"/>
        <v>310</v>
      </c>
      <c r="V141" s="237">
        <f t="shared" si="143"/>
        <v>7.1174913560362749E-2</v>
      </c>
      <c r="W141" s="214">
        <f t="shared" si="144"/>
        <v>2.4286394688323258</v>
      </c>
      <c r="Y141" s="238">
        <f t="shared" si="145"/>
        <v>0.22454292561607481</v>
      </c>
      <c r="Z141" s="214">
        <f t="shared" si="146"/>
        <v>0.75221880081385062</v>
      </c>
      <c r="AB141" s="207">
        <f>INDEX(Coefficients!$O$3:$O$7,MATCH(S141,Coefficients!$O$3:$O$7))</f>
        <v>0.3</v>
      </c>
      <c r="AC141" s="207">
        <f>INDEX(Coefficients!$O$3:$O$7,MATCH(S141,Coefficients!$O$3:$O$7)+1)</f>
        <v>0.4</v>
      </c>
      <c r="AD141" s="212">
        <f>INDEX(Coefficients!$P$3:$P$7,MATCH(S141,Coefficients!$O$3:$O$7))</f>
        <v>50</v>
      </c>
      <c r="AE141" s="212">
        <f>INDEX(Coefficients!$P$3:$P$7,MATCH(S141,Coefficients!$O$3:$O$7)+1)</f>
        <v>41.8</v>
      </c>
      <c r="AF141" s="212">
        <f t="shared" si="119"/>
        <v>44.26</v>
      </c>
      <c r="AG141" s="136">
        <f t="shared" si="165"/>
        <v>2043</v>
      </c>
      <c r="AH141" s="137">
        <f t="shared" si="166"/>
        <v>20.789000000000001</v>
      </c>
      <c r="AI141" s="207">
        <f t="shared" si="147"/>
        <v>874.93550000000005</v>
      </c>
      <c r="AJ141" s="213">
        <f t="shared" si="148"/>
        <v>19.88489772727273</v>
      </c>
      <c r="AK141" s="136">
        <v>12</v>
      </c>
      <c r="AL141" s="137">
        <f t="shared" si="167"/>
        <v>61.322812499999998</v>
      </c>
      <c r="AM141" s="214">
        <f t="shared" si="168"/>
        <v>0.99288506231502371</v>
      </c>
      <c r="AN141" s="207">
        <f>INDEX(Coefficients!$K$3:$K$10,MATCH(S141,Coefficients!$K$3:$K$10))</f>
        <v>0.35</v>
      </c>
      <c r="AO141" s="207">
        <f>INDEX(Coefficients!$K$3:$K$10,MATCH(S141,Coefficients!$K$3:$K$10)+1)</f>
        <v>0.4</v>
      </c>
      <c r="AP141" s="207">
        <f>INDEX(Coefficients!$L$3:$L$10,MATCH(S141,Coefficients!$K$3:$K$10))</f>
        <v>0.19142307491680963</v>
      </c>
      <c r="AQ141" s="207">
        <f>INDEX(Coefficients!$L$3:$L$10,MATCH(S141,Coefficients!$K$3:$K$10)+1)</f>
        <v>0.35425563574488944</v>
      </c>
      <c r="AR141" s="214">
        <f>INDEX(Coefficients!$M$3:$M$10,MATCH(S141,Coefficients!$K$3:$K$10))</f>
        <v>0.20023799980895765</v>
      </c>
      <c r="AS141" s="214">
        <f>INDEX(Coefficients!$M$3:$M$10,MATCH(S141,Coefficients!$K$3:$K$10)+1)</f>
        <v>0.20987997823914079</v>
      </c>
      <c r="AT141" s="92">
        <f t="shared" si="149"/>
        <v>2.5655609924804158E-5</v>
      </c>
      <c r="AU141" s="140">
        <f t="shared" si="124"/>
        <v>0.20409479118103091</v>
      </c>
      <c r="AV141" s="215">
        <f t="shared" si="150"/>
        <v>1.1851196881012775E-5</v>
      </c>
      <c r="AW141" s="118">
        <f t="shared" si="151"/>
        <v>3.7398734298555093E-2</v>
      </c>
      <c r="AX141" s="136">
        <f t="shared" si="125"/>
        <v>0.71366705445737511</v>
      </c>
      <c r="AY141" s="205">
        <f t="shared" si="169"/>
        <v>84.741590689541354</v>
      </c>
      <c r="AZ141" s="137">
        <f t="shared" si="170"/>
        <v>517.94999999999993</v>
      </c>
      <c r="BA141" s="213">
        <f t="shared" si="152"/>
        <v>18861.650000000001</v>
      </c>
      <c r="BB141" s="228">
        <f t="shared" si="153"/>
        <v>8.1448034090909091E-4</v>
      </c>
      <c r="BC141" s="136" t="str">
        <f t="shared" si="128"/>
        <v>YES</v>
      </c>
      <c r="BD141" s="209">
        <f t="shared" si="171"/>
        <v>3.5587456780181377</v>
      </c>
      <c r="BE141" s="55">
        <f t="shared" si="130"/>
        <v>7.1174913560362749E-2</v>
      </c>
      <c r="BF141" s="126">
        <f t="shared" si="172"/>
        <v>2.4286394688323258</v>
      </c>
      <c r="BG141" s="46">
        <f t="shared" si="154"/>
        <v>-0.83417523071379029</v>
      </c>
      <c r="BH141" s="204">
        <f>VLOOKUP(M141,Coefficients!$E$4:$I$7,3)</f>
        <v>0.43099999999999999</v>
      </c>
      <c r="BI141" s="136">
        <f t="shared" si="155"/>
        <v>2.5000000000000001E-2</v>
      </c>
      <c r="BJ141" s="50">
        <f t="shared" si="156"/>
        <v>0.42975977301136364</v>
      </c>
      <c r="BK141" s="134">
        <f t="shared" si="157"/>
        <v>18.742623797775316</v>
      </c>
      <c r="BL141" s="46"/>
      <c r="BM141" s="33"/>
      <c r="CB141" s="205" t="str">
        <f t="shared" si="173"/>
        <v>splash</v>
      </c>
      <c r="CC141" s="212">
        <f t="shared" si="174"/>
        <v>1</v>
      </c>
      <c r="CD141" s="205">
        <f>IF(CB141="atmospheric",IF(CC141&gt;=1,Coefficients!$T$5,Coefficients!$T$4),Coefficients!$T$3)</f>
        <v>7.35</v>
      </c>
      <c r="CE141" s="136">
        <f>IF(S141&lt;Coefficients!$V$3,Coefficients!$X$3-(Coefficients!$X$4-Coefficients!$X$3)*(Coefficients!$V$3-S141)/(Coefficients!$V$4-Coefficients!$V$3),IF(S141&gt;Coefficients!$V$6,(Coefficients!$X$6-Coefficients!$X$5)*(S141-Coefficients!$V$6)/(Coefficients!$V$6-Coefficients!$V$5)+Coefficients!$X$6,VLOOKUP(S141,Coefficients!$V$3:$X$6,3)))</f>
        <v>5.1999999999999975</v>
      </c>
      <c r="CF141" s="119">
        <f t="shared" si="158"/>
        <v>1.6409601519999992E-4</v>
      </c>
      <c r="CG141" s="136">
        <f>VLOOKUP(CB141,Coefficients!$Z$4:$AD$7,4,FALSE)</f>
        <v>0.26500000000000001</v>
      </c>
      <c r="CH141" s="136">
        <f>VLOOKUP(CB141,Coefficients!$Z$4:$AD$7,2,FALSE)</f>
        <v>0.37</v>
      </c>
      <c r="CI141" s="214">
        <f t="shared" si="175"/>
        <v>6.6696652407939148</v>
      </c>
      <c r="CJ141" s="47">
        <f t="shared" si="176"/>
        <v>0.75221880081385062</v>
      </c>
      <c r="CK141" s="34">
        <v>3.35</v>
      </c>
      <c r="CL141" s="52">
        <f t="shared" si="159"/>
        <v>0.22454292561607481</v>
      </c>
      <c r="CM141" s="51">
        <f>VLOOKUP(N141,Coefficients!$E$12:$I$16,3)</f>
        <v>6.0350000000000001</v>
      </c>
      <c r="CN141" s="136">
        <f t="shared" si="160"/>
        <v>2.5000000000000001E-2</v>
      </c>
      <c r="CO141" s="50">
        <f t="shared" si="161"/>
        <v>6.0176339446022729</v>
      </c>
      <c r="CP141" s="189">
        <f t="shared" si="162"/>
        <v>262.44021953497457</v>
      </c>
      <c r="DL141" s="133">
        <f t="shared" si="163"/>
        <v>6.4660000000000002</v>
      </c>
      <c r="DM141" s="133">
        <f t="shared" si="177"/>
        <v>11.520299520011518</v>
      </c>
      <c r="DN141" s="133">
        <f t="shared" si="178"/>
        <v>5.4221766846903838</v>
      </c>
      <c r="DO141" s="133">
        <f t="shared" si="179"/>
        <v>36406.043454349718</v>
      </c>
      <c r="DP141" s="133">
        <f t="shared" si="180"/>
        <v>7.6844907662845571E-3</v>
      </c>
      <c r="DQ141" s="133">
        <f t="shared" si="140"/>
        <v>1.2312588660166142E-2</v>
      </c>
      <c r="DR141" s="133">
        <f t="shared" si="164"/>
        <v>7.8961705968650796E-4</v>
      </c>
      <c r="DS141" s="133">
        <v>1</v>
      </c>
      <c r="DT141" s="133">
        <f t="shared" si="181"/>
        <v>4.4417704023999391</v>
      </c>
      <c r="DU141" s="134"/>
      <c r="DV141" s="48">
        <f t="shared" si="182"/>
        <v>1.5981823321315088E-2</v>
      </c>
    </row>
    <row r="142" spans="2:126" outlineLevel="1">
      <c r="B142" s="56" t="s">
        <v>99</v>
      </c>
      <c r="C142" s="56" t="s">
        <v>189</v>
      </c>
      <c r="D142" s="56">
        <v>2044</v>
      </c>
      <c r="E142" s="57">
        <f>'MRI-CGCM2.3.2 (Likely)'!M72</f>
        <v>20.841999999999999</v>
      </c>
      <c r="F142" s="57">
        <f>'MRI-CGCM2.3.2 (Likely)'!S72</f>
        <v>61.285625000000003</v>
      </c>
      <c r="G142" s="57">
        <f>'MRI-CGCM2.3.2 (Likely)'!K72</f>
        <v>524.09999999999991</v>
      </c>
      <c r="H142" s="146">
        <f t="shared" si="106"/>
        <v>2007</v>
      </c>
      <c r="I142" s="141" t="str">
        <f t="shared" si="107"/>
        <v>Pile No 243 @ Berth 107</v>
      </c>
      <c r="J142" s="205" t="str">
        <f t="shared" si="108"/>
        <v>splash</v>
      </c>
      <c r="K142" s="212">
        <f t="shared" si="109"/>
        <v>1</v>
      </c>
      <c r="L142" s="146" t="str">
        <f t="shared" si="110"/>
        <v>C1</v>
      </c>
      <c r="M142" s="146" t="str">
        <f t="shared" si="111"/>
        <v>CB4</v>
      </c>
      <c r="N142" s="146" t="str">
        <f t="shared" si="112"/>
        <v>CL5</v>
      </c>
      <c r="O142" s="146">
        <f t="shared" si="113"/>
        <v>0</v>
      </c>
      <c r="P142" s="146">
        <f t="shared" si="114"/>
        <v>50</v>
      </c>
      <c r="Q142" s="146">
        <f t="shared" si="115"/>
        <v>1200</v>
      </c>
      <c r="R142" s="146">
        <f t="shared" si="116"/>
        <v>60</v>
      </c>
      <c r="S142" s="146">
        <f t="shared" si="117"/>
        <v>0.37</v>
      </c>
      <c r="T142" s="146">
        <f t="shared" si="118"/>
        <v>310</v>
      </c>
      <c r="V142" s="237">
        <f t="shared" si="143"/>
        <v>7.1845217658795479E-2</v>
      </c>
      <c r="W142" s="214">
        <f t="shared" si="144"/>
        <v>2.4621546737539624</v>
      </c>
      <c r="Y142" s="238">
        <f t="shared" si="145"/>
        <v>0.23040836088537503</v>
      </c>
      <c r="Z142" s="214">
        <f t="shared" si="146"/>
        <v>0.77186800896600638</v>
      </c>
      <c r="AB142" s="207">
        <f>INDEX(Coefficients!$O$3:$O$7,MATCH(S142,Coefficients!$O$3:$O$7))</f>
        <v>0.3</v>
      </c>
      <c r="AC142" s="207">
        <f>INDEX(Coefficients!$O$3:$O$7,MATCH(S142,Coefficients!$O$3:$O$7)+1)</f>
        <v>0.4</v>
      </c>
      <c r="AD142" s="212">
        <f>INDEX(Coefficients!$P$3:$P$7,MATCH(S142,Coefficients!$O$3:$O$7))</f>
        <v>50</v>
      </c>
      <c r="AE142" s="212">
        <f>INDEX(Coefficients!$P$3:$P$7,MATCH(S142,Coefficients!$O$3:$O$7)+1)</f>
        <v>41.8</v>
      </c>
      <c r="AF142" s="212">
        <f t="shared" si="119"/>
        <v>44.26</v>
      </c>
      <c r="AG142" s="136">
        <f t="shared" si="165"/>
        <v>2044</v>
      </c>
      <c r="AH142" s="137">
        <f t="shared" si="166"/>
        <v>20.841999999999999</v>
      </c>
      <c r="AI142" s="207">
        <f t="shared" si="147"/>
        <v>895.77750000000003</v>
      </c>
      <c r="AJ142" s="213">
        <f t="shared" si="148"/>
        <v>19.906166666666667</v>
      </c>
      <c r="AK142" s="136">
        <v>12</v>
      </c>
      <c r="AL142" s="137">
        <f t="shared" si="167"/>
        <v>61.285625000000003</v>
      </c>
      <c r="AM142" s="214">
        <f t="shared" si="168"/>
        <v>0.99419637824766249</v>
      </c>
      <c r="AN142" s="207">
        <f>INDEX(Coefficients!$K$3:$K$10,MATCH(S142,Coefficients!$K$3:$K$10))</f>
        <v>0.35</v>
      </c>
      <c r="AO142" s="207">
        <f>INDEX(Coefficients!$K$3:$K$10,MATCH(S142,Coefficients!$K$3:$K$10)+1)</f>
        <v>0.4</v>
      </c>
      <c r="AP142" s="207">
        <f>INDEX(Coefficients!$L$3:$L$10,MATCH(S142,Coefficients!$K$3:$K$10))</f>
        <v>0.19142307491680963</v>
      </c>
      <c r="AQ142" s="207">
        <f>INDEX(Coefficients!$L$3:$L$10,MATCH(S142,Coefficients!$K$3:$K$10)+1)</f>
        <v>0.35425563574488944</v>
      </c>
      <c r="AR142" s="214">
        <f>INDEX(Coefficients!$M$3:$M$10,MATCH(S142,Coefficients!$K$3:$K$10))</f>
        <v>0.20023799980895765</v>
      </c>
      <c r="AS142" s="214">
        <f>INDEX(Coefficients!$M$3:$M$10,MATCH(S142,Coefficients!$K$3:$K$10)+1)</f>
        <v>0.20987997823914079</v>
      </c>
      <c r="AT142" s="92">
        <f t="shared" si="149"/>
        <v>2.5655609924804158E-5</v>
      </c>
      <c r="AU142" s="140">
        <f t="shared" si="124"/>
        <v>0.20409479118103091</v>
      </c>
      <c r="AV142" s="215">
        <f t="shared" si="150"/>
        <v>1.179696473192742E-5</v>
      </c>
      <c r="AW142" s="118">
        <f t="shared" si="151"/>
        <v>3.7227594307004341E-2</v>
      </c>
      <c r="AX142" s="136">
        <f t="shared" si="125"/>
        <v>0.71366705445737511</v>
      </c>
      <c r="AY142" s="205">
        <f t="shared" si="169"/>
        <v>84.741590689541354</v>
      </c>
      <c r="AZ142" s="137">
        <f t="shared" si="170"/>
        <v>524.09999999999991</v>
      </c>
      <c r="BA142" s="213">
        <f t="shared" si="152"/>
        <v>19385.75</v>
      </c>
      <c r="BB142" s="228">
        <f t="shared" si="153"/>
        <v>8.1850944444444439E-4</v>
      </c>
      <c r="BC142" s="136" t="str">
        <f t="shared" si="128"/>
        <v>YES</v>
      </c>
      <c r="BD142" s="209">
        <f t="shared" si="171"/>
        <v>3.5922608829397742</v>
      </c>
      <c r="BE142" s="55">
        <f t="shared" si="130"/>
        <v>7.1845217658795479E-2</v>
      </c>
      <c r="BF142" s="126">
        <f t="shared" si="172"/>
        <v>2.4621546737539624</v>
      </c>
      <c r="BG142" s="46">
        <f t="shared" si="154"/>
        <v>-0.83551449696034552</v>
      </c>
      <c r="BH142" s="204">
        <f>VLOOKUP(M142,Coefficients!$E$4:$I$7,3)</f>
        <v>0.43099999999999999</v>
      </c>
      <c r="BI142" s="136">
        <f t="shared" si="155"/>
        <v>2.5000000000000001E-2</v>
      </c>
      <c r="BJ142" s="50">
        <f t="shared" si="156"/>
        <v>0.42998894583333336</v>
      </c>
      <c r="BK142" s="134">
        <f t="shared" si="157"/>
        <v>19.172612743608649</v>
      </c>
      <c r="BL142" s="46"/>
      <c r="BM142" s="33"/>
      <c r="CB142" s="205" t="str">
        <f t="shared" si="173"/>
        <v>splash</v>
      </c>
      <c r="CC142" s="212">
        <f t="shared" si="174"/>
        <v>1</v>
      </c>
      <c r="CD142" s="205">
        <f>IF(CB142="atmospheric",IF(CC142&gt;=1,Coefficients!$T$5,Coefficients!$T$4),Coefficients!$T$3)</f>
        <v>7.35</v>
      </c>
      <c r="CE142" s="136">
        <f>IF(S142&lt;Coefficients!$V$3,Coefficients!$X$3-(Coefficients!$X$4-Coefficients!$X$3)*(Coefficients!$V$3-S142)/(Coefficients!$V$4-Coefficients!$V$3),IF(S142&gt;Coefficients!$V$6,(Coefficients!$X$6-Coefficients!$X$5)*(S142-Coefficients!$V$6)/(Coefficients!$V$6-Coefficients!$V$5)+Coefficients!$X$6,VLOOKUP(S142,Coefficients!$V$3:$X$6,3)))</f>
        <v>5.1999999999999975</v>
      </c>
      <c r="CF142" s="119">
        <f t="shared" si="158"/>
        <v>1.6409601519999992E-4</v>
      </c>
      <c r="CG142" s="136">
        <f>VLOOKUP(CB142,Coefficients!$Z$4:$AD$7,4,FALSE)</f>
        <v>0.26500000000000001</v>
      </c>
      <c r="CH142" s="136">
        <f>VLOOKUP(CB142,Coefficients!$Z$4:$AD$7,2,FALSE)</f>
        <v>0.37</v>
      </c>
      <c r="CI142" s="214">
        <f t="shared" si="175"/>
        <v>6.6685571655180746</v>
      </c>
      <c r="CJ142" s="47">
        <f t="shared" si="176"/>
        <v>0.77186800896600638</v>
      </c>
      <c r="CK142" s="34">
        <v>3.35</v>
      </c>
      <c r="CL142" s="52">
        <f t="shared" si="159"/>
        <v>0.23040836088537503</v>
      </c>
      <c r="CM142" s="51">
        <f>VLOOKUP(N142,Coefficients!$E$12:$I$16,3)</f>
        <v>6.0350000000000001</v>
      </c>
      <c r="CN142" s="136">
        <f t="shared" si="160"/>
        <v>2.5000000000000001E-2</v>
      </c>
      <c r="CO142" s="50">
        <f t="shared" si="161"/>
        <v>6.0208428958333338</v>
      </c>
      <c r="CP142" s="189">
        <f t="shared" si="162"/>
        <v>268.46106243080789</v>
      </c>
      <c r="DL142" s="133">
        <f t="shared" si="163"/>
        <v>6.4660000000000002</v>
      </c>
      <c r="DM142" s="133">
        <f t="shared" si="177"/>
        <v>11.520299520011518</v>
      </c>
      <c r="DN142" s="133">
        <f t="shared" si="178"/>
        <v>5.4221766846903838</v>
      </c>
      <c r="DO142" s="133">
        <f t="shared" si="179"/>
        <v>36406.043454349718</v>
      </c>
      <c r="DP142" s="133">
        <f t="shared" si="180"/>
        <v>7.6844907662845571E-3</v>
      </c>
      <c r="DQ142" s="133">
        <f t="shared" si="140"/>
        <v>1.2312588660166142E-2</v>
      </c>
      <c r="DR142" s="133">
        <f t="shared" si="164"/>
        <v>7.8961705968650796E-4</v>
      </c>
      <c r="DS142" s="133">
        <v>1</v>
      </c>
      <c r="DT142" s="133">
        <f t="shared" si="181"/>
        <v>4.4417704023999391</v>
      </c>
      <c r="DU142" s="134"/>
      <c r="DV142" s="48">
        <f t="shared" si="182"/>
        <v>1.6553738838216068E-2</v>
      </c>
    </row>
    <row r="143" spans="2:126" outlineLevel="1">
      <c r="B143" s="56" t="s">
        <v>99</v>
      </c>
      <c r="C143" s="56" t="s">
        <v>189</v>
      </c>
      <c r="D143" s="56">
        <v>2045</v>
      </c>
      <c r="E143" s="57">
        <f>'MRI-CGCM2.3.2 (Likely)'!M73</f>
        <v>20.895</v>
      </c>
      <c r="F143" s="57">
        <f>'MRI-CGCM2.3.2 (Likely)'!S73</f>
        <v>61.248437500000001</v>
      </c>
      <c r="G143" s="57">
        <f>'MRI-CGCM2.3.2 (Likely)'!K73</f>
        <v>530.24999999999989</v>
      </c>
      <c r="H143" s="146">
        <f t="shared" si="106"/>
        <v>2007</v>
      </c>
      <c r="I143" s="141" t="str">
        <f t="shared" si="107"/>
        <v>Pile No 243 @ Berth 107</v>
      </c>
      <c r="J143" s="205" t="str">
        <f t="shared" si="108"/>
        <v>splash</v>
      </c>
      <c r="K143" s="212">
        <f t="shared" si="109"/>
        <v>1</v>
      </c>
      <c r="L143" s="146" t="str">
        <f t="shared" si="110"/>
        <v>C1</v>
      </c>
      <c r="M143" s="146" t="str">
        <f t="shared" si="111"/>
        <v>CB4</v>
      </c>
      <c r="N143" s="146" t="str">
        <f t="shared" si="112"/>
        <v>CL5</v>
      </c>
      <c r="O143" s="146">
        <f t="shared" si="113"/>
        <v>0</v>
      </c>
      <c r="P143" s="146">
        <f t="shared" si="114"/>
        <v>50</v>
      </c>
      <c r="Q143" s="146">
        <f t="shared" si="115"/>
        <v>1200</v>
      </c>
      <c r="R143" s="146">
        <f t="shared" si="116"/>
        <v>60</v>
      </c>
      <c r="S143" s="146">
        <f t="shared" si="117"/>
        <v>0.37</v>
      </c>
      <c r="T143" s="146">
        <f t="shared" si="118"/>
        <v>310</v>
      </c>
      <c r="V143" s="237">
        <f t="shared" si="143"/>
        <v>7.2514979599992979E-2</v>
      </c>
      <c r="W143" s="214">
        <f t="shared" si="144"/>
        <v>2.4956427708138369</v>
      </c>
      <c r="Y143" s="238">
        <f t="shared" si="145"/>
        <v>0.2362333720652349</v>
      </c>
      <c r="Z143" s="214">
        <f t="shared" si="146"/>
        <v>0.7913817964185369</v>
      </c>
      <c r="AB143" s="207">
        <f>INDEX(Coefficients!$O$3:$O$7,MATCH(S143,Coefficients!$O$3:$O$7))</f>
        <v>0.3</v>
      </c>
      <c r="AC143" s="207">
        <f>INDEX(Coefficients!$O$3:$O$7,MATCH(S143,Coefficients!$O$3:$O$7)+1)</f>
        <v>0.4</v>
      </c>
      <c r="AD143" s="212">
        <f>INDEX(Coefficients!$P$3:$P$7,MATCH(S143,Coefficients!$O$3:$O$7))</f>
        <v>50</v>
      </c>
      <c r="AE143" s="212">
        <f>INDEX(Coefficients!$P$3:$P$7,MATCH(S143,Coefficients!$O$3:$O$7)+1)</f>
        <v>41.8</v>
      </c>
      <c r="AF143" s="212">
        <f t="shared" si="119"/>
        <v>44.26</v>
      </c>
      <c r="AG143" s="136">
        <f t="shared" si="165"/>
        <v>2045</v>
      </c>
      <c r="AH143" s="137">
        <f t="shared" si="166"/>
        <v>20.895</v>
      </c>
      <c r="AI143" s="207">
        <f t="shared" si="147"/>
        <v>916.67250000000001</v>
      </c>
      <c r="AJ143" s="213">
        <f t="shared" si="148"/>
        <v>19.927663043478262</v>
      </c>
      <c r="AK143" s="136">
        <v>12</v>
      </c>
      <c r="AL143" s="137">
        <f t="shared" si="167"/>
        <v>61.248437500000001</v>
      </c>
      <c r="AM143" s="214">
        <f t="shared" si="168"/>
        <v>0.99552328249720179</v>
      </c>
      <c r="AN143" s="207">
        <f>INDEX(Coefficients!$K$3:$K$10,MATCH(S143,Coefficients!$K$3:$K$10))</f>
        <v>0.35</v>
      </c>
      <c r="AO143" s="207">
        <f>INDEX(Coefficients!$K$3:$K$10,MATCH(S143,Coefficients!$K$3:$K$10)+1)</f>
        <v>0.4</v>
      </c>
      <c r="AP143" s="207">
        <f>INDEX(Coefficients!$L$3:$L$10,MATCH(S143,Coefficients!$K$3:$K$10))</f>
        <v>0.19142307491680963</v>
      </c>
      <c r="AQ143" s="207">
        <f>INDEX(Coefficients!$L$3:$L$10,MATCH(S143,Coefficients!$K$3:$K$10)+1)</f>
        <v>0.35425563574488944</v>
      </c>
      <c r="AR143" s="214">
        <f>INDEX(Coefficients!$M$3:$M$10,MATCH(S143,Coefficients!$K$3:$K$10))</f>
        <v>0.20023799980895765</v>
      </c>
      <c r="AS143" s="214">
        <f>INDEX(Coefficients!$M$3:$M$10,MATCH(S143,Coefficients!$K$3:$K$10)+1)</f>
        <v>0.20987997823914079</v>
      </c>
      <c r="AT143" s="92">
        <f t="shared" si="149"/>
        <v>2.5655609924804158E-5</v>
      </c>
      <c r="AU143" s="140">
        <f t="shared" si="124"/>
        <v>0.20409479118103091</v>
      </c>
      <c r="AV143" s="215">
        <f t="shared" si="150"/>
        <v>1.1744164652341296E-5</v>
      </c>
      <c r="AW143" s="118">
        <f t="shared" si="151"/>
        <v>3.7060973486575E-2</v>
      </c>
      <c r="AX143" s="136">
        <f t="shared" si="125"/>
        <v>0.71366705445737511</v>
      </c>
      <c r="AY143" s="205">
        <f t="shared" si="169"/>
        <v>84.741590689541354</v>
      </c>
      <c r="AZ143" s="137">
        <f t="shared" si="170"/>
        <v>530.24999999999989</v>
      </c>
      <c r="BA143" s="213">
        <f t="shared" si="152"/>
        <v>19916</v>
      </c>
      <c r="BB143" s="228">
        <f t="shared" si="153"/>
        <v>8.2261739130434785E-4</v>
      </c>
      <c r="BC143" s="136" t="str">
        <f t="shared" si="128"/>
        <v>YES</v>
      </c>
      <c r="BD143" s="209">
        <f t="shared" si="171"/>
        <v>3.6257489799996487</v>
      </c>
      <c r="BE143" s="55">
        <f t="shared" si="130"/>
        <v>7.2514979599992979E-2</v>
      </c>
      <c r="BF143" s="126">
        <f t="shared" si="172"/>
        <v>2.4956427708138369</v>
      </c>
      <c r="BG143" s="46">
        <f t="shared" si="154"/>
        <v>-0.83679566631283486</v>
      </c>
      <c r="BH143" s="204">
        <f>VLOOKUP(M143,Coefficients!$E$4:$I$7,3)</f>
        <v>0.43099999999999999</v>
      </c>
      <c r="BI143" s="136">
        <f t="shared" si="155"/>
        <v>2.5000000000000001E-2</v>
      </c>
      <c r="BJ143" s="50">
        <f t="shared" si="156"/>
        <v>0.43022056929347824</v>
      </c>
      <c r="BK143" s="134">
        <f t="shared" si="157"/>
        <v>19.602833312902128</v>
      </c>
      <c r="BL143" s="46"/>
      <c r="BM143" s="33"/>
      <c r="CB143" s="205" t="str">
        <f t="shared" si="173"/>
        <v>splash</v>
      </c>
      <c r="CC143" s="212">
        <f t="shared" si="174"/>
        <v>1</v>
      </c>
      <c r="CD143" s="205">
        <f>IF(CB143="atmospheric",IF(CC143&gt;=1,Coefficients!$T$5,Coefficients!$T$4),Coefficients!$T$3)</f>
        <v>7.35</v>
      </c>
      <c r="CE143" s="136">
        <f>IF(S143&lt;Coefficients!$V$3,Coefficients!$X$3-(Coefficients!$X$4-Coefficients!$X$3)*(Coefficients!$V$3-S143)/(Coefficients!$V$4-Coefficients!$V$3),IF(S143&gt;Coefficients!$V$6,(Coefficients!$X$6-Coefficients!$X$5)*(S143-Coefficients!$V$6)/(Coefficients!$V$6-Coefficients!$V$5)+Coefficients!$X$6,VLOOKUP(S143,Coefficients!$V$3:$X$6,3)))</f>
        <v>5.1999999999999975</v>
      </c>
      <c r="CF143" s="119">
        <f t="shared" si="158"/>
        <v>1.6409601519999992E-4</v>
      </c>
      <c r="CG143" s="136">
        <f>VLOOKUP(CB143,Coefficients!$Z$4:$AD$7,4,FALSE)</f>
        <v>0.26500000000000001</v>
      </c>
      <c r="CH143" s="136">
        <f>VLOOKUP(CB143,Coefficients!$Z$4:$AD$7,2,FALSE)</f>
        <v>0.37</v>
      </c>
      <c r="CI143" s="214">
        <f t="shared" si="175"/>
        <v>6.6674105362880169</v>
      </c>
      <c r="CJ143" s="47">
        <f t="shared" si="176"/>
        <v>0.7913817964185369</v>
      </c>
      <c r="CK143" s="34">
        <v>3.35</v>
      </c>
      <c r="CL143" s="52">
        <f t="shared" si="159"/>
        <v>0.2362333720652349</v>
      </c>
      <c r="CM143" s="51">
        <f>VLOOKUP(N143,Coefficients!$E$12:$I$16,3)</f>
        <v>6.0350000000000001</v>
      </c>
      <c r="CN143" s="136">
        <f t="shared" si="160"/>
        <v>2.5000000000000001E-2</v>
      </c>
      <c r="CO143" s="50">
        <f t="shared" si="161"/>
        <v>6.0240861616847825</v>
      </c>
      <c r="CP143" s="189">
        <f t="shared" si="162"/>
        <v>274.48514859249269</v>
      </c>
      <c r="DL143" s="133">
        <f t="shared" si="163"/>
        <v>6.4660000000000002</v>
      </c>
      <c r="DM143" s="133">
        <f t="shared" si="177"/>
        <v>11.520299520011518</v>
      </c>
      <c r="DN143" s="133">
        <f t="shared" si="178"/>
        <v>5.4221766846903838</v>
      </c>
      <c r="DO143" s="133">
        <f t="shared" si="179"/>
        <v>36406.043454349718</v>
      </c>
      <c r="DP143" s="133">
        <f t="shared" si="180"/>
        <v>7.6844907662845571E-3</v>
      </c>
      <c r="DQ143" s="133">
        <f t="shared" si="140"/>
        <v>1.2312588660166142E-2</v>
      </c>
      <c r="DR143" s="133">
        <f t="shared" si="164"/>
        <v>7.8961705968650796E-4</v>
      </c>
      <c r="DS143" s="133">
        <v>1</v>
      </c>
      <c r="DT143" s="133">
        <f t="shared" si="181"/>
        <v>4.4417704023999391</v>
      </c>
      <c r="DU143" s="134"/>
      <c r="DV143" s="48">
        <f t="shared" si="182"/>
        <v>1.7130458156148061E-2</v>
      </c>
    </row>
    <row r="144" spans="2:126" outlineLevel="1">
      <c r="B144" s="56" t="s">
        <v>99</v>
      </c>
      <c r="C144" s="56" t="s">
        <v>189</v>
      </c>
      <c r="D144" s="56">
        <v>2046</v>
      </c>
      <c r="E144" s="57">
        <f>'MRI-CGCM2.3.2 (Likely)'!M74</f>
        <v>20.948</v>
      </c>
      <c r="F144" s="57">
        <f>'MRI-CGCM2.3.2 (Likely)'!S74</f>
        <v>61.21125</v>
      </c>
      <c r="G144" s="57">
        <f>'MRI-CGCM2.3.2 (Likely)'!K74</f>
        <v>536.39999999999986</v>
      </c>
      <c r="H144" s="146">
        <f t="shared" si="106"/>
        <v>2007</v>
      </c>
      <c r="I144" s="141" t="str">
        <f t="shared" si="107"/>
        <v>Pile No 243 @ Berth 107</v>
      </c>
      <c r="J144" s="205" t="str">
        <f t="shared" si="108"/>
        <v>splash</v>
      </c>
      <c r="K144" s="212">
        <f t="shared" si="109"/>
        <v>1</v>
      </c>
      <c r="L144" s="146" t="str">
        <f t="shared" si="110"/>
        <v>C1</v>
      </c>
      <c r="M144" s="146" t="str">
        <f t="shared" si="111"/>
        <v>CB4</v>
      </c>
      <c r="N144" s="146" t="str">
        <f t="shared" si="112"/>
        <v>CL5</v>
      </c>
      <c r="O144" s="146">
        <f t="shared" si="113"/>
        <v>0</v>
      </c>
      <c r="P144" s="146">
        <f t="shared" si="114"/>
        <v>50</v>
      </c>
      <c r="Q144" s="146">
        <f t="shared" si="115"/>
        <v>1200</v>
      </c>
      <c r="R144" s="146">
        <f t="shared" si="116"/>
        <v>60</v>
      </c>
      <c r="S144" s="146">
        <f t="shared" si="117"/>
        <v>0.37</v>
      </c>
      <c r="T144" s="146">
        <f t="shared" si="118"/>
        <v>310</v>
      </c>
      <c r="V144" s="237">
        <f t="shared" si="143"/>
        <v>7.3184199813281628E-2</v>
      </c>
      <c r="W144" s="214">
        <f t="shared" si="144"/>
        <v>2.5291037814782693</v>
      </c>
      <c r="Y144" s="238">
        <f t="shared" si="145"/>
        <v>0.2420177748219885</v>
      </c>
      <c r="Z144" s="214">
        <f t="shared" si="146"/>
        <v>0.81075954565366148</v>
      </c>
      <c r="AB144" s="207">
        <f>INDEX(Coefficients!$O$3:$O$7,MATCH(S144,Coefficients!$O$3:$O$7))</f>
        <v>0.3</v>
      </c>
      <c r="AC144" s="207">
        <f>INDEX(Coefficients!$O$3:$O$7,MATCH(S144,Coefficients!$O$3:$O$7)+1)</f>
        <v>0.4</v>
      </c>
      <c r="AD144" s="212">
        <f>INDEX(Coefficients!$P$3:$P$7,MATCH(S144,Coefficients!$O$3:$O$7))</f>
        <v>50</v>
      </c>
      <c r="AE144" s="212">
        <f>INDEX(Coefficients!$P$3:$P$7,MATCH(S144,Coefficients!$O$3:$O$7)+1)</f>
        <v>41.8</v>
      </c>
      <c r="AF144" s="212">
        <f t="shared" si="119"/>
        <v>44.26</v>
      </c>
      <c r="AG144" s="136">
        <f t="shared" si="165"/>
        <v>2046</v>
      </c>
      <c r="AH144" s="137">
        <f t="shared" si="166"/>
        <v>20.948</v>
      </c>
      <c r="AI144" s="207">
        <f t="shared" si="147"/>
        <v>937.62049999999999</v>
      </c>
      <c r="AJ144" s="213">
        <f t="shared" si="148"/>
        <v>19.949372340425533</v>
      </c>
      <c r="AK144" s="136">
        <v>12</v>
      </c>
      <c r="AL144" s="137">
        <f t="shared" si="167"/>
        <v>61.21125</v>
      </c>
      <c r="AM144" s="214">
        <f t="shared" si="168"/>
        <v>0.99686492896615575</v>
      </c>
      <c r="AN144" s="207">
        <f>INDEX(Coefficients!$K$3:$K$10,MATCH(S144,Coefficients!$K$3:$K$10))</f>
        <v>0.35</v>
      </c>
      <c r="AO144" s="207">
        <f>INDEX(Coefficients!$K$3:$K$10,MATCH(S144,Coefficients!$K$3:$K$10)+1)</f>
        <v>0.4</v>
      </c>
      <c r="AP144" s="207">
        <f>INDEX(Coefficients!$L$3:$L$10,MATCH(S144,Coefficients!$K$3:$K$10))</f>
        <v>0.19142307491680963</v>
      </c>
      <c r="AQ144" s="207">
        <f>INDEX(Coefficients!$L$3:$L$10,MATCH(S144,Coefficients!$K$3:$K$10)+1)</f>
        <v>0.35425563574488944</v>
      </c>
      <c r="AR144" s="214">
        <f>INDEX(Coefficients!$M$3:$M$10,MATCH(S144,Coefficients!$K$3:$K$10))</f>
        <v>0.20023799980895765</v>
      </c>
      <c r="AS144" s="214">
        <f>INDEX(Coefficients!$M$3:$M$10,MATCH(S144,Coefficients!$K$3:$K$10)+1)</f>
        <v>0.20987997823914079</v>
      </c>
      <c r="AT144" s="92">
        <f t="shared" si="149"/>
        <v>2.5655609924804158E-5</v>
      </c>
      <c r="AU144" s="140">
        <f t="shared" si="124"/>
        <v>0.20409479118103091</v>
      </c>
      <c r="AV144" s="215">
        <f t="shared" si="150"/>
        <v>1.1692728904170272E-5</v>
      </c>
      <c r="AW144" s="118">
        <f t="shared" si="151"/>
        <v>3.689865807669624E-2</v>
      </c>
      <c r="AX144" s="136">
        <f t="shared" si="125"/>
        <v>0.71366705445737511</v>
      </c>
      <c r="AY144" s="205">
        <f t="shared" si="169"/>
        <v>84.741590689541354</v>
      </c>
      <c r="AZ144" s="137">
        <f t="shared" si="170"/>
        <v>536.39999999999986</v>
      </c>
      <c r="BA144" s="213">
        <f t="shared" si="152"/>
        <v>20452.400000000001</v>
      </c>
      <c r="BB144" s="228">
        <f t="shared" si="153"/>
        <v>8.2679914893617028E-4</v>
      </c>
      <c r="BC144" s="136" t="str">
        <f t="shared" si="128"/>
        <v>YES</v>
      </c>
      <c r="BD144" s="209">
        <f t="shared" si="171"/>
        <v>3.6592099906640811</v>
      </c>
      <c r="BE144" s="55">
        <f t="shared" si="130"/>
        <v>7.3184199813281628E-2</v>
      </c>
      <c r="BF144" s="126">
        <f t="shared" si="172"/>
        <v>2.5291037814782693</v>
      </c>
      <c r="BG144" s="46">
        <f t="shared" si="154"/>
        <v>-0.83802231469681532</v>
      </c>
      <c r="BH144" s="204">
        <f>VLOOKUP(M144,Coefficients!$E$4:$I$7,3)</f>
        <v>0.43099999999999999</v>
      </c>
      <c r="BI144" s="136">
        <f t="shared" si="155"/>
        <v>2.5000000000000001E-2</v>
      </c>
      <c r="BJ144" s="50">
        <f t="shared" si="156"/>
        <v>0.43045448696808514</v>
      </c>
      <c r="BK144" s="134">
        <f t="shared" si="157"/>
        <v>20.033287799870212</v>
      </c>
      <c r="BL144" s="46"/>
      <c r="BM144" s="33"/>
      <c r="CB144" s="205" t="str">
        <f t="shared" si="173"/>
        <v>splash</v>
      </c>
      <c r="CC144" s="212">
        <f t="shared" si="174"/>
        <v>1</v>
      </c>
      <c r="CD144" s="205">
        <f>IF(CB144="atmospheric",IF(CC144&gt;=1,Coefficients!$T$5,Coefficients!$T$4),Coefficients!$T$3)</f>
        <v>7.35</v>
      </c>
      <c r="CE144" s="136">
        <f>IF(S144&lt;Coefficients!$V$3,Coefficients!$X$3-(Coefficients!$X$4-Coefficients!$X$3)*(Coefficients!$V$3-S144)/(Coefficients!$V$4-Coefficients!$V$3),IF(S144&gt;Coefficients!$V$6,(Coefficients!$X$6-Coefficients!$X$5)*(S144-Coefficients!$V$6)/(Coefficients!$V$6-Coefficients!$V$5)+Coefficients!$X$6,VLOOKUP(S144,Coefficients!$V$3:$X$6,3)))</f>
        <v>5.1999999999999975</v>
      </c>
      <c r="CF144" s="119">
        <f t="shared" si="158"/>
        <v>1.6409601519999992E-4</v>
      </c>
      <c r="CG144" s="136">
        <f>VLOOKUP(CB144,Coefficients!$Z$4:$AD$7,4,FALSE)</f>
        <v>0.26500000000000001</v>
      </c>
      <c r="CH144" s="136">
        <f>VLOOKUP(CB144,Coefficients!$Z$4:$AD$7,2,FALSE)</f>
        <v>0.37</v>
      </c>
      <c r="CI144" s="214">
        <f t="shared" si="175"/>
        <v>6.6662281794352669</v>
      </c>
      <c r="CJ144" s="47">
        <f t="shared" si="176"/>
        <v>0.81075954565366148</v>
      </c>
      <c r="CK144" s="34">
        <v>3.35</v>
      </c>
      <c r="CL144" s="52">
        <f t="shared" si="159"/>
        <v>0.2420177748219885</v>
      </c>
      <c r="CM144" s="51">
        <f>VLOOKUP(N144,Coefficients!$E$12:$I$16,3)</f>
        <v>6.0350000000000001</v>
      </c>
      <c r="CN144" s="136">
        <f t="shared" si="160"/>
        <v>2.5000000000000001E-2</v>
      </c>
      <c r="CO144" s="50">
        <f t="shared" si="161"/>
        <v>6.027361551861703</v>
      </c>
      <c r="CP144" s="189">
        <f t="shared" si="162"/>
        <v>280.51251014435439</v>
      </c>
      <c r="DL144" s="133">
        <f t="shared" si="163"/>
        <v>6.4660000000000002</v>
      </c>
      <c r="DM144" s="133">
        <f t="shared" si="177"/>
        <v>11.520299520011518</v>
      </c>
      <c r="DN144" s="133">
        <f t="shared" si="178"/>
        <v>5.4221766846903838</v>
      </c>
      <c r="DO144" s="133">
        <f t="shared" si="179"/>
        <v>36406.043454349718</v>
      </c>
      <c r="DP144" s="133">
        <f t="shared" si="180"/>
        <v>7.6844907662845571E-3</v>
      </c>
      <c r="DQ144" s="133">
        <f t="shared" si="140"/>
        <v>1.2312588660166142E-2</v>
      </c>
      <c r="DR144" s="133">
        <f t="shared" si="164"/>
        <v>7.8961705968650796E-4</v>
      </c>
      <c r="DS144" s="133">
        <v>1</v>
      </c>
      <c r="DT144" s="133">
        <f t="shared" si="181"/>
        <v>4.4417704023999391</v>
      </c>
      <c r="DU144" s="134"/>
      <c r="DV144" s="48">
        <f t="shared" si="182"/>
        <v>1.7711877190938207E-2</v>
      </c>
    </row>
    <row r="145" spans="2:126" outlineLevel="1">
      <c r="B145" s="56" t="s">
        <v>99</v>
      </c>
      <c r="C145" s="56" t="s">
        <v>189</v>
      </c>
      <c r="D145" s="56">
        <v>2047</v>
      </c>
      <c r="E145" s="57">
        <f>'MRI-CGCM2.3.2 (Likely)'!M75</f>
        <v>21.001000000000001</v>
      </c>
      <c r="F145" s="57">
        <f>'MRI-CGCM2.3.2 (Likely)'!S75</f>
        <v>61.174062499999998</v>
      </c>
      <c r="G145" s="57">
        <f>'MRI-CGCM2.3.2 (Likely)'!K75</f>
        <v>542.54999999999984</v>
      </c>
      <c r="H145" s="146">
        <f t="shared" si="106"/>
        <v>2007</v>
      </c>
      <c r="I145" s="141" t="str">
        <f t="shared" si="107"/>
        <v>Pile No 243 @ Berth 107</v>
      </c>
      <c r="J145" s="205" t="str">
        <f t="shared" si="108"/>
        <v>splash</v>
      </c>
      <c r="K145" s="212">
        <f t="shared" si="109"/>
        <v>1</v>
      </c>
      <c r="L145" s="146" t="str">
        <f t="shared" si="110"/>
        <v>C1</v>
      </c>
      <c r="M145" s="146" t="str">
        <f t="shared" si="111"/>
        <v>CB4</v>
      </c>
      <c r="N145" s="146" t="str">
        <f t="shared" si="112"/>
        <v>CL5</v>
      </c>
      <c r="O145" s="146">
        <f t="shared" si="113"/>
        <v>0</v>
      </c>
      <c r="P145" s="146">
        <f t="shared" si="114"/>
        <v>50</v>
      </c>
      <c r="Q145" s="146">
        <f t="shared" si="115"/>
        <v>1200</v>
      </c>
      <c r="R145" s="146">
        <f t="shared" si="116"/>
        <v>60</v>
      </c>
      <c r="S145" s="146">
        <f t="shared" si="117"/>
        <v>0.37</v>
      </c>
      <c r="T145" s="146">
        <f t="shared" si="118"/>
        <v>310</v>
      </c>
      <c r="V145" s="237">
        <f t="shared" si="143"/>
        <v>7.3852880938050577E-2</v>
      </c>
      <c r="W145" s="214">
        <f t="shared" si="144"/>
        <v>2.5625378377167172</v>
      </c>
      <c r="Y145" s="238">
        <f t="shared" si="145"/>
        <v>0.24776145891981055</v>
      </c>
      <c r="Z145" s="214">
        <f t="shared" si="146"/>
        <v>0.83000088738136535</v>
      </c>
      <c r="AB145" s="207">
        <f>INDEX(Coefficients!$O$3:$O$7,MATCH(S145,Coefficients!$O$3:$O$7))</f>
        <v>0.3</v>
      </c>
      <c r="AC145" s="207">
        <f>INDEX(Coefficients!$O$3:$O$7,MATCH(S145,Coefficients!$O$3:$O$7)+1)</f>
        <v>0.4</v>
      </c>
      <c r="AD145" s="212">
        <f>INDEX(Coefficients!$P$3:$P$7,MATCH(S145,Coefficients!$O$3:$O$7))</f>
        <v>50</v>
      </c>
      <c r="AE145" s="212">
        <f>INDEX(Coefficients!$P$3:$P$7,MATCH(S145,Coefficients!$O$3:$O$7)+1)</f>
        <v>41.8</v>
      </c>
      <c r="AF145" s="212">
        <f t="shared" si="119"/>
        <v>44.26</v>
      </c>
      <c r="AG145" s="136">
        <f t="shared" si="165"/>
        <v>2047</v>
      </c>
      <c r="AH145" s="137">
        <f t="shared" si="166"/>
        <v>21.001000000000001</v>
      </c>
      <c r="AI145" s="207">
        <f t="shared" si="147"/>
        <v>958.62149999999997</v>
      </c>
      <c r="AJ145" s="213">
        <f t="shared" si="148"/>
        <v>19.971281250000001</v>
      </c>
      <c r="AK145" s="136">
        <v>12</v>
      </c>
      <c r="AL145" s="137">
        <f t="shared" si="167"/>
        <v>61.174062499999998</v>
      </c>
      <c r="AM145" s="214">
        <f t="shared" si="168"/>
        <v>0.99822054274249272</v>
      </c>
      <c r="AN145" s="207">
        <f>INDEX(Coefficients!$K$3:$K$10,MATCH(S145,Coefficients!$K$3:$K$10))</f>
        <v>0.35</v>
      </c>
      <c r="AO145" s="207">
        <f>INDEX(Coefficients!$K$3:$K$10,MATCH(S145,Coefficients!$K$3:$K$10)+1)</f>
        <v>0.4</v>
      </c>
      <c r="AP145" s="207">
        <f>INDEX(Coefficients!$L$3:$L$10,MATCH(S145,Coefficients!$K$3:$K$10))</f>
        <v>0.19142307491680963</v>
      </c>
      <c r="AQ145" s="207">
        <f>INDEX(Coefficients!$L$3:$L$10,MATCH(S145,Coefficients!$K$3:$K$10)+1)</f>
        <v>0.35425563574488944</v>
      </c>
      <c r="AR145" s="214">
        <f>INDEX(Coefficients!$M$3:$M$10,MATCH(S145,Coefficients!$K$3:$K$10))</f>
        <v>0.20023799980895765</v>
      </c>
      <c r="AS145" s="214">
        <f>INDEX(Coefficients!$M$3:$M$10,MATCH(S145,Coefficients!$K$3:$K$10)+1)</f>
        <v>0.20987997823914079</v>
      </c>
      <c r="AT145" s="92">
        <f t="shared" si="149"/>
        <v>2.5655609924804158E-5</v>
      </c>
      <c r="AU145" s="140">
        <f t="shared" si="124"/>
        <v>0.20409479118103091</v>
      </c>
      <c r="AV145" s="215">
        <f t="shared" si="150"/>
        <v>1.1642594309363058E-5</v>
      </c>
      <c r="AW145" s="118">
        <f t="shared" si="151"/>
        <v>3.6740448706859108E-2</v>
      </c>
      <c r="AX145" s="136">
        <f t="shared" si="125"/>
        <v>0.71366705445737511</v>
      </c>
      <c r="AY145" s="205">
        <f t="shared" si="169"/>
        <v>84.741590689541354</v>
      </c>
      <c r="AZ145" s="137">
        <f t="shared" si="170"/>
        <v>542.54999999999984</v>
      </c>
      <c r="BA145" s="213">
        <f t="shared" si="152"/>
        <v>20994.95</v>
      </c>
      <c r="BB145" s="228">
        <f t="shared" si="153"/>
        <v>8.3105010416666667E-4</v>
      </c>
      <c r="BC145" s="136" t="str">
        <f t="shared" si="128"/>
        <v>YES</v>
      </c>
      <c r="BD145" s="209">
        <f t="shared" si="171"/>
        <v>3.692644046902529</v>
      </c>
      <c r="BE145" s="55">
        <f t="shared" si="130"/>
        <v>7.3852880938050577E-2</v>
      </c>
      <c r="BF145" s="126">
        <f t="shared" si="172"/>
        <v>2.5625378377167172</v>
      </c>
      <c r="BG145" s="46">
        <f t="shared" si="154"/>
        <v>-0.83919772623896605</v>
      </c>
      <c r="BH145" s="204">
        <f>VLOOKUP(M145,Coefficients!$E$4:$I$7,3)</f>
        <v>0.43099999999999999</v>
      </c>
      <c r="BI145" s="136">
        <f t="shared" si="155"/>
        <v>2.5000000000000001E-2</v>
      </c>
      <c r="BJ145" s="50">
        <f t="shared" si="156"/>
        <v>0.43069055546875001</v>
      </c>
      <c r="BK145" s="134">
        <f t="shared" si="157"/>
        <v>20.463978355338963</v>
      </c>
      <c r="BL145" s="46"/>
      <c r="BM145" s="33"/>
      <c r="CB145" s="205" t="str">
        <f t="shared" si="173"/>
        <v>splash</v>
      </c>
      <c r="CC145" s="212">
        <f t="shared" si="174"/>
        <v>1</v>
      </c>
      <c r="CD145" s="205">
        <f>IF(CB145="atmospheric",IF(CC145&gt;=1,Coefficients!$T$5,Coefficients!$T$4),Coefficients!$T$3)</f>
        <v>7.35</v>
      </c>
      <c r="CE145" s="136">
        <f>IF(S145&lt;Coefficients!$V$3,Coefficients!$X$3-(Coefficients!$X$4-Coefficients!$X$3)*(Coefficients!$V$3-S145)/(Coefficients!$V$4-Coefficients!$V$3),IF(S145&gt;Coefficients!$V$6,(Coefficients!$X$6-Coefficients!$X$5)*(S145-Coefficients!$V$6)/(Coefficients!$V$6-Coefficients!$V$5)+Coefficients!$X$6,VLOOKUP(S145,Coefficients!$V$3:$X$6,3)))</f>
        <v>5.1999999999999975</v>
      </c>
      <c r="CF145" s="119">
        <f t="shared" si="158"/>
        <v>1.6409601519999992E-4</v>
      </c>
      <c r="CG145" s="136">
        <f>VLOOKUP(CB145,Coefficients!$Z$4:$AD$7,4,FALSE)</f>
        <v>0.26500000000000001</v>
      </c>
      <c r="CH145" s="136">
        <f>VLOOKUP(CB145,Coefficients!$Z$4:$AD$7,2,FALSE)</f>
        <v>0.37</v>
      </c>
      <c r="CI145" s="214">
        <f t="shared" si="175"/>
        <v>6.6650126883564056</v>
      </c>
      <c r="CJ145" s="47">
        <f t="shared" si="176"/>
        <v>0.83000088738136535</v>
      </c>
      <c r="CK145" s="34">
        <v>3.35</v>
      </c>
      <c r="CL145" s="52">
        <f t="shared" si="159"/>
        <v>0.24776145891981055</v>
      </c>
      <c r="CM145" s="51">
        <f>VLOOKUP(N145,Coefficients!$E$12:$I$16,3)</f>
        <v>6.0350000000000001</v>
      </c>
      <c r="CN145" s="136">
        <f t="shared" si="160"/>
        <v>2.5000000000000001E-2</v>
      </c>
      <c r="CO145" s="50">
        <f t="shared" si="161"/>
        <v>6.0306670585937505</v>
      </c>
      <c r="CP145" s="189">
        <f t="shared" si="162"/>
        <v>286.54317720294813</v>
      </c>
      <c r="DL145" s="133">
        <f t="shared" si="163"/>
        <v>6.4660000000000002</v>
      </c>
      <c r="DM145" s="133">
        <f t="shared" si="177"/>
        <v>11.520299520011518</v>
      </c>
      <c r="DN145" s="133">
        <f t="shared" si="178"/>
        <v>5.4221766846903838</v>
      </c>
      <c r="DO145" s="133">
        <f t="shared" si="179"/>
        <v>36406.043454349718</v>
      </c>
      <c r="DP145" s="133">
        <f t="shared" si="180"/>
        <v>7.6844907662845571E-3</v>
      </c>
      <c r="DQ145" s="133">
        <f t="shared" si="140"/>
        <v>1.2312588660166142E-2</v>
      </c>
      <c r="DR145" s="133">
        <f t="shared" si="164"/>
        <v>7.8961705968650796E-4</v>
      </c>
      <c r="DS145" s="133">
        <v>1</v>
      </c>
      <c r="DT145" s="133">
        <f t="shared" si="181"/>
        <v>4.4417704023999391</v>
      </c>
      <c r="DU145" s="134"/>
      <c r="DV145" s="48">
        <f t="shared" si="182"/>
        <v>1.8297897526642477E-2</v>
      </c>
    </row>
    <row r="146" spans="2:126" outlineLevel="1">
      <c r="B146" s="56" t="s">
        <v>99</v>
      </c>
      <c r="C146" s="56" t="s">
        <v>189</v>
      </c>
      <c r="D146" s="56">
        <v>2048</v>
      </c>
      <c r="E146" s="57">
        <f>'MRI-CGCM2.3.2 (Likely)'!M76</f>
        <v>21.054000000000002</v>
      </c>
      <c r="F146" s="57">
        <f>'MRI-CGCM2.3.2 (Likely)'!S76</f>
        <v>61.136875000000003</v>
      </c>
      <c r="G146" s="57">
        <f>'MRI-CGCM2.3.2 (Likely)'!K76</f>
        <v>548.69999999999982</v>
      </c>
      <c r="H146" s="146">
        <f t="shared" si="106"/>
        <v>2007</v>
      </c>
      <c r="I146" s="141" t="str">
        <f t="shared" si="107"/>
        <v>Pile No 243 @ Berth 107</v>
      </c>
      <c r="J146" s="205" t="str">
        <f t="shared" si="108"/>
        <v>splash</v>
      </c>
      <c r="K146" s="212">
        <f t="shared" si="109"/>
        <v>1</v>
      </c>
      <c r="L146" s="146" t="str">
        <f t="shared" si="110"/>
        <v>C1</v>
      </c>
      <c r="M146" s="146" t="str">
        <f t="shared" si="111"/>
        <v>CB4</v>
      </c>
      <c r="N146" s="146" t="str">
        <f t="shared" si="112"/>
        <v>CL5</v>
      </c>
      <c r="O146" s="146">
        <f t="shared" si="113"/>
        <v>0</v>
      </c>
      <c r="P146" s="146">
        <f t="shared" si="114"/>
        <v>50</v>
      </c>
      <c r="Q146" s="146">
        <f t="shared" si="115"/>
        <v>1200</v>
      </c>
      <c r="R146" s="146">
        <f t="shared" si="116"/>
        <v>60</v>
      </c>
      <c r="S146" s="146">
        <f t="shared" si="117"/>
        <v>0.37</v>
      </c>
      <c r="T146" s="146">
        <f t="shared" si="118"/>
        <v>310</v>
      </c>
      <c r="V146" s="237">
        <f t="shared" si="143"/>
        <v>7.4521027490946842E-2</v>
      </c>
      <c r="W146" s="214">
        <f t="shared" si="144"/>
        <v>2.5959451653615302</v>
      </c>
      <c r="Y146" s="238">
        <f t="shared" si="145"/>
        <v>0.25346437974814473</v>
      </c>
      <c r="Z146" s="214">
        <f t="shared" si="146"/>
        <v>0.84910567215628485</v>
      </c>
      <c r="AB146" s="207">
        <f>INDEX(Coefficients!$O$3:$O$7,MATCH(S146,Coefficients!$O$3:$O$7))</f>
        <v>0.3</v>
      </c>
      <c r="AC146" s="207">
        <f>INDEX(Coefficients!$O$3:$O$7,MATCH(S146,Coefficients!$O$3:$O$7)+1)</f>
        <v>0.4</v>
      </c>
      <c r="AD146" s="212">
        <f>INDEX(Coefficients!$P$3:$P$7,MATCH(S146,Coefficients!$O$3:$O$7))</f>
        <v>50</v>
      </c>
      <c r="AE146" s="212">
        <f>INDEX(Coefficients!$P$3:$P$7,MATCH(S146,Coefficients!$O$3:$O$7)+1)</f>
        <v>41.8</v>
      </c>
      <c r="AF146" s="212">
        <f t="shared" si="119"/>
        <v>44.26</v>
      </c>
      <c r="AG146" s="136">
        <f t="shared" si="165"/>
        <v>2048</v>
      </c>
      <c r="AH146" s="137">
        <f t="shared" si="166"/>
        <v>21.054000000000002</v>
      </c>
      <c r="AI146" s="207">
        <f t="shared" si="147"/>
        <v>979.67549999999994</v>
      </c>
      <c r="AJ146" s="213">
        <f t="shared" si="148"/>
        <v>19.993377551020409</v>
      </c>
      <c r="AK146" s="136">
        <v>12</v>
      </c>
      <c r="AL146" s="137">
        <f t="shared" si="167"/>
        <v>61.136875000000003</v>
      </c>
      <c r="AM146" s="214">
        <f t="shared" si="168"/>
        <v>0.99958941279372249</v>
      </c>
      <c r="AN146" s="207">
        <f>INDEX(Coefficients!$K$3:$K$10,MATCH(S146,Coefficients!$K$3:$K$10))</f>
        <v>0.35</v>
      </c>
      <c r="AO146" s="207">
        <f>INDEX(Coefficients!$K$3:$K$10,MATCH(S146,Coefficients!$K$3:$K$10)+1)</f>
        <v>0.4</v>
      </c>
      <c r="AP146" s="207">
        <f>INDEX(Coefficients!$L$3:$L$10,MATCH(S146,Coefficients!$K$3:$K$10))</f>
        <v>0.19142307491680963</v>
      </c>
      <c r="AQ146" s="207">
        <f>INDEX(Coefficients!$L$3:$L$10,MATCH(S146,Coefficients!$K$3:$K$10)+1)</f>
        <v>0.35425563574488944</v>
      </c>
      <c r="AR146" s="214">
        <f>INDEX(Coefficients!$M$3:$M$10,MATCH(S146,Coefficients!$K$3:$K$10))</f>
        <v>0.20023799980895765</v>
      </c>
      <c r="AS146" s="214">
        <f>INDEX(Coefficients!$M$3:$M$10,MATCH(S146,Coefficients!$K$3:$K$10)+1)</f>
        <v>0.20987997823914079</v>
      </c>
      <c r="AT146" s="92">
        <f t="shared" si="149"/>
        <v>2.5655609924804158E-5</v>
      </c>
      <c r="AU146" s="140">
        <f t="shared" si="124"/>
        <v>0.20409479118103091</v>
      </c>
      <c r="AV146" s="215">
        <f t="shared" si="150"/>
        <v>1.1593701855396413E-5</v>
      </c>
      <c r="AW146" s="118">
        <f t="shared" si="151"/>
        <v>3.6586159151680731E-2</v>
      </c>
      <c r="AX146" s="136">
        <f t="shared" si="125"/>
        <v>0.71366705445737511</v>
      </c>
      <c r="AY146" s="205">
        <f t="shared" si="169"/>
        <v>84.741590689541354</v>
      </c>
      <c r="AZ146" s="137">
        <f t="shared" si="170"/>
        <v>548.69999999999982</v>
      </c>
      <c r="BA146" s="213">
        <f t="shared" si="152"/>
        <v>21543.65</v>
      </c>
      <c r="BB146" s="228">
        <f t="shared" si="153"/>
        <v>8.3536602040816337E-4</v>
      </c>
      <c r="BC146" s="136" t="str">
        <f t="shared" si="128"/>
        <v>YES</v>
      </c>
      <c r="BD146" s="209">
        <f t="shared" si="171"/>
        <v>3.726051374547342</v>
      </c>
      <c r="BE146" s="55">
        <f t="shared" si="130"/>
        <v>7.4521027490946842E-2</v>
      </c>
      <c r="BF146" s="126">
        <f t="shared" si="172"/>
        <v>2.5959451653615302</v>
      </c>
      <c r="BG146" s="46">
        <f t="shared" si="154"/>
        <v>-0.84032492268600101</v>
      </c>
      <c r="BH146" s="204">
        <f>VLOOKUP(M146,Coefficients!$E$4:$I$7,3)</f>
        <v>0.43099999999999999</v>
      </c>
      <c r="BI146" s="136">
        <f t="shared" si="155"/>
        <v>2.5000000000000001E-2</v>
      </c>
      <c r="BJ146" s="50">
        <f t="shared" si="156"/>
        <v>0.43092864311224494</v>
      </c>
      <c r="BK146" s="134">
        <f t="shared" si="157"/>
        <v>20.894906998451209</v>
      </c>
      <c r="BL146" s="46"/>
      <c r="BM146" s="33"/>
      <c r="CB146" s="205" t="str">
        <f t="shared" si="173"/>
        <v>splash</v>
      </c>
      <c r="CC146" s="212">
        <f t="shared" si="174"/>
        <v>1</v>
      </c>
      <c r="CD146" s="205">
        <f>IF(CB146="atmospheric",IF(CC146&gt;=1,Coefficients!$T$5,Coefficients!$T$4),Coefficients!$T$3)</f>
        <v>7.35</v>
      </c>
      <c r="CE146" s="136">
        <f>IF(S146&lt;Coefficients!$V$3,Coefficients!$X$3-(Coefficients!$X$4-Coefficients!$X$3)*(Coefficients!$V$3-S146)/(Coefficients!$V$4-Coefficients!$V$3),IF(S146&gt;Coefficients!$V$6,(Coefficients!$X$6-Coefficients!$X$5)*(S146-Coefficients!$V$6)/(Coefficients!$V$6-Coefficients!$V$5)+Coefficients!$X$6,VLOOKUP(S146,Coefficients!$V$3:$X$6,3)))</f>
        <v>5.1999999999999975</v>
      </c>
      <c r="CF146" s="119">
        <f t="shared" si="158"/>
        <v>1.6409601519999992E-4</v>
      </c>
      <c r="CG146" s="136">
        <f>VLOOKUP(CB146,Coefficients!$Z$4:$AD$7,4,FALSE)</f>
        <v>0.26500000000000001</v>
      </c>
      <c r="CH146" s="136">
        <f>VLOOKUP(CB146,Coefficients!$Z$4:$AD$7,2,FALSE)</f>
        <v>0.37</v>
      </c>
      <c r="CI146" s="214">
        <f t="shared" si="175"/>
        <v>6.6637664465705218</v>
      </c>
      <c r="CJ146" s="47">
        <f t="shared" si="176"/>
        <v>0.84910567215628485</v>
      </c>
      <c r="CK146" s="34">
        <v>3.35</v>
      </c>
      <c r="CL146" s="52">
        <f t="shared" si="159"/>
        <v>0.25346437974814473</v>
      </c>
      <c r="CM146" s="51">
        <f>VLOOKUP(N146,Coefficients!$E$12:$I$16,3)</f>
        <v>6.0350000000000001</v>
      </c>
      <c r="CN146" s="136">
        <f t="shared" si="160"/>
        <v>2.5000000000000001E-2</v>
      </c>
      <c r="CO146" s="50">
        <f t="shared" si="161"/>
        <v>6.0340008380102041</v>
      </c>
      <c r="CP146" s="189">
        <f t="shared" si="162"/>
        <v>292.57717804095836</v>
      </c>
      <c r="DL146" s="133">
        <f t="shared" si="163"/>
        <v>6.4660000000000002</v>
      </c>
      <c r="DM146" s="133">
        <f t="shared" si="177"/>
        <v>11.520299520011518</v>
      </c>
      <c r="DN146" s="133">
        <f t="shared" si="178"/>
        <v>5.4221766846903838</v>
      </c>
      <c r="DO146" s="133">
        <f t="shared" si="179"/>
        <v>36406.043454349718</v>
      </c>
      <c r="DP146" s="133">
        <f t="shared" si="180"/>
        <v>7.6844907662845571E-3</v>
      </c>
      <c r="DQ146" s="133">
        <f t="shared" si="140"/>
        <v>1.2312588660166142E-2</v>
      </c>
      <c r="DR146" s="133">
        <f t="shared" si="164"/>
        <v>7.8961705968650796E-4</v>
      </c>
      <c r="DS146" s="133">
        <v>1</v>
      </c>
      <c r="DT146" s="133">
        <f t="shared" si="181"/>
        <v>4.4417704023999391</v>
      </c>
      <c r="DU146" s="134"/>
      <c r="DV146" s="48">
        <f t="shared" si="182"/>
        <v>1.8888426011187284E-2</v>
      </c>
    </row>
    <row r="147" spans="2:126" outlineLevel="1">
      <c r="B147" s="56" t="s">
        <v>99</v>
      </c>
      <c r="C147" s="56" t="s">
        <v>189</v>
      </c>
      <c r="D147" s="56">
        <v>2049</v>
      </c>
      <c r="E147" s="57">
        <f>'MRI-CGCM2.3.2 (Likely)'!M77</f>
        <v>21.106999999999999</v>
      </c>
      <c r="F147" s="57">
        <f>'MRI-CGCM2.3.2 (Likely)'!S77</f>
        <v>61.099687500000002</v>
      </c>
      <c r="G147" s="57">
        <f>'MRI-CGCM2.3.2 (Likely)'!K77</f>
        <v>554.8499999999998</v>
      </c>
      <c r="H147" s="146">
        <f t="shared" si="106"/>
        <v>2007</v>
      </c>
      <c r="I147" s="141" t="str">
        <f t="shared" si="107"/>
        <v>Pile No 243 @ Berth 107</v>
      </c>
      <c r="J147" s="205" t="str">
        <f t="shared" si="108"/>
        <v>splash</v>
      </c>
      <c r="K147" s="212">
        <f t="shared" si="109"/>
        <v>1</v>
      </c>
      <c r="L147" s="146" t="str">
        <f t="shared" si="110"/>
        <v>C1</v>
      </c>
      <c r="M147" s="146" t="str">
        <f t="shared" si="111"/>
        <v>CB4</v>
      </c>
      <c r="N147" s="146" t="str">
        <f t="shared" si="112"/>
        <v>CL5</v>
      </c>
      <c r="O147" s="146">
        <f t="shared" si="113"/>
        <v>0</v>
      </c>
      <c r="P147" s="146">
        <f t="shared" si="114"/>
        <v>50</v>
      </c>
      <c r="Q147" s="146">
        <f t="shared" si="115"/>
        <v>1200</v>
      </c>
      <c r="R147" s="146">
        <f t="shared" si="116"/>
        <v>60</v>
      </c>
      <c r="S147" s="146">
        <f t="shared" si="117"/>
        <v>0.37</v>
      </c>
      <c r="T147" s="146">
        <f t="shared" si="118"/>
        <v>310</v>
      </c>
      <c r="V147" s="237">
        <f t="shared" si="143"/>
        <v>7.5188645580012856E-2</v>
      </c>
      <c r="W147" s="214">
        <f t="shared" si="144"/>
        <v>2.6293260698148306</v>
      </c>
      <c r="Y147" s="238">
        <f t="shared" si="145"/>
        <v>0.25912655077712848</v>
      </c>
      <c r="Z147" s="214">
        <f t="shared" si="146"/>
        <v>0.86807394510338043</v>
      </c>
      <c r="AB147" s="207">
        <f>INDEX(Coefficients!$O$3:$O$7,MATCH(S147,Coefficients!$O$3:$O$7))</f>
        <v>0.3</v>
      </c>
      <c r="AC147" s="207">
        <f>INDEX(Coefficients!$O$3:$O$7,MATCH(S147,Coefficients!$O$3:$O$7)+1)</f>
        <v>0.4</v>
      </c>
      <c r="AD147" s="212">
        <f>INDEX(Coefficients!$P$3:$P$7,MATCH(S147,Coefficients!$O$3:$O$7))</f>
        <v>50</v>
      </c>
      <c r="AE147" s="212">
        <f>INDEX(Coefficients!$P$3:$P$7,MATCH(S147,Coefficients!$O$3:$O$7)+1)</f>
        <v>41.8</v>
      </c>
      <c r="AF147" s="212">
        <f t="shared" si="119"/>
        <v>44.26</v>
      </c>
      <c r="AG147" s="136">
        <f t="shared" si="165"/>
        <v>2049</v>
      </c>
      <c r="AH147" s="137">
        <f t="shared" si="166"/>
        <v>21.106999999999999</v>
      </c>
      <c r="AI147" s="207">
        <f t="shared" si="147"/>
        <v>1000.7824999999999</v>
      </c>
      <c r="AJ147" s="213">
        <f t="shared" si="148"/>
        <v>20.015649999999997</v>
      </c>
      <c r="AK147" s="136">
        <v>12</v>
      </c>
      <c r="AL147" s="137">
        <f t="shared" si="167"/>
        <v>61.099687500000002</v>
      </c>
      <c r="AM147" s="214">
        <f t="shared" si="168"/>
        <v>1.000970885542724</v>
      </c>
      <c r="AN147" s="207">
        <f>INDEX(Coefficients!$K$3:$K$10,MATCH(S147,Coefficients!$K$3:$K$10))</f>
        <v>0.35</v>
      </c>
      <c r="AO147" s="207">
        <f>INDEX(Coefficients!$K$3:$K$10,MATCH(S147,Coefficients!$K$3:$K$10)+1)</f>
        <v>0.4</v>
      </c>
      <c r="AP147" s="207">
        <f>INDEX(Coefficients!$L$3:$L$10,MATCH(S147,Coefficients!$K$3:$K$10))</f>
        <v>0.19142307491680963</v>
      </c>
      <c r="AQ147" s="207">
        <f>INDEX(Coefficients!$L$3:$L$10,MATCH(S147,Coefficients!$K$3:$K$10)+1)</f>
        <v>0.35425563574488944</v>
      </c>
      <c r="AR147" s="214">
        <f>INDEX(Coefficients!$M$3:$M$10,MATCH(S147,Coefficients!$K$3:$K$10))</f>
        <v>0.20023799980895765</v>
      </c>
      <c r="AS147" s="214">
        <f>INDEX(Coefficients!$M$3:$M$10,MATCH(S147,Coefficients!$K$3:$K$10)+1)</f>
        <v>0.20987997823914079</v>
      </c>
      <c r="AT147" s="92">
        <f t="shared" si="149"/>
        <v>2.5655609924804158E-5</v>
      </c>
      <c r="AU147" s="140">
        <f t="shared" si="124"/>
        <v>0.20409479118103091</v>
      </c>
      <c r="AV147" s="215">
        <f t="shared" si="150"/>
        <v>1.154599634216788E-5</v>
      </c>
      <c r="AW147" s="118">
        <f t="shared" si="151"/>
        <v>3.6435615216606251E-2</v>
      </c>
      <c r="AX147" s="136">
        <f t="shared" si="125"/>
        <v>0.71366705445737511</v>
      </c>
      <c r="AY147" s="205">
        <f t="shared" si="169"/>
        <v>84.741590689541354</v>
      </c>
      <c r="AZ147" s="137">
        <f t="shared" si="170"/>
        <v>554.8499999999998</v>
      </c>
      <c r="BA147" s="213">
        <f t="shared" si="152"/>
        <v>22098.5</v>
      </c>
      <c r="BB147" s="228">
        <f t="shared" si="153"/>
        <v>8.39743E-4</v>
      </c>
      <c r="BC147" s="136" t="str">
        <f t="shared" si="128"/>
        <v>YES</v>
      </c>
      <c r="BD147" s="209">
        <f t="shared" si="171"/>
        <v>3.7594322790006425</v>
      </c>
      <c r="BE147" s="55">
        <f t="shared" si="130"/>
        <v>7.5188645580012856E-2</v>
      </c>
      <c r="BF147" s="126">
        <f t="shared" si="172"/>
        <v>2.6293260698148306</v>
      </c>
      <c r="BG147" s="46">
        <f t="shared" si="154"/>
        <v>-0.84140668931579665</v>
      </c>
      <c r="BH147" s="204">
        <f>VLOOKUP(M147,Coefficients!$E$4:$I$7,3)</f>
        <v>0.43099999999999999</v>
      </c>
      <c r="BI147" s="136">
        <f t="shared" si="155"/>
        <v>7.2999999999999995E-2</v>
      </c>
      <c r="BJ147" s="50">
        <f t="shared" si="156"/>
        <v>0.43149239594999994</v>
      </c>
      <c r="BK147" s="134">
        <f t="shared" si="157"/>
        <v>21.326399394401207</v>
      </c>
      <c r="BL147" s="46"/>
      <c r="BM147" s="33"/>
      <c r="CB147" s="205" t="str">
        <f t="shared" si="173"/>
        <v>splash</v>
      </c>
      <c r="CC147" s="212">
        <f t="shared" si="174"/>
        <v>1</v>
      </c>
      <c r="CD147" s="205">
        <f>IF(CB147="atmospheric",IF(CC147&gt;=1,Coefficients!$T$5,Coefficients!$T$4),Coefficients!$T$3)</f>
        <v>7.35</v>
      </c>
      <c r="CE147" s="136">
        <f>IF(S147&lt;Coefficients!$V$3,Coefficients!$X$3-(Coefficients!$X$4-Coefficients!$X$3)*(Coefficients!$V$3-S147)/(Coefficients!$V$4-Coefficients!$V$3),IF(S147&gt;Coefficients!$V$6,(Coefficients!$X$6-Coefficients!$X$5)*(S147-Coefficients!$V$6)/(Coefficients!$V$6-Coefficients!$V$5)+Coefficients!$X$6,VLOOKUP(S147,Coefficients!$V$3:$X$6,3)))</f>
        <v>5.1999999999999975</v>
      </c>
      <c r="CF147" s="119">
        <f t="shared" si="158"/>
        <v>1.6409601519999992E-4</v>
      </c>
      <c r="CG147" s="136">
        <f>VLOOKUP(CB147,Coefficients!$Z$4:$AD$7,4,FALSE)</f>
        <v>0.26500000000000001</v>
      </c>
      <c r="CH147" s="136">
        <f>VLOOKUP(CB147,Coefficients!$Z$4:$AD$7,2,FALSE)</f>
        <v>0.37</v>
      </c>
      <c r="CI147" s="214">
        <f t="shared" si="175"/>
        <v>6.6624916480968768</v>
      </c>
      <c r="CJ147" s="47">
        <f t="shared" si="176"/>
        <v>0.86807394510338043</v>
      </c>
      <c r="CK147" s="34">
        <v>3.35</v>
      </c>
      <c r="CL147" s="52">
        <f t="shared" si="159"/>
        <v>0.25912655077712848</v>
      </c>
      <c r="CM147" s="51">
        <f>VLOOKUP(N147,Coefficients!$E$12:$I$16,3)</f>
        <v>6.0350000000000001</v>
      </c>
      <c r="CN147" s="136">
        <f t="shared" si="160"/>
        <v>7.2999999999999995E-2</v>
      </c>
      <c r="CO147" s="50">
        <f t="shared" si="161"/>
        <v>6.04189468575</v>
      </c>
      <c r="CP147" s="189">
        <f t="shared" si="162"/>
        <v>298.61907272670834</v>
      </c>
      <c r="DL147" s="133">
        <f t="shared" si="163"/>
        <v>6.4660000000000002</v>
      </c>
      <c r="DM147" s="133">
        <f t="shared" si="177"/>
        <v>11.520299520011518</v>
      </c>
      <c r="DN147" s="133">
        <f t="shared" si="178"/>
        <v>5.4221766846903838</v>
      </c>
      <c r="DO147" s="133">
        <f t="shared" si="179"/>
        <v>36406.043454349718</v>
      </c>
      <c r="DP147" s="133">
        <f t="shared" si="180"/>
        <v>7.6844907662845571E-3</v>
      </c>
      <c r="DQ147" s="133">
        <f t="shared" si="140"/>
        <v>1.2312588660166142E-2</v>
      </c>
      <c r="DR147" s="133">
        <f t="shared" si="164"/>
        <v>7.8961705968650796E-4</v>
      </c>
      <c r="DS147" s="133">
        <v>1</v>
      </c>
      <c r="DT147" s="133">
        <f t="shared" si="181"/>
        <v>4.4417704023999391</v>
      </c>
      <c r="DU147" s="134"/>
      <c r="DV147" s="48">
        <f t="shared" si="182"/>
        <v>1.9483374386752718E-2</v>
      </c>
    </row>
    <row r="148" spans="2:126" outlineLevel="1">
      <c r="B148" s="56" t="s">
        <v>99</v>
      </c>
      <c r="C148" s="56" t="s">
        <v>189</v>
      </c>
      <c r="D148" s="56">
        <v>2050</v>
      </c>
      <c r="E148" s="57">
        <f>'MRI-CGCM2.3.2 (Likely)'!M78</f>
        <v>21.16</v>
      </c>
      <c r="F148" s="57">
        <f>'MRI-CGCM2.3.2 (Likely)'!S78</f>
        <v>61.0625</v>
      </c>
      <c r="G148" s="57">
        <f>'MRI-CGCM2.3.2 (Likely)'!K78</f>
        <v>561</v>
      </c>
      <c r="H148" s="146">
        <f t="shared" si="106"/>
        <v>2007</v>
      </c>
      <c r="I148" s="141" t="str">
        <f t="shared" si="107"/>
        <v>Pile No 243 @ Berth 107</v>
      </c>
      <c r="J148" s="205" t="str">
        <f t="shared" si="108"/>
        <v>splash</v>
      </c>
      <c r="K148" s="212">
        <f t="shared" si="109"/>
        <v>1</v>
      </c>
      <c r="L148" s="146" t="str">
        <f t="shared" si="110"/>
        <v>C1</v>
      </c>
      <c r="M148" s="146" t="str">
        <f t="shared" si="111"/>
        <v>CB4</v>
      </c>
      <c r="N148" s="146" t="str">
        <f t="shared" si="112"/>
        <v>CL5</v>
      </c>
      <c r="O148" s="146">
        <f t="shared" si="113"/>
        <v>0</v>
      </c>
      <c r="P148" s="146">
        <f t="shared" si="114"/>
        <v>50</v>
      </c>
      <c r="Q148" s="146">
        <f t="shared" si="115"/>
        <v>1200</v>
      </c>
      <c r="R148" s="146">
        <f t="shared" si="116"/>
        <v>60</v>
      </c>
      <c r="S148" s="146">
        <f t="shared" si="117"/>
        <v>0.37</v>
      </c>
      <c r="T148" s="146">
        <f t="shared" si="118"/>
        <v>310</v>
      </c>
      <c r="V148" s="237">
        <f t="shared" si="143"/>
        <v>7.5855742658771375E-2</v>
      </c>
      <c r="W148" s="214">
        <f t="shared" si="144"/>
        <v>2.6626809237527569</v>
      </c>
      <c r="Y148" s="238">
        <f t="shared" si="145"/>
        <v>0.26474798962290325</v>
      </c>
      <c r="Z148" s="214">
        <f t="shared" si="146"/>
        <v>0.88690576523672593</v>
      </c>
      <c r="AB148" s="207">
        <f>INDEX(Coefficients!$O$3:$O$7,MATCH(S148,Coefficients!$O$3:$O$7))</f>
        <v>0.3</v>
      </c>
      <c r="AC148" s="207">
        <f>INDEX(Coefficients!$O$3:$O$7,MATCH(S148,Coefficients!$O$3:$O$7)+1)</f>
        <v>0.4</v>
      </c>
      <c r="AD148" s="212">
        <f>INDEX(Coefficients!$P$3:$P$7,MATCH(S148,Coefficients!$O$3:$O$7))</f>
        <v>50</v>
      </c>
      <c r="AE148" s="212">
        <f>INDEX(Coefficients!$P$3:$P$7,MATCH(S148,Coefficients!$O$3:$O$7)+1)</f>
        <v>41.8</v>
      </c>
      <c r="AF148" s="212">
        <f t="shared" si="119"/>
        <v>44.26</v>
      </c>
      <c r="AG148" s="136">
        <f t="shared" si="165"/>
        <v>2050</v>
      </c>
      <c r="AH148" s="137">
        <f t="shared" si="166"/>
        <v>21.16</v>
      </c>
      <c r="AI148" s="207">
        <f t="shared" si="147"/>
        <v>1021.9424999999999</v>
      </c>
      <c r="AJ148" s="213">
        <f t="shared" si="148"/>
        <v>20.038088235294115</v>
      </c>
      <c r="AK148" s="136">
        <v>12</v>
      </c>
      <c r="AL148" s="137">
        <f t="shared" si="167"/>
        <v>61.0625</v>
      </c>
      <c r="AM148" s="214">
        <f t="shared" si="168"/>
        <v>1.0023643592035494</v>
      </c>
      <c r="AN148" s="207">
        <f>INDEX(Coefficients!$K$3:$K$10,MATCH(S148,Coefficients!$K$3:$K$10))</f>
        <v>0.35</v>
      </c>
      <c r="AO148" s="207">
        <f>INDEX(Coefficients!$K$3:$K$10,MATCH(S148,Coefficients!$K$3:$K$10)+1)</f>
        <v>0.4</v>
      </c>
      <c r="AP148" s="207">
        <f>INDEX(Coefficients!$L$3:$L$10,MATCH(S148,Coefficients!$K$3:$K$10))</f>
        <v>0.19142307491680963</v>
      </c>
      <c r="AQ148" s="207">
        <f>INDEX(Coefficients!$L$3:$L$10,MATCH(S148,Coefficients!$K$3:$K$10)+1)</f>
        <v>0.35425563574488944</v>
      </c>
      <c r="AR148" s="214">
        <f>INDEX(Coefficients!$M$3:$M$10,MATCH(S148,Coefficients!$K$3:$K$10))</f>
        <v>0.20023799980895765</v>
      </c>
      <c r="AS148" s="214">
        <f>INDEX(Coefficients!$M$3:$M$10,MATCH(S148,Coefficients!$K$3:$K$10)+1)</f>
        <v>0.20987997823914079</v>
      </c>
      <c r="AT148" s="92">
        <f t="shared" si="149"/>
        <v>2.5655609924804158E-5</v>
      </c>
      <c r="AU148" s="140">
        <f t="shared" si="124"/>
        <v>0.20409479118103091</v>
      </c>
      <c r="AV148" s="215">
        <f t="shared" si="150"/>
        <v>1.1499426065209516E-5</v>
      </c>
      <c r="AW148" s="118">
        <f t="shared" si="151"/>
        <v>3.6288653738228788E-2</v>
      </c>
      <c r="AX148" s="136">
        <f t="shared" si="125"/>
        <v>0.71366705445737511</v>
      </c>
      <c r="AY148" s="205">
        <f t="shared" si="169"/>
        <v>84.741590689541354</v>
      </c>
      <c r="AZ148" s="137">
        <f t="shared" si="170"/>
        <v>561</v>
      </c>
      <c r="BA148" s="213">
        <f t="shared" si="152"/>
        <v>22659.5</v>
      </c>
      <c r="BB148" s="228">
        <f t="shared" si="153"/>
        <v>8.4417745098039224E-4</v>
      </c>
      <c r="BC148" s="136" t="str">
        <f t="shared" si="128"/>
        <v>YES</v>
      </c>
      <c r="BD148" s="209">
        <f t="shared" si="171"/>
        <v>3.7927871329385687</v>
      </c>
      <c r="BE148" s="55">
        <f t="shared" si="130"/>
        <v>7.5855742658771375E-2</v>
      </c>
      <c r="BF148" s="126">
        <f t="shared" si="172"/>
        <v>2.6626809237527569</v>
      </c>
      <c r="BG148" s="46">
        <f t="shared" si="154"/>
        <v>-0.84244559782087625</v>
      </c>
      <c r="BH148" s="204">
        <f>VLOOKUP(M148,Coefficients!$E$4:$I$7,3)</f>
        <v>0.43099999999999999</v>
      </c>
      <c r="BI148" s="136">
        <f t="shared" si="155"/>
        <v>7.2999999999999995E-2</v>
      </c>
      <c r="BJ148" s="50">
        <f t="shared" si="156"/>
        <v>0.43219837014705875</v>
      </c>
      <c r="BK148" s="134">
        <f t="shared" si="157"/>
        <v>21.758597764548266</v>
      </c>
      <c r="BL148" s="46"/>
      <c r="BM148" s="33"/>
      <c r="CB148" s="205" t="str">
        <f t="shared" si="173"/>
        <v>splash</v>
      </c>
      <c r="CC148" s="212">
        <f t="shared" si="174"/>
        <v>1</v>
      </c>
      <c r="CD148" s="205">
        <f>IF(CB148="atmospheric",IF(CC148&gt;=1,Coefficients!$T$5,Coefficients!$T$4),Coefficients!$T$3)</f>
        <v>7.35</v>
      </c>
      <c r="CE148" s="136">
        <f>IF(S148&lt;Coefficients!$V$3,Coefficients!$X$3-(Coefficients!$X$4-Coefficients!$X$3)*(Coefficients!$V$3-S148)/(Coefficients!$V$4-Coefficients!$V$3),IF(S148&gt;Coefficients!$V$6,(Coefficients!$X$6-Coefficients!$X$5)*(S148-Coefficients!$V$6)/(Coefficients!$V$6-Coefficients!$V$5)+Coefficients!$X$6,VLOOKUP(S148,Coefficients!$V$3:$X$6,3)))</f>
        <v>5.1999999999999975</v>
      </c>
      <c r="CF148" s="119">
        <f t="shared" si="158"/>
        <v>1.6409601519999992E-4</v>
      </c>
      <c r="CG148" s="136">
        <f>VLOOKUP(CB148,Coefficients!$Z$4:$AD$7,4,FALSE)</f>
        <v>0.26500000000000001</v>
      </c>
      <c r="CH148" s="136">
        <f>VLOOKUP(CB148,Coefficients!$Z$4:$AD$7,2,FALSE)</f>
        <v>0.37</v>
      </c>
      <c r="CI148" s="214">
        <f t="shared" si="175"/>
        <v>6.6611903155096188</v>
      </c>
      <c r="CJ148" s="47">
        <f t="shared" si="176"/>
        <v>0.88690576523672593</v>
      </c>
      <c r="CK148" s="34">
        <v>3.35</v>
      </c>
      <c r="CL148" s="52">
        <f t="shared" si="159"/>
        <v>0.26474798962290325</v>
      </c>
      <c r="CM148" s="51">
        <f>VLOOKUP(N148,Coefficients!$E$12:$I$16,3)</f>
        <v>6.0350000000000001</v>
      </c>
      <c r="CN148" s="136">
        <f t="shared" si="160"/>
        <v>7.2999999999999995E-2</v>
      </c>
      <c r="CO148" s="50">
        <f t="shared" si="161"/>
        <v>6.0517799624999995</v>
      </c>
      <c r="CP148" s="189">
        <f t="shared" si="162"/>
        <v>304.67085268920835</v>
      </c>
      <c r="DL148" s="133">
        <f t="shared" si="163"/>
        <v>6.4660000000000002</v>
      </c>
      <c r="DM148" s="133">
        <f t="shared" si="177"/>
        <v>11.520299520011518</v>
      </c>
      <c r="DN148" s="133">
        <f t="shared" si="178"/>
        <v>5.4221766846903838</v>
      </c>
      <c r="DO148" s="133">
        <f t="shared" si="179"/>
        <v>36406.043454349718</v>
      </c>
      <c r="DP148" s="133">
        <f t="shared" si="180"/>
        <v>7.6844907662845571E-3</v>
      </c>
      <c r="DQ148" s="133">
        <f t="shared" si="140"/>
        <v>1.2312588660166142E-2</v>
      </c>
      <c r="DR148" s="133">
        <f t="shared" si="164"/>
        <v>7.8961705968650796E-4</v>
      </c>
      <c r="DS148" s="133">
        <v>1</v>
      </c>
      <c r="DT148" s="133">
        <f t="shared" si="181"/>
        <v>4.4417704023999391</v>
      </c>
      <c r="DU148" s="134"/>
      <c r="DV148" s="48">
        <f t="shared" si="182"/>
        <v>2.0082655370262024E-2</v>
      </c>
    </row>
    <row r="149" spans="2:126" outlineLevel="1">
      <c r="B149" s="56" t="s">
        <v>99</v>
      </c>
      <c r="C149" s="56" t="s">
        <v>189</v>
      </c>
      <c r="D149" s="56">
        <v>2051</v>
      </c>
      <c r="E149" s="57">
        <f>'MRI-CGCM2.3.2 (Likely)'!M79</f>
        <v>21.223500000000001</v>
      </c>
      <c r="F149" s="57">
        <f>'MRI-CGCM2.3.2 (Likely)'!S79</f>
        <v>61.018749999999997</v>
      </c>
      <c r="G149" s="57">
        <f>'MRI-CGCM2.3.2 (Likely)'!K79</f>
        <v>568.04999999999995</v>
      </c>
      <c r="H149" s="146">
        <f t="shared" si="106"/>
        <v>2007</v>
      </c>
      <c r="I149" s="141" t="str">
        <f t="shared" si="107"/>
        <v>Pile No 243 @ Berth 107</v>
      </c>
      <c r="J149" s="205" t="str">
        <f t="shared" si="108"/>
        <v>splash</v>
      </c>
      <c r="K149" s="212">
        <f t="shared" si="109"/>
        <v>1</v>
      </c>
      <c r="L149" s="146" t="str">
        <f t="shared" si="110"/>
        <v>C1</v>
      </c>
      <c r="M149" s="146" t="str">
        <f t="shared" si="111"/>
        <v>CB4</v>
      </c>
      <c r="N149" s="146" t="str">
        <f t="shared" si="112"/>
        <v>CL5</v>
      </c>
      <c r="O149" s="146">
        <f t="shared" si="113"/>
        <v>0</v>
      </c>
      <c r="P149" s="146">
        <f t="shared" si="114"/>
        <v>50</v>
      </c>
      <c r="Q149" s="146">
        <f t="shared" si="115"/>
        <v>1200</v>
      </c>
      <c r="R149" s="146">
        <f t="shared" si="116"/>
        <v>60</v>
      </c>
      <c r="S149" s="146">
        <f t="shared" si="117"/>
        <v>0.37</v>
      </c>
      <c r="T149" s="146">
        <f t="shared" si="118"/>
        <v>310</v>
      </c>
      <c r="V149" s="237">
        <f t="shared" si="143"/>
        <v>7.6524288760808495E-2</v>
      </c>
      <c r="W149" s="214">
        <f t="shared" si="144"/>
        <v>2.6961082288546128</v>
      </c>
      <c r="Y149" s="238">
        <f t="shared" si="145"/>
        <v>0.27033404278621337</v>
      </c>
      <c r="Z149" s="214">
        <f t="shared" si="146"/>
        <v>0.90561904333381482</v>
      </c>
      <c r="AB149" s="207">
        <f>INDEX(Coefficients!$O$3:$O$7,MATCH(S149,Coefficients!$O$3:$O$7))</f>
        <v>0.3</v>
      </c>
      <c r="AC149" s="207">
        <f>INDEX(Coefficients!$O$3:$O$7,MATCH(S149,Coefficients!$O$3:$O$7)+1)</f>
        <v>0.4</v>
      </c>
      <c r="AD149" s="212">
        <f>INDEX(Coefficients!$P$3:$P$7,MATCH(S149,Coefficients!$O$3:$O$7))</f>
        <v>50</v>
      </c>
      <c r="AE149" s="212">
        <f>INDEX(Coefficients!$P$3:$P$7,MATCH(S149,Coefficients!$O$3:$O$7)+1)</f>
        <v>41.8</v>
      </c>
      <c r="AF149" s="212">
        <f t="shared" si="119"/>
        <v>44.26</v>
      </c>
      <c r="AG149" s="136">
        <f t="shared" si="165"/>
        <v>2051</v>
      </c>
      <c r="AH149" s="137">
        <f t="shared" si="166"/>
        <v>21.223500000000001</v>
      </c>
      <c r="AI149" s="207">
        <f t="shared" si="147"/>
        <v>1043.1659999999999</v>
      </c>
      <c r="AJ149" s="213">
        <f t="shared" si="148"/>
        <v>20.060884615384616</v>
      </c>
      <c r="AK149" s="136">
        <v>12</v>
      </c>
      <c r="AL149" s="137">
        <f t="shared" si="167"/>
        <v>61.018749999999997</v>
      </c>
      <c r="AM149" s="214">
        <f t="shared" si="168"/>
        <v>1.0037818422138134</v>
      </c>
      <c r="AN149" s="207">
        <f>INDEX(Coefficients!$K$3:$K$10,MATCH(S149,Coefficients!$K$3:$K$10))</f>
        <v>0.35</v>
      </c>
      <c r="AO149" s="207">
        <f>INDEX(Coefficients!$K$3:$K$10,MATCH(S149,Coefficients!$K$3:$K$10)+1)</f>
        <v>0.4</v>
      </c>
      <c r="AP149" s="207">
        <f>INDEX(Coefficients!$L$3:$L$10,MATCH(S149,Coefficients!$K$3:$K$10))</f>
        <v>0.19142307491680963</v>
      </c>
      <c r="AQ149" s="207">
        <f>INDEX(Coefficients!$L$3:$L$10,MATCH(S149,Coefficients!$K$3:$K$10)+1)</f>
        <v>0.35425563574488944</v>
      </c>
      <c r="AR149" s="214">
        <f>INDEX(Coefficients!$M$3:$M$10,MATCH(S149,Coefficients!$K$3:$K$10))</f>
        <v>0.20023799980895765</v>
      </c>
      <c r="AS149" s="214">
        <f>INDEX(Coefficients!$M$3:$M$10,MATCH(S149,Coefficients!$K$3:$K$10)+1)</f>
        <v>0.20987997823914079</v>
      </c>
      <c r="AT149" s="92">
        <f t="shared" si="149"/>
        <v>2.5655609924804158E-5</v>
      </c>
      <c r="AU149" s="140">
        <f t="shared" si="124"/>
        <v>0.20409479118103091</v>
      </c>
      <c r="AV149" s="215">
        <f t="shared" si="150"/>
        <v>1.1453942530854863E-5</v>
      </c>
      <c r="AW149" s="118">
        <f t="shared" si="151"/>
        <v>3.6145121685443961E-2</v>
      </c>
      <c r="AX149" s="136">
        <f t="shared" si="125"/>
        <v>0.71366705445737511</v>
      </c>
      <c r="AY149" s="205">
        <f t="shared" si="169"/>
        <v>84.741590689541354</v>
      </c>
      <c r="AZ149" s="137">
        <f t="shared" si="170"/>
        <v>568.04999999999995</v>
      </c>
      <c r="BA149" s="213">
        <f t="shared" si="152"/>
        <v>23227.55</v>
      </c>
      <c r="BB149" s="228">
        <f t="shared" si="153"/>
        <v>8.4869894230769232E-4</v>
      </c>
      <c r="BC149" s="136" t="str">
        <f t="shared" si="128"/>
        <v>YES</v>
      </c>
      <c r="BD149" s="209">
        <f t="shared" si="171"/>
        <v>3.8262144380404246</v>
      </c>
      <c r="BE149" s="55">
        <f t="shared" si="130"/>
        <v>7.6524288760808495E-2</v>
      </c>
      <c r="BF149" s="126">
        <f t="shared" si="172"/>
        <v>2.6961082288546128</v>
      </c>
      <c r="BG149" s="46">
        <f t="shared" si="154"/>
        <v>-0.84344001367438604</v>
      </c>
      <c r="BH149" s="204">
        <f>VLOOKUP(M149,Coefficients!$E$4:$I$7,3)</f>
        <v>0.43099999999999999</v>
      </c>
      <c r="BI149" s="136">
        <f t="shared" si="155"/>
        <v>7.2999999999999995E-2</v>
      </c>
      <c r="BJ149" s="50">
        <f t="shared" si="156"/>
        <v>0.43291561265384615</v>
      </c>
      <c r="BK149" s="134">
        <f t="shared" si="157"/>
        <v>22.191513377202114</v>
      </c>
      <c r="BL149" s="46"/>
      <c r="BM149" s="33"/>
      <c r="CB149" s="205" t="str">
        <f t="shared" si="173"/>
        <v>splash</v>
      </c>
      <c r="CC149" s="212">
        <f t="shared" si="174"/>
        <v>1</v>
      </c>
      <c r="CD149" s="205">
        <f>IF(CB149="atmospheric",IF(CC149&gt;=1,Coefficients!$T$5,Coefficients!$T$4),Coefficients!$T$3)</f>
        <v>7.35</v>
      </c>
      <c r="CE149" s="136">
        <f>IF(S149&lt;Coefficients!$V$3,Coefficients!$X$3-(Coefficients!$X$4-Coefficients!$X$3)*(Coefficients!$V$3-S149)/(Coefficients!$V$4-Coefficients!$V$3),IF(S149&gt;Coefficients!$V$6,(Coefficients!$X$6-Coefficients!$X$5)*(S149-Coefficients!$V$6)/(Coefficients!$V$6-Coefficients!$V$5)+Coefficients!$X$6,VLOOKUP(S149,Coefficients!$V$3:$X$6,3)))</f>
        <v>5.1999999999999975</v>
      </c>
      <c r="CF149" s="119">
        <f t="shared" si="158"/>
        <v>1.6409601519999992E-4</v>
      </c>
      <c r="CG149" s="136">
        <f>VLOOKUP(CB149,Coefficients!$Z$4:$AD$7,4,FALSE)</f>
        <v>0.26500000000000001</v>
      </c>
      <c r="CH149" s="136">
        <f>VLOOKUP(CB149,Coefficients!$Z$4:$AD$7,2,FALSE)</f>
        <v>0.37</v>
      </c>
      <c r="CI149" s="214">
        <f t="shared" si="175"/>
        <v>6.659851007106024</v>
      </c>
      <c r="CJ149" s="47">
        <f t="shared" si="176"/>
        <v>0.90561904333381482</v>
      </c>
      <c r="CK149" s="34">
        <v>3.35</v>
      </c>
      <c r="CL149" s="52">
        <f t="shared" si="159"/>
        <v>0.27033404278621337</v>
      </c>
      <c r="CM149" s="51">
        <f>VLOOKUP(N149,Coefficients!$E$12:$I$16,3)</f>
        <v>6.0350000000000001</v>
      </c>
      <c r="CN149" s="136">
        <f t="shared" si="160"/>
        <v>7.2999999999999995E-2</v>
      </c>
      <c r="CO149" s="50">
        <f t="shared" si="161"/>
        <v>6.0618230217307696</v>
      </c>
      <c r="CP149" s="189">
        <f t="shared" si="162"/>
        <v>310.73267571093913</v>
      </c>
      <c r="DL149" s="133">
        <f t="shared" si="163"/>
        <v>6.4660000000000002</v>
      </c>
      <c r="DM149" s="133">
        <f t="shared" si="177"/>
        <v>11.520299520011518</v>
      </c>
      <c r="DN149" s="133">
        <f t="shared" si="178"/>
        <v>5.4221766846903838</v>
      </c>
      <c r="DO149" s="133">
        <f t="shared" si="179"/>
        <v>36406.043454349718</v>
      </c>
      <c r="DP149" s="133">
        <f t="shared" si="180"/>
        <v>7.6844907662845571E-3</v>
      </c>
      <c r="DQ149" s="133">
        <f t="shared" si="140"/>
        <v>1.2312588660166142E-2</v>
      </c>
      <c r="DR149" s="133">
        <f t="shared" si="164"/>
        <v>7.8961705968650796E-4</v>
      </c>
      <c r="DS149" s="133">
        <v>1</v>
      </c>
      <c r="DT149" s="133">
        <f t="shared" si="181"/>
        <v>4.4417704023999391</v>
      </c>
      <c r="DU149" s="134"/>
      <c r="DV149" s="48">
        <f t="shared" si="182"/>
        <v>2.0687120352048952E-2</v>
      </c>
    </row>
    <row r="150" spans="2:126" outlineLevel="1">
      <c r="B150" s="56" t="s">
        <v>99</v>
      </c>
      <c r="C150" s="56" t="s">
        <v>189</v>
      </c>
      <c r="D150" s="56">
        <v>2052</v>
      </c>
      <c r="E150" s="57">
        <f>'MRI-CGCM2.3.2 (Likely)'!M80</f>
        <v>21.287000000000003</v>
      </c>
      <c r="F150" s="57">
        <f>'MRI-CGCM2.3.2 (Likely)'!S80</f>
        <v>60.975000000000001</v>
      </c>
      <c r="G150" s="57">
        <f>'MRI-CGCM2.3.2 (Likely)'!K80</f>
        <v>575.09999999999991</v>
      </c>
      <c r="H150" s="146">
        <f t="shared" si="106"/>
        <v>2007</v>
      </c>
      <c r="I150" s="141" t="str">
        <f t="shared" si="107"/>
        <v>Pile No 243 @ Berth 107</v>
      </c>
      <c r="J150" s="205" t="str">
        <f t="shared" si="108"/>
        <v>splash</v>
      </c>
      <c r="K150" s="212">
        <f t="shared" si="109"/>
        <v>1</v>
      </c>
      <c r="L150" s="146" t="str">
        <f t="shared" si="110"/>
        <v>C1</v>
      </c>
      <c r="M150" s="146" t="str">
        <f t="shared" si="111"/>
        <v>CB4</v>
      </c>
      <c r="N150" s="146" t="str">
        <f t="shared" si="112"/>
        <v>CL5</v>
      </c>
      <c r="O150" s="146">
        <f t="shared" si="113"/>
        <v>0</v>
      </c>
      <c r="P150" s="146">
        <f t="shared" si="114"/>
        <v>50</v>
      </c>
      <c r="Q150" s="146">
        <f t="shared" si="115"/>
        <v>1200</v>
      </c>
      <c r="R150" s="146">
        <f t="shared" si="116"/>
        <v>60</v>
      </c>
      <c r="S150" s="146">
        <f t="shared" si="117"/>
        <v>0.37</v>
      </c>
      <c r="T150" s="146">
        <f t="shared" si="118"/>
        <v>310</v>
      </c>
      <c r="V150" s="237">
        <f t="shared" si="143"/>
        <v>7.7194208989229851E-2</v>
      </c>
      <c r="W150" s="214">
        <f t="shared" si="144"/>
        <v>2.7296042402756808</v>
      </c>
      <c r="Y150" s="238">
        <f t="shared" si="145"/>
        <v>0.27588466360447844</v>
      </c>
      <c r="Z150" s="214">
        <f t="shared" si="146"/>
        <v>0.92421362307500277</v>
      </c>
      <c r="AB150" s="207">
        <f>INDEX(Coefficients!$O$3:$O$7,MATCH(S150,Coefficients!$O$3:$O$7))</f>
        <v>0.3</v>
      </c>
      <c r="AC150" s="207">
        <f>INDEX(Coefficients!$O$3:$O$7,MATCH(S150,Coefficients!$O$3:$O$7)+1)</f>
        <v>0.4</v>
      </c>
      <c r="AD150" s="212">
        <f>INDEX(Coefficients!$P$3:$P$7,MATCH(S150,Coefficients!$O$3:$O$7))</f>
        <v>50</v>
      </c>
      <c r="AE150" s="212">
        <f>INDEX(Coefficients!$P$3:$P$7,MATCH(S150,Coefficients!$O$3:$O$7)+1)</f>
        <v>41.8</v>
      </c>
      <c r="AF150" s="212">
        <f t="shared" si="119"/>
        <v>44.26</v>
      </c>
      <c r="AG150" s="136">
        <f t="shared" si="165"/>
        <v>2052</v>
      </c>
      <c r="AH150" s="137">
        <f t="shared" si="166"/>
        <v>21.287000000000003</v>
      </c>
      <c r="AI150" s="207">
        <f t="shared" si="147"/>
        <v>1064.453</v>
      </c>
      <c r="AJ150" s="213">
        <f t="shared" si="148"/>
        <v>20.084018867924527</v>
      </c>
      <c r="AK150" s="136">
        <v>12</v>
      </c>
      <c r="AL150" s="137">
        <f t="shared" si="167"/>
        <v>60.975000000000001</v>
      </c>
      <c r="AM150" s="214">
        <f t="shared" si="168"/>
        <v>1.0052221575951044</v>
      </c>
      <c r="AN150" s="207">
        <f>INDEX(Coefficients!$K$3:$K$10,MATCH(S150,Coefficients!$K$3:$K$10))</f>
        <v>0.35</v>
      </c>
      <c r="AO150" s="207">
        <f>INDEX(Coefficients!$K$3:$K$10,MATCH(S150,Coefficients!$K$3:$K$10)+1)</f>
        <v>0.4</v>
      </c>
      <c r="AP150" s="207">
        <f>INDEX(Coefficients!$L$3:$L$10,MATCH(S150,Coefficients!$K$3:$K$10))</f>
        <v>0.19142307491680963</v>
      </c>
      <c r="AQ150" s="207">
        <f>INDEX(Coefficients!$L$3:$L$10,MATCH(S150,Coefficients!$K$3:$K$10)+1)</f>
        <v>0.35425563574488944</v>
      </c>
      <c r="AR150" s="214">
        <f>INDEX(Coefficients!$M$3:$M$10,MATCH(S150,Coefficients!$K$3:$K$10))</f>
        <v>0.20023799980895765</v>
      </c>
      <c r="AS150" s="214">
        <f>INDEX(Coefficients!$M$3:$M$10,MATCH(S150,Coefficients!$K$3:$K$10)+1)</f>
        <v>0.20987997823914079</v>
      </c>
      <c r="AT150" s="92">
        <f t="shared" si="149"/>
        <v>2.5655609924804158E-5</v>
      </c>
      <c r="AU150" s="140">
        <f t="shared" si="124"/>
        <v>0.20409479118103091</v>
      </c>
      <c r="AV150" s="215">
        <f t="shared" si="150"/>
        <v>1.1409500199589843E-5</v>
      </c>
      <c r="AW150" s="118">
        <f t="shared" si="151"/>
        <v>3.6004875349544184E-2</v>
      </c>
      <c r="AX150" s="136">
        <f t="shared" si="125"/>
        <v>0.71366705445737511</v>
      </c>
      <c r="AY150" s="205">
        <f t="shared" si="169"/>
        <v>84.741590689541354</v>
      </c>
      <c r="AZ150" s="137">
        <f t="shared" si="170"/>
        <v>575.09999999999991</v>
      </c>
      <c r="BA150" s="213">
        <f t="shared" si="152"/>
        <v>23802.649999999998</v>
      </c>
      <c r="BB150" s="228">
        <f t="shared" si="153"/>
        <v>8.5330254716981121E-4</v>
      </c>
      <c r="BC150" s="136" t="str">
        <f t="shared" si="128"/>
        <v>YES</v>
      </c>
      <c r="BD150" s="209">
        <f t="shared" si="171"/>
        <v>3.8597104494614927</v>
      </c>
      <c r="BE150" s="55">
        <f t="shared" si="130"/>
        <v>7.7194208989229851E-2</v>
      </c>
      <c r="BF150" s="126">
        <f t="shared" si="172"/>
        <v>2.7296042402756808</v>
      </c>
      <c r="BG150" s="46">
        <f t="shared" si="154"/>
        <v>-0.84439248719281501</v>
      </c>
      <c r="BH150" s="204">
        <f>VLOOKUP(M150,Coefficients!$E$4:$I$7,3)</f>
        <v>0.43099999999999999</v>
      </c>
      <c r="BI150" s="136">
        <f t="shared" si="155"/>
        <v>7.2999999999999995E-2</v>
      </c>
      <c r="BJ150" s="50">
        <f t="shared" si="156"/>
        <v>0.43364348564150934</v>
      </c>
      <c r="BK150" s="134">
        <f t="shared" si="157"/>
        <v>22.625156862843625</v>
      </c>
      <c r="BL150" s="46"/>
      <c r="BM150" s="33"/>
      <c r="CB150" s="205" t="str">
        <f t="shared" si="173"/>
        <v>splash</v>
      </c>
      <c r="CC150" s="212">
        <f t="shared" si="174"/>
        <v>1</v>
      </c>
      <c r="CD150" s="205">
        <f>IF(CB150="atmospheric",IF(CC150&gt;=1,Coefficients!$T$5,Coefficients!$T$4),Coefficients!$T$3)</f>
        <v>7.35</v>
      </c>
      <c r="CE150" s="136">
        <f>IF(S150&lt;Coefficients!$V$3,Coefficients!$X$3-(Coefficients!$X$4-Coefficients!$X$3)*(Coefficients!$V$3-S150)/(Coefficients!$V$4-Coefficients!$V$3),IF(S150&gt;Coefficients!$V$6,(Coefficients!$X$6-Coefficients!$X$5)*(S150-Coefficients!$V$6)/(Coefficients!$V$6-Coefficients!$V$5)+Coefficients!$X$6,VLOOKUP(S150,Coefficients!$V$3:$X$6,3)))</f>
        <v>5.1999999999999975</v>
      </c>
      <c r="CF150" s="119">
        <f t="shared" si="158"/>
        <v>1.6409601519999992E-4</v>
      </c>
      <c r="CG150" s="136">
        <f>VLOOKUP(CB150,Coefficients!$Z$4:$AD$7,4,FALSE)</f>
        <v>0.26500000000000001</v>
      </c>
      <c r="CH150" s="136">
        <f>VLOOKUP(CB150,Coefficients!$Z$4:$AD$7,2,FALSE)</f>
        <v>0.37</v>
      </c>
      <c r="CI150" s="214">
        <f t="shared" si="175"/>
        <v>6.6584763359692358</v>
      </c>
      <c r="CJ150" s="47">
        <f t="shared" si="176"/>
        <v>0.92421362307500277</v>
      </c>
      <c r="CK150" s="34">
        <v>3.35</v>
      </c>
      <c r="CL150" s="52">
        <f t="shared" si="159"/>
        <v>0.27588466360447844</v>
      </c>
      <c r="CM150" s="51">
        <f>VLOOKUP(N150,Coefficients!$E$12:$I$16,3)</f>
        <v>6.0350000000000001</v>
      </c>
      <c r="CN150" s="136">
        <f t="shared" si="160"/>
        <v>7.2999999999999995E-2</v>
      </c>
      <c r="CO150" s="50">
        <f t="shared" si="161"/>
        <v>6.0720149323584893</v>
      </c>
      <c r="CP150" s="189">
        <f t="shared" si="162"/>
        <v>316.80469064329765</v>
      </c>
      <c r="DL150" s="133">
        <f t="shared" si="163"/>
        <v>6.4660000000000002</v>
      </c>
      <c r="DM150" s="133">
        <f t="shared" si="177"/>
        <v>11.520299520011518</v>
      </c>
      <c r="DN150" s="133">
        <f t="shared" si="178"/>
        <v>5.4221766846903838</v>
      </c>
      <c r="DO150" s="133">
        <f t="shared" si="179"/>
        <v>36406.043454349718</v>
      </c>
      <c r="DP150" s="133">
        <f t="shared" si="180"/>
        <v>7.6844907662845571E-3</v>
      </c>
      <c r="DQ150" s="133">
        <f t="shared" si="140"/>
        <v>1.2312588660166142E-2</v>
      </c>
      <c r="DR150" s="133">
        <f t="shared" si="164"/>
        <v>7.8961705968650796E-4</v>
      </c>
      <c r="DS150" s="133">
        <v>1</v>
      </c>
      <c r="DT150" s="133">
        <f t="shared" si="181"/>
        <v>4.4417704023999391</v>
      </c>
      <c r="DU150" s="134"/>
      <c r="DV150" s="48">
        <f t="shared" si="182"/>
        <v>2.1296698379207484E-2</v>
      </c>
    </row>
    <row r="151" spans="2:126" outlineLevel="1">
      <c r="B151" s="56" t="s">
        <v>99</v>
      </c>
      <c r="C151" s="56" t="s">
        <v>189</v>
      </c>
      <c r="D151" s="56">
        <v>2053</v>
      </c>
      <c r="E151" s="57">
        <f>'MRI-CGCM2.3.2 (Likely)'!M81</f>
        <v>21.3505</v>
      </c>
      <c r="F151" s="57">
        <f>'MRI-CGCM2.3.2 (Likely)'!S81</f>
        <v>60.931249999999999</v>
      </c>
      <c r="G151" s="57">
        <f>'MRI-CGCM2.3.2 (Likely)'!K81</f>
        <v>582.14999999999986</v>
      </c>
      <c r="H151" s="146">
        <f t="shared" si="106"/>
        <v>2007</v>
      </c>
      <c r="I151" s="141" t="str">
        <f t="shared" si="107"/>
        <v>Pile No 243 @ Berth 107</v>
      </c>
      <c r="J151" s="205" t="str">
        <f t="shared" si="108"/>
        <v>splash</v>
      </c>
      <c r="K151" s="212">
        <f t="shared" si="109"/>
        <v>1</v>
      </c>
      <c r="L151" s="146" t="str">
        <f t="shared" si="110"/>
        <v>C1</v>
      </c>
      <c r="M151" s="146" t="str">
        <f t="shared" si="111"/>
        <v>CB4</v>
      </c>
      <c r="N151" s="146" t="str">
        <f t="shared" si="112"/>
        <v>CL5</v>
      </c>
      <c r="O151" s="146">
        <f t="shared" si="113"/>
        <v>0</v>
      </c>
      <c r="P151" s="146">
        <f t="shared" si="114"/>
        <v>50</v>
      </c>
      <c r="Q151" s="146">
        <f t="shared" si="115"/>
        <v>1200</v>
      </c>
      <c r="R151" s="146">
        <f t="shared" si="116"/>
        <v>60</v>
      </c>
      <c r="S151" s="146">
        <f t="shared" si="117"/>
        <v>0.37</v>
      </c>
      <c r="T151" s="146">
        <f t="shared" si="118"/>
        <v>310</v>
      </c>
      <c r="V151" s="237">
        <f t="shared" si="143"/>
        <v>7.7865434606893061E-2</v>
      </c>
      <c r="W151" s="214">
        <f t="shared" si="144"/>
        <v>2.7631655211588413</v>
      </c>
      <c r="Y151" s="238">
        <f t="shared" si="145"/>
        <v>0.28139988589104054</v>
      </c>
      <c r="Z151" s="214">
        <f t="shared" si="146"/>
        <v>0.94268961773498583</v>
      </c>
      <c r="AB151" s="207">
        <f>INDEX(Coefficients!$O$3:$O$7,MATCH(S151,Coefficients!$O$3:$O$7))</f>
        <v>0.3</v>
      </c>
      <c r="AC151" s="207">
        <f>INDEX(Coefficients!$O$3:$O$7,MATCH(S151,Coefficients!$O$3:$O$7)+1)</f>
        <v>0.4</v>
      </c>
      <c r="AD151" s="212">
        <f>INDEX(Coefficients!$P$3:$P$7,MATCH(S151,Coefficients!$O$3:$O$7))</f>
        <v>50</v>
      </c>
      <c r="AE151" s="212">
        <f>INDEX(Coefficients!$P$3:$P$7,MATCH(S151,Coefficients!$O$3:$O$7)+1)</f>
        <v>41.8</v>
      </c>
      <c r="AF151" s="212">
        <f t="shared" si="119"/>
        <v>44.26</v>
      </c>
      <c r="AG151" s="136">
        <f t="shared" si="165"/>
        <v>2053</v>
      </c>
      <c r="AH151" s="137">
        <f t="shared" si="166"/>
        <v>21.3505</v>
      </c>
      <c r="AI151" s="207">
        <f t="shared" si="147"/>
        <v>1085.8035</v>
      </c>
      <c r="AJ151" s="213">
        <f t="shared" si="148"/>
        <v>20.107472222222221</v>
      </c>
      <c r="AK151" s="136">
        <v>12</v>
      </c>
      <c r="AL151" s="137">
        <f t="shared" si="167"/>
        <v>60.931249999999999</v>
      </c>
      <c r="AM151" s="214">
        <f t="shared" si="168"/>
        <v>1.0066842170042469</v>
      </c>
      <c r="AN151" s="207">
        <f>INDEX(Coefficients!$K$3:$K$10,MATCH(S151,Coefficients!$K$3:$K$10))</f>
        <v>0.35</v>
      </c>
      <c r="AO151" s="207">
        <f>INDEX(Coefficients!$K$3:$K$10,MATCH(S151,Coefficients!$K$3:$K$10)+1)</f>
        <v>0.4</v>
      </c>
      <c r="AP151" s="207">
        <f>INDEX(Coefficients!$L$3:$L$10,MATCH(S151,Coefficients!$K$3:$K$10))</f>
        <v>0.19142307491680963</v>
      </c>
      <c r="AQ151" s="207">
        <f>INDEX(Coefficients!$L$3:$L$10,MATCH(S151,Coefficients!$K$3:$K$10)+1)</f>
        <v>0.35425563574488944</v>
      </c>
      <c r="AR151" s="214">
        <f>INDEX(Coefficients!$M$3:$M$10,MATCH(S151,Coefficients!$K$3:$K$10))</f>
        <v>0.20023799980895765</v>
      </c>
      <c r="AS151" s="214">
        <f>INDEX(Coefficients!$M$3:$M$10,MATCH(S151,Coefficients!$K$3:$K$10)+1)</f>
        <v>0.20987997823914079</v>
      </c>
      <c r="AT151" s="92">
        <f t="shared" si="149"/>
        <v>2.5655609924804158E-5</v>
      </c>
      <c r="AU151" s="140">
        <f t="shared" si="124"/>
        <v>0.20409479118103091</v>
      </c>
      <c r="AV151" s="215">
        <f t="shared" si="150"/>
        <v>1.1366056254324821E-5</v>
      </c>
      <c r="AW151" s="118">
        <f t="shared" si="151"/>
        <v>3.5867779612956556E-2</v>
      </c>
      <c r="AX151" s="136">
        <f t="shared" si="125"/>
        <v>0.71366705445737511</v>
      </c>
      <c r="AY151" s="205">
        <f t="shared" si="169"/>
        <v>84.741590689541354</v>
      </c>
      <c r="AZ151" s="137">
        <f t="shared" si="170"/>
        <v>582.14999999999986</v>
      </c>
      <c r="BA151" s="213">
        <f t="shared" si="152"/>
        <v>24384.799999999999</v>
      </c>
      <c r="BB151" s="228">
        <f t="shared" si="153"/>
        <v>8.5798370370370369E-4</v>
      </c>
      <c r="BC151" s="136" t="str">
        <f t="shared" si="128"/>
        <v>YES</v>
      </c>
      <c r="BD151" s="209">
        <f t="shared" si="171"/>
        <v>3.8932717303446531</v>
      </c>
      <c r="BE151" s="55">
        <f t="shared" si="130"/>
        <v>7.7865434606893061E-2</v>
      </c>
      <c r="BF151" s="126">
        <f t="shared" si="172"/>
        <v>2.7631655211588413</v>
      </c>
      <c r="BG151" s="46">
        <f t="shared" si="154"/>
        <v>-0.84530537718347476</v>
      </c>
      <c r="BH151" s="204">
        <f>VLOOKUP(M151,Coefficients!$E$4:$I$7,3)</f>
        <v>0.43099999999999999</v>
      </c>
      <c r="BI151" s="136">
        <f t="shared" si="155"/>
        <v>7.2999999999999995E-2</v>
      </c>
      <c r="BJ151" s="50">
        <f t="shared" si="156"/>
        <v>0.43438139852777774</v>
      </c>
      <c r="BK151" s="134">
        <f t="shared" si="157"/>
        <v>23.059538261371401</v>
      </c>
      <c r="BL151" s="46"/>
      <c r="BM151" s="33"/>
      <c r="CB151" s="205" t="str">
        <f t="shared" si="173"/>
        <v>splash</v>
      </c>
      <c r="CC151" s="212">
        <f t="shared" si="174"/>
        <v>1</v>
      </c>
      <c r="CD151" s="205">
        <f>IF(CB151="atmospheric",IF(CC151&gt;=1,Coefficients!$T$5,Coefficients!$T$4),Coefficients!$T$3)</f>
        <v>7.35</v>
      </c>
      <c r="CE151" s="136">
        <f>IF(S151&lt;Coefficients!$V$3,Coefficients!$X$3-(Coefficients!$X$4-Coefficients!$X$3)*(Coefficients!$V$3-S151)/(Coefficients!$V$4-Coefficients!$V$3),IF(S151&gt;Coefficients!$V$6,(Coefficients!$X$6-Coefficients!$X$5)*(S151-Coefficients!$V$6)/(Coefficients!$V$6-Coefficients!$V$5)+Coefficients!$X$6,VLOOKUP(S151,Coefficients!$V$3:$X$6,3)))</f>
        <v>5.1999999999999975</v>
      </c>
      <c r="CF151" s="119">
        <f t="shared" si="158"/>
        <v>1.6409601519999992E-4</v>
      </c>
      <c r="CG151" s="136">
        <f>VLOOKUP(CB151,Coefficients!$Z$4:$AD$7,4,FALSE)</f>
        <v>0.26500000000000001</v>
      </c>
      <c r="CH151" s="136">
        <f>VLOOKUP(CB151,Coefficients!$Z$4:$AD$7,2,FALSE)</f>
        <v>0.37</v>
      </c>
      <c r="CI151" s="214">
        <f t="shared" si="175"/>
        <v>6.6570687209214592</v>
      </c>
      <c r="CJ151" s="47">
        <f t="shared" si="176"/>
        <v>0.94268961773498583</v>
      </c>
      <c r="CK151" s="34">
        <v>3.35</v>
      </c>
      <c r="CL151" s="52">
        <f t="shared" si="159"/>
        <v>0.28139988589104054</v>
      </c>
      <c r="CM151" s="51">
        <f>VLOOKUP(N151,Coefficients!$E$12:$I$16,3)</f>
        <v>6.0350000000000001</v>
      </c>
      <c r="CN151" s="136">
        <f t="shared" si="160"/>
        <v>7.2999999999999995E-2</v>
      </c>
      <c r="CO151" s="50">
        <f t="shared" si="161"/>
        <v>6.0823474248611102</v>
      </c>
      <c r="CP151" s="189">
        <f t="shared" si="162"/>
        <v>322.88703806815874</v>
      </c>
      <c r="DL151" s="133">
        <f t="shared" si="163"/>
        <v>6.4660000000000002</v>
      </c>
      <c r="DM151" s="133">
        <f t="shared" si="177"/>
        <v>11.520299520011518</v>
      </c>
      <c r="DN151" s="133">
        <f t="shared" si="178"/>
        <v>5.4221766846903838</v>
      </c>
      <c r="DO151" s="133">
        <f t="shared" si="179"/>
        <v>36406.043454349718</v>
      </c>
      <c r="DP151" s="133">
        <f t="shared" si="180"/>
        <v>7.6844907662845571E-3</v>
      </c>
      <c r="DQ151" s="133">
        <f t="shared" si="140"/>
        <v>1.2312588660166142E-2</v>
      </c>
      <c r="DR151" s="133">
        <f t="shared" si="164"/>
        <v>7.8961705968650796E-4</v>
      </c>
      <c r="DS151" s="133">
        <v>1</v>
      </c>
      <c r="DT151" s="133">
        <f t="shared" si="181"/>
        <v>4.4417704023999391</v>
      </c>
      <c r="DU151" s="134"/>
      <c r="DV151" s="48">
        <f t="shared" si="182"/>
        <v>2.1911324413235986E-2</v>
      </c>
    </row>
    <row r="152" spans="2:126" outlineLevel="1">
      <c r="B152" s="56" t="s">
        <v>99</v>
      </c>
      <c r="C152" s="56" t="s">
        <v>189</v>
      </c>
      <c r="D152" s="56">
        <v>2054</v>
      </c>
      <c r="E152" s="57">
        <f>'MRI-CGCM2.3.2 (Likely)'!M82</f>
        <v>21.414000000000001</v>
      </c>
      <c r="F152" s="57">
        <f>'MRI-CGCM2.3.2 (Likely)'!S82</f>
        <v>60.887500000000003</v>
      </c>
      <c r="G152" s="57">
        <f>'MRI-CGCM2.3.2 (Likely)'!K82</f>
        <v>589.19999999999982</v>
      </c>
      <c r="H152" s="146">
        <f t="shared" si="106"/>
        <v>2007</v>
      </c>
      <c r="I152" s="141" t="str">
        <f t="shared" si="107"/>
        <v>Pile No 243 @ Berth 107</v>
      </c>
      <c r="J152" s="205" t="str">
        <f t="shared" si="108"/>
        <v>splash</v>
      </c>
      <c r="K152" s="212">
        <f t="shared" si="109"/>
        <v>1</v>
      </c>
      <c r="L152" s="146" t="str">
        <f t="shared" si="110"/>
        <v>C1</v>
      </c>
      <c r="M152" s="146" t="str">
        <f t="shared" si="111"/>
        <v>CB4</v>
      </c>
      <c r="N152" s="146" t="str">
        <f t="shared" si="112"/>
        <v>CL5</v>
      </c>
      <c r="O152" s="146">
        <f t="shared" si="113"/>
        <v>0</v>
      </c>
      <c r="P152" s="146">
        <f t="shared" si="114"/>
        <v>50</v>
      </c>
      <c r="Q152" s="146">
        <f t="shared" si="115"/>
        <v>1200</v>
      </c>
      <c r="R152" s="146">
        <f t="shared" si="116"/>
        <v>60</v>
      </c>
      <c r="S152" s="146">
        <f t="shared" si="117"/>
        <v>0.37</v>
      </c>
      <c r="T152" s="146">
        <f t="shared" si="118"/>
        <v>310</v>
      </c>
      <c r="V152" s="237">
        <f t="shared" si="143"/>
        <v>7.8537902476149904E-2</v>
      </c>
      <c r="W152" s="214">
        <f t="shared" si="144"/>
        <v>2.7967889146216836</v>
      </c>
      <c r="Y152" s="238">
        <f t="shared" si="145"/>
        <v>0.28687977782127949</v>
      </c>
      <c r="Z152" s="214">
        <f t="shared" si="146"/>
        <v>0.96104725570128635</v>
      </c>
      <c r="AB152" s="207">
        <f>INDEX(Coefficients!$O$3:$O$7,MATCH(S152,Coefficients!$O$3:$O$7))</f>
        <v>0.3</v>
      </c>
      <c r="AC152" s="207">
        <f>INDEX(Coefficients!$O$3:$O$7,MATCH(S152,Coefficients!$O$3:$O$7)+1)</f>
        <v>0.4</v>
      </c>
      <c r="AD152" s="212">
        <f>INDEX(Coefficients!$P$3:$P$7,MATCH(S152,Coefficients!$O$3:$O$7))</f>
        <v>50</v>
      </c>
      <c r="AE152" s="212">
        <f>INDEX(Coefficients!$P$3:$P$7,MATCH(S152,Coefficients!$O$3:$O$7)+1)</f>
        <v>41.8</v>
      </c>
      <c r="AF152" s="212">
        <f t="shared" si="119"/>
        <v>44.26</v>
      </c>
      <c r="AG152" s="136">
        <f t="shared" si="165"/>
        <v>2054</v>
      </c>
      <c r="AH152" s="137">
        <f t="shared" si="166"/>
        <v>21.414000000000001</v>
      </c>
      <c r="AI152" s="207">
        <f t="shared" si="147"/>
        <v>1107.2175</v>
      </c>
      <c r="AJ152" s="213">
        <f t="shared" si="148"/>
        <v>20.131227272727273</v>
      </c>
      <c r="AK152" s="136">
        <v>12</v>
      </c>
      <c r="AL152" s="137">
        <f t="shared" si="167"/>
        <v>60.887500000000003</v>
      </c>
      <c r="AM152" s="214">
        <f t="shared" si="168"/>
        <v>1.0081670125806896</v>
      </c>
      <c r="AN152" s="207">
        <f>INDEX(Coefficients!$K$3:$K$10,MATCH(S152,Coefficients!$K$3:$K$10))</f>
        <v>0.35</v>
      </c>
      <c r="AO152" s="207">
        <f>INDEX(Coefficients!$K$3:$K$10,MATCH(S152,Coefficients!$K$3:$K$10)+1)</f>
        <v>0.4</v>
      </c>
      <c r="AP152" s="207">
        <f>INDEX(Coefficients!$L$3:$L$10,MATCH(S152,Coefficients!$K$3:$K$10))</f>
        <v>0.19142307491680963</v>
      </c>
      <c r="AQ152" s="207">
        <f>INDEX(Coefficients!$L$3:$L$10,MATCH(S152,Coefficients!$K$3:$K$10)+1)</f>
        <v>0.35425563574488944</v>
      </c>
      <c r="AR152" s="214">
        <f>INDEX(Coefficients!$M$3:$M$10,MATCH(S152,Coefficients!$K$3:$K$10))</f>
        <v>0.20023799980895765</v>
      </c>
      <c r="AS152" s="214">
        <f>INDEX(Coefficients!$M$3:$M$10,MATCH(S152,Coefficients!$K$3:$K$10)+1)</f>
        <v>0.20987997823914079</v>
      </c>
      <c r="AT152" s="92">
        <f t="shared" si="149"/>
        <v>2.5655609924804158E-5</v>
      </c>
      <c r="AU152" s="140">
        <f t="shared" si="124"/>
        <v>0.20409479118103091</v>
      </c>
      <c r="AV152" s="215">
        <f t="shared" si="150"/>
        <v>1.1323570390755803E-5</v>
      </c>
      <c r="AW152" s="118">
        <f t="shared" si="151"/>
        <v>3.5733707287687197E-2</v>
      </c>
      <c r="AX152" s="136">
        <f t="shared" si="125"/>
        <v>0.71366705445737511</v>
      </c>
      <c r="AY152" s="205">
        <f t="shared" si="169"/>
        <v>84.741590689541354</v>
      </c>
      <c r="AZ152" s="137">
        <f t="shared" si="170"/>
        <v>589.19999999999982</v>
      </c>
      <c r="BA152" s="213">
        <f t="shared" si="152"/>
        <v>24974</v>
      </c>
      <c r="BB152" s="228">
        <f t="shared" si="153"/>
        <v>8.6273818181818187E-4</v>
      </c>
      <c r="BC152" s="136" t="str">
        <f t="shared" si="128"/>
        <v>YES</v>
      </c>
      <c r="BD152" s="209">
        <f t="shared" si="171"/>
        <v>3.9268951238074954</v>
      </c>
      <c r="BE152" s="55">
        <f t="shared" si="130"/>
        <v>7.8537902476149904E-2</v>
      </c>
      <c r="BF152" s="126">
        <f t="shared" si="172"/>
        <v>2.7967889146216836</v>
      </c>
      <c r="BG152" s="46">
        <f t="shared" si="154"/>
        <v>-0.8461808685842771</v>
      </c>
      <c r="BH152" s="204">
        <f>VLOOKUP(M152,Coefficients!$E$4:$I$7,3)</f>
        <v>0.43099999999999999</v>
      </c>
      <c r="BI152" s="136">
        <f t="shared" si="155"/>
        <v>7.2999999999999995E-2</v>
      </c>
      <c r="BJ152" s="50">
        <f t="shared" si="156"/>
        <v>0.43512880368181822</v>
      </c>
      <c r="BK152" s="134">
        <f t="shared" si="157"/>
        <v>23.494667065053218</v>
      </c>
      <c r="BL152" s="46"/>
      <c r="BM152" s="33"/>
      <c r="CB152" s="205" t="str">
        <f t="shared" si="173"/>
        <v>splash</v>
      </c>
      <c r="CC152" s="212">
        <f t="shared" si="174"/>
        <v>1</v>
      </c>
      <c r="CD152" s="205">
        <f>IF(CB152="atmospheric",IF(CC152&gt;=1,Coefficients!$T$5,Coefficients!$T$4),Coefficients!$T$3)</f>
        <v>7.35</v>
      </c>
      <c r="CE152" s="136">
        <f>IF(S152&lt;Coefficients!$V$3,Coefficients!$X$3-(Coefficients!$X$4-Coefficients!$X$3)*(Coefficients!$V$3-S152)/(Coefficients!$V$4-Coefficients!$V$3),IF(S152&gt;Coefficients!$V$6,(Coefficients!$X$6-Coefficients!$X$5)*(S152-Coefficients!$V$6)/(Coefficients!$V$6-Coefficients!$V$5)+Coefficients!$X$6,VLOOKUP(S152,Coefficients!$V$3:$X$6,3)))</f>
        <v>5.1999999999999975</v>
      </c>
      <c r="CF152" s="119">
        <f t="shared" si="158"/>
        <v>1.6409601519999992E-4</v>
      </c>
      <c r="CG152" s="136">
        <f>VLOOKUP(CB152,Coefficients!$Z$4:$AD$7,4,FALSE)</f>
        <v>0.26500000000000001</v>
      </c>
      <c r="CH152" s="136">
        <f>VLOOKUP(CB152,Coefficients!$Z$4:$AD$7,2,FALSE)</f>
        <v>0.37</v>
      </c>
      <c r="CI152" s="214">
        <f t="shared" si="175"/>
        <v>6.6556304036442766</v>
      </c>
      <c r="CJ152" s="47">
        <f t="shared" si="176"/>
        <v>0.96104725570128635</v>
      </c>
      <c r="CK152" s="34">
        <v>3.35</v>
      </c>
      <c r="CL152" s="52">
        <f t="shared" si="159"/>
        <v>0.28687977782127949</v>
      </c>
      <c r="CM152" s="51">
        <f>VLOOKUP(N152,Coefficients!$E$12:$I$16,3)</f>
        <v>6.0350000000000001</v>
      </c>
      <c r="CN152" s="136">
        <f t="shared" si="160"/>
        <v>7.2999999999999995E-2</v>
      </c>
      <c r="CO152" s="50">
        <f t="shared" si="161"/>
        <v>6.0928128311363645</v>
      </c>
      <c r="CP152" s="189">
        <f t="shared" si="162"/>
        <v>328.97985089929512</v>
      </c>
      <c r="DL152" s="133">
        <f t="shared" si="163"/>
        <v>6.4660000000000002</v>
      </c>
      <c r="DM152" s="133">
        <f t="shared" si="177"/>
        <v>11.520299520011518</v>
      </c>
      <c r="DN152" s="133">
        <f t="shared" si="178"/>
        <v>5.4221766846903838</v>
      </c>
      <c r="DO152" s="133">
        <f t="shared" si="179"/>
        <v>36406.043454349718</v>
      </c>
      <c r="DP152" s="133">
        <f t="shared" si="180"/>
        <v>7.6844907662845571E-3</v>
      </c>
      <c r="DQ152" s="133">
        <f t="shared" si="140"/>
        <v>1.2312588660166142E-2</v>
      </c>
      <c r="DR152" s="133">
        <f t="shared" si="164"/>
        <v>7.8961705968650796E-4</v>
      </c>
      <c r="DS152" s="133">
        <v>1</v>
      </c>
      <c r="DT152" s="133">
        <f t="shared" si="181"/>
        <v>4.4417704023999391</v>
      </c>
      <c r="DU152" s="134"/>
      <c r="DV152" s="48">
        <f t="shared" si="182"/>
        <v>2.2530936012907201E-2</v>
      </c>
    </row>
    <row r="153" spans="2:126" outlineLevel="1">
      <c r="B153" s="56" t="s">
        <v>99</v>
      </c>
      <c r="C153" s="56" t="s">
        <v>189</v>
      </c>
      <c r="D153" s="56">
        <v>2055</v>
      </c>
      <c r="E153" s="57">
        <f>'MRI-CGCM2.3.2 (Likely)'!M83</f>
        <v>21.477499999999999</v>
      </c>
      <c r="F153" s="57">
        <f>'MRI-CGCM2.3.2 (Likely)'!S83</f>
        <v>60.84375</v>
      </c>
      <c r="G153" s="57">
        <f>'MRI-CGCM2.3.2 (Likely)'!K83</f>
        <v>596.24999999999977</v>
      </c>
      <c r="H153" s="146">
        <f t="shared" si="106"/>
        <v>2007</v>
      </c>
      <c r="I153" s="141" t="str">
        <f t="shared" si="107"/>
        <v>Pile No 243 @ Berth 107</v>
      </c>
      <c r="J153" s="205" t="str">
        <f t="shared" si="108"/>
        <v>splash</v>
      </c>
      <c r="K153" s="212">
        <f t="shared" si="109"/>
        <v>1</v>
      </c>
      <c r="L153" s="146" t="str">
        <f t="shared" si="110"/>
        <v>C1</v>
      </c>
      <c r="M153" s="146" t="str">
        <f t="shared" si="111"/>
        <v>CB4</v>
      </c>
      <c r="N153" s="146" t="str">
        <f t="shared" si="112"/>
        <v>CL5</v>
      </c>
      <c r="O153" s="146">
        <f t="shared" si="113"/>
        <v>0</v>
      </c>
      <c r="P153" s="146">
        <f t="shared" si="114"/>
        <v>50</v>
      </c>
      <c r="Q153" s="146">
        <f t="shared" si="115"/>
        <v>1200</v>
      </c>
      <c r="R153" s="146">
        <f t="shared" si="116"/>
        <v>60</v>
      </c>
      <c r="S153" s="146">
        <f t="shared" si="117"/>
        <v>0.37</v>
      </c>
      <c r="T153" s="146">
        <f t="shared" si="118"/>
        <v>310</v>
      </c>
      <c r="V153" s="237">
        <f t="shared" si="143"/>
        <v>7.9211554557336847E-2</v>
      </c>
      <c r="W153" s="214">
        <f t="shared" si="144"/>
        <v>2.8304715186810303</v>
      </c>
      <c r="Y153" s="238">
        <f t="shared" si="145"/>
        <v>0.29232443821816417</v>
      </c>
      <c r="Z153" s="214">
        <f t="shared" si="146"/>
        <v>0.97928686803084997</v>
      </c>
      <c r="AB153" s="207">
        <f>INDEX(Coefficients!$O$3:$O$7,MATCH(S153,Coefficients!$O$3:$O$7))</f>
        <v>0.3</v>
      </c>
      <c r="AC153" s="207">
        <f>INDEX(Coefficients!$O$3:$O$7,MATCH(S153,Coefficients!$O$3:$O$7)+1)</f>
        <v>0.4</v>
      </c>
      <c r="AD153" s="212">
        <f>INDEX(Coefficients!$P$3:$P$7,MATCH(S153,Coefficients!$O$3:$O$7))</f>
        <v>50</v>
      </c>
      <c r="AE153" s="212">
        <f>INDEX(Coefficients!$P$3:$P$7,MATCH(S153,Coefficients!$O$3:$O$7)+1)</f>
        <v>41.8</v>
      </c>
      <c r="AF153" s="212">
        <f t="shared" si="119"/>
        <v>44.26</v>
      </c>
      <c r="AG153" s="136">
        <f t="shared" si="165"/>
        <v>2055</v>
      </c>
      <c r="AH153" s="137">
        <f t="shared" si="166"/>
        <v>21.477499999999999</v>
      </c>
      <c r="AI153" s="207">
        <f t="shared" si="147"/>
        <v>1128.6949999999999</v>
      </c>
      <c r="AJ153" s="213">
        <f t="shared" si="148"/>
        <v>20.155267857142857</v>
      </c>
      <c r="AK153" s="136">
        <v>12</v>
      </c>
      <c r="AL153" s="137">
        <f t="shared" si="167"/>
        <v>60.84375</v>
      </c>
      <c r="AM153" s="214">
        <f t="shared" si="168"/>
        <v>1.0096696096774693</v>
      </c>
      <c r="AN153" s="207">
        <f>INDEX(Coefficients!$K$3:$K$10,MATCH(S153,Coefficients!$K$3:$K$10))</f>
        <v>0.35</v>
      </c>
      <c r="AO153" s="207">
        <f>INDEX(Coefficients!$K$3:$K$10,MATCH(S153,Coefficients!$K$3:$K$10)+1)</f>
        <v>0.4</v>
      </c>
      <c r="AP153" s="207">
        <f>INDEX(Coefficients!$L$3:$L$10,MATCH(S153,Coefficients!$K$3:$K$10))</f>
        <v>0.19142307491680963</v>
      </c>
      <c r="AQ153" s="207">
        <f>INDEX(Coefficients!$L$3:$L$10,MATCH(S153,Coefficients!$K$3:$K$10)+1)</f>
        <v>0.35425563574488944</v>
      </c>
      <c r="AR153" s="214">
        <f>INDEX(Coefficients!$M$3:$M$10,MATCH(S153,Coefficients!$K$3:$K$10))</f>
        <v>0.20023799980895765</v>
      </c>
      <c r="AS153" s="214">
        <f>INDEX(Coefficients!$M$3:$M$10,MATCH(S153,Coefficients!$K$3:$K$10)+1)</f>
        <v>0.20987997823914079</v>
      </c>
      <c r="AT153" s="92">
        <f t="shared" si="149"/>
        <v>2.5655609924804158E-5</v>
      </c>
      <c r="AU153" s="140">
        <f t="shared" si="124"/>
        <v>0.20409479118103091</v>
      </c>
      <c r="AV153" s="215">
        <f t="shared" si="150"/>
        <v>1.1282004627349532E-5</v>
      </c>
      <c r="AW153" s="118">
        <f t="shared" si="151"/>
        <v>3.5602538515692672E-2</v>
      </c>
      <c r="AX153" s="136">
        <f t="shared" si="125"/>
        <v>0.71366705445737511</v>
      </c>
      <c r="AY153" s="205">
        <f t="shared" si="169"/>
        <v>84.741590689541354</v>
      </c>
      <c r="AZ153" s="137">
        <f t="shared" si="170"/>
        <v>596.24999999999977</v>
      </c>
      <c r="BA153" s="213">
        <f t="shared" si="152"/>
        <v>25570.25</v>
      </c>
      <c r="BB153" s="228">
        <f t="shared" si="153"/>
        <v>8.6756205357142854E-4</v>
      </c>
      <c r="BC153" s="136" t="str">
        <f t="shared" si="128"/>
        <v>YES</v>
      </c>
      <c r="BD153" s="209">
        <f t="shared" si="171"/>
        <v>3.9605777278668421</v>
      </c>
      <c r="BE153" s="55">
        <f t="shared" si="130"/>
        <v>7.9211554557336847E-2</v>
      </c>
      <c r="BF153" s="126">
        <f t="shared" si="172"/>
        <v>2.8304715186810303</v>
      </c>
      <c r="BG153" s="46">
        <f t="shared" si="154"/>
        <v>-0.84702098818942184</v>
      </c>
      <c r="BH153" s="204">
        <f>VLOOKUP(M153,Coefficients!$E$4:$I$7,3)</f>
        <v>0.43099999999999999</v>
      </c>
      <c r="BI153" s="136">
        <f t="shared" si="155"/>
        <v>7.2999999999999995E-2</v>
      </c>
      <c r="BJ153" s="50">
        <f t="shared" si="156"/>
        <v>0.43588519258928565</v>
      </c>
      <c r="BK153" s="134">
        <f t="shared" si="157"/>
        <v>23.930552257642503</v>
      </c>
      <c r="BL153" s="46"/>
      <c r="BM153" s="33"/>
      <c r="CB153" s="205" t="str">
        <f t="shared" si="173"/>
        <v>splash</v>
      </c>
      <c r="CC153" s="212">
        <f t="shared" si="174"/>
        <v>1</v>
      </c>
      <c r="CD153" s="205">
        <f>IF(CB153="atmospheric",IF(CC153&gt;=1,Coefficients!$T$5,Coefficients!$T$4),Coefficients!$T$3)</f>
        <v>7.35</v>
      </c>
      <c r="CE153" s="136">
        <f>IF(S153&lt;Coefficients!$V$3,Coefficients!$X$3-(Coefficients!$X$4-Coefficients!$X$3)*(Coefficients!$V$3-S153)/(Coefficients!$V$4-Coefficients!$V$3),IF(S153&gt;Coefficients!$V$6,(Coefficients!$X$6-Coefficients!$X$5)*(S153-Coefficients!$V$6)/(Coefficients!$V$6-Coefficients!$V$5)+Coefficients!$X$6,VLOOKUP(S153,Coefficients!$V$3:$X$6,3)))</f>
        <v>5.1999999999999975</v>
      </c>
      <c r="CF153" s="119">
        <f t="shared" si="158"/>
        <v>1.6409601519999992E-4</v>
      </c>
      <c r="CG153" s="136">
        <f>VLOOKUP(CB153,Coefficients!$Z$4:$AD$7,4,FALSE)</f>
        <v>0.26500000000000001</v>
      </c>
      <c r="CH153" s="136">
        <f>VLOOKUP(CB153,Coefficients!$Z$4:$AD$7,2,FALSE)</f>
        <v>0.37</v>
      </c>
      <c r="CI153" s="214">
        <f t="shared" si="175"/>
        <v>6.6541634640346565</v>
      </c>
      <c r="CJ153" s="47">
        <f t="shared" si="176"/>
        <v>0.97928686803084997</v>
      </c>
      <c r="CK153" s="34">
        <v>3.35</v>
      </c>
      <c r="CL153" s="52">
        <f t="shared" si="159"/>
        <v>0.29232443821816417</v>
      </c>
      <c r="CM153" s="51">
        <f>VLOOKUP(N153,Coefficients!$E$12:$I$16,3)</f>
        <v>6.0350000000000001</v>
      </c>
      <c r="CN153" s="136">
        <f t="shared" si="160"/>
        <v>7.2999999999999995E-2</v>
      </c>
      <c r="CO153" s="50">
        <f t="shared" si="161"/>
        <v>6.1034040308035706</v>
      </c>
      <c r="CP153" s="189">
        <f t="shared" si="162"/>
        <v>335.08325493009869</v>
      </c>
      <c r="DL153" s="133">
        <f t="shared" si="163"/>
        <v>6.4660000000000002</v>
      </c>
      <c r="DM153" s="133">
        <f t="shared" si="177"/>
        <v>11.520299520011518</v>
      </c>
      <c r="DN153" s="133">
        <f t="shared" si="178"/>
        <v>5.4221766846903838</v>
      </c>
      <c r="DO153" s="133">
        <f t="shared" si="179"/>
        <v>36406.043454349718</v>
      </c>
      <c r="DP153" s="133">
        <f t="shared" si="180"/>
        <v>7.6844907662845571E-3</v>
      </c>
      <c r="DQ153" s="133">
        <f t="shared" si="140"/>
        <v>1.2312588660166142E-2</v>
      </c>
      <c r="DR153" s="133">
        <f t="shared" si="164"/>
        <v>7.8961705968650796E-4</v>
      </c>
      <c r="DS153" s="133">
        <v>1</v>
      </c>
      <c r="DT153" s="133">
        <f t="shared" si="181"/>
        <v>4.4417704023999391</v>
      </c>
      <c r="DU153" s="134"/>
      <c r="DV153" s="48">
        <f t="shared" si="182"/>
        <v>2.3155473186360957E-2</v>
      </c>
    </row>
    <row r="154" spans="2:126" outlineLevel="1">
      <c r="B154" s="56" t="s">
        <v>99</v>
      </c>
      <c r="C154" s="56" t="s">
        <v>189</v>
      </c>
      <c r="D154" s="56">
        <v>2056</v>
      </c>
      <c r="E154" s="57">
        <f>'MRI-CGCM2.3.2 (Likely)'!M84</f>
        <v>21.541</v>
      </c>
      <c r="F154" s="57">
        <f>'MRI-CGCM2.3.2 (Likely)'!S84</f>
        <v>60.8</v>
      </c>
      <c r="G154" s="57">
        <f>'MRI-CGCM2.3.2 (Likely)'!K84</f>
        <v>603.29999999999973</v>
      </c>
      <c r="H154" s="146">
        <f t="shared" si="106"/>
        <v>2007</v>
      </c>
      <c r="I154" s="141" t="str">
        <f t="shared" si="107"/>
        <v>Pile No 243 @ Berth 107</v>
      </c>
      <c r="J154" s="205" t="str">
        <f t="shared" si="108"/>
        <v>splash</v>
      </c>
      <c r="K154" s="212">
        <f t="shared" si="109"/>
        <v>1</v>
      </c>
      <c r="L154" s="146" t="str">
        <f t="shared" si="110"/>
        <v>C1</v>
      </c>
      <c r="M154" s="146" t="str">
        <f t="shared" si="111"/>
        <v>CB4</v>
      </c>
      <c r="N154" s="146" t="str">
        <f t="shared" si="112"/>
        <v>CL5</v>
      </c>
      <c r="O154" s="146">
        <f t="shared" si="113"/>
        <v>0</v>
      </c>
      <c r="P154" s="146">
        <f t="shared" si="114"/>
        <v>50</v>
      </c>
      <c r="Q154" s="146">
        <f t="shared" si="115"/>
        <v>1200</v>
      </c>
      <c r="R154" s="146">
        <f t="shared" si="116"/>
        <v>60</v>
      </c>
      <c r="S154" s="146">
        <f t="shared" si="117"/>
        <v>0.37</v>
      </c>
      <c r="T154" s="146">
        <f t="shared" si="118"/>
        <v>310</v>
      </c>
      <c r="V154" s="237">
        <f t="shared" si="143"/>
        <v>7.9886337458989001E-2</v>
      </c>
      <c r="W154" s="214">
        <f t="shared" si="144"/>
        <v>2.8642106637636382</v>
      </c>
      <c r="Y154" s="238">
        <f t="shared" si="145"/>
        <v>0.29773394075312665</v>
      </c>
      <c r="Z154" s="214">
        <f t="shared" si="146"/>
        <v>0.99740870152297423</v>
      </c>
      <c r="AB154" s="207">
        <f>INDEX(Coefficients!$O$3:$O$7,MATCH(S154,Coefficients!$O$3:$O$7))</f>
        <v>0.3</v>
      </c>
      <c r="AC154" s="207">
        <f>INDEX(Coefficients!$O$3:$O$7,MATCH(S154,Coefficients!$O$3:$O$7)+1)</f>
        <v>0.4</v>
      </c>
      <c r="AD154" s="212">
        <f>INDEX(Coefficients!$P$3:$P$7,MATCH(S154,Coefficients!$O$3:$O$7))</f>
        <v>50</v>
      </c>
      <c r="AE154" s="212">
        <f>INDEX(Coefficients!$P$3:$P$7,MATCH(S154,Coefficients!$O$3:$O$7)+1)</f>
        <v>41.8</v>
      </c>
      <c r="AF154" s="212">
        <f t="shared" si="119"/>
        <v>44.26</v>
      </c>
      <c r="AG154" s="136">
        <f t="shared" si="165"/>
        <v>2056</v>
      </c>
      <c r="AH154" s="137">
        <f t="shared" si="166"/>
        <v>21.541</v>
      </c>
      <c r="AI154" s="207">
        <f t="shared" si="147"/>
        <v>1150.2359999999999</v>
      </c>
      <c r="AJ154" s="213">
        <f t="shared" si="148"/>
        <v>20.17957894736842</v>
      </c>
      <c r="AK154" s="136">
        <v>12</v>
      </c>
      <c r="AL154" s="137">
        <f t="shared" si="167"/>
        <v>60.8</v>
      </c>
      <c r="AM154" s="214">
        <f t="shared" si="168"/>
        <v>1.0111911403660774</v>
      </c>
      <c r="AN154" s="207">
        <f>INDEX(Coefficients!$K$3:$K$10,MATCH(S154,Coefficients!$K$3:$K$10))</f>
        <v>0.35</v>
      </c>
      <c r="AO154" s="207">
        <f>INDEX(Coefficients!$K$3:$K$10,MATCH(S154,Coefficients!$K$3:$K$10)+1)</f>
        <v>0.4</v>
      </c>
      <c r="AP154" s="207">
        <f>INDEX(Coefficients!$L$3:$L$10,MATCH(S154,Coefficients!$K$3:$K$10))</f>
        <v>0.19142307491680963</v>
      </c>
      <c r="AQ154" s="207">
        <f>INDEX(Coefficients!$L$3:$L$10,MATCH(S154,Coefficients!$K$3:$K$10)+1)</f>
        <v>0.35425563574488944</v>
      </c>
      <c r="AR154" s="214">
        <f>INDEX(Coefficients!$M$3:$M$10,MATCH(S154,Coefficients!$K$3:$K$10))</f>
        <v>0.20023799980895765</v>
      </c>
      <c r="AS154" s="214">
        <f>INDEX(Coefficients!$M$3:$M$10,MATCH(S154,Coefficients!$K$3:$K$10)+1)</f>
        <v>0.20987997823914079</v>
      </c>
      <c r="AT154" s="92">
        <f t="shared" si="149"/>
        <v>2.5655609924804158E-5</v>
      </c>
      <c r="AU154" s="140">
        <f t="shared" si="124"/>
        <v>0.20409479118103091</v>
      </c>
      <c r="AV154" s="215">
        <f t="shared" si="150"/>
        <v>1.1241323132801305E-5</v>
      </c>
      <c r="AW154" s="118">
        <f t="shared" si="151"/>
        <v>3.54741602243899E-2</v>
      </c>
      <c r="AX154" s="136">
        <f t="shared" si="125"/>
        <v>0.71366705445737511</v>
      </c>
      <c r="AY154" s="205">
        <f t="shared" si="169"/>
        <v>84.741590689541354</v>
      </c>
      <c r="AZ154" s="137">
        <f t="shared" si="170"/>
        <v>603.29999999999973</v>
      </c>
      <c r="BA154" s="213">
        <f t="shared" si="152"/>
        <v>26173.55</v>
      </c>
      <c r="BB154" s="228">
        <f t="shared" si="153"/>
        <v>8.7245166666666664E-4</v>
      </c>
      <c r="BC154" s="136" t="str">
        <f t="shared" si="128"/>
        <v>YES</v>
      </c>
      <c r="BD154" s="209">
        <f t="shared" si="171"/>
        <v>3.99431687294945</v>
      </c>
      <c r="BE154" s="55">
        <f t="shared" si="130"/>
        <v>7.9886337458989001E-2</v>
      </c>
      <c r="BF154" s="126">
        <f t="shared" si="172"/>
        <v>2.8642106637636382</v>
      </c>
      <c r="BG154" s="46">
        <f t="shared" si="154"/>
        <v>-0.84782761869896328</v>
      </c>
      <c r="BH154" s="204">
        <f>VLOOKUP(M154,Coefficients!$E$4:$I$7,3)</f>
        <v>0.43099999999999999</v>
      </c>
      <c r="BI154" s="136">
        <f t="shared" si="155"/>
        <v>7.2999999999999995E-2</v>
      </c>
      <c r="BJ154" s="50">
        <f t="shared" si="156"/>
        <v>0.43665009242105257</v>
      </c>
      <c r="BK154" s="134">
        <f t="shared" si="157"/>
        <v>24.367202350063558</v>
      </c>
      <c r="BL154" s="46"/>
      <c r="BM154" s="33"/>
      <c r="CB154" s="205" t="str">
        <f t="shared" si="173"/>
        <v>splash</v>
      </c>
      <c r="CC154" s="212">
        <f t="shared" si="174"/>
        <v>1</v>
      </c>
      <c r="CD154" s="205">
        <f>IF(CB154="atmospheric",IF(CC154&gt;=1,Coefficients!$T$5,Coefficients!$T$4),Coefficients!$T$3)</f>
        <v>7.35</v>
      </c>
      <c r="CE154" s="136">
        <f>IF(S154&lt;Coefficients!$V$3,Coefficients!$X$3-(Coefficients!$X$4-Coefficients!$X$3)*(Coefficients!$V$3-S154)/(Coefficients!$V$4-Coefficients!$V$3),IF(S154&gt;Coefficients!$V$6,(Coefficients!$X$6-Coefficients!$X$5)*(S154-Coefficients!$V$6)/(Coefficients!$V$6-Coefficients!$V$5)+Coefficients!$X$6,VLOOKUP(S154,Coefficients!$V$3:$X$6,3)))</f>
        <v>5.1999999999999975</v>
      </c>
      <c r="CF154" s="119">
        <f t="shared" si="158"/>
        <v>1.6409601519999992E-4</v>
      </c>
      <c r="CG154" s="136">
        <f>VLOOKUP(CB154,Coefficients!$Z$4:$AD$7,4,FALSE)</f>
        <v>0.26500000000000001</v>
      </c>
      <c r="CH154" s="136">
        <f>VLOOKUP(CB154,Coefficients!$Z$4:$AD$7,2,FALSE)</f>
        <v>0.37</v>
      </c>
      <c r="CI154" s="214">
        <f t="shared" si="175"/>
        <v>6.65266983400487</v>
      </c>
      <c r="CJ154" s="47">
        <f t="shared" si="176"/>
        <v>0.99740870152297423</v>
      </c>
      <c r="CK154" s="34">
        <v>3.35</v>
      </c>
      <c r="CL154" s="52">
        <f t="shared" si="159"/>
        <v>0.29773394075312665</v>
      </c>
      <c r="CM154" s="51">
        <f>VLOOKUP(N154,Coefficients!$E$12:$I$16,3)</f>
        <v>6.0350000000000001</v>
      </c>
      <c r="CN154" s="136">
        <f t="shared" si="160"/>
        <v>7.2999999999999995E-2</v>
      </c>
      <c r="CO154" s="50">
        <f t="shared" si="161"/>
        <v>6.1141144031578945</v>
      </c>
      <c r="CP154" s="189">
        <f t="shared" si="162"/>
        <v>341.19736933325657</v>
      </c>
      <c r="DL154" s="133">
        <f t="shared" si="163"/>
        <v>6.4660000000000002</v>
      </c>
      <c r="DM154" s="133">
        <f t="shared" si="177"/>
        <v>11.520299520011518</v>
      </c>
      <c r="DN154" s="133">
        <f t="shared" si="178"/>
        <v>5.4221766846903838</v>
      </c>
      <c r="DO154" s="133">
        <f t="shared" si="179"/>
        <v>36406.043454349718</v>
      </c>
      <c r="DP154" s="133">
        <f t="shared" si="180"/>
        <v>7.6844907662845571E-3</v>
      </c>
      <c r="DQ154" s="133">
        <f t="shared" si="140"/>
        <v>1.2312588660166142E-2</v>
      </c>
      <c r="DR154" s="133">
        <f t="shared" si="164"/>
        <v>7.8961705968650796E-4</v>
      </c>
      <c r="DS154" s="133">
        <v>1</v>
      </c>
      <c r="DT154" s="133">
        <f t="shared" si="181"/>
        <v>4.4417704023999391</v>
      </c>
      <c r="DU154" s="134"/>
      <c r="DV154" s="48">
        <f t="shared" si="182"/>
        <v>2.3784874063998915E-2</v>
      </c>
    </row>
    <row r="155" spans="2:126" outlineLevel="1">
      <c r="B155" s="56" t="s">
        <v>99</v>
      </c>
      <c r="C155" s="56" t="s">
        <v>189</v>
      </c>
      <c r="D155" s="56">
        <v>2057</v>
      </c>
      <c r="E155" s="57">
        <f>'MRI-CGCM2.3.2 (Likely)'!M85</f>
        <v>21.604500000000002</v>
      </c>
      <c r="F155" s="57">
        <f>'MRI-CGCM2.3.2 (Likely)'!S85</f>
        <v>60.756250000000001</v>
      </c>
      <c r="G155" s="57">
        <f>'MRI-CGCM2.3.2 (Likely)'!K85</f>
        <v>610.34999999999968</v>
      </c>
      <c r="H155" s="146">
        <f t="shared" si="106"/>
        <v>2007</v>
      </c>
      <c r="I155" s="141" t="str">
        <f t="shared" si="107"/>
        <v>Pile No 243 @ Berth 107</v>
      </c>
      <c r="J155" s="205" t="str">
        <f t="shared" si="108"/>
        <v>splash</v>
      </c>
      <c r="K155" s="212">
        <f t="shared" si="109"/>
        <v>1</v>
      </c>
      <c r="L155" s="146" t="str">
        <f t="shared" si="110"/>
        <v>C1</v>
      </c>
      <c r="M155" s="146" t="str">
        <f t="shared" si="111"/>
        <v>CB4</v>
      </c>
      <c r="N155" s="146" t="str">
        <f t="shared" si="112"/>
        <v>CL5</v>
      </c>
      <c r="O155" s="146">
        <f t="shared" si="113"/>
        <v>0</v>
      </c>
      <c r="P155" s="146">
        <f t="shared" si="114"/>
        <v>50</v>
      </c>
      <c r="Q155" s="146">
        <f t="shared" si="115"/>
        <v>1200</v>
      </c>
      <c r="R155" s="146">
        <f t="shared" si="116"/>
        <v>60</v>
      </c>
      <c r="S155" s="146">
        <f t="shared" si="117"/>
        <v>0.37</v>
      </c>
      <c r="T155" s="146">
        <f t="shared" si="118"/>
        <v>310</v>
      </c>
      <c r="V155" s="237">
        <f t="shared" si="143"/>
        <v>8.056220203369259E-2</v>
      </c>
      <c r="W155" s="214">
        <f t="shared" si="144"/>
        <v>2.8980038924988176</v>
      </c>
      <c r="Y155" s="238">
        <f t="shared" si="145"/>
        <v>0.3031085350115017</v>
      </c>
      <c r="Z155" s="214">
        <f t="shared" si="146"/>
        <v>1.0154135922885308</v>
      </c>
      <c r="AB155" s="207">
        <f>INDEX(Coefficients!$O$3:$O$7,MATCH(S155,Coefficients!$O$3:$O$7))</f>
        <v>0.3</v>
      </c>
      <c r="AC155" s="207">
        <f>INDEX(Coefficients!$O$3:$O$7,MATCH(S155,Coefficients!$O$3:$O$7)+1)</f>
        <v>0.4</v>
      </c>
      <c r="AD155" s="212">
        <f>INDEX(Coefficients!$P$3:$P$7,MATCH(S155,Coefficients!$O$3:$O$7))</f>
        <v>50</v>
      </c>
      <c r="AE155" s="212">
        <f>INDEX(Coefficients!$P$3:$P$7,MATCH(S155,Coefficients!$O$3:$O$7)+1)</f>
        <v>41.8</v>
      </c>
      <c r="AF155" s="212">
        <f t="shared" si="119"/>
        <v>44.26</v>
      </c>
      <c r="AG155" s="136">
        <f t="shared" si="165"/>
        <v>2057</v>
      </c>
      <c r="AH155" s="137">
        <f t="shared" si="166"/>
        <v>21.604500000000002</v>
      </c>
      <c r="AI155" s="207">
        <f t="shared" si="147"/>
        <v>1171.8404999999998</v>
      </c>
      <c r="AJ155" s="213">
        <f t="shared" si="148"/>
        <v>20.204146551724133</v>
      </c>
      <c r="AK155" s="136">
        <v>12</v>
      </c>
      <c r="AL155" s="137">
        <f t="shared" si="167"/>
        <v>60.756250000000001</v>
      </c>
      <c r="AM155" s="214">
        <f t="shared" si="168"/>
        <v>1.0127307976207385</v>
      </c>
      <c r="AN155" s="207">
        <f>INDEX(Coefficients!$K$3:$K$10,MATCH(S155,Coefficients!$K$3:$K$10))</f>
        <v>0.35</v>
      </c>
      <c r="AO155" s="207">
        <f>INDEX(Coefficients!$K$3:$K$10,MATCH(S155,Coefficients!$K$3:$K$10)+1)</f>
        <v>0.4</v>
      </c>
      <c r="AP155" s="207">
        <f>INDEX(Coefficients!$L$3:$L$10,MATCH(S155,Coefficients!$K$3:$K$10))</f>
        <v>0.19142307491680963</v>
      </c>
      <c r="AQ155" s="207">
        <f>INDEX(Coefficients!$L$3:$L$10,MATCH(S155,Coefficients!$K$3:$K$10)+1)</f>
        <v>0.35425563574488944</v>
      </c>
      <c r="AR155" s="214">
        <f>INDEX(Coefficients!$M$3:$M$10,MATCH(S155,Coefficients!$K$3:$K$10))</f>
        <v>0.20023799980895765</v>
      </c>
      <c r="AS155" s="214">
        <f>INDEX(Coefficients!$M$3:$M$10,MATCH(S155,Coefficients!$K$3:$K$10)+1)</f>
        <v>0.20987997823914079</v>
      </c>
      <c r="AT155" s="92">
        <f t="shared" si="149"/>
        <v>2.5655609924804158E-5</v>
      </c>
      <c r="AU155" s="140">
        <f t="shared" si="124"/>
        <v>0.20409479118103091</v>
      </c>
      <c r="AV155" s="215">
        <f t="shared" si="150"/>
        <v>1.1201492069083236E-5</v>
      </c>
      <c r="AW155" s="118">
        <f t="shared" si="151"/>
        <v>3.5348465631364658E-2</v>
      </c>
      <c r="AX155" s="136">
        <f t="shared" si="125"/>
        <v>0.71366705445737511</v>
      </c>
      <c r="AY155" s="205">
        <f t="shared" si="169"/>
        <v>84.741590689541354</v>
      </c>
      <c r="AZ155" s="137">
        <f t="shared" si="170"/>
        <v>610.34999999999968</v>
      </c>
      <c r="BA155" s="213">
        <f t="shared" si="152"/>
        <v>26783.899999999998</v>
      </c>
      <c r="BB155" s="228">
        <f t="shared" si="153"/>
        <v>8.7740362068965507E-4</v>
      </c>
      <c r="BC155" s="136" t="str">
        <f t="shared" si="128"/>
        <v>YES</v>
      </c>
      <c r="BD155" s="209">
        <f t="shared" si="171"/>
        <v>4.0281101016846295</v>
      </c>
      <c r="BE155" s="55">
        <f t="shared" si="130"/>
        <v>8.056220203369259E-2</v>
      </c>
      <c r="BF155" s="126">
        <f t="shared" si="172"/>
        <v>2.8980038924988176</v>
      </c>
      <c r="BG155" s="46">
        <f t="shared" si="154"/>
        <v>-0.84860251129701414</v>
      </c>
      <c r="BH155" s="204">
        <f>VLOOKUP(M155,Coefficients!$E$4:$I$7,3)</f>
        <v>0.43099999999999999</v>
      </c>
      <c r="BI155" s="136">
        <f t="shared" si="155"/>
        <v>7.2999999999999995E-2</v>
      </c>
      <c r="BJ155" s="50">
        <f t="shared" si="156"/>
        <v>0.43742306295689642</v>
      </c>
      <c r="BK155" s="134">
        <f t="shared" si="157"/>
        <v>24.804625413020453</v>
      </c>
      <c r="BL155" s="46"/>
      <c r="BM155" s="33"/>
      <c r="CB155" s="205" t="str">
        <f t="shared" si="173"/>
        <v>splash</v>
      </c>
      <c r="CC155" s="212">
        <f t="shared" si="174"/>
        <v>1</v>
      </c>
      <c r="CD155" s="205">
        <f>IF(CB155="atmospheric",IF(CC155&gt;=1,Coefficients!$T$5,Coefficients!$T$4),Coefficients!$T$3)</f>
        <v>7.35</v>
      </c>
      <c r="CE155" s="136">
        <f>IF(S155&lt;Coefficients!$V$3,Coefficients!$X$3-(Coefficients!$X$4-Coefficients!$X$3)*(Coefficients!$V$3-S155)/(Coefficients!$V$4-Coefficients!$V$3),IF(S155&gt;Coefficients!$V$6,(Coefficients!$X$6-Coefficients!$X$5)*(S155-Coefficients!$V$6)/(Coefficients!$V$6-Coefficients!$V$5)+Coefficients!$X$6,VLOOKUP(S155,Coefficients!$V$3:$X$6,3)))</f>
        <v>5.1999999999999975</v>
      </c>
      <c r="CF155" s="119">
        <f t="shared" si="158"/>
        <v>1.6409601519999992E-4</v>
      </c>
      <c r="CG155" s="136">
        <f>VLOOKUP(CB155,Coefficients!$Z$4:$AD$7,4,FALSE)</f>
        <v>0.26500000000000001</v>
      </c>
      <c r="CH155" s="136">
        <f>VLOOKUP(CB155,Coefficients!$Z$4:$AD$7,2,FALSE)</f>
        <v>0.37</v>
      </c>
      <c r="CI155" s="214">
        <f t="shared" si="175"/>
        <v>6.6511513099069592</v>
      </c>
      <c r="CJ155" s="47">
        <f t="shared" si="176"/>
        <v>1.0154135922885308</v>
      </c>
      <c r="CK155" s="34">
        <v>3.35</v>
      </c>
      <c r="CL155" s="52">
        <f t="shared" si="159"/>
        <v>0.3031085350115017</v>
      </c>
      <c r="CM155" s="51">
        <f>VLOOKUP(N155,Coefficients!$E$12:$I$16,3)</f>
        <v>6.0350000000000001</v>
      </c>
      <c r="CN155" s="136">
        <f t="shared" si="160"/>
        <v>7.2999999999999995E-2</v>
      </c>
      <c r="CO155" s="50">
        <f t="shared" si="161"/>
        <v>6.1249377840948256</v>
      </c>
      <c r="CP155" s="189">
        <f t="shared" si="162"/>
        <v>347.32230711735139</v>
      </c>
      <c r="DL155" s="133">
        <f t="shared" si="163"/>
        <v>6.4660000000000002</v>
      </c>
      <c r="DM155" s="133">
        <f t="shared" si="177"/>
        <v>11.520299520011518</v>
      </c>
      <c r="DN155" s="133">
        <f t="shared" si="178"/>
        <v>5.4221766846903838</v>
      </c>
      <c r="DO155" s="133">
        <f t="shared" si="179"/>
        <v>36406.043454349718</v>
      </c>
      <c r="DP155" s="133">
        <f t="shared" si="180"/>
        <v>7.6844907662845571E-3</v>
      </c>
      <c r="DQ155" s="133">
        <f t="shared" si="140"/>
        <v>1.2312588660166142E-2</v>
      </c>
      <c r="DR155" s="133">
        <f t="shared" si="164"/>
        <v>7.8961705968650796E-4</v>
      </c>
      <c r="DS155" s="133">
        <v>1</v>
      </c>
      <c r="DT155" s="133">
        <f t="shared" si="181"/>
        <v>4.4417704023999391</v>
      </c>
      <c r="DU155" s="134"/>
      <c r="DV155" s="48">
        <f t="shared" si="182"/>
        <v>2.4419091035733184E-2</v>
      </c>
    </row>
    <row r="156" spans="2:126" outlineLevel="1">
      <c r="B156" s="56" t="s">
        <v>99</v>
      </c>
      <c r="C156" s="56" t="s">
        <v>189</v>
      </c>
      <c r="D156" s="56">
        <v>2058</v>
      </c>
      <c r="E156" s="57">
        <f>'MRI-CGCM2.3.2 (Likely)'!M86</f>
        <v>21.667999999999999</v>
      </c>
      <c r="F156" s="57">
        <f>'MRI-CGCM2.3.2 (Likely)'!S86</f>
        <v>60.712499999999999</v>
      </c>
      <c r="G156" s="57">
        <f>'MRI-CGCM2.3.2 (Likely)'!K86</f>
        <v>617.39999999999964</v>
      </c>
      <c r="H156" s="146">
        <f t="shared" ref="H156:H168" si="183">$H$26</f>
        <v>2007</v>
      </c>
      <c r="I156" s="141" t="str">
        <f t="shared" ref="I156:I168" si="184">$I$26</f>
        <v>Pile No 243 @ Berth 107</v>
      </c>
      <c r="J156" s="205" t="str">
        <f t="shared" ref="J156:J168" si="185">$J$26</f>
        <v>splash</v>
      </c>
      <c r="K156" s="212">
        <f t="shared" ref="K156:K168" si="186">$K$26</f>
        <v>1</v>
      </c>
      <c r="L156" s="146" t="str">
        <f t="shared" ref="L156:L168" si="187">$L$26</f>
        <v>C1</v>
      </c>
      <c r="M156" s="146" t="str">
        <f t="shared" ref="M156:M168" si="188">$M$26</f>
        <v>CB4</v>
      </c>
      <c r="N156" s="146" t="str">
        <f t="shared" ref="N156:N168" si="189">$N$26</f>
        <v>CL5</v>
      </c>
      <c r="O156" s="146">
        <f t="shared" ref="O156:O168" si="190">$O$26</f>
        <v>0</v>
      </c>
      <c r="P156" s="146">
        <f t="shared" ref="P156:P168" si="191">$P$26</f>
        <v>50</v>
      </c>
      <c r="Q156" s="146">
        <f t="shared" ref="Q156:Q168" si="192">$Q$26</f>
        <v>1200</v>
      </c>
      <c r="R156" s="146">
        <f t="shared" ref="R156:R168" si="193">$R$26</f>
        <v>60</v>
      </c>
      <c r="S156" s="146">
        <f t="shared" ref="S156:S168" si="194">$S$26</f>
        <v>0.37</v>
      </c>
      <c r="T156" s="146">
        <f t="shared" ref="T156:T168" si="195">$T$26</f>
        <v>310</v>
      </c>
      <c r="V156" s="237">
        <f t="shared" si="143"/>
        <v>8.1239103014298E-2</v>
      </c>
      <c r="W156" s="214">
        <f t="shared" si="144"/>
        <v>2.9318489415290885</v>
      </c>
      <c r="Y156" s="238">
        <f t="shared" si="145"/>
        <v>0.30844834573740332</v>
      </c>
      <c r="Z156" s="214">
        <f t="shared" si="146"/>
        <v>1.0333019582203011</v>
      </c>
      <c r="AB156" s="207">
        <f>INDEX(Coefficients!$O$3:$O$7,MATCH(S156,Coefficients!$O$3:$O$7))</f>
        <v>0.3</v>
      </c>
      <c r="AC156" s="207">
        <f>INDEX(Coefficients!$O$3:$O$7,MATCH(S156,Coefficients!$O$3:$O$7)+1)</f>
        <v>0.4</v>
      </c>
      <c r="AD156" s="212">
        <f>INDEX(Coefficients!$P$3:$P$7,MATCH(S156,Coefficients!$O$3:$O$7))</f>
        <v>50</v>
      </c>
      <c r="AE156" s="212">
        <f>INDEX(Coefficients!$P$3:$P$7,MATCH(S156,Coefficients!$O$3:$O$7)+1)</f>
        <v>41.8</v>
      </c>
      <c r="AF156" s="212">
        <f t="shared" si="119"/>
        <v>44.26</v>
      </c>
      <c r="AG156" s="136">
        <f t="shared" si="165"/>
        <v>2058</v>
      </c>
      <c r="AH156" s="137">
        <f t="shared" si="166"/>
        <v>21.667999999999999</v>
      </c>
      <c r="AI156" s="207">
        <f t="shared" si="147"/>
        <v>1193.5084999999997</v>
      </c>
      <c r="AJ156" s="213">
        <f t="shared" si="148"/>
        <v>20.228957627118639</v>
      </c>
      <c r="AK156" s="136">
        <v>12</v>
      </c>
      <c r="AL156" s="137">
        <f t="shared" si="167"/>
        <v>60.712499999999999</v>
      </c>
      <c r="AM156" s="214">
        <f t="shared" si="168"/>
        <v>1.0142878301006462</v>
      </c>
      <c r="AN156" s="207">
        <f>INDEX(Coefficients!$K$3:$K$10,MATCH(S156,Coefficients!$K$3:$K$10))</f>
        <v>0.35</v>
      </c>
      <c r="AO156" s="207">
        <f>INDEX(Coefficients!$K$3:$K$10,MATCH(S156,Coefficients!$K$3:$K$10)+1)</f>
        <v>0.4</v>
      </c>
      <c r="AP156" s="207">
        <f>INDEX(Coefficients!$L$3:$L$10,MATCH(S156,Coefficients!$K$3:$K$10))</f>
        <v>0.19142307491680963</v>
      </c>
      <c r="AQ156" s="207">
        <f>INDEX(Coefficients!$L$3:$L$10,MATCH(S156,Coefficients!$K$3:$K$10)+1)</f>
        <v>0.35425563574488944</v>
      </c>
      <c r="AR156" s="214">
        <f>INDEX(Coefficients!$M$3:$M$10,MATCH(S156,Coefficients!$K$3:$K$10))</f>
        <v>0.20023799980895765</v>
      </c>
      <c r="AS156" s="214">
        <f>INDEX(Coefficients!$M$3:$M$10,MATCH(S156,Coefficients!$K$3:$K$10)+1)</f>
        <v>0.20987997823914079</v>
      </c>
      <c r="AT156" s="92">
        <f t="shared" si="149"/>
        <v>2.5655609924804158E-5</v>
      </c>
      <c r="AU156" s="140">
        <f t="shared" si="124"/>
        <v>0.20409479118103091</v>
      </c>
      <c r="AV156" s="215">
        <f t="shared" si="150"/>
        <v>1.1162479448432201E-5</v>
      </c>
      <c r="AW156" s="118">
        <f t="shared" si="151"/>
        <v>3.5225353793069583E-2</v>
      </c>
      <c r="AX156" s="136">
        <f t="shared" si="125"/>
        <v>0.71366705445737511</v>
      </c>
      <c r="AY156" s="205">
        <f t="shared" si="169"/>
        <v>84.741590689541354</v>
      </c>
      <c r="AZ156" s="137">
        <f t="shared" si="170"/>
        <v>617.39999999999964</v>
      </c>
      <c r="BA156" s="213">
        <f t="shared" si="152"/>
        <v>27401.299999999996</v>
      </c>
      <c r="BB156" s="228">
        <f t="shared" si="153"/>
        <v>8.8241474576271177E-4</v>
      </c>
      <c r="BC156" s="136" t="str">
        <f t="shared" si="128"/>
        <v>YES</v>
      </c>
      <c r="BD156" s="209">
        <f t="shared" si="171"/>
        <v>4.0619551507149003</v>
      </c>
      <c r="BE156" s="55">
        <f t="shared" si="130"/>
        <v>8.1239103014298E-2</v>
      </c>
      <c r="BF156" s="126">
        <f t="shared" si="172"/>
        <v>2.9318489415290885</v>
      </c>
      <c r="BG156" s="46">
        <f t="shared" si="154"/>
        <v>-0.84934729693524302</v>
      </c>
      <c r="BH156" s="204">
        <f>VLOOKUP(M156,Coefficients!$E$4:$I$7,3)</f>
        <v>0.43099999999999999</v>
      </c>
      <c r="BI156" s="136">
        <f t="shared" si="155"/>
        <v>7.2999999999999995E-2</v>
      </c>
      <c r="BJ156" s="50">
        <f t="shared" si="156"/>
        <v>0.43820369382203372</v>
      </c>
      <c r="BK156" s="134">
        <f t="shared" si="157"/>
        <v>25.242829106842485</v>
      </c>
      <c r="BL156" s="46"/>
      <c r="BM156" s="33"/>
      <c r="CB156" s="205" t="str">
        <f t="shared" si="173"/>
        <v>splash</v>
      </c>
      <c r="CC156" s="212">
        <f t="shared" si="174"/>
        <v>1</v>
      </c>
      <c r="CD156" s="205">
        <f>IF(CB156="atmospheric",IF(CC156&gt;=1,Coefficients!$T$5,Coefficients!$T$4),Coefficients!$T$3)</f>
        <v>7.35</v>
      </c>
      <c r="CE156" s="136">
        <f>IF(S156&lt;Coefficients!$V$3,Coefficients!$X$3-(Coefficients!$X$4-Coefficients!$X$3)*(Coefficients!$V$3-S156)/(Coefficients!$V$4-Coefficients!$V$3),IF(S156&gt;Coefficients!$V$6,(Coefficients!$X$6-Coefficients!$X$5)*(S156-Coefficients!$V$6)/(Coefficients!$V$6-Coefficients!$V$5)+Coefficients!$X$6,VLOOKUP(S156,Coefficients!$V$3:$X$6,3)))</f>
        <v>5.1999999999999975</v>
      </c>
      <c r="CF156" s="119">
        <f t="shared" si="158"/>
        <v>1.6409601519999992E-4</v>
      </c>
      <c r="CG156" s="136">
        <f>VLOOKUP(CB156,Coefficients!$Z$4:$AD$7,4,FALSE)</f>
        <v>0.26500000000000001</v>
      </c>
      <c r="CH156" s="136">
        <f>VLOOKUP(CB156,Coefficients!$Z$4:$AD$7,2,FALSE)</f>
        <v>0.37</v>
      </c>
      <c r="CI156" s="214">
        <f t="shared" si="175"/>
        <v>6.6496095637387755</v>
      </c>
      <c r="CJ156" s="47">
        <f t="shared" si="176"/>
        <v>1.0333019582203011</v>
      </c>
      <c r="CK156" s="34">
        <v>3.35</v>
      </c>
      <c r="CL156" s="52">
        <f t="shared" si="159"/>
        <v>0.30844834573740332</v>
      </c>
      <c r="CM156" s="51">
        <f>VLOOKUP(N156,Coefficients!$E$12:$I$16,3)</f>
        <v>6.0350000000000001</v>
      </c>
      <c r="CN156" s="136">
        <f t="shared" si="160"/>
        <v>7.2999999999999995E-2</v>
      </c>
      <c r="CO156" s="50">
        <f t="shared" si="161"/>
        <v>6.135868427415252</v>
      </c>
      <c r="CP156" s="189">
        <f t="shared" si="162"/>
        <v>353.45817554476662</v>
      </c>
      <c r="DL156" s="133">
        <f t="shared" si="163"/>
        <v>6.4660000000000002</v>
      </c>
      <c r="DM156" s="133">
        <f t="shared" si="177"/>
        <v>11.520299520011518</v>
      </c>
      <c r="DN156" s="133">
        <f t="shared" si="178"/>
        <v>5.4221766846903838</v>
      </c>
      <c r="DO156" s="133">
        <f t="shared" si="179"/>
        <v>36406.043454349718</v>
      </c>
      <c r="DP156" s="133">
        <f t="shared" si="180"/>
        <v>7.6844907662845571E-3</v>
      </c>
      <c r="DQ156" s="133">
        <f t="shared" si="140"/>
        <v>1.2312588660166142E-2</v>
      </c>
      <c r="DR156" s="133">
        <f t="shared" si="164"/>
        <v>7.8961705968650796E-4</v>
      </c>
      <c r="DS156" s="133">
        <v>1</v>
      </c>
      <c r="DT156" s="133">
        <f t="shared" si="181"/>
        <v>4.4417704023999391</v>
      </c>
      <c r="DU156" s="134"/>
      <c r="DV156" s="48">
        <f t="shared" si="182"/>
        <v>2.5058066933950712E-2</v>
      </c>
    </row>
    <row r="157" spans="2:126" outlineLevel="1">
      <c r="B157" s="56" t="s">
        <v>99</v>
      </c>
      <c r="C157" s="56" t="s">
        <v>189</v>
      </c>
      <c r="D157" s="56">
        <v>2059</v>
      </c>
      <c r="E157" s="57">
        <f>'MRI-CGCM2.3.2 (Likely)'!M87</f>
        <v>21.7315</v>
      </c>
      <c r="F157" s="57">
        <f>'MRI-CGCM2.3.2 (Likely)'!S87</f>
        <v>60.668750000000003</v>
      </c>
      <c r="G157" s="57">
        <f>'MRI-CGCM2.3.2 (Likely)'!K87</f>
        <v>624.44999999999959</v>
      </c>
      <c r="H157" s="146">
        <f t="shared" si="183"/>
        <v>2007</v>
      </c>
      <c r="I157" s="141" t="str">
        <f t="shared" si="184"/>
        <v>Pile No 243 @ Berth 107</v>
      </c>
      <c r="J157" s="205" t="str">
        <f t="shared" si="185"/>
        <v>splash</v>
      </c>
      <c r="K157" s="212">
        <f t="shared" si="186"/>
        <v>1</v>
      </c>
      <c r="L157" s="146" t="str">
        <f t="shared" si="187"/>
        <v>C1</v>
      </c>
      <c r="M157" s="146" t="str">
        <f t="shared" si="188"/>
        <v>CB4</v>
      </c>
      <c r="N157" s="146" t="str">
        <f t="shared" si="189"/>
        <v>CL5</v>
      </c>
      <c r="O157" s="146">
        <f t="shared" si="190"/>
        <v>0</v>
      </c>
      <c r="P157" s="146">
        <f t="shared" si="191"/>
        <v>50</v>
      </c>
      <c r="Q157" s="146">
        <f t="shared" si="192"/>
        <v>1200</v>
      </c>
      <c r="R157" s="146">
        <f t="shared" si="193"/>
        <v>60</v>
      </c>
      <c r="S157" s="146">
        <f t="shared" si="194"/>
        <v>0.37</v>
      </c>
      <c r="T157" s="146">
        <f t="shared" si="195"/>
        <v>310</v>
      </c>
      <c r="V157" s="237">
        <f t="shared" si="143"/>
        <v>8.1916998685899176E-2</v>
      </c>
      <c r="W157" s="214">
        <f t="shared" si="144"/>
        <v>2.9657437251091472</v>
      </c>
      <c r="Y157" s="238">
        <f t="shared" si="145"/>
        <v>0.31375356396212839</v>
      </c>
      <c r="Z157" s="214">
        <f t="shared" si="146"/>
        <v>1.0510744392731302</v>
      </c>
      <c r="AB157" s="207">
        <f>INDEX(Coefficients!$O$3:$O$7,MATCH(S157,Coefficients!$O$3:$O$7))</f>
        <v>0.3</v>
      </c>
      <c r="AC157" s="207">
        <f>INDEX(Coefficients!$O$3:$O$7,MATCH(S157,Coefficients!$O$3:$O$7)+1)</f>
        <v>0.4</v>
      </c>
      <c r="AD157" s="212">
        <f>INDEX(Coefficients!$P$3:$P$7,MATCH(S157,Coefficients!$O$3:$O$7))</f>
        <v>50</v>
      </c>
      <c r="AE157" s="212">
        <f>INDEX(Coefficients!$P$3:$P$7,MATCH(S157,Coefficients!$O$3:$O$7)+1)</f>
        <v>41.8</v>
      </c>
      <c r="AF157" s="212">
        <f t="shared" si="119"/>
        <v>44.26</v>
      </c>
      <c r="AG157" s="136">
        <f t="shared" si="165"/>
        <v>2059</v>
      </c>
      <c r="AH157" s="137">
        <f t="shared" si="166"/>
        <v>21.7315</v>
      </c>
      <c r="AI157" s="207">
        <f t="shared" si="147"/>
        <v>1215.2399999999998</v>
      </c>
      <c r="AJ157" s="213">
        <f t="shared" si="148"/>
        <v>20.253999999999998</v>
      </c>
      <c r="AK157" s="136">
        <v>12</v>
      </c>
      <c r="AL157" s="137">
        <f t="shared" si="167"/>
        <v>60.668750000000003</v>
      </c>
      <c r="AM157" s="214">
        <f t="shared" si="168"/>
        <v>1.0158615374596078</v>
      </c>
      <c r="AN157" s="207">
        <f>INDEX(Coefficients!$K$3:$K$10,MATCH(S157,Coefficients!$K$3:$K$10))</f>
        <v>0.35</v>
      </c>
      <c r="AO157" s="207">
        <f>INDEX(Coefficients!$K$3:$K$10,MATCH(S157,Coefficients!$K$3:$K$10)+1)</f>
        <v>0.4</v>
      </c>
      <c r="AP157" s="207">
        <f>INDEX(Coefficients!$L$3:$L$10,MATCH(S157,Coefficients!$K$3:$K$10))</f>
        <v>0.19142307491680963</v>
      </c>
      <c r="AQ157" s="207">
        <f>INDEX(Coefficients!$L$3:$L$10,MATCH(S157,Coefficients!$K$3:$K$10)+1)</f>
        <v>0.35425563574488944</v>
      </c>
      <c r="AR157" s="214">
        <f>INDEX(Coefficients!$M$3:$M$10,MATCH(S157,Coefficients!$K$3:$K$10))</f>
        <v>0.20023799980895765</v>
      </c>
      <c r="AS157" s="214">
        <f>INDEX(Coefficients!$M$3:$M$10,MATCH(S157,Coefficients!$K$3:$K$10)+1)</f>
        <v>0.20987997823914079</v>
      </c>
      <c r="AT157" s="92">
        <f t="shared" si="149"/>
        <v>2.5655609924804158E-5</v>
      </c>
      <c r="AU157" s="140">
        <f t="shared" si="124"/>
        <v>0.20409479118103091</v>
      </c>
      <c r="AV157" s="215">
        <f t="shared" si="150"/>
        <v>1.1124255002826278E-5</v>
      </c>
      <c r="AW157" s="118">
        <f t="shared" si="151"/>
        <v>3.5104729192931866E-2</v>
      </c>
      <c r="AX157" s="136">
        <f t="shared" si="125"/>
        <v>0.71366705445737511</v>
      </c>
      <c r="AY157" s="205">
        <f t="shared" si="169"/>
        <v>84.741590689541354</v>
      </c>
      <c r="AZ157" s="137">
        <f t="shared" si="170"/>
        <v>624.44999999999959</v>
      </c>
      <c r="BA157" s="213">
        <f t="shared" si="152"/>
        <v>28025.749999999996</v>
      </c>
      <c r="BB157" s="228">
        <f t="shared" si="153"/>
        <v>8.8748208333333317E-4</v>
      </c>
      <c r="BC157" s="136" t="str">
        <f t="shared" si="128"/>
        <v>YES</v>
      </c>
      <c r="BD157" s="209">
        <f t="shared" si="171"/>
        <v>4.095849934294959</v>
      </c>
      <c r="BE157" s="55">
        <f t="shared" si="130"/>
        <v>8.1916998685899176E-2</v>
      </c>
      <c r="BF157" s="126">
        <f t="shared" si="172"/>
        <v>2.9657437251091472</v>
      </c>
      <c r="BG157" s="46">
        <f t="shared" si="154"/>
        <v>-0.85006349647450463</v>
      </c>
      <c r="BH157" s="204">
        <f>VLOOKUP(M157,Coefficients!$E$4:$I$7,3)</f>
        <v>0.43099999999999999</v>
      </c>
      <c r="BI157" s="136">
        <f t="shared" si="155"/>
        <v>7.2999999999999995E-2</v>
      </c>
      <c r="BJ157" s="50">
        <f t="shared" si="156"/>
        <v>0.43899160199999993</v>
      </c>
      <c r="BK157" s="134">
        <f t="shared" si="157"/>
        <v>25.681820708842487</v>
      </c>
      <c r="BL157" s="46"/>
      <c r="BM157" s="33"/>
      <c r="CB157" s="205" t="str">
        <f t="shared" si="173"/>
        <v>splash</v>
      </c>
      <c r="CC157" s="212">
        <f t="shared" si="174"/>
        <v>1</v>
      </c>
      <c r="CD157" s="205">
        <f>IF(CB157="atmospheric",IF(CC157&gt;=1,Coefficients!$T$5,Coefficients!$T$4),Coefficients!$T$3)</f>
        <v>7.35</v>
      </c>
      <c r="CE157" s="136">
        <f>IF(S157&lt;Coefficients!$V$3,Coefficients!$X$3-(Coefficients!$X$4-Coefficients!$X$3)*(Coefficients!$V$3-S157)/(Coefficients!$V$4-Coefficients!$V$3),IF(S157&gt;Coefficients!$V$6,(Coefficients!$X$6-Coefficients!$X$5)*(S157-Coefficients!$V$6)/(Coefficients!$V$6-Coefficients!$V$5)+Coefficients!$X$6,VLOOKUP(S157,Coefficients!$V$3:$X$6,3)))</f>
        <v>5.1999999999999975</v>
      </c>
      <c r="CF157" s="119">
        <f t="shared" si="158"/>
        <v>1.6409601519999992E-4</v>
      </c>
      <c r="CG157" s="136">
        <f>VLOOKUP(CB157,Coefficients!$Z$4:$AD$7,4,FALSE)</f>
        <v>0.26500000000000001</v>
      </c>
      <c r="CH157" s="136">
        <f>VLOOKUP(CB157,Coefficients!$Z$4:$AD$7,2,FALSE)</f>
        <v>0.37</v>
      </c>
      <c r="CI157" s="214">
        <f t="shared" si="175"/>
        <v>6.6480461532684396</v>
      </c>
      <c r="CJ157" s="47">
        <f t="shared" si="176"/>
        <v>1.0510744392731302</v>
      </c>
      <c r="CK157" s="34">
        <v>3.35</v>
      </c>
      <c r="CL157" s="52">
        <f t="shared" si="159"/>
        <v>0.31375356396212839</v>
      </c>
      <c r="CM157" s="51">
        <f>VLOOKUP(N157,Coefficients!$E$12:$I$16,3)</f>
        <v>6.0350000000000001</v>
      </c>
      <c r="CN157" s="136">
        <f t="shared" si="160"/>
        <v>7.2999999999999995E-2</v>
      </c>
      <c r="CO157" s="50">
        <f t="shared" si="161"/>
        <v>6.146900969999999</v>
      </c>
      <c r="CP157" s="189">
        <f t="shared" si="162"/>
        <v>359.60507651476661</v>
      </c>
      <c r="DL157" s="133">
        <f t="shared" si="163"/>
        <v>6.4660000000000002</v>
      </c>
      <c r="DM157" s="133">
        <f t="shared" si="177"/>
        <v>11.520299520011518</v>
      </c>
      <c r="DN157" s="133">
        <f t="shared" si="178"/>
        <v>5.4221766846903838</v>
      </c>
      <c r="DO157" s="133">
        <f t="shared" si="179"/>
        <v>36406.043454349718</v>
      </c>
      <c r="DP157" s="133">
        <f t="shared" si="180"/>
        <v>7.6844907662845571E-3</v>
      </c>
      <c r="DQ157" s="133">
        <f t="shared" si="140"/>
        <v>1.2312588660166142E-2</v>
      </c>
      <c r="DR157" s="133">
        <f t="shared" si="164"/>
        <v>7.8961705968650796E-4</v>
      </c>
      <c r="DS157" s="133">
        <v>1</v>
      </c>
      <c r="DT157" s="133">
        <f t="shared" si="181"/>
        <v>4.4417704023999391</v>
      </c>
      <c r="DU157" s="134"/>
      <c r="DV157" s="48">
        <f t="shared" si="182"/>
        <v>2.5701750286781854E-2</v>
      </c>
    </row>
    <row r="158" spans="2:126" outlineLevel="1">
      <c r="B158" s="56" t="s">
        <v>99</v>
      </c>
      <c r="C158" s="56" t="s">
        <v>189</v>
      </c>
      <c r="D158" s="56">
        <v>2060</v>
      </c>
      <c r="E158" s="57">
        <f>'MRI-CGCM2.3.2 (Likely)'!M88</f>
        <v>21.795000000000002</v>
      </c>
      <c r="F158" s="57">
        <f>'MRI-CGCM2.3.2 (Likely)'!S88</f>
        <v>60.625</v>
      </c>
      <c r="G158" s="57">
        <f>'MRI-CGCM2.3.2 (Likely)'!K88</f>
        <v>631.5</v>
      </c>
      <c r="H158" s="146">
        <f t="shared" si="183"/>
        <v>2007</v>
      </c>
      <c r="I158" s="141" t="str">
        <f t="shared" si="184"/>
        <v>Pile No 243 @ Berth 107</v>
      </c>
      <c r="J158" s="205" t="str">
        <f t="shared" si="185"/>
        <v>splash</v>
      </c>
      <c r="K158" s="212">
        <f t="shared" si="186"/>
        <v>1</v>
      </c>
      <c r="L158" s="146" t="str">
        <f t="shared" si="187"/>
        <v>C1</v>
      </c>
      <c r="M158" s="146" t="str">
        <f t="shared" si="188"/>
        <v>CB4</v>
      </c>
      <c r="N158" s="146" t="str">
        <f t="shared" si="189"/>
        <v>CL5</v>
      </c>
      <c r="O158" s="146">
        <f t="shared" si="190"/>
        <v>0</v>
      </c>
      <c r="P158" s="146">
        <f t="shared" si="191"/>
        <v>50</v>
      </c>
      <c r="Q158" s="146">
        <f t="shared" si="192"/>
        <v>1200</v>
      </c>
      <c r="R158" s="146">
        <f t="shared" si="193"/>
        <v>60</v>
      </c>
      <c r="S158" s="146">
        <f t="shared" si="194"/>
        <v>0.37</v>
      </c>
      <c r="T158" s="146">
        <f t="shared" si="195"/>
        <v>310</v>
      </c>
      <c r="V158" s="237">
        <f t="shared" si="143"/>
        <v>8.259585058957411E-2</v>
      </c>
      <c r="W158" s="214">
        <f t="shared" si="144"/>
        <v>2.9996863202928936</v>
      </c>
      <c r="Y158" s="238">
        <f t="shared" si="145"/>
        <v>0.31902439759539453</v>
      </c>
      <c r="Z158" s="214">
        <f t="shared" si="146"/>
        <v>1.0687317319445717</v>
      </c>
      <c r="AB158" s="207">
        <f>INDEX(Coefficients!$O$3:$O$7,MATCH(S158,Coefficients!$O$3:$O$7))</f>
        <v>0.3</v>
      </c>
      <c r="AC158" s="207">
        <f>INDEX(Coefficients!$O$3:$O$7,MATCH(S158,Coefficients!$O$3:$O$7)+1)</f>
        <v>0.4</v>
      </c>
      <c r="AD158" s="212">
        <f>INDEX(Coefficients!$P$3:$P$7,MATCH(S158,Coefficients!$O$3:$O$7))</f>
        <v>50</v>
      </c>
      <c r="AE158" s="212">
        <f>INDEX(Coefficients!$P$3:$P$7,MATCH(S158,Coefficients!$O$3:$O$7)+1)</f>
        <v>41.8</v>
      </c>
      <c r="AF158" s="212">
        <f t="shared" si="119"/>
        <v>44.26</v>
      </c>
      <c r="AG158" s="136">
        <f t="shared" si="165"/>
        <v>2060</v>
      </c>
      <c r="AH158" s="137">
        <f t="shared" si="166"/>
        <v>21.795000000000002</v>
      </c>
      <c r="AI158" s="207">
        <f t="shared" si="147"/>
        <v>1237.0349999999999</v>
      </c>
      <c r="AJ158" s="213">
        <f t="shared" si="148"/>
        <v>20.279262295081963</v>
      </c>
      <c r="AK158" s="136">
        <v>12</v>
      </c>
      <c r="AL158" s="137">
        <f t="shared" si="167"/>
        <v>60.625</v>
      </c>
      <c r="AM158" s="214">
        <f t="shared" si="168"/>
        <v>1.0174512661219506</v>
      </c>
      <c r="AN158" s="207">
        <f>INDEX(Coefficients!$K$3:$K$10,MATCH(S158,Coefficients!$K$3:$K$10))</f>
        <v>0.35</v>
      </c>
      <c r="AO158" s="207">
        <f>INDEX(Coefficients!$K$3:$K$10,MATCH(S158,Coefficients!$K$3:$K$10)+1)</f>
        <v>0.4</v>
      </c>
      <c r="AP158" s="207">
        <f>INDEX(Coefficients!$L$3:$L$10,MATCH(S158,Coefficients!$K$3:$K$10))</f>
        <v>0.19142307491680963</v>
      </c>
      <c r="AQ158" s="207">
        <f>INDEX(Coefficients!$L$3:$L$10,MATCH(S158,Coefficients!$K$3:$K$10)+1)</f>
        <v>0.35425563574488944</v>
      </c>
      <c r="AR158" s="214">
        <f>INDEX(Coefficients!$M$3:$M$10,MATCH(S158,Coefficients!$K$3:$K$10))</f>
        <v>0.20023799980895765</v>
      </c>
      <c r="AS158" s="214">
        <f>INDEX(Coefficients!$M$3:$M$10,MATCH(S158,Coefficients!$K$3:$K$10)+1)</f>
        <v>0.20987997823914079</v>
      </c>
      <c r="AT158" s="92">
        <f t="shared" si="149"/>
        <v>2.5655609924804158E-5</v>
      </c>
      <c r="AU158" s="140">
        <f t="shared" si="124"/>
        <v>0.20409479118103091</v>
      </c>
      <c r="AV158" s="215">
        <f t="shared" si="150"/>
        <v>1.1086790064670943E-5</v>
      </c>
      <c r="AW158" s="118">
        <f t="shared" si="151"/>
        <v>3.4986501364835616E-2</v>
      </c>
      <c r="AX158" s="136">
        <f t="shared" si="125"/>
        <v>0.71366705445737511</v>
      </c>
      <c r="AY158" s="205">
        <f t="shared" si="169"/>
        <v>84.741590689541354</v>
      </c>
      <c r="AZ158" s="137">
        <f t="shared" si="170"/>
        <v>631.5</v>
      </c>
      <c r="BA158" s="213">
        <f t="shared" si="152"/>
        <v>28657.249999999996</v>
      </c>
      <c r="BB158" s="228">
        <f t="shared" si="153"/>
        <v>8.9260286885245888E-4</v>
      </c>
      <c r="BC158" s="136" t="str">
        <f t="shared" si="128"/>
        <v>YES</v>
      </c>
      <c r="BD158" s="209">
        <f t="shared" si="171"/>
        <v>4.1297925294787055</v>
      </c>
      <c r="BE158" s="55">
        <f t="shared" si="130"/>
        <v>8.259585058957411E-2</v>
      </c>
      <c r="BF158" s="126">
        <f t="shared" si="172"/>
        <v>2.9996863202928936</v>
      </c>
      <c r="BG158" s="46">
        <f t="shared" si="154"/>
        <v>-0.85075252981715632</v>
      </c>
      <c r="BH158" s="204">
        <f>VLOOKUP(M158,Coefficients!$E$4:$I$7,3)</f>
        <v>0.43099999999999999</v>
      </c>
      <c r="BI158" s="136">
        <f t="shared" si="155"/>
        <v>7.2999999999999995E-2</v>
      </c>
      <c r="BJ158" s="50">
        <f t="shared" si="156"/>
        <v>0.43978642959016379</v>
      </c>
      <c r="BK158" s="134">
        <f t="shared" si="157"/>
        <v>26.121607138432651</v>
      </c>
      <c r="BL158" s="46"/>
      <c r="BM158" s="33"/>
      <c r="CB158" s="205" t="str">
        <f t="shared" si="173"/>
        <v>splash</v>
      </c>
      <c r="CC158" s="212">
        <f t="shared" si="174"/>
        <v>1</v>
      </c>
      <c r="CD158" s="205">
        <f>IF(CB158="atmospheric",IF(CC158&gt;=1,Coefficients!$T$5,Coefficients!$T$4),Coefficients!$T$3)</f>
        <v>7.35</v>
      </c>
      <c r="CE158" s="136">
        <f>IF(S158&lt;Coefficients!$V$3,Coefficients!$X$3-(Coefficients!$X$4-Coefficients!$X$3)*(Coefficients!$V$3-S158)/(Coefficients!$V$4-Coefficients!$V$3),IF(S158&gt;Coefficients!$V$6,(Coefficients!$X$6-Coefficients!$X$5)*(S158-Coefficients!$V$6)/(Coefficients!$V$6-Coefficients!$V$5)+Coefficients!$X$6,VLOOKUP(S158,Coefficients!$V$3:$X$6,3)))</f>
        <v>5.1999999999999975</v>
      </c>
      <c r="CF158" s="119">
        <f t="shared" si="158"/>
        <v>1.6409601519999992E-4</v>
      </c>
      <c r="CG158" s="136">
        <f>VLOOKUP(CB158,Coefficients!$Z$4:$AD$7,4,FALSE)</f>
        <v>0.26500000000000001</v>
      </c>
      <c r="CH158" s="136">
        <f>VLOOKUP(CB158,Coefficients!$Z$4:$AD$7,2,FALSE)</f>
        <v>0.37</v>
      </c>
      <c r="CI158" s="214">
        <f t="shared" si="175"/>
        <v>6.6464625311967804</v>
      </c>
      <c r="CJ158" s="47">
        <f t="shared" si="176"/>
        <v>1.0687317319445717</v>
      </c>
      <c r="CK158" s="34">
        <v>3.35</v>
      </c>
      <c r="CL158" s="52">
        <f t="shared" si="159"/>
        <v>0.31902439759539453</v>
      </c>
      <c r="CM158" s="51">
        <f>VLOOKUP(N158,Coefficients!$E$12:$I$16,3)</f>
        <v>6.0350000000000001</v>
      </c>
      <c r="CN158" s="136">
        <f t="shared" si="160"/>
        <v>7.2999999999999995E-2</v>
      </c>
      <c r="CO158" s="50">
        <f t="shared" si="161"/>
        <v>6.1580304004098343</v>
      </c>
      <c r="CP158" s="189">
        <f t="shared" si="162"/>
        <v>365.76310691517642</v>
      </c>
      <c r="DL158" s="133">
        <f t="shared" si="163"/>
        <v>6.4660000000000002</v>
      </c>
      <c r="DM158" s="133">
        <f t="shared" si="177"/>
        <v>11.520299520011518</v>
      </c>
      <c r="DN158" s="133">
        <f t="shared" si="178"/>
        <v>5.4221766846903838</v>
      </c>
      <c r="DO158" s="133">
        <f t="shared" si="179"/>
        <v>36406.043454349718</v>
      </c>
      <c r="DP158" s="133">
        <f t="shared" si="180"/>
        <v>7.6844907662845571E-3</v>
      </c>
      <c r="DQ158" s="133">
        <f t="shared" si="140"/>
        <v>1.2312588660166142E-2</v>
      </c>
      <c r="DR158" s="133">
        <f t="shared" si="164"/>
        <v>7.8961705968650796E-4</v>
      </c>
      <c r="DS158" s="133">
        <v>1</v>
      </c>
      <c r="DT158" s="133">
        <f t="shared" si="181"/>
        <v>4.4417704023999391</v>
      </c>
      <c r="DU158" s="134"/>
      <c r="DV158" s="48">
        <f t="shared" si="182"/>
        <v>2.6350091478218093E-2</v>
      </c>
    </row>
    <row r="159" spans="2:126" outlineLevel="1">
      <c r="B159" s="56" t="s">
        <v>99</v>
      </c>
      <c r="C159" s="56" t="s">
        <v>189</v>
      </c>
      <c r="D159" s="56">
        <v>2061</v>
      </c>
      <c r="E159" s="57">
        <f>'MRI-CGCM2.3.2 (Likely)'!M89</f>
        <v>21.858499999999999</v>
      </c>
      <c r="F159" s="57">
        <f>'MRI-CGCM2.3.2 (Likely)'!S89</f>
        <v>60.581250000000004</v>
      </c>
      <c r="G159" s="57">
        <f>'MRI-CGCM2.3.2 (Likely)'!K89</f>
        <v>639.25</v>
      </c>
      <c r="H159" s="146">
        <f t="shared" si="183"/>
        <v>2007</v>
      </c>
      <c r="I159" s="141" t="str">
        <f t="shared" si="184"/>
        <v>Pile No 243 @ Berth 107</v>
      </c>
      <c r="J159" s="205" t="str">
        <f t="shared" si="185"/>
        <v>splash</v>
      </c>
      <c r="K159" s="212">
        <f t="shared" si="186"/>
        <v>1</v>
      </c>
      <c r="L159" s="146" t="str">
        <f t="shared" si="187"/>
        <v>C1</v>
      </c>
      <c r="M159" s="146" t="str">
        <f t="shared" si="188"/>
        <v>CB4</v>
      </c>
      <c r="N159" s="146" t="str">
        <f t="shared" si="189"/>
        <v>CL5</v>
      </c>
      <c r="O159" s="146">
        <f t="shared" si="190"/>
        <v>0</v>
      </c>
      <c r="P159" s="146">
        <f t="shared" si="191"/>
        <v>50</v>
      </c>
      <c r="Q159" s="146">
        <f t="shared" si="192"/>
        <v>1200</v>
      </c>
      <c r="R159" s="146">
        <f t="shared" si="193"/>
        <v>60</v>
      </c>
      <c r="S159" s="146">
        <f t="shared" si="194"/>
        <v>0.37</v>
      </c>
      <c r="T159" s="146">
        <f t="shared" si="195"/>
        <v>310</v>
      </c>
      <c r="V159" s="237">
        <f t="shared" si="143"/>
        <v>8.3276618151062354E-2</v>
      </c>
      <c r="W159" s="214">
        <f t="shared" si="144"/>
        <v>3.0337246983673061</v>
      </c>
      <c r="Y159" s="238">
        <f t="shared" si="145"/>
        <v>0.32426106942006167</v>
      </c>
      <c r="Z159" s="214">
        <f t="shared" si="146"/>
        <v>1.0862745825572067</v>
      </c>
      <c r="AB159" s="207">
        <f>INDEX(Coefficients!$O$3:$O$7,MATCH(S159,Coefficients!$O$3:$O$7))</f>
        <v>0.3</v>
      </c>
      <c r="AC159" s="207">
        <f>INDEX(Coefficients!$O$3:$O$7,MATCH(S159,Coefficients!$O$3:$O$7)+1)</f>
        <v>0.4</v>
      </c>
      <c r="AD159" s="212">
        <f>INDEX(Coefficients!$P$3:$P$7,MATCH(S159,Coefficients!$O$3:$O$7))</f>
        <v>50</v>
      </c>
      <c r="AE159" s="212">
        <f>INDEX(Coefficients!$P$3:$P$7,MATCH(S159,Coefficients!$O$3:$O$7)+1)</f>
        <v>41.8</v>
      </c>
      <c r="AF159" s="212">
        <f t="shared" si="119"/>
        <v>44.26</v>
      </c>
      <c r="AG159" s="136">
        <f t="shared" si="165"/>
        <v>2061</v>
      </c>
      <c r="AH159" s="137">
        <f t="shared" si="166"/>
        <v>21.858499999999999</v>
      </c>
      <c r="AI159" s="207">
        <f t="shared" si="147"/>
        <v>1258.8934999999999</v>
      </c>
      <c r="AJ159" s="213">
        <f t="shared" si="148"/>
        <v>20.304733870967741</v>
      </c>
      <c r="AK159" s="136">
        <v>12</v>
      </c>
      <c r="AL159" s="137">
        <f t="shared" si="167"/>
        <v>60.581250000000004</v>
      </c>
      <c r="AM159" s="214">
        <f t="shared" si="168"/>
        <v>1.0190564054715376</v>
      </c>
      <c r="AN159" s="207">
        <f>INDEX(Coefficients!$K$3:$K$10,MATCH(S159,Coefficients!$K$3:$K$10))</f>
        <v>0.35</v>
      </c>
      <c r="AO159" s="207">
        <f>INDEX(Coefficients!$K$3:$K$10,MATCH(S159,Coefficients!$K$3:$K$10)+1)</f>
        <v>0.4</v>
      </c>
      <c r="AP159" s="207">
        <f>INDEX(Coefficients!$L$3:$L$10,MATCH(S159,Coefficients!$K$3:$K$10))</f>
        <v>0.19142307491680963</v>
      </c>
      <c r="AQ159" s="207">
        <f>INDEX(Coefficients!$L$3:$L$10,MATCH(S159,Coefficients!$K$3:$K$10)+1)</f>
        <v>0.35425563574488944</v>
      </c>
      <c r="AR159" s="214">
        <f>INDEX(Coefficients!$M$3:$M$10,MATCH(S159,Coefficients!$K$3:$K$10))</f>
        <v>0.20023799980895765</v>
      </c>
      <c r="AS159" s="214">
        <f>INDEX(Coefficients!$M$3:$M$10,MATCH(S159,Coefficients!$K$3:$K$10)+1)</f>
        <v>0.20987997823914079</v>
      </c>
      <c r="AT159" s="92">
        <f t="shared" si="149"/>
        <v>2.5655609924804158E-5</v>
      </c>
      <c r="AU159" s="140">
        <f t="shared" si="124"/>
        <v>0.20409479118103091</v>
      </c>
      <c r="AV159" s="215">
        <f t="shared" si="150"/>
        <v>1.1050057457565984E-5</v>
      </c>
      <c r="AW159" s="118">
        <f t="shared" si="151"/>
        <v>3.4870584548415788E-2</v>
      </c>
      <c r="AX159" s="136">
        <f t="shared" si="125"/>
        <v>0.71366705445737511</v>
      </c>
      <c r="AY159" s="205">
        <f t="shared" si="169"/>
        <v>84.741590689541354</v>
      </c>
      <c r="AZ159" s="137">
        <f t="shared" si="170"/>
        <v>639.25</v>
      </c>
      <c r="BA159" s="213">
        <f t="shared" si="152"/>
        <v>29296.499999999996</v>
      </c>
      <c r="BB159" s="228">
        <f t="shared" si="153"/>
        <v>8.9779596774193537E-4</v>
      </c>
      <c r="BC159" s="136" t="str">
        <f t="shared" si="128"/>
        <v>YES</v>
      </c>
      <c r="BD159" s="209">
        <f t="shared" si="171"/>
        <v>4.1638309075531179</v>
      </c>
      <c r="BE159" s="55">
        <f t="shared" si="130"/>
        <v>8.3276618151062354E-2</v>
      </c>
      <c r="BF159" s="126">
        <f t="shared" si="172"/>
        <v>3.0337246983673061</v>
      </c>
      <c r="BG159" s="46">
        <f t="shared" si="154"/>
        <v>-0.8514139490039726</v>
      </c>
      <c r="BH159" s="204">
        <f>VLOOKUP(M159,Coefficients!$E$4:$I$7,3)</f>
        <v>0.43099999999999999</v>
      </c>
      <c r="BI159" s="136">
        <f t="shared" si="155"/>
        <v>7.2999999999999995E-2</v>
      </c>
      <c r="BJ159" s="50">
        <f t="shared" si="156"/>
        <v>0.44058784178225807</v>
      </c>
      <c r="BK159" s="134">
        <f t="shared" si="157"/>
        <v>26.562194980214908</v>
      </c>
      <c r="BL159" s="46"/>
      <c r="BM159" s="33"/>
      <c r="CB159" s="205" t="str">
        <f t="shared" si="173"/>
        <v>splash</v>
      </c>
      <c r="CC159" s="212">
        <f t="shared" si="174"/>
        <v>1</v>
      </c>
      <c r="CD159" s="205">
        <f>IF(CB159="atmospheric",IF(CC159&gt;=1,Coefficients!$T$5,Coefficients!$T$4),Coefficients!$T$3)</f>
        <v>7.35</v>
      </c>
      <c r="CE159" s="136">
        <f>IF(S159&lt;Coefficients!$V$3,Coefficients!$X$3-(Coefficients!$X$4-Coefficients!$X$3)*(Coefficients!$V$3-S159)/(Coefficients!$V$4-Coefficients!$V$3),IF(S159&gt;Coefficients!$V$6,(Coefficients!$X$6-Coefficients!$X$5)*(S159-Coefficients!$V$6)/(Coefficients!$V$6-Coefficients!$V$5)+Coefficients!$X$6,VLOOKUP(S159,Coefficients!$V$3:$X$6,3)))</f>
        <v>5.1999999999999975</v>
      </c>
      <c r="CF159" s="119">
        <f t="shared" si="158"/>
        <v>1.6409601519999992E-4</v>
      </c>
      <c r="CG159" s="136">
        <f>VLOOKUP(CB159,Coefficients!$Z$4:$AD$7,4,FALSE)</f>
        <v>0.26500000000000001</v>
      </c>
      <c r="CH159" s="136">
        <f>VLOOKUP(CB159,Coefficients!$Z$4:$AD$7,2,FALSE)</f>
        <v>0.37</v>
      </c>
      <c r="CI159" s="214">
        <f t="shared" si="175"/>
        <v>6.6448516698488991</v>
      </c>
      <c r="CJ159" s="47">
        <f t="shared" si="176"/>
        <v>1.0862745825572067</v>
      </c>
      <c r="CK159" s="34">
        <v>3.35</v>
      </c>
      <c r="CL159" s="52">
        <f t="shared" si="159"/>
        <v>0.32426106942006167</v>
      </c>
      <c r="CM159" s="51">
        <f>VLOOKUP(N159,Coefficients!$E$12:$I$16,3)</f>
        <v>6.0350000000000001</v>
      </c>
      <c r="CN159" s="136">
        <f t="shared" si="160"/>
        <v>7.2999999999999995E-2</v>
      </c>
      <c r="CO159" s="50">
        <f t="shared" si="161"/>
        <v>6.169252030524194</v>
      </c>
      <c r="CP159" s="189">
        <f t="shared" si="162"/>
        <v>371.93235894570063</v>
      </c>
      <c r="DL159" s="133">
        <f t="shared" si="163"/>
        <v>6.4660000000000002</v>
      </c>
      <c r="DM159" s="133">
        <f t="shared" si="177"/>
        <v>11.520299520011518</v>
      </c>
      <c r="DN159" s="133">
        <f t="shared" si="178"/>
        <v>5.4221766846903838</v>
      </c>
      <c r="DO159" s="133">
        <f t="shared" si="179"/>
        <v>36406.043454349718</v>
      </c>
      <c r="DP159" s="133">
        <f t="shared" si="180"/>
        <v>7.6844907662845571E-3</v>
      </c>
      <c r="DQ159" s="133">
        <f t="shared" si="140"/>
        <v>1.2312588660166142E-2</v>
      </c>
      <c r="DR159" s="133">
        <f t="shared" si="164"/>
        <v>7.8961705968650796E-4</v>
      </c>
      <c r="DS159" s="133">
        <v>1</v>
      </c>
      <c r="DT159" s="133">
        <f t="shared" si="181"/>
        <v>4.4417704023999391</v>
      </c>
      <c r="DU159" s="134"/>
      <c r="DV159" s="48">
        <f t="shared" si="182"/>
        <v>2.7003365259349599E-2</v>
      </c>
    </row>
    <row r="160" spans="2:126" outlineLevel="1">
      <c r="B160" s="56" t="s">
        <v>99</v>
      </c>
      <c r="C160" s="56" t="s">
        <v>189</v>
      </c>
      <c r="D160" s="56">
        <v>2062</v>
      </c>
      <c r="E160" s="57">
        <f>'MRI-CGCM2.3.2 (Likely)'!M90</f>
        <v>21.922000000000001</v>
      </c>
      <c r="F160" s="57">
        <f>'MRI-CGCM2.3.2 (Likely)'!S90</f>
        <v>60.537500000000001</v>
      </c>
      <c r="G160" s="57">
        <f>'MRI-CGCM2.3.2 (Likely)'!K90</f>
        <v>647</v>
      </c>
      <c r="H160" s="146">
        <f t="shared" si="183"/>
        <v>2007</v>
      </c>
      <c r="I160" s="141" t="str">
        <f t="shared" si="184"/>
        <v>Pile No 243 @ Berth 107</v>
      </c>
      <c r="J160" s="205" t="str">
        <f t="shared" si="185"/>
        <v>splash</v>
      </c>
      <c r="K160" s="212">
        <f t="shared" si="186"/>
        <v>1</v>
      </c>
      <c r="L160" s="146" t="str">
        <f t="shared" si="187"/>
        <v>C1</v>
      </c>
      <c r="M160" s="146" t="str">
        <f t="shared" si="188"/>
        <v>CB4</v>
      </c>
      <c r="N160" s="146" t="str">
        <f t="shared" si="189"/>
        <v>CL5</v>
      </c>
      <c r="O160" s="146">
        <f t="shared" si="190"/>
        <v>0</v>
      </c>
      <c r="P160" s="146">
        <f t="shared" si="191"/>
        <v>50</v>
      </c>
      <c r="Q160" s="146">
        <f t="shared" si="192"/>
        <v>1200</v>
      </c>
      <c r="R160" s="146">
        <f t="shared" si="193"/>
        <v>60</v>
      </c>
      <c r="S160" s="146">
        <f t="shared" si="194"/>
        <v>0.37</v>
      </c>
      <c r="T160" s="146">
        <f t="shared" si="195"/>
        <v>310</v>
      </c>
      <c r="V160" s="237">
        <f t="shared" si="143"/>
        <v>8.3959228123937399E-2</v>
      </c>
      <c r="W160" s="214">
        <f t="shared" si="144"/>
        <v>3.0678551970110584</v>
      </c>
      <c r="Y160" s="238">
        <f t="shared" si="145"/>
        <v>0.32946381528011787</v>
      </c>
      <c r="Z160" s="214">
        <f t="shared" si="146"/>
        <v>1.103703781188395</v>
      </c>
      <c r="AB160" s="207">
        <f>INDEX(Coefficients!$O$3:$O$7,MATCH(S160,Coefficients!$O$3:$O$7))</f>
        <v>0.3</v>
      </c>
      <c r="AC160" s="207">
        <f>INDEX(Coefficients!$O$3:$O$7,MATCH(S160,Coefficients!$O$3:$O$7)+1)</f>
        <v>0.4</v>
      </c>
      <c r="AD160" s="212">
        <f>INDEX(Coefficients!$P$3:$P$7,MATCH(S160,Coefficients!$O$3:$O$7))</f>
        <v>50</v>
      </c>
      <c r="AE160" s="212">
        <f>INDEX(Coefficients!$P$3:$P$7,MATCH(S160,Coefficients!$O$3:$O$7)+1)</f>
        <v>41.8</v>
      </c>
      <c r="AF160" s="212">
        <f t="shared" si="119"/>
        <v>44.26</v>
      </c>
      <c r="AG160" s="136">
        <f t="shared" si="165"/>
        <v>2062</v>
      </c>
      <c r="AH160" s="137">
        <f t="shared" si="166"/>
        <v>21.922000000000001</v>
      </c>
      <c r="AI160" s="207">
        <f t="shared" si="147"/>
        <v>1280.8154999999999</v>
      </c>
      <c r="AJ160" s="213">
        <f t="shared" si="148"/>
        <v>20.330404761904759</v>
      </c>
      <c r="AK160" s="136">
        <v>12</v>
      </c>
      <c r="AL160" s="137">
        <f t="shared" si="167"/>
        <v>60.537500000000001</v>
      </c>
      <c r="AM160" s="214">
        <f t="shared" si="168"/>
        <v>1.020676384407414</v>
      </c>
      <c r="AN160" s="207">
        <f>INDEX(Coefficients!$K$3:$K$10,MATCH(S160,Coefficients!$K$3:$K$10))</f>
        <v>0.35</v>
      </c>
      <c r="AO160" s="207">
        <f>INDEX(Coefficients!$K$3:$K$10,MATCH(S160,Coefficients!$K$3:$K$10)+1)</f>
        <v>0.4</v>
      </c>
      <c r="AP160" s="207">
        <f>INDEX(Coefficients!$L$3:$L$10,MATCH(S160,Coefficients!$K$3:$K$10))</f>
        <v>0.19142307491680963</v>
      </c>
      <c r="AQ160" s="207">
        <f>INDEX(Coefficients!$L$3:$L$10,MATCH(S160,Coefficients!$K$3:$K$10)+1)</f>
        <v>0.35425563574488944</v>
      </c>
      <c r="AR160" s="214">
        <f>INDEX(Coefficients!$M$3:$M$10,MATCH(S160,Coefficients!$K$3:$K$10))</f>
        <v>0.20023799980895765</v>
      </c>
      <c r="AS160" s="214">
        <f>INDEX(Coefficients!$M$3:$M$10,MATCH(S160,Coefficients!$K$3:$K$10)+1)</f>
        <v>0.20987997823914079</v>
      </c>
      <c r="AT160" s="92">
        <f t="shared" si="149"/>
        <v>2.5655609924804158E-5</v>
      </c>
      <c r="AU160" s="140">
        <f t="shared" si="124"/>
        <v>0.20409479118103091</v>
      </c>
      <c r="AV160" s="215">
        <f t="shared" si="150"/>
        <v>1.1014031396153924E-5</v>
      </c>
      <c r="AW160" s="118">
        <f t="shared" si="151"/>
        <v>3.4756897373010603E-2</v>
      </c>
      <c r="AX160" s="136">
        <f t="shared" si="125"/>
        <v>0.71366705445737511</v>
      </c>
      <c r="AY160" s="205">
        <f t="shared" si="169"/>
        <v>84.741590689541354</v>
      </c>
      <c r="AZ160" s="137">
        <f t="shared" si="170"/>
        <v>647</v>
      </c>
      <c r="BA160" s="213">
        <f t="shared" si="152"/>
        <v>29943.499999999996</v>
      </c>
      <c r="BB160" s="228">
        <f t="shared" si="153"/>
        <v>9.0305793650793649E-4</v>
      </c>
      <c r="BC160" s="136" t="str">
        <f t="shared" si="128"/>
        <v>YES</v>
      </c>
      <c r="BD160" s="209">
        <f t="shared" si="171"/>
        <v>4.1979614061968702</v>
      </c>
      <c r="BE160" s="55">
        <f t="shared" si="130"/>
        <v>8.3959228123937399E-2</v>
      </c>
      <c r="BF160" s="126">
        <f t="shared" si="172"/>
        <v>3.0678551970110584</v>
      </c>
      <c r="BG160" s="46">
        <f t="shared" si="154"/>
        <v>-0.85204913322342934</v>
      </c>
      <c r="BH160" s="204">
        <f>VLOOKUP(M160,Coefficients!$E$4:$I$7,3)</f>
        <v>0.43099999999999999</v>
      </c>
      <c r="BI160" s="136">
        <f t="shared" si="155"/>
        <v>7.2999999999999995E-2</v>
      </c>
      <c r="BJ160" s="50">
        <f t="shared" si="156"/>
        <v>0.44139552502380947</v>
      </c>
      <c r="BK160" s="134">
        <f t="shared" si="157"/>
        <v>27.003590505238719</v>
      </c>
      <c r="BL160" s="46"/>
      <c r="BM160" s="33"/>
      <c r="CB160" s="205" t="str">
        <f t="shared" si="173"/>
        <v>splash</v>
      </c>
      <c r="CC160" s="212">
        <f t="shared" si="174"/>
        <v>1</v>
      </c>
      <c r="CD160" s="205">
        <f>IF(CB160="atmospheric",IF(CC160&gt;=1,Coefficients!$T$5,Coefficients!$T$4),Coefficients!$T$3)</f>
        <v>7.35</v>
      </c>
      <c r="CE160" s="136">
        <f>IF(S160&lt;Coefficients!$V$3,Coefficients!$X$3-(Coefficients!$X$4-Coefficients!$X$3)*(Coefficients!$V$3-S160)/(Coefficients!$V$4-Coefficients!$V$3),IF(S160&gt;Coefficients!$V$6,(Coefficients!$X$6-Coefficients!$X$5)*(S160-Coefficients!$V$6)/(Coefficients!$V$6-Coefficients!$V$5)+Coefficients!$X$6,VLOOKUP(S160,Coefficients!$V$3:$X$6,3)))</f>
        <v>5.1999999999999975</v>
      </c>
      <c r="CF160" s="119">
        <f t="shared" si="158"/>
        <v>1.6409601519999992E-4</v>
      </c>
      <c r="CG160" s="136">
        <f>VLOOKUP(CB160,Coefficients!$Z$4:$AD$7,4,FALSE)</f>
        <v>0.26500000000000001</v>
      </c>
      <c r="CH160" s="136">
        <f>VLOOKUP(CB160,Coefficients!$Z$4:$AD$7,2,FALSE)</f>
        <v>0.37</v>
      </c>
      <c r="CI160" s="214">
        <f t="shared" si="175"/>
        <v>6.6432153225498958</v>
      </c>
      <c r="CJ160" s="47">
        <f t="shared" si="176"/>
        <v>1.103703781188395</v>
      </c>
      <c r="CK160" s="34">
        <v>3.35</v>
      </c>
      <c r="CL160" s="52">
        <f t="shared" si="159"/>
        <v>0.32946381528011787</v>
      </c>
      <c r="CM160" s="51">
        <f>VLOOKUP(N160,Coefficients!$E$12:$I$16,3)</f>
        <v>6.0350000000000001</v>
      </c>
      <c r="CN160" s="136">
        <f t="shared" si="160"/>
        <v>7.2999999999999995E-2</v>
      </c>
      <c r="CO160" s="50">
        <f t="shared" si="161"/>
        <v>6.1805614698809519</v>
      </c>
      <c r="CP160" s="189">
        <f t="shared" si="162"/>
        <v>378.11292041558158</v>
      </c>
      <c r="DL160" s="133">
        <f t="shared" si="163"/>
        <v>6.4660000000000002</v>
      </c>
      <c r="DM160" s="133">
        <f t="shared" si="177"/>
        <v>11.520299520011518</v>
      </c>
      <c r="DN160" s="133">
        <f t="shared" si="178"/>
        <v>5.4221766846903838</v>
      </c>
      <c r="DO160" s="133">
        <f t="shared" si="179"/>
        <v>36406.043454349718</v>
      </c>
      <c r="DP160" s="133">
        <f t="shared" si="180"/>
        <v>7.6844907662845571E-3</v>
      </c>
      <c r="DQ160" s="133">
        <f t="shared" si="140"/>
        <v>1.2312588660166142E-2</v>
      </c>
      <c r="DR160" s="133">
        <f t="shared" si="164"/>
        <v>7.8961705968650796E-4</v>
      </c>
      <c r="DS160" s="133">
        <v>1</v>
      </c>
      <c r="DT160" s="133">
        <f t="shared" si="181"/>
        <v>4.4417704023999391</v>
      </c>
      <c r="DU160" s="134"/>
      <c r="DV160" s="48">
        <f t="shared" si="182"/>
        <v>2.7661527625686189E-2</v>
      </c>
    </row>
    <row r="161" spans="2:126" outlineLevel="1">
      <c r="B161" s="56" t="s">
        <v>99</v>
      </c>
      <c r="C161" s="56" t="s">
        <v>189</v>
      </c>
      <c r="D161" s="56">
        <v>2063</v>
      </c>
      <c r="E161" s="57">
        <f>'MRI-CGCM2.3.2 (Likely)'!M91</f>
        <v>21.985500000000002</v>
      </c>
      <c r="F161" s="57">
        <f>'MRI-CGCM2.3.2 (Likely)'!S91</f>
        <v>60.493749999999999</v>
      </c>
      <c r="G161" s="57">
        <f>'MRI-CGCM2.3.2 (Likely)'!K91</f>
        <v>654.75</v>
      </c>
      <c r="H161" s="146">
        <f t="shared" si="183"/>
        <v>2007</v>
      </c>
      <c r="I161" s="141" t="str">
        <f t="shared" si="184"/>
        <v>Pile No 243 @ Berth 107</v>
      </c>
      <c r="J161" s="205" t="str">
        <f t="shared" si="185"/>
        <v>splash</v>
      </c>
      <c r="K161" s="212">
        <f t="shared" si="186"/>
        <v>1</v>
      </c>
      <c r="L161" s="146" t="str">
        <f t="shared" si="187"/>
        <v>C1</v>
      </c>
      <c r="M161" s="146" t="str">
        <f t="shared" si="188"/>
        <v>CB4</v>
      </c>
      <c r="N161" s="146" t="str">
        <f t="shared" si="189"/>
        <v>CL5</v>
      </c>
      <c r="O161" s="146">
        <f t="shared" si="190"/>
        <v>0</v>
      </c>
      <c r="P161" s="146">
        <f t="shared" si="191"/>
        <v>50</v>
      </c>
      <c r="Q161" s="146">
        <f t="shared" si="192"/>
        <v>1200</v>
      </c>
      <c r="R161" s="146">
        <f t="shared" si="193"/>
        <v>60</v>
      </c>
      <c r="S161" s="146">
        <f t="shared" si="194"/>
        <v>0.37</v>
      </c>
      <c r="T161" s="146">
        <f t="shared" si="195"/>
        <v>310</v>
      </c>
      <c r="V161" s="237">
        <f t="shared" si="143"/>
        <v>8.4643611896165608E-2</v>
      </c>
      <c r="W161" s="214">
        <f t="shared" si="144"/>
        <v>3.1020743856224686</v>
      </c>
      <c r="Y161" s="238">
        <f t="shared" si="145"/>
        <v>0.33463281994373761</v>
      </c>
      <c r="Z161" s="214">
        <f t="shared" si="146"/>
        <v>1.121019946811521</v>
      </c>
      <c r="AB161" s="207">
        <f>INDEX(Coefficients!$O$3:$O$7,MATCH(S161,Coefficients!$O$3:$O$7))</f>
        <v>0.3</v>
      </c>
      <c r="AC161" s="207">
        <f>INDEX(Coefficients!$O$3:$O$7,MATCH(S161,Coefficients!$O$3:$O$7)+1)</f>
        <v>0.4</v>
      </c>
      <c r="AD161" s="212">
        <f>INDEX(Coefficients!$P$3:$P$7,MATCH(S161,Coefficients!$O$3:$O$7))</f>
        <v>50</v>
      </c>
      <c r="AE161" s="212">
        <f>INDEX(Coefficients!$P$3:$P$7,MATCH(S161,Coefficients!$O$3:$O$7)+1)</f>
        <v>41.8</v>
      </c>
      <c r="AF161" s="212">
        <f t="shared" si="119"/>
        <v>44.26</v>
      </c>
      <c r="AG161" s="136">
        <f t="shared" si="165"/>
        <v>2063</v>
      </c>
      <c r="AH161" s="137">
        <f t="shared" si="166"/>
        <v>21.985500000000002</v>
      </c>
      <c r="AI161" s="207">
        <f t="shared" si="147"/>
        <v>1302.8009999999999</v>
      </c>
      <c r="AJ161" s="213">
        <f t="shared" si="148"/>
        <v>20.356265624999999</v>
      </c>
      <c r="AK161" s="136">
        <v>12</v>
      </c>
      <c r="AL161" s="137">
        <f t="shared" si="167"/>
        <v>60.493749999999999</v>
      </c>
      <c r="AM161" s="214">
        <f t="shared" si="168"/>
        <v>1.0223106682257121</v>
      </c>
      <c r="AN161" s="207">
        <f>INDEX(Coefficients!$K$3:$K$10,MATCH(S161,Coefficients!$K$3:$K$10))</f>
        <v>0.35</v>
      </c>
      <c r="AO161" s="207">
        <f>INDEX(Coefficients!$K$3:$K$10,MATCH(S161,Coefficients!$K$3:$K$10)+1)</f>
        <v>0.4</v>
      </c>
      <c r="AP161" s="207">
        <f>INDEX(Coefficients!$L$3:$L$10,MATCH(S161,Coefficients!$K$3:$K$10))</f>
        <v>0.19142307491680963</v>
      </c>
      <c r="AQ161" s="207">
        <f>INDEX(Coefficients!$L$3:$L$10,MATCH(S161,Coefficients!$K$3:$K$10)+1)</f>
        <v>0.35425563574488944</v>
      </c>
      <c r="AR161" s="214">
        <f>INDEX(Coefficients!$M$3:$M$10,MATCH(S161,Coefficients!$K$3:$K$10))</f>
        <v>0.20023799980895765</v>
      </c>
      <c r="AS161" s="214">
        <f>INDEX(Coefficients!$M$3:$M$10,MATCH(S161,Coefficients!$K$3:$K$10)+1)</f>
        <v>0.20987997823914079</v>
      </c>
      <c r="AT161" s="92">
        <f t="shared" si="149"/>
        <v>2.5655609924804158E-5</v>
      </c>
      <c r="AU161" s="140">
        <f t="shared" si="124"/>
        <v>0.20409479118103091</v>
      </c>
      <c r="AV161" s="215">
        <f t="shared" si="150"/>
        <v>1.0978687394163993E-5</v>
      </c>
      <c r="AW161" s="118">
        <f t="shared" si="151"/>
        <v>3.4645362567476599E-2</v>
      </c>
      <c r="AX161" s="136">
        <f t="shared" si="125"/>
        <v>0.71366705445737511</v>
      </c>
      <c r="AY161" s="205">
        <f t="shared" si="169"/>
        <v>84.741590689541354</v>
      </c>
      <c r="AZ161" s="137">
        <f t="shared" si="170"/>
        <v>654.75</v>
      </c>
      <c r="BA161" s="213">
        <f t="shared" si="152"/>
        <v>30598.249999999996</v>
      </c>
      <c r="BB161" s="228">
        <f t="shared" si="153"/>
        <v>9.0838554687499987E-4</v>
      </c>
      <c r="BC161" s="136" t="str">
        <f t="shared" si="128"/>
        <v>YES</v>
      </c>
      <c r="BD161" s="209">
        <f t="shared" si="171"/>
        <v>4.2321805948082805</v>
      </c>
      <c r="BE161" s="55">
        <f t="shared" si="130"/>
        <v>8.4643611896165608E-2</v>
      </c>
      <c r="BF161" s="126">
        <f t="shared" si="172"/>
        <v>3.1020743856224686</v>
      </c>
      <c r="BG161" s="46">
        <f t="shared" si="154"/>
        <v>-0.85265937231068611</v>
      </c>
      <c r="BH161" s="204">
        <f>VLOOKUP(M161,Coefficients!$E$4:$I$7,3)</f>
        <v>0.43099999999999999</v>
      </c>
      <c r="BI161" s="136">
        <f t="shared" si="155"/>
        <v>7.2999999999999995E-2</v>
      </c>
      <c r="BJ161" s="50">
        <f t="shared" si="156"/>
        <v>0.44220918535937498</v>
      </c>
      <c r="BK161" s="134">
        <f t="shared" si="157"/>
        <v>27.445799690598093</v>
      </c>
      <c r="BL161" s="46"/>
      <c r="BM161" s="33"/>
      <c r="CB161" s="205" t="str">
        <f t="shared" si="173"/>
        <v>splash</v>
      </c>
      <c r="CC161" s="212">
        <f t="shared" si="174"/>
        <v>1</v>
      </c>
      <c r="CD161" s="205">
        <f>IF(CB161="atmospheric",IF(CC161&gt;=1,Coefficients!$T$5,Coefficients!$T$4),Coefficients!$T$3)</f>
        <v>7.35</v>
      </c>
      <c r="CE161" s="136">
        <f>IF(S161&lt;Coefficients!$V$3,Coefficients!$X$3-(Coefficients!$X$4-Coefficients!$X$3)*(Coefficients!$V$3-S161)/(Coefficients!$V$4-Coefficients!$V$3),IF(S161&gt;Coefficients!$V$6,(Coefficients!$X$6-Coefficients!$X$5)*(S161-Coefficients!$V$6)/(Coefficients!$V$6-Coefficients!$V$5)+Coefficients!$X$6,VLOOKUP(S161,Coefficients!$V$3:$X$6,3)))</f>
        <v>5.1999999999999975</v>
      </c>
      <c r="CF161" s="119">
        <f t="shared" si="158"/>
        <v>1.6409601519999992E-4</v>
      </c>
      <c r="CG161" s="136">
        <f>VLOOKUP(CB161,Coefficients!$Z$4:$AD$7,4,FALSE)</f>
        <v>0.26500000000000001</v>
      </c>
      <c r="CH161" s="136">
        <f>VLOOKUP(CB161,Coefficients!$Z$4:$AD$7,2,FALSE)</f>
        <v>0.37</v>
      </c>
      <c r="CI161" s="214">
        <f t="shared" si="175"/>
        <v>6.6415551294832769</v>
      </c>
      <c r="CJ161" s="47">
        <f t="shared" si="176"/>
        <v>1.121019946811521</v>
      </c>
      <c r="CK161" s="34">
        <v>3.35</v>
      </c>
      <c r="CL161" s="52">
        <f t="shared" si="159"/>
        <v>0.33463281994373761</v>
      </c>
      <c r="CM161" s="51">
        <f>VLOOKUP(N161,Coefficients!$E$12:$I$16,3)</f>
        <v>6.0350000000000001</v>
      </c>
      <c r="CN161" s="136">
        <f t="shared" si="160"/>
        <v>7.2999999999999995E-2</v>
      </c>
      <c r="CO161" s="50">
        <f t="shared" si="161"/>
        <v>6.191954602421875</v>
      </c>
      <c r="CP161" s="189">
        <f t="shared" si="162"/>
        <v>384.30487501800349</v>
      </c>
      <c r="DL161" s="133">
        <f t="shared" si="163"/>
        <v>6.4660000000000002</v>
      </c>
      <c r="DM161" s="133">
        <f t="shared" si="177"/>
        <v>11.520299520011518</v>
      </c>
      <c r="DN161" s="133">
        <f t="shared" si="178"/>
        <v>5.4221766846903838</v>
      </c>
      <c r="DO161" s="133">
        <f t="shared" si="179"/>
        <v>36406.043454349718</v>
      </c>
      <c r="DP161" s="133">
        <f t="shared" si="180"/>
        <v>7.6844907662845571E-3</v>
      </c>
      <c r="DQ161" s="133">
        <f t="shared" si="140"/>
        <v>1.2312588660166142E-2</v>
      </c>
      <c r="DR161" s="133">
        <f t="shared" si="164"/>
        <v>7.8961705968650796E-4</v>
      </c>
      <c r="DS161" s="133">
        <v>1</v>
      </c>
      <c r="DT161" s="133">
        <f t="shared" si="181"/>
        <v>4.4417704023999391</v>
      </c>
      <c r="DU161" s="134"/>
      <c r="DV161" s="48">
        <f t="shared" si="182"/>
        <v>2.8324530539037194E-2</v>
      </c>
    </row>
    <row r="162" spans="2:126" outlineLevel="1">
      <c r="B162" s="56" t="s">
        <v>99</v>
      </c>
      <c r="C162" s="56" t="s">
        <v>189</v>
      </c>
      <c r="D162" s="56">
        <v>2064</v>
      </c>
      <c r="E162" s="57">
        <f>'MRI-CGCM2.3.2 (Likely)'!M92</f>
        <v>22.048999999999999</v>
      </c>
      <c r="F162" s="57">
        <f>'MRI-CGCM2.3.2 (Likely)'!S92</f>
        <v>60.45</v>
      </c>
      <c r="G162" s="57">
        <f>'MRI-CGCM2.3.2 (Likely)'!K92</f>
        <v>662.5</v>
      </c>
      <c r="H162" s="146">
        <f t="shared" si="183"/>
        <v>2007</v>
      </c>
      <c r="I162" s="141" t="str">
        <f t="shared" si="184"/>
        <v>Pile No 243 @ Berth 107</v>
      </c>
      <c r="J162" s="205" t="str">
        <f t="shared" si="185"/>
        <v>splash</v>
      </c>
      <c r="K162" s="212">
        <f t="shared" si="186"/>
        <v>1</v>
      </c>
      <c r="L162" s="146" t="str">
        <f t="shared" si="187"/>
        <v>C1</v>
      </c>
      <c r="M162" s="146" t="str">
        <f t="shared" si="188"/>
        <v>CB4</v>
      </c>
      <c r="N162" s="146" t="str">
        <f t="shared" si="189"/>
        <v>CL5</v>
      </c>
      <c r="O162" s="146">
        <f t="shared" si="190"/>
        <v>0</v>
      </c>
      <c r="P162" s="146">
        <f t="shared" si="191"/>
        <v>50</v>
      </c>
      <c r="Q162" s="146">
        <f t="shared" si="192"/>
        <v>1200</v>
      </c>
      <c r="R162" s="146">
        <f t="shared" si="193"/>
        <v>60</v>
      </c>
      <c r="S162" s="146">
        <f t="shared" si="194"/>
        <v>0.37</v>
      </c>
      <c r="T162" s="146">
        <f t="shared" si="195"/>
        <v>310</v>
      </c>
      <c r="V162" s="237">
        <f t="shared" si="143"/>
        <v>8.5329705157612304E-2</v>
      </c>
      <c r="W162" s="214">
        <f t="shared" si="144"/>
        <v>3.1363790486948031</v>
      </c>
      <c r="Y162" s="238">
        <f t="shared" si="145"/>
        <v>0.339768459529596</v>
      </c>
      <c r="Z162" s="214">
        <f t="shared" si="146"/>
        <v>1.1382243394241467</v>
      </c>
      <c r="AB162" s="207">
        <f>INDEX(Coefficients!$O$3:$O$7,MATCH(S162,Coefficients!$O$3:$O$7))</f>
        <v>0.3</v>
      </c>
      <c r="AC162" s="207">
        <f>INDEX(Coefficients!$O$3:$O$7,MATCH(S162,Coefficients!$O$3:$O$7)+1)</f>
        <v>0.4</v>
      </c>
      <c r="AD162" s="212">
        <f>INDEX(Coefficients!$P$3:$P$7,MATCH(S162,Coefficients!$O$3:$O$7))</f>
        <v>50</v>
      </c>
      <c r="AE162" s="212">
        <f>INDEX(Coefficients!$P$3:$P$7,MATCH(S162,Coefficients!$O$3:$O$7)+1)</f>
        <v>41.8</v>
      </c>
      <c r="AF162" s="212">
        <f t="shared" ref="AF162:AF168" si="196">AD162+(S162-AB162)/(AC162-AB162)*(AE162-AD162)</f>
        <v>44.26</v>
      </c>
      <c r="AG162" s="136">
        <f t="shared" ref="AG162:AG168" si="197">D162</f>
        <v>2064</v>
      </c>
      <c r="AH162" s="137">
        <f t="shared" ref="AH162:AH168" si="198">E162</f>
        <v>22.048999999999999</v>
      </c>
      <c r="AI162" s="207">
        <f t="shared" si="147"/>
        <v>1324.85</v>
      </c>
      <c r="AJ162" s="213">
        <f t="shared" si="148"/>
        <v>20.382307692307691</v>
      </c>
      <c r="AK162" s="136">
        <v>12</v>
      </c>
      <c r="AL162" s="137">
        <f t="shared" ref="AL162:AL168" si="199">F162</f>
        <v>60.45</v>
      </c>
      <c r="AM162" s="214">
        <f t="shared" ref="AM162:AM168" si="200">EXP(AF162/RR*(1/293-1/(273+AJ162)))</f>
        <v>1.0239587557922312</v>
      </c>
      <c r="AN162" s="207">
        <f>INDEX(Coefficients!$K$3:$K$10,MATCH(S162,Coefficients!$K$3:$K$10))</f>
        <v>0.35</v>
      </c>
      <c r="AO162" s="207">
        <f>INDEX(Coefficients!$K$3:$K$10,MATCH(S162,Coefficients!$K$3:$K$10)+1)</f>
        <v>0.4</v>
      </c>
      <c r="AP162" s="207">
        <f>INDEX(Coefficients!$L$3:$L$10,MATCH(S162,Coefficients!$K$3:$K$10))</f>
        <v>0.19142307491680963</v>
      </c>
      <c r="AQ162" s="207">
        <f>INDEX(Coefficients!$L$3:$L$10,MATCH(S162,Coefficients!$K$3:$K$10)+1)</f>
        <v>0.35425563574488944</v>
      </c>
      <c r="AR162" s="214">
        <f>INDEX(Coefficients!$M$3:$M$10,MATCH(S162,Coefficients!$K$3:$K$10))</f>
        <v>0.20023799980895765</v>
      </c>
      <c r="AS162" s="214">
        <f>INDEX(Coefficients!$M$3:$M$10,MATCH(S162,Coefficients!$K$3:$K$10)+1)</f>
        <v>0.20987997823914079</v>
      </c>
      <c r="AT162" s="92">
        <f t="shared" si="149"/>
        <v>2.5655609924804158E-5</v>
      </c>
      <c r="AU162" s="140">
        <f t="shared" ref="AU162:AU168" si="201">AR162+(S162-AN162)/(AO162-AN162)*(AS162-AR162)</f>
        <v>0.20409479118103091</v>
      </c>
      <c r="AV162" s="215">
        <f t="shared" si="150"/>
        <v>1.0944002179864462E-5</v>
      </c>
      <c r="AW162" s="118">
        <f t="shared" si="151"/>
        <v>3.4535906693382148E-2</v>
      </c>
      <c r="AX162" s="136">
        <f t="shared" ref="AX162:AX168" si="202">1-EXP(-3.38*S162)</f>
        <v>0.71366705445737511</v>
      </c>
      <c r="AY162" s="205">
        <f t="shared" ref="AY162:AY168" si="203">0.75*T162*CaO*AX162*(MCO2_/MCaO)</f>
        <v>84.741590689541354</v>
      </c>
      <c r="AZ162" s="137">
        <f t="shared" ref="AZ162:AZ168" si="204">G162</f>
        <v>662.5</v>
      </c>
      <c r="BA162" s="213">
        <f t="shared" si="152"/>
        <v>31260.749999999996</v>
      </c>
      <c r="BB162" s="228">
        <f t="shared" si="153"/>
        <v>9.1377576923076906E-4</v>
      </c>
      <c r="BC162" s="136" t="str">
        <f t="shared" ref="BC162:BC168" si="205">IF(AK162&gt;=12,IF(AL162&gt;=50,"YES","NO"),"NO")</f>
        <v>YES</v>
      </c>
      <c r="BD162" s="209">
        <f t="shared" ref="BD162:BD168" si="206">IF(BC162="YES",SQRT((2*AM162*AW162/AY162)*kurban*BB162*(AG162-($C$20-1)))*(1/(AG162-($C$20-1)))^nm*1000,0)</f>
        <v>4.2664852578806149</v>
      </c>
      <c r="BE162" s="55">
        <f t="shared" ref="BE162:BE168" si="207">BD162/P162</f>
        <v>8.5329705157612304E-2</v>
      </c>
      <c r="BF162" s="126">
        <f t="shared" ref="BF162:BF168" si="208">BD162-VLOOKUP($C$20,$AG$98:$BD$168,24)</f>
        <v>3.1363790486948031</v>
      </c>
      <c r="BG162" s="46">
        <f t="shared" si="154"/>
        <v>-0.85324587380499672</v>
      </c>
      <c r="BH162" s="204">
        <f>VLOOKUP(M162,Coefficients!$E$4:$I$7,3)</f>
        <v>0.43099999999999999</v>
      </c>
      <c r="BI162" s="136">
        <f t="shared" si="155"/>
        <v>7.2999999999999995E-2</v>
      </c>
      <c r="BJ162" s="50">
        <f t="shared" si="156"/>
        <v>0.44302854692307692</v>
      </c>
      <c r="BK162" s="134">
        <f t="shared" si="157"/>
        <v>27.888828237521171</v>
      </c>
      <c r="BL162" s="46"/>
      <c r="BM162" s="33"/>
      <c r="CB162" s="205" t="str">
        <f t="shared" ref="CB162:CB168" si="209">J162</f>
        <v>splash</v>
      </c>
      <c r="CC162" s="212">
        <f t="shared" ref="CC162:CC168" si="210">K162</f>
        <v>1</v>
      </c>
      <c r="CD162" s="205">
        <f>IF(CB162="atmospheric",IF(CC162&gt;=1,Coefficients!$T$5,Coefficients!$T$4),Coefficients!$T$3)</f>
        <v>7.35</v>
      </c>
      <c r="CE162" s="136">
        <f>IF(S162&lt;Coefficients!$V$3,Coefficients!$X$3-(Coefficients!$X$4-Coefficients!$X$3)*(Coefficients!$V$3-S162)/(Coefficients!$V$4-Coefficients!$V$3),IF(S162&gt;Coefficients!$V$6,(Coefficients!$X$6-Coefficients!$X$5)*(S162-Coefficients!$V$6)/(Coefficients!$V$6-Coefficients!$V$5)+Coefficients!$X$6,VLOOKUP(S162,Coefficients!$V$3:$X$6,3)))</f>
        <v>5.1999999999999975</v>
      </c>
      <c r="CF162" s="119">
        <f t="shared" si="158"/>
        <v>1.6409601519999992E-4</v>
      </c>
      <c r="CG162" s="136">
        <f>VLOOKUP(CB162,Coefficients!$Z$4:$AD$7,4,FALSE)</f>
        <v>0.26500000000000001</v>
      </c>
      <c r="CH162" s="136">
        <f>VLOOKUP(CB162,Coefficients!$Z$4:$AD$7,2,FALSE)</f>
        <v>0.37</v>
      </c>
      <c r="CI162" s="214">
        <f t="shared" ref="CI162:CI168" si="211">CD162*(1-ERF(BD162/(2*(SQRT(CG162*kt*kc*AM162*CF162*10^6*(1/(AG162-($C$20-1)))^CH162*(AG162-($C$20-1)))))))</f>
        <v>6.6398726261810843</v>
      </c>
      <c r="CJ162" s="47">
        <f t="shared" ref="CJ162:CJ168" si="212">CD162*(1-ERF(P162/(2*(SQRT(CG162*kt*kc*AM162*CF162*10^6*(1/(AG162-($C$20-1)))^CH162*(AG162-($C$20-1)))))))</f>
        <v>1.1382243394241467</v>
      </c>
      <c r="CK162" s="34">
        <v>3.35</v>
      </c>
      <c r="CL162" s="52">
        <f t="shared" si="159"/>
        <v>0.339768459529596</v>
      </c>
      <c r="CM162" s="51">
        <f>VLOOKUP(N162,Coefficients!$E$12:$I$16,3)</f>
        <v>6.0350000000000001</v>
      </c>
      <c r="CN162" s="136">
        <f t="shared" si="160"/>
        <v>7.2999999999999995E-2</v>
      </c>
      <c r="CO162" s="50">
        <f t="shared" si="161"/>
        <v>6.2034275653846151</v>
      </c>
      <c r="CP162" s="189">
        <f t="shared" si="162"/>
        <v>390.50830258338812</v>
      </c>
      <c r="DL162" s="133">
        <f t="shared" si="163"/>
        <v>6.4660000000000002</v>
      </c>
      <c r="DM162" s="133">
        <f t="shared" ref="DM162:DM168" si="213">(Q162+2*$DN$17)^2/(2*P162*(P162+Q162+2*$DN$17))</f>
        <v>11.520299520011518</v>
      </c>
      <c r="DN162" s="133">
        <f t="shared" ref="DN162:DN168" si="214">0.7*SQRT(R162)</f>
        <v>5.4221766846903838</v>
      </c>
      <c r="DO162" s="133">
        <f t="shared" ref="DO162:DO168" si="215">4700*SQRT(R162)</f>
        <v>36406.043454349718</v>
      </c>
      <c r="DP162" s="133">
        <f t="shared" ref="DP162:DP168" si="216">P162/(Q162*DN162)</f>
        <v>7.6844907662845571E-3</v>
      </c>
      <c r="DQ162" s="133">
        <f t="shared" ref="DQ162:DQ168" si="217">0.95*(EXP(-(0.3*100/DL162)-100/(2500*DL162)+0.3))</f>
        <v>1.2312588660166142E-2</v>
      </c>
      <c r="DR162" s="133">
        <f t="shared" si="164"/>
        <v>7.8961705968650796E-4</v>
      </c>
      <c r="DS162" s="133">
        <v>1</v>
      </c>
      <c r="DT162" s="133">
        <f t="shared" ref="DT162:DT168" si="218">(7117.5*(Q162+2*$DN$17)*(1+$DN$18+DM162)/(365*DO162))*(2*P162*DN162/Q162+2*$DN$17*DO162/((1+$DN$18+DM162)*(Q162+2*$DN$17)))+(0.0114*DQ162*($DN$21-0.05)/(DS162*$DN$20*DR162))</f>
        <v>4.4417704023999391</v>
      </c>
      <c r="DU162" s="134"/>
      <c r="DV162" s="48">
        <f t="shared" ref="DV162:DV168" si="219">BE162*CL162</f>
        <v>2.8992342473516557E-2</v>
      </c>
    </row>
    <row r="163" spans="2:126" outlineLevel="1">
      <c r="B163" s="56" t="s">
        <v>99</v>
      </c>
      <c r="C163" s="56" t="s">
        <v>189</v>
      </c>
      <c r="D163" s="56">
        <v>2065</v>
      </c>
      <c r="E163" s="57">
        <f>'MRI-CGCM2.3.2 (Likely)'!M93</f>
        <v>22.112500000000001</v>
      </c>
      <c r="F163" s="57">
        <f>'MRI-CGCM2.3.2 (Likely)'!S93</f>
        <v>60.40625</v>
      </c>
      <c r="G163" s="57">
        <f>'MRI-CGCM2.3.2 (Likely)'!K93</f>
        <v>670.25</v>
      </c>
      <c r="H163" s="146">
        <f t="shared" si="183"/>
        <v>2007</v>
      </c>
      <c r="I163" s="141" t="str">
        <f t="shared" si="184"/>
        <v>Pile No 243 @ Berth 107</v>
      </c>
      <c r="J163" s="205" t="str">
        <f t="shared" si="185"/>
        <v>splash</v>
      </c>
      <c r="K163" s="212">
        <f t="shared" si="186"/>
        <v>1</v>
      </c>
      <c r="L163" s="146" t="str">
        <f t="shared" si="187"/>
        <v>C1</v>
      </c>
      <c r="M163" s="146" t="str">
        <f t="shared" si="188"/>
        <v>CB4</v>
      </c>
      <c r="N163" s="146" t="str">
        <f t="shared" si="189"/>
        <v>CL5</v>
      </c>
      <c r="O163" s="146">
        <f t="shared" si="190"/>
        <v>0</v>
      </c>
      <c r="P163" s="146">
        <f t="shared" si="191"/>
        <v>50</v>
      </c>
      <c r="Q163" s="146">
        <f t="shared" si="192"/>
        <v>1200</v>
      </c>
      <c r="R163" s="146">
        <f t="shared" si="193"/>
        <v>60</v>
      </c>
      <c r="S163" s="146">
        <f t="shared" si="194"/>
        <v>0.37</v>
      </c>
      <c r="T163" s="146">
        <f t="shared" si="195"/>
        <v>310</v>
      </c>
      <c r="V163" s="237">
        <f t="shared" ref="V163:V168" si="220">BE163</f>
        <v>8.6017447595380464E-2</v>
      </c>
      <c r="W163" s="214">
        <f t="shared" ref="W163:W168" si="221">BF163</f>
        <v>3.1707661705832115</v>
      </c>
      <c r="Y163" s="238">
        <f t="shared" ref="Y163:Y168" si="222">CL163</f>
        <v>0.34487094297648418</v>
      </c>
      <c r="Z163" s="214">
        <f t="shared" ref="Z163:Z168" si="223">CJ163</f>
        <v>1.155317658971222</v>
      </c>
      <c r="AB163" s="207">
        <f>INDEX(Coefficients!$O$3:$O$7,MATCH(S163,Coefficients!$O$3:$O$7))</f>
        <v>0.3</v>
      </c>
      <c r="AC163" s="207">
        <f>INDEX(Coefficients!$O$3:$O$7,MATCH(S163,Coefficients!$O$3:$O$7)+1)</f>
        <v>0.4</v>
      </c>
      <c r="AD163" s="212">
        <f>INDEX(Coefficients!$P$3:$P$7,MATCH(S163,Coefficients!$O$3:$O$7))</f>
        <v>50</v>
      </c>
      <c r="AE163" s="212">
        <f>INDEX(Coefficients!$P$3:$P$7,MATCH(S163,Coefficients!$O$3:$O$7)+1)</f>
        <v>41.8</v>
      </c>
      <c r="AF163" s="212">
        <f t="shared" si="196"/>
        <v>44.26</v>
      </c>
      <c r="AG163" s="136">
        <f t="shared" si="197"/>
        <v>2065</v>
      </c>
      <c r="AH163" s="137">
        <f t="shared" si="198"/>
        <v>22.112500000000001</v>
      </c>
      <c r="AI163" s="207">
        <f t="shared" ref="AI163:AI168" si="224">IF(AG163&gt;=$C$20,AH163+AI162,0)</f>
        <v>1346.9624999999999</v>
      </c>
      <c r="AJ163" s="213">
        <f t="shared" ref="AJ163:AJ168" si="225">IF(ISERROR(AI163/(AG163-($C$20-1))),0,AI163/(AG163-($C$20-1)))</f>
        <v>20.408522727272725</v>
      </c>
      <c r="AK163" s="136">
        <v>12</v>
      </c>
      <c r="AL163" s="137">
        <f t="shared" si="199"/>
        <v>60.40625</v>
      </c>
      <c r="AM163" s="214">
        <f t="shared" si="200"/>
        <v>1.0256201769745816</v>
      </c>
      <c r="AN163" s="207">
        <f>INDEX(Coefficients!$K$3:$K$10,MATCH(S163,Coefficients!$K$3:$K$10))</f>
        <v>0.35</v>
      </c>
      <c r="AO163" s="207">
        <f>INDEX(Coefficients!$K$3:$K$10,MATCH(S163,Coefficients!$K$3:$K$10)+1)</f>
        <v>0.4</v>
      </c>
      <c r="AP163" s="207">
        <f>INDEX(Coefficients!$L$3:$L$10,MATCH(S163,Coefficients!$K$3:$K$10))</f>
        <v>0.19142307491680963</v>
      </c>
      <c r="AQ163" s="207">
        <f>INDEX(Coefficients!$L$3:$L$10,MATCH(S163,Coefficients!$K$3:$K$10)+1)</f>
        <v>0.35425563574488944</v>
      </c>
      <c r="AR163" s="214">
        <f>INDEX(Coefficients!$M$3:$M$10,MATCH(S163,Coefficients!$K$3:$K$10))</f>
        <v>0.20023799980895765</v>
      </c>
      <c r="AS163" s="214">
        <f>INDEX(Coefficients!$M$3:$M$10,MATCH(S163,Coefficients!$K$3:$K$10)+1)</f>
        <v>0.20987997823914079</v>
      </c>
      <c r="AT163" s="92">
        <f t="shared" ref="AT163:AT168" si="226">(AP163+(S163-AN163)/(AO163-AN163)*(AQ163-AP163))*10^-4</f>
        <v>2.5655609924804158E-5</v>
      </c>
      <c r="AU163" s="140">
        <f t="shared" si="201"/>
        <v>0.20409479118103091</v>
      </c>
      <c r="AV163" s="215">
        <f t="shared" ref="AV163:AV168" si="227">AT163*(AG163-($C$20-1))^(-AU163)</f>
        <v>1.0909953618222723E-5</v>
      </c>
      <c r="AW163" s="118">
        <f t="shared" ref="AW163:AW168" si="228">AV163*31556926/10000</f>
        <v>3.4428459899368671E-2</v>
      </c>
      <c r="AX163" s="136">
        <f t="shared" si="202"/>
        <v>0.71366705445737511</v>
      </c>
      <c r="AY163" s="205">
        <f t="shared" si="203"/>
        <v>84.741590689541354</v>
      </c>
      <c r="AZ163" s="137">
        <f t="shared" si="204"/>
        <v>670.25</v>
      </c>
      <c r="BA163" s="213">
        <f t="shared" ref="BA163:BA168" si="229">IF(AG163&gt;=$C$20,BA162+AZ163,0)</f>
        <v>31930.999999999996</v>
      </c>
      <c r="BB163" s="228">
        <f t="shared" ref="BB163:BB168" si="230">BA163/(AG163-($C$20-1))*0.0019*10^-3</f>
        <v>9.1922575757575752E-4</v>
      </c>
      <c r="BC163" s="136" t="str">
        <f t="shared" si="205"/>
        <v>YES</v>
      </c>
      <c r="BD163" s="209">
        <f t="shared" si="206"/>
        <v>4.3008723797690234</v>
      </c>
      <c r="BE163" s="55">
        <f t="shared" si="207"/>
        <v>8.6017447595380464E-2</v>
      </c>
      <c r="BF163" s="126">
        <f t="shared" si="208"/>
        <v>3.1707661705832115</v>
      </c>
      <c r="BG163" s="46">
        <f t="shared" ref="BG163:BG168" si="231">((SQRT(AM163*BB163)/SQRT(VLOOKUP($C$20,$AG$98:$BD$168,7)*VLOOKUP($C$20,$AG$98:$BD$168,22)*(AG163-($C$20-1))))-1)</f>
        <v>-0.85380976935239561</v>
      </c>
      <c r="BH163" s="204">
        <f>VLOOKUP(M163,Coefficients!$E$4:$I$7,3)</f>
        <v>0.43099999999999999</v>
      </c>
      <c r="BI163" s="136">
        <f t="shared" ref="BI163:BI168" si="232">IF($AJ163&lt;20,0.025,0.073)</f>
        <v>7.2999999999999995E-2</v>
      </c>
      <c r="BJ163" s="50">
        <f t="shared" ref="BJ163:BJ168" si="233">BH163*(1+BI163*($AJ163-20))</f>
        <v>0.44385335056818176</v>
      </c>
      <c r="BK163" s="134">
        <f t="shared" ref="BK163:BK168" si="234">BK162+BJ163</f>
        <v>28.332681588089354</v>
      </c>
      <c r="BL163" s="46"/>
      <c r="BM163" s="33"/>
      <c r="CB163" s="205" t="str">
        <f t="shared" si="209"/>
        <v>splash</v>
      </c>
      <c r="CC163" s="212">
        <f t="shared" si="210"/>
        <v>1</v>
      </c>
      <c r="CD163" s="205">
        <f>IF(CB163="atmospheric",IF(CC163&gt;=1,Coefficients!$T$5,Coefficients!$T$4),Coefficients!$T$3)</f>
        <v>7.35</v>
      </c>
      <c r="CE163" s="136">
        <f>IF(S163&lt;Coefficients!$V$3,Coefficients!$X$3-(Coefficients!$X$4-Coefficients!$X$3)*(Coefficients!$V$3-S163)/(Coefficients!$V$4-Coefficients!$V$3),IF(S163&gt;Coefficients!$V$6,(Coefficients!$X$6-Coefficients!$X$5)*(S163-Coefficients!$V$6)/(Coefficients!$V$6-Coefficients!$V$5)+Coefficients!$X$6,VLOOKUP(S163,Coefficients!$V$3:$X$6,3)))</f>
        <v>5.1999999999999975</v>
      </c>
      <c r="CF163" s="119">
        <f t="shared" ref="CF163:CF168" si="235">CE163*10^-12*31556926</f>
        <v>1.6409601519999992E-4</v>
      </c>
      <c r="CG163" s="136">
        <f>VLOOKUP(CB163,Coefficients!$Z$4:$AD$7,4,FALSE)</f>
        <v>0.26500000000000001</v>
      </c>
      <c r="CH163" s="136">
        <f>VLOOKUP(CB163,Coefficients!$Z$4:$AD$7,2,FALSE)</f>
        <v>0.37</v>
      </c>
      <c r="CI163" s="214">
        <f t="shared" si="211"/>
        <v>6.6381692512742356</v>
      </c>
      <c r="CJ163" s="47">
        <f t="shared" si="212"/>
        <v>1.155317658971222</v>
      </c>
      <c r="CK163" s="34">
        <v>3.35</v>
      </c>
      <c r="CL163" s="52">
        <f t="shared" ref="CL163:CL168" si="236">CJ163/CK163</f>
        <v>0.34487094297648418</v>
      </c>
      <c r="CM163" s="51">
        <f>VLOOKUP(N163,Coefficients!$E$12:$I$16,3)</f>
        <v>6.0350000000000001</v>
      </c>
      <c r="CN163" s="136">
        <f t="shared" ref="CN163:CN168" si="237">IF($AJ163&lt;20,0.025,0.073)</f>
        <v>7.2999999999999995E-2</v>
      </c>
      <c r="CO163" s="50">
        <f t="shared" ref="CO163:CO168" si="238">CM163*(1+CN163*($AJ163-20))</f>
        <v>6.2149767301136354</v>
      </c>
      <c r="CP163" s="189">
        <f t="shared" ref="CP163:CP168" si="239">CP162+CO163</f>
        <v>396.72327931350173</v>
      </c>
      <c r="DL163" s="133">
        <f t="shared" ref="DL163:DL168" si="240">BH163+CM163</f>
        <v>6.4660000000000002</v>
      </c>
      <c r="DM163" s="133">
        <f t="shared" si="213"/>
        <v>11.520299520011518</v>
      </c>
      <c r="DN163" s="133">
        <f t="shared" si="214"/>
        <v>5.4221766846903838</v>
      </c>
      <c r="DO163" s="133">
        <f t="shared" si="215"/>
        <v>36406.043454349718</v>
      </c>
      <c r="DP163" s="133">
        <f t="shared" si="216"/>
        <v>7.6844907662845571E-3</v>
      </c>
      <c r="DQ163" s="133">
        <f t="shared" si="217"/>
        <v>1.2312588660166142E-2</v>
      </c>
      <c r="DR163" s="133">
        <f t="shared" ref="DR163:DR168" si="241">0.0008*EXP((-1.7*DP163))</f>
        <v>7.8961705968650796E-4</v>
      </c>
      <c r="DS163" s="133">
        <v>1</v>
      </c>
      <c r="DT163" s="133">
        <f t="shared" si="218"/>
        <v>4.4417704023999391</v>
      </c>
      <c r="DU163" s="134"/>
      <c r="DV163" s="48">
        <f t="shared" si="219"/>
        <v>2.9664918264649173E-2</v>
      </c>
    </row>
    <row r="164" spans="2:126" outlineLevel="1">
      <c r="B164" s="56" t="s">
        <v>99</v>
      </c>
      <c r="C164" s="56" t="s">
        <v>189</v>
      </c>
      <c r="D164" s="56">
        <v>2066</v>
      </c>
      <c r="E164" s="57">
        <f>'MRI-CGCM2.3.2 (Likely)'!M94</f>
        <v>22.175999999999998</v>
      </c>
      <c r="F164" s="57">
        <f>'MRI-CGCM2.3.2 (Likely)'!S94</f>
        <v>60.362500000000004</v>
      </c>
      <c r="G164" s="57">
        <f>'MRI-CGCM2.3.2 (Likely)'!K94</f>
        <v>678</v>
      </c>
      <c r="H164" s="146">
        <f t="shared" si="183"/>
        <v>2007</v>
      </c>
      <c r="I164" s="141" t="str">
        <f t="shared" si="184"/>
        <v>Pile No 243 @ Berth 107</v>
      </c>
      <c r="J164" s="205" t="str">
        <f t="shared" si="185"/>
        <v>splash</v>
      </c>
      <c r="K164" s="212">
        <f t="shared" si="186"/>
        <v>1</v>
      </c>
      <c r="L164" s="146" t="str">
        <f t="shared" si="187"/>
        <v>C1</v>
      </c>
      <c r="M164" s="146" t="str">
        <f t="shared" si="188"/>
        <v>CB4</v>
      </c>
      <c r="N164" s="146" t="str">
        <f t="shared" si="189"/>
        <v>CL5</v>
      </c>
      <c r="O164" s="146">
        <f t="shared" si="190"/>
        <v>0</v>
      </c>
      <c r="P164" s="146">
        <f t="shared" si="191"/>
        <v>50</v>
      </c>
      <c r="Q164" s="146">
        <f t="shared" si="192"/>
        <v>1200</v>
      </c>
      <c r="R164" s="146">
        <f t="shared" si="193"/>
        <v>60</v>
      </c>
      <c r="S164" s="146">
        <f t="shared" si="194"/>
        <v>0.37</v>
      </c>
      <c r="T164" s="146">
        <f t="shared" si="195"/>
        <v>310</v>
      </c>
      <c r="V164" s="237">
        <f t="shared" si="220"/>
        <v>8.6706782614295402E-2</v>
      </c>
      <c r="W164" s="214">
        <f t="shared" si="221"/>
        <v>3.2052329215289581</v>
      </c>
      <c r="Y164" s="238">
        <f t="shared" si="222"/>
        <v>0.34994054346656889</v>
      </c>
      <c r="Z164" s="214">
        <f t="shared" si="223"/>
        <v>1.1723008206130059</v>
      </c>
      <c r="AB164" s="207">
        <f>INDEX(Coefficients!$O$3:$O$7,MATCH(S164,Coefficients!$O$3:$O$7))</f>
        <v>0.3</v>
      </c>
      <c r="AC164" s="207">
        <f>INDEX(Coefficients!$O$3:$O$7,MATCH(S164,Coefficients!$O$3:$O$7)+1)</f>
        <v>0.4</v>
      </c>
      <c r="AD164" s="212">
        <f>INDEX(Coefficients!$P$3:$P$7,MATCH(S164,Coefficients!$O$3:$O$7))</f>
        <v>50</v>
      </c>
      <c r="AE164" s="212">
        <f>INDEX(Coefficients!$P$3:$P$7,MATCH(S164,Coefficients!$O$3:$O$7)+1)</f>
        <v>41.8</v>
      </c>
      <c r="AF164" s="212">
        <f t="shared" si="196"/>
        <v>44.26</v>
      </c>
      <c r="AG164" s="136">
        <f t="shared" si="197"/>
        <v>2066</v>
      </c>
      <c r="AH164" s="137">
        <f t="shared" si="198"/>
        <v>22.175999999999998</v>
      </c>
      <c r="AI164" s="207">
        <f t="shared" si="224"/>
        <v>1369.1384999999998</v>
      </c>
      <c r="AJ164" s="213">
        <f t="shared" si="225"/>
        <v>20.434902985074626</v>
      </c>
      <c r="AK164" s="136">
        <v>12</v>
      </c>
      <c r="AL164" s="137">
        <f t="shared" si="199"/>
        <v>60.362500000000004</v>
      </c>
      <c r="AM164" s="214">
        <f t="shared" si="200"/>
        <v>1.0272944903065482</v>
      </c>
      <c r="AN164" s="207">
        <f>INDEX(Coefficients!$K$3:$K$10,MATCH(S164,Coefficients!$K$3:$K$10))</f>
        <v>0.35</v>
      </c>
      <c r="AO164" s="207">
        <f>INDEX(Coefficients!$K$3:$K$10,MATCH(S164,Coefficients!$K$3:$K$10)+1)</f>
        <v>0.4</v>
      </c>
      <c r="AP164" s="207">
        <f>INDEX(Coefficients!$L$3:$L$10,MATCH(S164,Coefficients!$K$3:$K$10))</f>
        <v>0.19142307491680963</v>
      </c>
      <c r="AQ164" s="207">
        <f>INDEX(Coefficients!$L$3:$L$10,MATCH(S164,Coefficients!$K$3:$K$10)+1)</f>
        <v>0.35425563574488944</v>
      </c>
      <c r="AR164" s="214">
        <f>INDEX(Coefficients!$M$3:$M$10,MATCH(S164,Coefficients!$K$3:$K$10))</f>
        <v>0.20023799980895765</v>
      </c>
      <c r="AS164" s="214">
        <f>INDEX(Coefficients!$M$3:$M$10,MATCH(S164,Coefficients!$K$3:$K$10)+1)</f>
        <v>0.20987997823914079</v>
      </c>
      <c r="AT164" s="92">
        <f t="shared" si="226"/>
        <v>2.5655609924804158E-5</v>
      </c>
      <c r="AU164" s="140">
        <f t="shared" si="201"/>
        <v>0.20409479118103091</v>
      </c>
      <c r="AV164" s="215">
        <f t="shared" si="227"/>
        <v>1.0876520639148075E-5</v>
      </c>
      <c r="AW164" s="118">
        <f t="shared" si="228"/>
        <v>3.432295569470685E-2</v>
      </c>
      <c r="AX164" s="136">
        <f t="shared" si="202"/>
        <v>0.71366705445737511</v>
      </c>
      <c r="AY164" s="205">
        <f t="shared" si="203"/>
        <v>84.741590689541354</v>
      </c>
      <c r="AZ164" s="137">
        <f t="shared" si="204"/>
        <v>678</v>
      </c>
      <c r="BA164" s="213">
        <f t="shared" si="229"/>
        <v>32608.999999999996</v>
      </c>
      <c r="BB164" s="228">
        <f t="shared" si="230"/>
        <v>9.247328358208954E-4</v>
      </c>
      <c r="BC164" s="136" t="str">
        <f t="shared" si="205"/>
        <v>YES</v>
      </c>
      <c r="BD164" s="209">
        <f t="shared" si="206"/>
        <v>4.33533913071477</v>
      </c>
      <c r="BE164" s="55">
        <f t="shared" si="207"/>
        <v>8.6706782614295402E-2</v>
      </c>
      <c r="BF164" s="126">
        <f t="shared" si="208"/>
        <v>3.2052329215289581</v>
      </c>
      <c r="BG164" s="46">
        <f t="shared" si="231"/>
        <v>-0.85435212052318366</v>
      </c>
      <c r="BH164" s="204">
        <f>VLOOKUP(M164,Coefficients!$E$4:$I$7,3)</f>
        <v>0.43099999999999999</v>
      </c>
      <c r="BI164" s="136">
        <f t="shared" si="232"/>
        <v>7.2999999999999995E-2</v>
      </c>
      <c r="BJ164" s="50">
        <f t="shared" si="233"/>
        <v>0.44468335261940289</v>
      </c>
      <c r="BK164" s="134">
        <f t="shared" si="234"/>
        <v>28.777364940708758</v>
      </c>
      <c r="BL164" s="46"/>
      <c r="BM164" s="33"/>
      <c r="CB164" s="205" t="str">
        <f t="shared" si="209"/>
        <v>splash</v>
      </c>
      <c r="CC164" s="212">
        <f t="shared" si="210"/>
        <v>1</v>
      </c>
      <c r="CD164" s="205">
        <f>IF(CB164="atmospheric",IF(CC164&gt;=1,Coefficients!$T$5,Coefficients!$T$4),Coefficients!$T$3)</f>
        <v>7.35</v>
      </c>
      <c r="CE164" s="136">
        <f>IF(S164&lt;Coefficients!$V$3,Coefficients!$X$3-(Coefficients!$X$4-Coefficients!$X$3)*(Coefficients!$V$3-S164)/(Coefficients!$V$4-Coefficients!$V$3),IF(S164&gt;Coefficients!$V$6,(Coefficients!$X$6-Coefficients!$X$5)*(S164-Coefficients!$V$6)/(Coefficients!$V$6-Coefficients!$V$5)+Coefficients!$X$6,VLOOKUP(S164,Coefficients!$V$3:$X$6,3)))</f>
        <v>5.1999999999999975</v>
      </c>
      <c r="CF164" s="119">
        <f t="shared" si="235"/>
        <v>1.6409601519999992E-4</v>
      </c>
      <c r="CG164" s="136">
        <f>VLOOKUP(CB164,Coefficients!$Z$4:$AD$7,4,FALSE)</f>
        <v>0.26500000000000001</v>
      </c>
      <c r="CH164" s="136">
        <f>VLOOKUP(CB164,Coefficients!$Z$4:$AD$7,2,FALSE)</f>
        <v>0.37</v>
      </c>
      <c r="CI164" s="214">
        <f t="shared" si="211"/>
        <v>6.6364463535768019</v>
      </c>
      <c r="CJ164" s="47">
        <f t="shared" si="212"/>
        <v>1.1723008206130059</v>
      </c>
      <c r="CK164" s="34">
        <v>3.35</v>
      </c>
      <c r="CL164" s="52">
        <f t="shared" si="236"/>
        <v>0.34994054346656889</v>
      </c>
      <c r="CM164" s="51">
        <f>VLOOKUP(N164,Coefficients!$E$12:$I$16,3)</f>
        <v>6.0350000000000001</v>
      </c>
      <c r="CN164" s="136">
        <f t="shared" si="237"/>
        <v>7.2999999999999995E-2</v>
      </c>
      <c r="CO164" s="50">
        <f t="shared" si="238"/>
        <v>6.2265986845895513</v>
      </c>
      <c r="CP164" s="189">
        <f t="shared" si="239"/>
        <v>402.94987799809127</v>
      </c>
      <c r="DL164" s="133">
        <f t="shared" si="240"/>
        <v>6.4660000000000002</v>
      </c>
      <c r="DM164" s="133">
        <f t="shared" si="213"/>
        <v>11.520299520011518</v>
      </c>
      <c r="DN164" s="133">
        <f t="shared" si="214"/>
        <v>5.4221766846903838</v>
      </c>
      <c r="DO164" s="133">
        <f t="shared" si="215"/>
        <v>36406.043454349718</v>
      </c>
      <c r="DP164" s="133">
        <f t="shared" si="216"/>
        <v>7.6844907662845571E-3</v>
      </c>
      <c r="DQ164" s="133">
        <f t="shared" si="217"/>
        <v>1.2312588660166142E-2</v>
      </c>
      <c r="DR164" s="133">
        <f t="shared" si="241"/>
        <v>7.8961705968650796E-4</v>
      </c>
      <c r="DS164" s="133">
        <v>1</v>
      </c>
      <c r="DT164" s="133">
        <f t="shared" si="218"/>
        <v>4.4417704023999391</v>
      </c>
      <c r="DU164" s="134"/>
      <c r="DV164" s="48">
        <f t="shared" si="219"/>
        <v>3.034221863028418E-2</v>
      </c>
    </row>
    <row r="165" spans="2:126" outlineLevel="1">
      <c r="B165" s="56" t="s">
        <v>99</v>
      </c>
      <c r="C165" s="56" t="s">
        <v>189</v>
      </c>
      <c r="D165" s="56">
        <v>2067</v>
      </c>
      <c r="E165" s="57">
        <f>'MRI-CGCM2.3.2 (Likely)'!M95</f>
        <v>22.2395</v>
      </c>
      <c r="F165" s="57">
        <f>'MRI-CGCM2.3.2 (Likely)'!S95</f>
        <v>60.318750000000001</v>
      </c>
      <c r="G165" s="57">
        <f>'MRI-CGCM2.3.2 (Likely)'!K95</f>
        <v>685.75</v>
      </c>
      <c r="H165" s="146">
        <f t="shared" si="183"/>
        <v>2007</v>
      </c>
      <c r="I165" s="141" t="str">
        <f t="shared" si="184"/>
        <v>Pile No 243 @ Berth 107</v>
      </c>
      <c r="J165" s="205" t="str">
        <f t="shared" si="185"/>
        <v>splash</v>
      </c>
      <c r="K165" s="212">
        <f t="shared" si="186"/>
        <v>1</v>
      </c>
      <c r="L165" s="146" t="str">
        <f t="shared" si="187"/>
        <v>C1</v>
      </c>
      <c r="M165" s="146" t="str">
        <f t="shared" si="188"/>
        <v>CB4</v>
      </c>
      <c r="N165" s="146" t="str">
        <f t="shared" si="189"/>
        <v>CL5</v>
      </c>
      <c r="O165" s="146">
        <f t="shared" si="190"/>
        <v>0</v>
      </c>
      <c r="P165" s="146">
        <f t="shared" si="191"/>
        <v>50</v>
      </c>
      <c r="Q165" s="146">
        <f t="shared" si="192"/>
        <v>1200</v>
      </c>
      <c r="R165" s="146">
        <f t="shared" si="193"/>
        <v>60</v>
      </c>
      <c r="S165" s="146">
        <f t="shared" si="194"/>
        <v>0.37</v>
      </c>
      <c r="T165" s="146">
        <f t="shared" si="195"/>
        <v>310</v>
      </c>
      <c r="V165" s="237">
        <f t="shared" si="220"/>
        <v>8.7397657080141272E-2</v>
      </c>
      <c r="W165" s="214">
        <f t="shared" si="221"/>
        <v>3.2397766448212519</v>
      </c>
      <c r="Y165" s="238">
        <f t="shared" si="222"/>
        <v>0.35497754048040986</v>
      </c>
      <c r="Z165" s="214">
        <f t="shared" si="223"/>
        <v>1.189174760609373</v>
      </c>
      <c r="AB165" s="207">
        <f>INDEX(Coefficients!$O$3:$O$7,MATCH(S165,Coefficients!$O$3:$O$7))</f>
        <v>0.3</v>
      </c>
      <c r="AC165" s="207">
        <f>INDEX(Coefficients!$O$3:$O$7,MATCH(S165,Coefficients!$O$3:$O$7)+1)</f>
        <v>0.4</v>
      </c>
      <c r="AD165" s="212">
        <f>INDEX(Coefficients!$P$3:$P$7,MATCH(S165,Coefficients!$O$3:$O$7))</f>
        <v>50</v>
      </c>
      <c r="AE165" s="212">
        <f>INDEX(Coefficients!$P$3:$P$7,MATCH(S165,Coefficients!$O$3:$O$7)+1)</f>
        <v>41.8</v>
      </c>
      <c r="AF165" s="212">
        <f t="shared" si="196"/>
        <v>44.26</v>
      </c>
      <c r="AG165" s="136">
        <f t="shared" si="197"/>
        <v>2067</v>
      </c>
      <c r="AH165" s="137">
        <f t="shared" si="198"/>
        <v>22.2395</v>
      </c>
      <c r="AI165" s="207">
        <f t="shared" si="224"/>
        <v>1391.3779999999997</v>
      </c>
      <c r="AJ165" s="213">
        <f t="shared" si="225"/>
        <v>20.461441176470583</v>
      </c>
      <c r="AK165" s="136">
        <v>12</v>
      </c>
      <c r="AL165" s="137">
        <f t="shared" si="199"/>
        <v>60.318750000000001</v>
      </c>
      <c r="AM165" s="214">
        <f t="shared" si="200"/>
        <v>1.0289812808605008</v>
      </c>
      <c r="AN165" s="207">
        <f>INDEX(Coefficients!$K$3:$K$10,MATCH(S165,Coefficients!$K$3:$K$10))</f>
        <v>0.35</v>
      </c>
      <c r="AO165" s="207">
        <f>INDEX(Coefficients!$K$3:$K$10,MATCH(S165,Coefficients!$K$3:$K$10)+1)</f>
        <v>0.4</v>
      </c>
      <c r="AP165" s="207">
        <f>INDEX(Coefficients!$L$3:$L$10,MATCH(S165,Coefficients!$K$3:$K$10))</f>
        <v>0.19142307491680963</v>
      </c>
      <c r="AQ165" s="207">
        <f>INDEX(Coefficients!$L$3:$L$10,MATCH(S165,Coefficients!$K$3:$K$10)+1)</f>
        <v>0.35425563574488944</v>
      </c>
      <c r="AR165" s="214">
        <f>INDEX(Coefficients!$M$3:$M$10,MATCH(S165,Coefficients!$K$3:$K$10))</f>
        <v>0.20023799980895765</v>
      </c>
      <c r="AS165" s="214">
        <f>INDEX(Coefficients!$M$3:$M$10,MATCH(S165,Coefficients!$K$3:$K$10)+1)</f>
        <v>0.20987997823914079</v>
      </c>
      <c r="AT165" s="92">
        <f t="shared" si="226"/>
        <v>2.5655609924804158E-5</v>
      </c>
      <c r="AU165" s="140">
        <f t="shared" si="201"/>
        <v>0.20409479118103091</v>
      </c>
      <c r="AV165" s="215">
        <f t="shared" si="227"/>
        <v>1.0843683171259046E-5</v>
      </c>
      <c r="AW165" s="118">
        <f t="shared" si="228"/>
        <v>3.4219330740286706E-2</v>
      </c>
      <c r="AX165" s="136">
        <f t="shared" si="202"/>
        <v>0.71366705445737511</v>
      </c>
      <c r="AY165" s="205">
        <f t="shared" si="203"/>
        <v>84.741590689541354</v>
      </c>
      <c r="AZ165" s="137">
        <f t="shared" si="204"/>
        <v>685.75</v>
      </c>
      <c r="BA165" s="213">
        <f t="shared" si="229"/>
        <v>33294.75</v>
      </c>
      <c r="BB165" s="228">
        <f t="shared" si="230"/>
        <v>9.3029448529411763E-4</v>
      </c>
      <c r="BC165" s="136" t="str">
        <f t="shared" si="205"/>
        <v>YES</v>
      </c>
      <c r="BD165" s="209">
        <f t="shared" si="206"/>
        <v>4.3698828540070638</v>
      </c>
      <c r="BE165" s="55">
        <f t="shared" si="207"/>
        <v>8.7397657080141272E-2</v>
      </c>
      <c r="BF165" s="126">
        <f t="shared" si="208"/>
        <v>3.2397766448212519</v>
      </c>
      <c r="BG165" s="46">
        <f t="shared" si="231"/>
        <v>-0.85487392410545193</v>
      </c>
      <c r="BH165" s="204">
        <f>VLOOKUP(M165,Coefficients!$E$4:$I$7,3)</f>
        <v>0.43099999999999999</v>
      </c>
      <c r="BI165" s="136">
        <f t="shared" si="232"/>
        <v>7.2999999999999995E-2</v>
      </c>
      <c r="BJ165" s="50">
        <f t="shared" si="233"/>
        <v>0.44551832373529393</v>
      </c>
      <c r="BK165" s="134">
        <f t="shared" si="234"/>
        <v>29.22288326444405</v>
      </c>
      <c r="BL165" s="46"/>
      <c r="BM165" s="33"/>
      <c r="CB165" s="205" t="str">
        <f t="shared" si="209"/>
        <v>splash</v>
      </c>
      <c r="CC165" s="212">
        <f t="shared" si="210"/>
        <v>1</v>
      </c>
      <c r="CD165" s="205">
        <f>IF(CB165="atmospheric",IF(CC165&gt;=1,Coefficients!$T$5,Coefficients!$T$4),Coefficients!$T$3)</f>
        <v>7.35</v>
      </c>
      <c r="CE165" s="136">
        <f>IF(S165&lt;Coefficients!$V$3,Coefficients!$X$3-(Coefficients!$X$4-Coefficients!$X$3)*(Coefficients!$V$3-S165)/(Coefficients!$V$4-Coefficients!$V$3),IF(S165&gt;Coefficients!$V$6,(Coefficients!$X$6-Coefficients!$X$5)*(S165-Coefficients!$V$6)/(Coefficients!$V$6-Coefficients!$V$5)+Coefficients!$X$6,VLOOKUP(S165,Coefficients!$V$3:$X$6,3)))</f>
        <v>5.1999999999999975</v>
      </c>
      <c r="CF165" s="119">
        <f t="shared" si="235"/>
        <v>1.6409601519999992E-4</v>
      </c>
      <c r="CG165" s="136">
        <f>VLOOKUP(CB165,Coefficients!$Z$4:$AD$7,4,FALSE)</f>
        <v>0.26500000000000001</v>
      </c>
      <c r="CH165" s="136">
        <f>VLOOKUP(CB165,Coefficients!$Z$4:$AD$7,2,FALSE)</f>
        <v>0.37</v>
      </c>
      <c r="CI165" s="214">
        <f t="shared" si="211"/>
        <v>6.6347051985696668</v>
      </c>
      <c r="CJ165" s="47">
        <f t="shared" si="212"/>
        <v>1.189174760609373</v>
      </c>
      <c r="CK165" s="34">
        <v>3.35</v>
      </c>
      <c r="CL165" s="52">
        <f t="shared" si="236"/>
        <v>0.35497754048040986</v>
      </c>
      <c r="CM165" s="51">
        <f>VLOOKUP(N165,Coefficients!$E$12:$I$16,3)</f>
        <v>6.0350000000000001</v>
      </c>
      <c r="CN165" s="136">
        <f t="shared" si="237"/>
        <v>7.2999999999999995E-2</v>
      </c>
      <c r="CO165" s="50">
        <f t="shared" si="238"/>
        <v>6.2382902174999977</v>
      </c>
      <c r="CP165" s="189">
        <f t="shared" si="239"/>
        <v>409.18816821559125</v>
      </c>
      <c r="DL165" s="133">
        <f t="shared" si="240"/>
        <v>6.4660000000000002</v>
      </c>
      <c r="DM165" s="133">
        <f t="shared" si="213"/>
        <v>11.520299520011518</v>
      </c>
      <c r="DN165" s="133">
        <f t="shared" si="214"/>
        <v>5.4221766846903838</v>
      </c>
      <c r="DO165" s="133">
        <f t="shared" si="215"/>
        <v>36406.043454349718</v>
      </c>
      <c r="DP165" s="133">
        <f t="shared" si="216"/>
        <v>7.6844907662845571E-3</v>
      </c>
      <c r="DQ165" s="133">
        <f t="shared" si="217"/>
        <v>1.2312588660166142E-2</v>
      </c>
      <c r="DR165" s="133">
        <f t="shared" si="241"/>
        <v>7.8961705968650796E-4</v>
      </c>
      <c r="DS165" s="133">
        <v>1</v>
      </c>
      <c r="DT165" s="133">
        <f t="shared" si="218"/>
        <v>4.4417704023999391</v>
      </c>
      <c r="DU165" s="134"/>
      <c r="DV165" s="48">
        <f t="shared" si="219"/>
        <v>3.1024205354058827E-2</v>
      </c>
    </row>
    <row r="166" spans="2:126" outlineLevel="1">
      <c r="B166" s="56" t="s">
        <v>99</v>
      </c>
      <c r="C166" s="56" t="s">
        <v>189</v>
      </c>
      <c r="D166" s="56">
        <v>2068</v>
      </c>
      <c r="E166" s="57">
        <f>'MRI-CGCM2.3.2 (Likely)'!M96</f>
        <v>22.303000000000001</v>
      </c>
      <c r="F166" s="57">
        <f>'MRI-CGCM2.3.2 (Likely)'!S96</f>
        <v>60.275000000000006</v>
      </c>
      <c r="G166" s="57">
        <f>'MRI-CGCM2.3.2 (Likely)'!K96</f>
        <v>693.5</v>
      </c>
      <c r="H166" s="146">
        <f t="shared" si="183"/>
        <v>2007</v>
      </c>
      <c r="I166" s="141" t="str">
        <f t="shared" si="184"/>
        <v>Pile No 243 @ Berth 107</v>
      </c>
      <c r="J166" s="205" t="str">
        <f t="shared" si="185"/>
        <v>splash</v>
      </c>
      <c r="K166" s="212">
        <f t="shared" si="186"/>
        <v>1</v>
      </c>
      <c r="L166" s="146" t="str">
        <f t="shared" si="187"/>
        <v>C1</v>
      </c>
      <c r="M166" s="146" t="str">
        <f t="shared" si="188"/>
        <v>CB4</v>
      </c>
      <c r="N166" s="146" t="str">
        <f t="shared" si="189"/>
        <v>CL5</v>
      </c>
      <c r="O166" s="146">
        <f t="shared" si="190"/>
        <v>0</v>
      </c>
      <c r="P166" s="146">
        <f t="shared" si="191"/>
        <v>50</v>
      </c>
      <c r="Q166" s="146">
        <f t="shared" si="192"/>
        <v>1200</v>
      </c>
      <c r="R166" s="146">
        <f t="shared" si="193"/>
        <v>60</v>
      </c>
      <c r="S166" s="146">
        <f t="shared" si="194"/>
        <v>0.37</v>
      </c>
      <c r="T166" s="146">
        <f t="shared" si="195"/>
        <v>310</v>
      </c>
      <c r="V166" s="237">
        <f t="shared" si="220"/>
        <v>8.8090021083516185E-2</v>
      </c>
      <c r="W166" s="214">
        <f t="shared" si="221"/>
        <v>3.2743948449899976</v>
      </c>
      <c r="Y166" s="238">
        <f t="shared" si="222"/>
        <v>0.35998221880735226</v>
      </c>
      <c r="Z166" s="214">
        <f t="shared" si="223"/>
        <v>1.2059404330046302</v>
      </c>
      <c r="AB166" s="207">
        <f>INDEX(Coefficients!$O$3:$O$7,MATCH(S166,Coefficients!$O$3:$O$7))</f>
        <v>0.3</v>
      </c>
      <c r="AC166" s="207">
        <f>INDEX(Coefficients!$O$3:$O$7,MATCH(S166,Coefficients!$O$3:$O$7)+1)</f>
        <v>0.4</v>
      </c>
      <c r="AD166" s="212">
        <f>INDEX(Coefficients!$P$3:$P$7,MATCH(S166,Coefficients!$O$3:$O$7))</f>
        <v>50</v>
      </c>
      <c r="AE166" s="212">
        <f>INDEX(Coefficients!$P$3:$P$7,MATCH(S166,Coefficients!$O$3:$O$7)+1)</f>
        <v>41.8</v>
      </c>
      <c r="AF166" s="212">
        <f t="shared" si="196"/>
        <v>44.26</v>
      </c>
      <c r="AG166" s="136">
        <f t="shared" si="197"/>
        <v>2068</v>
      </c>
      <c r="AH166" s="137">
        <f t="shared" si="198"/>
        <v>22.303000000000001</v>
      </c>
      <c r="AI166" s="207">
        <f t="shared" si="224"/>
        <v>1413.6809999999998</v>
      </c>
      <c r="AJ166" s="213">
        <f t="shared" si="225"/>
        <v>20.488130434782605</v>
      </c>
      <c r="AK166" s="136">
        <v>12</v>
      </c>
      <c r="AL166" s="137">
        <f t="shared" si="199"/>
        <v>60.275000000000006</v>
      </c>
      <c r="AM166" s="214">
        <f t="shared" si="200"/>
        <v>1.0306801583065597</v>
      </c>
      <c r="AN166" s="207">
        <f>INDEX(Coefficients!$K$3:$K$10,MATCH(S166,Coefficients!$K$3:$K$10))</f>
        <v>0.35</v>
      </c>
      <c r="AO166" s="207">
        <f>INDEX(Coefficients!$K$3:$K$10,MATCH(S166,Coefficients!$K$3:$K$10)+1)</f>
        <v>0.4</v>
      </c>
      <c r="AP166" s="207">
        <f>INDEX(Coefficients!$L$3:$L$10,MATCH(S166,Coefficients!$K$3:$K$10))</f>
        <v>0.19142307491680963</v>
      </c>
      <c r="AQ166" s="207">
        <f>INDEX(Coefficients!$L$3:$L$10,MATCH(S166,Coefficients!$K$3:$K$10)+1)</f>
        <v>0.35425563574488944</v>
      </c>
      <c r="AR166" s="214">
        <f>INDEX(Coefficients!$M$3:$M$10,MATCH(S166,Coefficients!$K$3:$K$10))</f>
        <v>0.20023799980895765</v>
      </c>
      <c r="AS166" s="214">
        <f>INDEX(Coefficients!$M$3:$M$10,MATCH(S166,Coefficients!$K$3:$K$10)+1)</f>
        <v>0.20987997823914079</v>
      </c>
      <c r="AT166" s="92">
        <f t="shared" si="226"/>
        <v>2.5655609924804158E-5</v>
      </c>
      <c r="AU166" s="140">
        <f t="shared" si="201"/>
        <v>0.20409479118103091</v>
      </c>
      <c r="AV166" s="215">
        <f t="shared" si="227"/>
        <v>1.0811422080675517E-5</v>
      </c>
      <c r="AW166" s="118">
        <f t="shared" si="228"/>
        <v>3.4117524655464332E-2</v>
      </c>
      <c r="AX166" s="136">
        <f t="shared" si="202"/>
        <v>0.71366705445737511</v>
      </c>
      <c r="AY166" s="205">
        <f t="shared" si="203"/>
        <v>84.741590689541354</v>
      </c>
      <c r="AZ166" s="137">
        <f t="shared" si="204"/>
        <v>693.5</v>
      </c>
      <c r="BA166" s="213">
        <f t="shared" si="229"/>
        <v>33988.25</v>
      </c>
      <c r="BB166" s="228">
        <f t="shared" si="230"/>
        <v>9.3590833333333332E-4</v>
      </c>
      <c r="BC166" s="136" t="str">
        <f t="shared" si="205"/>
        <v>YES</v>
      </c>
      <c r="BD166" s="209">
        <f t="shared" si="206"/>
        <v>4.4045010541758094</v>
      </c>
      <c r="BE166" s="55">
        <f t="shared" si="207"/>
        <v>8.8090021083516185E-2</v>
      </c>
      <c r="BF166" s="126">
        <f t="shared" si="208"/>
        <v>3.2743948449899976</v>
      </c>
      <c r="BG166" s="46">
        <f t="shared" si="231"/>
        <v>-0.85537611692867754</v>
      </c>
      <c r="BH166" s="204">
        <f>VLOOKUP(M166,Coefficients!$E$4:$I$7,3)</f>
        <v>0.43099999999999999</v>
      </c>
      <c r="BI166" s="136">
        <f t="shared" si="232"/>
        <v>7.2999999999999995E-2</v>
      </c>
      <c r="BJ166" s="50">
        <f t="shared" si="233"/>
        <v>0.44635804786956507</v>
      </c>
      <c r="BK166" s="134">
        <f t="shared" si="234"/>
        <v>29.669241312313616</v>
      </c>
      <c r="BL166" s="46"/>
      <c r="BM166" s="33"/>
      <c r="CB166" s="205" t="str">
        <f t="shared" si="209"/>
        <v>splash</v>
      </c>
      <c r="CC166" s="212">
        <f t="shared" si="210"/>
        <v>1</v>
      </c>
      <c r="CD166" s="205">
        <f>IF(CB166="atmospheric",IF(CC166&gt;=1,Coefficients!$T$5,Coefficients!$T$4),Coefficients!$T$3)</f>
        <v>7.35</v>
      </c>
      <c r="CE166" s="136">
        <f>IF(S166&lt;Coefficients!$V$3,Coefficients!$X$3-(Coefficients!$X$4-Coefficients!$X$3)*(Coefficients!$V$3-S166)/(Coefficients!$V$4-Coefficients!$V$3),IF(S166&gt;Coefficients!$V$6,(Coefficients!$X$6-Coefficients!$X$5)*(S166-Coefficients!$V$6)/(Coefficients!$V$6-Coefficients!$V$5)+Coefficients!$X$6,VLOOKUP(S166,Coefficients!$V$3:$X$6,3)))</f>
        <v>5.1999999999999975</v>
      </c>
      <c r="CF166" s="119">
        <f t="shared" si="235"/>
        <v>1.6409601519999992E-4</v>
      </c>
      <c r="CG166" s="136">
        <f>VLOOKUP(CB166,Coefficients!$Z$4:$AD$7,4,FALSE)</f>
        <v>0.26500000000000001</v>
      </c>
      <c r="CH166" s="136">
        <f>VLOOKUP(CB166,Coefficients!$Z$4:$AD$7,2,FALSE)</f>
        <v>0.37</v>
      </c>
      <c r="CI166" s="214">
        <f t="shared" si="211"/>
        <v>6.6329469743417402</v>
      </c>
      <c r="CJ166" s="47">
        <f t="shared" si="212"/>
        <v>1.2059404330046302</v>
      </c>
      <c r="CK166" s="34">
        <v>3.35</v>
      </c>
      <c r="CL166" s="52">
        <f t="shared" si="236"/>
        <v>0.35998221880735226</v>
      </c>
      <c r="CM166" s="51">
        <f>VLOOKUP(N166,Coefficients!$E$12:$I$16,3)</f>
        <v>6.0350000000000001</v>
      </c>
      <c r="CN166" s="136">
        <f t="shared" si="237"/>
        <v>7.2999999999999995E-2</v>
      </c>
      <c r="CO166" s="50">
        <f t="shared" si="238"/>
        <v>6.2500483036956505</v>
      </c>
      <c r="CP166" s="189">
        <f t="shared" si="239"/>
        <v>415.43821651928693</v>
      </c>
      <c r="DL166" s="133">
        <f t="shared" si="240"/>
        <v>6.4660000000000002</v>
      </c>
      <c r="DM166" s="133">
        <f t="shared" si="213"/>
        <v>11.520299520011518</v>
      </c>
      <c r="DN166" s="133">
        <f t="shared" si="214"/>
        <v>5.4221766846903838</v>
      </c>
      <c r="DO166" s="133">
        <f t="shared" si="215"/>
        <v>36406.043454349718</v>
      </c>
      <c r="DP166" s="133">
        <f t="shared" si="216"/>
        <v>7.6844907662845571E-3</v>
      </c>
      <c r="DQ166" s="133">
        <f t="shared" si="217"/>
        <v>1.2312588660166142E-2</v>
      </c>
      <c r="DR166" s="133">
        <f t="shared" si="241"/>
        <v>7.8961705968650796E-4</v>
      </c>
      <c r="DS166" s="133">
        <v>1</v>
      </c>
      <c r="DT166" s="133">
        <f t="shared" si="218"/>
        <v>4.4417704023999391</v>
      </c>
      <c r="DU166" s="134"/>
      <c r="DV166" s="48">
        <f t="shared" si="219"/>
        <v>3.1710841244430597E-2</v>
      </c>
    </row>
    <row r="167" spans="2:126" outlineLevel="1">
      <c r="B167" s="56" t="s">
        <v>99</v>
      </c>
      <c r="C167" s="56" t="s">
        <v>189</v>
      </c>
      <c r="D167" s="56">
        <v>2069</v>
      </c>
      <c r="E167" s="57">
        <f>'MRI-CGCM2.3.2 (Likely)'!M97</f>
        <v>22.366499999999998</v>
      </c>
      <c r="F167" s="57">
        <f>'MRI-CGCM2.3.2 (Likely)'!S97</f>
        <v>60.231250000000003</v>
      </c>
      <c r="G167" s="57">
        <f>'MRI-CGCM2.3.2 (Likely)'!K97</f>
        <v>701.25</v>
      </c>
      <c r="H167" s="146">
        <f t="shared" si="183"/>
        <v>2007</v>
      </c>
      <c r="I167" s="141" t="str">
        <f t="shared" si="184"/>
        <v>Pile No 243 @ Berth 107</v>
      </c>
      <c r="J167" s="205" t="str">
        <f t="shared" si="185"/>
        <v>splash</v>
      </c>
      <c r="K167" s="212">
        <f t="shared" si="186"/>
        <v>1</v>
      </c>
      <c r="L167" s="146" t="str">
        <f t="shared" si="187"/>
        <v>C1</v>
      </c>
      <c r="M167" s="146" t="str">
        <f t="shared" si="188"/>
        <v>CB4</v>
      </c>
      <c r="N167" s="146" t="str">
        <f t="shared" si="189"/>
        <v>CL5</v>
      </c>
      <c r="O167" s="146">
        <f t="shared" si="190"/>
        <v>0</v>
      </c>
      <c r="P167" s="146">
        <f t="shared" si="191"/>
        <v>50</v>
      </c>
      <c r="Q167" s="146">
        <f t="shared" si="192"/>
        <v>1200</v>
      </c>
      <c r="R167" s="146">
        <f t="shared" si="193"/>
        <v>60</v>
      </c>
      <c r="S167" s="146">
        <f t="shared" si="194"/>
        <v>0.37</v>
      </c>
      <c r="T167" s="146">
        <f t="shared" si="195"/>
        <v>310</v>
      </c>
      <c r="V167" s="237">
        <f t="shared" si="220"/>
        <v>8.8783827722399344E-2</v>
      </c>
      <c r="W167" s="214">
        <f t="shared" si="221"/>
        <v>3.3090851769341554</v>
      </c>
      <c r="Y167" s="238">
        <f t="shared" si="222"/>
        <v>0.36495486765087881</v>
      </c>
      <c r="Z167" s="214">
        <f t="shared" si="223"/>
        <v>1.2225988066304441</v>
      </c>
      <c r="AB167" s="207">
        <f>INDEX(Coefficients!$O$3:$O$7,MATCH(S167,Coefficients!$O$3:$O$7))</f>
        <v>0.3</v>
      </c>
      <c r="AC167" s="207">
        <f>INDEX(Coefficients!$O$3:$O$7,MATCH(S167,Coefficients!$O$3:$O$7)+1)</f>
        <v>0.4</v>
      </c>
      <c r="AD167" s="212">
        <f>INDEX(Coefficients!$P$3:$P$7,MATCH(S167,Coefficients!$O$3:$O$7))</f>
        <v>50</v>
      </c>
      <c r="AE167" s="212">
        <f>INDEX(Coefficients!$P$3:$P$7,MATCH(S167,Coefficients!$O$3:$O$7)+1)</f>
        <v>41.8</v>
      </c>
      <c r="AF167" s="212">
        <f t="shared" si="196"/>
        <v>44.26</v>
      </c>
      <c r="AG167" s="136">
        <f t="shared" si="197"/>
        <v>2069</v>
      </c>
      <c r="AH167" s="137">
        <f t="shared" si="198"/>
        <v>22.366499999999998</v>
      </c>
      <c r="AI167" s="207">
        <f t="shared" si="224"/>
        <v>1436.0474999999999</v>
      </c>
      <c r="AJ167" s="213">
        <f t="shared" si="225"/>
        <v>20.514964285714285</v>
      </c>
      <c r="AK167" s="136">
        <v>12</v>
      </c>
      <c r="AL167" s="137">
        <f t="shared" si="199"/>
        <v>60.231250000000003</v>
      </c>
      <c r="AM167" s="214">
        <f t="shared" si="200"/>
        <v>1.0323907551396756</v>
      </c>
      <c r="AN167" s="207">
        <f>INDEX(Coefficients!$K$3:$K$10,MATCH(S167,Coefficients!$K$3:$K$10))</f>
        <v>0.35</v>
      </c>
      <c r="AO167" s="207">
        <f>INDEX(Coefficients!$K$3:$K$10,MATCH(S167,Coefficients!$K$3:$K$10)+1)</f>
        <v>0.4</v>
      </c>
      <c r="AP167" s="207">
        <f>INDEX(Coefficients!$L$3:$L$10,MATCH(S167,Coefficients!$K$3:$K$10))</f>
        <v>0.19142307491680963</v>
      </c>
      <c r="AQ167" s="207">
        <f>INDEX(Coefficients!$L$3:$L$10,MATCH(S167,Coefficients!$K$3:$K$10)+1)</f>
        <v>0.35425563574488944</v>
      </c>
      <c r="AR167" s="214">
        <f>INDEX(Coefficients!$M$3:$M$10,MATCH(S167,Coefficients!$K$3:$K$10))</f>
        <v>0.20023799980895765</v>
      </c>
      <c r="AS167" s="214">
        <f>INDEX(Coefficients!$M$3:$M$10,MATCH(S167,Coefficients!$K$3:$K$10)+1)</f>
        <v>0.20987997823914079</v>
      </c>
      <c r="AT167" s="92">
        <f t="shared" si="226"/>
        <v>2.5655609924804158E-5</v>
      </c>
      <c r="AU167" s="140">
        <f t="shared" si="201"/>
        <v>0.20409479118103091</v>
      </c>
      <c r="AV167" s="215">
        <f t="shared" si="227"/>
        <v>1.0779719114387686E-5</v>
      </c>
      <c r="AW167" s="118">
        <f t="shared" si="228"/>
        <v>3.4017479839351772E-2</v>
      </c>
      <c r="AX167" s="136">
        <f t="shared" si="202"/>
        <v>0.71366705445737511</v>
      </c>
      <c r="AY167" s="205">
        <f t="shared" si="203"/>
        <v>84.741590689541354</v>
      </c>
      <c r="AZ167" s="137">
        <f t="shared" si="204"/>
        <v>701.25</v>
      </c>
      <c r="BA167" s="213">
        <f t="shared" si="229"/>
        <v>34689.5</v>
      </c>
      <c r="BB167" s="228">
        <f t="shared" si="230"/>
        <v>9.4157214285714289E-4</v>
      </c>
      <c r="BC167" s="136" t="str">
        <f t="shared" si="205"/>
        <v>YES</v>
      </c>
      <c r="BD167" s="209">
        <f t="shared" si="206"/>
        <v>4.4391913861199672</v>
      </c>
      <c r="BE167" s="55">
        <f t="shared" si="207"/>
        <v>8.8783827722399344E-2</v>
      </c>
      <c r="BF167" s="126">
        <f t="shared" si="208"/>
        <v>3.3090851769341554</v>
      </c>
      <c r="BG167" s="46">
        <f t="shared" si="231"/>
        <v>-0.85585958026516895</v>
      </c>
      <c r="BH167" s="204">
        <f>VLOOKUP(M167,Coefficients!$E$4:$I$7,3)</f>
        <v>0.43099999999999999</v>
      </c>
      <c r="BI167" s="136">
        <f t="shared" si="232"/>
        <v>7.2999999999999995E-2</v>
      </c>
      <c r="BJ167" s="50">
        <f t="shared" si="233"/>
        <v>0.44720232132142856</v>
      </c>
      <c r="BK167" s="134">
        <f t="shared" si="234"/>
        <v>30.116443633635043</v>
      </c>
      <c r="BL167" s="46"/>
      <c r="BM167" s="33"/>
      <c r="CB167" s="205" t="str">
        <f t="shared" si="209"/>
        <v>splash</v>
      </c>
      <c r="CC167" s="212">
        <f t="shared" si="210"/>
        <v>1</v>
      </c>
      <c r="CD167" s="205">
        <f>IF(CB167="atmospheric",IF(CC167&gt;=1,Coefficients!$T$5,Coefficients!$T$4),Coefficients!$T$3)</f>
        <v>7.35</v>
      </c>
      <c r="CE167" s="136">
        <f>IF(S167&lt;Coefficients!$V$3,Coefficients!$X$3-(Coefficients!$X$4-Coefficients!$X$3)*(Coefficients!$V$3-S167)/(Coefficients!$V$4-Coefficients!$V$3),IF(S167&gt;Coefficients!$V$6,(Coefficients!$X$6-Coefficients!$X$5)*(S167-Coefficients!$V$6)/(Coefficients!$V$6-Coefficients!$V$5)+Coefficients!$X$6,VLOOKUP(S167,Coefficients!$V$3:$X$6,3)))</f>
        <v>5.1999999999999975</v>
      </c>
      <c r="CF167" s="119">
        <f t="shared" si="235"/>
        <v>1.6409601519999992E-4</v>
      </c>
      <c r="CG167" s="136">
        <f>VLOOKUP(CB167,Coefficients!$Z$4:$AD$7,4,FALSE)</f>
        <v>0.26500000000000001</v>
      </c>
      <c r="CH167" s="136">
        <f>VLOOKUP(CB167,Coefficients!$Z$4:$AD$7,2,FALSE)</f>
        <v>0.37</v>
      </c>
      <c r="CI167" s="214">
        <f t="shared" si="211"/>
        <v>6.6311727970406116</v>
      </c>
      <c r="CJ167" s="47">
        <f t="shared" si="212"/>
        <v>1.2225988066304441</v>
      </c>
      <c r="CK167" s="34">
        <v>3.35</v>
      </c>
      <c r="CL167" s="52">
        <f t="shared" si="236"/>
        <v>0.36495486765087881</v>
      </c>
      <c r="CM167" s="51">
        <f>VLOOKUP(N167,Coefficients!$E$12:$I$16,3)</f>
        <v>6.0350000000000001</v>
      </c>
      <c r="CN167" s="136">
        <f t="shared" si="237"/>
        <v>7.2999999999999995E-2</v>
      </c>
      <c r="CO167" s="50">
        <f t="shared" si="238"/>
        <v>6.2618700908928577</v>
      </c>
      <c r="CP167" s="189">
        <f t="shared" si="239"/>
        <v>421.70008661017977</v>
      </c>
      <c r="DL167" s="133">
        <f t="shared" si="240"/>
        <v>6.4660000000000002</v>
      </c>
      <c r="DM167" s="133">
        <f t="shared" si="213"/>
        <v>11.520299520011518</v>
      </c>
      <c r="DN167" s="133">
        <f t="shared" si="214"/>
        <v>5.4221766846903838</v>
      </c>
      <c r="DO167" s="133">
        <f t="shared" si="215"/>
        <v>36406.043454349718</v>
      </c>
      <c r="DP167" s="133">
        <f t="shared" si="216"/>
        <v>7.6844907662845571E-3</v>
      </c>
      <c r="DQ167" s="133">
        <f t="shared" si="217"/>
        <v>1.2312588660166142E-2</v>
      </c>
      <c r="DR167" s="133">
        <f t="shared" si="241"/>
        <v>7.8961705968650796E-4</v>
      </c>
      <c r="DS167" s="133">
        <v>1</v>
      </c>
      <c r="DT167" s="133">
        <f t="shared" si="218"/>
        <v>4.4417704023999391</v>
      </c>
      <c r="DU167" s="134"/>
      <c r="DV167" s="48">
        <f t="shared" si="219"/>
        <v>3.240209009596668E-2</v>
      </c>
    </row>
    <row r="168" spans="2:126" outlineLevel="1">
      <c r="B168" s="56" t="s">
        <v>99</v>
      </c>
      <c r="C168" s="56" t="s">
        <v>189</v>
      </c>
      <c r="D168" s="56">
        <v>2070</v>
      </c>
      <c r="E168" s="57">
        <f>'MRI-CGCM2.3.2 (Likely)'!M98</f>
        <v>22.43</v>
      </c>
      <c r="F168" s="57">
        <f>'MRI-CGCM2.3.2 (Likely)'!S98</f>
        <v>60.1875</v>
      </c>
      <c r="G168" s="57">
        <f>'MRI-CGCM2.3.2 (Likely)'!K98</f>
        <v>709</v>
      </c>
      <c r="H168" s="146">
        <f t="shared" si="183"/>
        <v>2007</v>
      </c>
      <c r="I168" s="141" t="str">
        <f t="shared" si="184"/>
        <v>Pile No 243 @ Berth 107</v>
      </c>
      <c r="J168" s="205" t="str">
        <f t="shared" si="185"/>
        <v>splash</v>
      </c>
      <c r="K168" s="212">
        <f t="shared" si="186"/>
        <v>1</v>
      </c>
      <c r="L168" s="146" t="str">
        <f t="shared" si="187"/>
        <v>C1</v>
      </c>
      <c r="M168" s="146" t="str">
        <f t="shared" si="188"/>
        <v>CB4</v>
      </c>
      <c r="N168" s="146" t="str">
        <f t="shared" si="189"/>
        <v>CL5</v>
      </c>
      <c r="O168" s="146">
        <f t="shared" si="190"/>
        <v>0</v>
      </c>
      <c r="P168" s="146">
        <f t="shared" si="191"/>
        <v>50</v>
      </c>
      <c r="Q168" s="146">
        <f t="shared" si="192"/>
        <v>1200</v>
      </c>
      <c r="R168" s="146">
        <f t="shared" si="193"/>
        <v>60</v>
      </c>
      <c r="S168" s="146">
        <f t="shared" si="194"/>
        <v>0.37</v>
      </c>
      <c r="T168" s="146">
        <f t="shared" si="195"/>
        <v>310</v>
      </c>
      <c r="V168" s="237">
        <f t="shared" si="220"/>
        <v>8.9479032901722683E-2</v>
      </c>
      <c r="W168" s="214">
        <f t="shared" si="221"/>
        <v>3.3438454359003225</v>
      </c>
      <c r="Y168" s="238">
        <f t="shared" si="222"/>
        <v>0.36989570782597886</v>
      </c>
      <c r="Z168" s="214">
        <f t="shared" si="223"/>
        <v>1.2391506212170291</v>
      </c>
      <c r="AB168" s="207">
        <f>INDEX(Coefficients!$O$3:$O$7,MATCH(S168,Coefficients!$O$3:$O$7))</f>
        <v>0.3</v>
      </c>
      <c r="AC168" s="207">
        <f>INDEX(Coefficients!$O$3:$O$7,MATCH(S168,Coefficients!$O$3:$O$7)+1)</f>
        <v>0.4</v>
      </c>
      <c r="AD168" s="212">
        <f>INDEX(Coefficients!$P$3:$P$7,MATCH(S168,Coefficients!$O$3:$O$7))</f>
        <v>50</v>
      </c>
      <c r="AE168" s="212">
        <f>INDEX(Coefficients!$P$3:$P$7,MATCH(S168,Coefficients!$O$3:$O$7)+1)</f>
        <v>41.8</v>
      </c>
      <c r="AF168" s="212">
        <f t="shared" si="196"/>
        <v>44.26</v>
      </c>
      <c r="AG168" s="136">
        <f t="shared" si="197"/>
        <v>2070</v>
      </c>
      <c r="AH168" s="137">
        <f t="shared" si="198"/>
        <v>22.43</v>
      </c>
      <c r="AI168" s="207">
        <f t="shared" si="224"/>
        <v>1458.4775</v>
      </c>
      <c r="AJ168" s="213">
        <f t="shared" si="225"/>
        <v>20.54193661971831</v>
      </c>
      <c r="AK168" s="136">
        <v>12</v>
      </c>
      <c r="AL168" s="137">
        <f t="shared" si="199"/>
        <v>60.1875</v>
      </c>
      <c r="AM168" s="214">
        <f t="shared" si="200"/>
        <v>1.0341127250578872</v>
      </c>
      <c r="AN168" s="207">
        <f>INDEX(Coefficients!$K$3:$K$10,MATCH(S168,Coefficients!$K$3:$K$10))</f>
        <v>0.35</v>
      </c>
      <c r="AO168" s="207">
        <f>INDEX(Coefficients!$K$3:$K$10,MATCH(S168,Coefficients!$K$3:$K$10)+1)</f>
        <v>0.4</v>
      </c>
      <c r="AP168" s="207">
        <f>INDEX(Coefficients!$L$3:$L$10,MATCH(S168,Coefficients!$K$3:$K$10))</f>
        <v>0.19142307491680963</v>
      </c>
      <c r="AQ168" s="207">
        <f>INDEX(Coefficients!$L$3:$L$10,MATCH(S168,Coefficients!$K$3:$K$10)+1)</f>
        <v>0.35425563574488944</v>
      </c>
      <c r="AR168" s="214">
        <f>INDEX(Coefficients!$M$3:$M$10,MATCH(S168,Coefficients!$K$3:$K$10))</f>
        <v>0.20023799980895765</v>
      </c>
      <c r="AS168" s="214">
        <f>INDEX(Coefficients!$M$3:$M$10,MATCH(S168,Coefficients!$K$3:$K$10)+1)</f>
        <v>0.20987997823914079</v>
      </c>
      <c r="AT168" s="92">
        <f t="shared" si="226"/>
        <v>2.5655609924804158E-5</v>
      </c>
      <c r="AU168" s="140">
        <f t="shared" si="201"/>
        <v>0.20409479118103091</v>
      </c>
      <c r="AV168" s="215">
        <f t="shared" si="227"/>
        <v>1.0748556847799731E-5</v>
      </c>
      <c r="AW168" s="118">
        <f t="shared" si="228"/>
        <v>3.3919141305280939E-2</v>
      </c>
      <c r="AX168" s="136">
        <f t="shared" si="202"/>
        <v>0.71366705445737511</v>
      </c>
      <c r="AY168" s="205">
        <f t="shared" si="203"/>
        <v>84.741590689541354</v>
      </c>
      <c r="AZ168" s="137">
        <f t="shared" si="204"/>
        <v>709</v>
      </c>
      <c r="BA168" s="213">
        <f t="shared" si="229"/>
        <v>35398.5</v>
      </c>
      <c r="BB168" s="228">
        <f t="shared" si="230"/>
        <v>9.4728380281690143E-4</v>
      </c>
      <c r="BC168" s="136" t="str">
        <f t="shared" si="205"/>
        <v>YES</v>
      </c>
      <c r="BD168" s="209">
        <f t="shared" si="206"/>
        <v>4.4739516450861343</v>
      </c>
      <c r="BE168" s="55">
        <f t="shared" si="207"/>
        <v>8.9479032901722683E-2</v>
      </c>
      <c r="BF168" s="126">
        <f t="shared" si="208"/>
        <v>3.3438454359003225</v>
      </c>
      <c r="BG168" s="46">
        <f t="shared" si="231"/>
        <v>-0.8563251438516789</v>
      </c>
      <c r="BH168" s="204">
        <f>VLOOKUP(M168,Coefficients!$E$4:$I$7,3)</f>
        <v>0.43099999999999999</v>
      </c>
      <c r="BI168" s="136">
        <f t="shared" si="232"/>
        <v>7.2999999999999995E-2</v>
      </c>
      <c r="BJ168" s="50">
        <f t="shared" si="233"/>
        <v>0.4480509518661972</v>
      </c>
      <c r="BK168" s="134">
        <f t="shared" si="234"/>
        <v>30.56449458550124</v>
      </c>
      <c r="BL168" s="46"/>
      <c r="BM168" s="33"/>
      <c r="CB168" s="205" t="str">
        <f t="shared" si="209"/>
        <v>splash</v>
      </c>
      <c r="CC168" s="212">
        <f t="shared" si="210"/>
        <v>1</v>
      </c>
      <c r="CD168" s="205">
        <f>IF(CB168="atmospheric",IF(CC168&gt;=1,Coefficients!$T$5,Coefficients!$T$4),Coefficients!$T$3)</f>
        <v>7.35</v>
      </c>
      <c r="CE168" s="136">
        <f>IF(S168&lt;Coefficients!$V$3,Coefficients!$X$3-(Coefficients!$X$4-Coefficients!$X$3)*(Coefficients!$V$3-S168)/(Coefficients!$V$4-Coefficients!$V$3),IF(S168&gt;Coefficients!$V$6,(Coefficients!$X$6-Coefficients!$X$5)*(S168-Coefficients!$V$6)/(Coefficients!$V$6-Coefficients!$V$5)+Coefficients!$X$6,VLOOKUP(S168,Coefficients!$V$3:$X$6,3)))</f>
        <v>5.1999999999999975</v>
      </c>
      <c r="CF168" s="119">
        <f t="shared" si="235"/>
        <v>1.6409601519999992E-4</v>
      </c>
      <c r="CG168" s="136">
        <f>VLOOKUP(CB168,Coefficients!$Z$4:$AD$7,4,FALSE)</f>
        <v>0.26500000000000001</v>
      </c>
      <c r="CH168" s="136">
        <f>VLOOKUP(CB168,Coefficients!$Z$4:$AD$7,2,FALSE)</f>
        <v>0.37</v>
      </c>
      <c r="CI168" s="214">
        <f t="shared" si="211"/>
        <v>6.6293837158788813</v>
      </c>
      <c r="CJ168" s="47">
        <f t="shared" si="212"/>
        <v>1.2391506212170291</v>
      </c>
      <c r="CK168" s="34">
        <v>3.35</v>
      </c>
      <c r="CL168" s="52">
        <f t="shared" si="236"/>
        <v>0.36989570782597886</v>
      </c>
      <c r="CM168" s="51">
        <f>VLOOKUP(N168,Coefficients!$E$12:$I$16,3)</f>
        <v>6.0350000000000001</v>
      </c>
      <c r="CN168" s="136">
        <f t="shared" si="237"/>
        <v>7.2999999999999995E-2</v>
      </c>
      <c r="CO168" s="50">
        <f t="shared" si="238"/>
        <v>6.2737528875000006</v>
      </c>
      <c r="CP168" s="189">
        <f t="shared" si="239"/>
        <v>427.97383949767976</v>
      </c>
      <c r="DL168" s="133">
        <f t="shared" si="240"/>
        <v>6.4660000000000002</v>
      </c>
      <c r="DM168" s="133">
        <f t="shared" si="213"/>
        <v>11.520299520011518</v>
      </c>
      <c r="DN168" s="133">
        <f t="shared" si="214"/>
        <v>5.4221766846903838</v>
      </c>
      <c r="DO168" s="133">
        <f t="shared" si="215"/>
        <v>36406.043454349718</v>
      </c>
      <c r="DP168" s="133">
        <f t="shared" si="216"/>
        <v>7.6844907662845571E-3</v>
      </c>
      <c r="DQ168" s="133">
        <f t="shared" si="217"/>
        <v>1.2312588660166142E-2</v>
      </c>
      <c r="DR168" s="133">
        <f t="shared" si="241"/>
        <v>7.8961705968650796E-4</v>
      </c>
      <c r="DS168" s="133">
        <v>1</v>
      </c>
      <c r="DT168" s="133">
        <f t="shared" si="218"/>
        <v>4.4417704023999391</v>
      </c>
      <c r="DU168" s="134"/>
      <c r="DV168" s="48">
        <f t="shared" si="219"/>
        <v>3.3097910210766759E-2</v>
      </c>
    </row>
    <row r="169" spans="2:126" s="38" customFormat="1">
      <c r="B169" s="76" t="str">
        <f>B170&amp;" "&amp;C170</f>
        <v>A1FI CSIRO Mk3.5</v>
      </c>
      <c r="C169" s="74"/>
      <c r="D169" s="65"/>
      <c r="E169" s="65"/>
      <c r="F169" s="65"/>
      <c r="G169" s="65"/>
      <c r="J169" s="199"/>
      <c r="K169" s="199"/>
      <c r="L169" s="54"/>
      <c r="M169" s="54"/>
      <c r="N169" s="54"/>
      <c r="O169" s="54"/>
      <c r="P169" s="54"/>
      <c r="Q169" s="54"/>
      <c r="R169" s="54"/>
      <c r="S169" s="54"/>
      <c r="T169" s="54"/>
      <c r="U169" s="206"/>
      <c r="V169" s="206"/>
      <c r="W169" s="206"/>
      <c r="X169" s="206"/>
      <c r="Y169" s="206"/>
      <c r="Z169" s="206"/>
      <c r="AA169" s="206"/>
      <c r="AB169" s="85"/>
      <c r="AC169" s="85"/>
      <c r="AD169" s="85"/>
      <c r="AE169" s="85"/>
      <c r="AF169" s="85"/>
      <c r="AG169" s="54"/>
      <c r="AH169" s="88"/>
      <c r="AI169" s="88"/>
      <c r="AJ169" s="88"/>
      <c r="AK169" s="54"/>
      <c r="AL169" s="85"/>
      <c r="AM169" s="90"/>
      <c r="AN169" s="88"/>
      <c r="AO169" s="88"/>
      <c r="AP169" s="88"/>
      <c r="AQ169" s="88"/>
      <c r="AR169" s="90"/>
      <c r="AS169" s="90"/>
      <c r="AT169" s="93"/>
      <c r="AU169" s="90"/>
      <c r="AV169" s="90"/>
      <c r="AW169" s="120"/>
      <c r="AX169" s="54"/>
      <c r="AY169" s="54"/>
      <c r="AZ169" s="88"/>
      <c r="BA169" s="88"/>
      <c r="BB169" s="121"/>
      <c r="BC169" s="54"/>
      <c r="BD169" s="54"/>
      <c r="BE169" s="53"/>
      <c r="BF169" s="127"/>
      <c r="BG169" s="66"/>
      <c r="BH169" s="67"/>
      <c r="BI169" s="54"/>
      <c r="BJ169" s="68"/>
      <c r="BK169" s="39"/>
      <c r="BL169" s="66"/>
      <c r="BM169" s="69"/>
      <c r="CB169" s="76" t="str">
        <f>B170&amp;" "&amp;C170</f>
        <v>A1FI CSIRO Mk3.5</v>
      </c>
      <c r="CC169" s="85"/>
      <c r="CD169" s="54"/>
      <c r="CE169" s="54"/>
      <c r="CF169" s="121"/>
      <c r="CI169" s="90"/>
      <c r="CJ169" s="70"/>
      <c r="CK169" s="41"/>
      <c r="CL169" s="71"/>
      <c r="CM169" s="67"/>
      <c r="CN169" s="54"/>
      <c r="CO169" s="68"/>
      <c r="CP169" s="39"/>
      <c r="DU169" s="39"/>
      <c r="DV169" s="72"/>
    </row>
    <row r="170" spans="2:126" outlineLevel="1">
      <c r="B170" s="56" t="s">
        <v>99</v>
      </c>
      <c r="C170" s="56" t="s">
        <v>194</v>
      </c>
      <c r="D170" s="56">
        <v>2000</v>
      </c>
      <c r="E170" s="57">
        <f>'CSIRO Mk3.5 (Drier)'!M28</f>
        <v>19.275000000000002</v>
      </c>
      <c r="F170" s="57">
        <f>'CSIRO Mk3.5 (Drier)'!S28</f>
        <v>61.853124999999999</v>
      </c>
      <c r="G170" s="57">
        <f>'CSIRO Mk3.5 (Drier)'!K28</f>
        <v>368</v>
      </c>
      <c r="H170" s="146">
        <f t="shared" ref="H170:H233" si="242">$H$26</f>
        <v>2007</v>
      </c>
      <c r="I170" s="141" t="str">
        <f t="shared" ref="I170:I233" si="243">$I$26</f>
        <v>Pile No 243 @ Berth 107</v>
      </c>
      <c r="J170" s="205" t="str">
        <f t="shared" ref="J170:J233" si="244">$J$26</f>
        <v>splash</v>
      </c>
      <c r="K170" s="212">
        <f t="shared" ref="K170:K233" si="245">$K$26</f>
        <v>1</v>
      </c>
      <c r="L170" s="146" t="str">
        <f t="shared" ref="L170:L233" si="246">$L$26</f>
        <v>C1</v>
      </c>
      <c r="M170" s="146" t="str">
        <f t="shared" ref="M170:M233" si="247">$M$26</f>
        <v>CB4</v>
      </c>
      <c r="N170" s="146" t="str">
        <f t="shared" ref="N170:N233" si="248">$N$26</f>
        <v>CL5</v>
      </c>
      <c r="O170" s="146">
        <f t="shared" ref="O170:O233" si="249">$O$26</f>
        <v>0</v>
      </c>
      <c r="P170" s="146">
        <f t="shared" ref="P170:P233" si="250">$P$26</f>
        <v>50</v>
      </c>
      <c r="Q170" s="146">
        <f t="shared" ref="Q170:Q233" si="251">$Q$26</f>
        <v>1200</v>
      </c>
      <c r="R170" s="146">
        <f t="shared" ref="R170:R233" si="252">$R$26</f>
        <v>60</v>
      </c>
      <c r="S170" s="146">
        <f t="shared" ref="S170:S233" si="253">$S$26</f>
        <v>0.37</v>
      </c>
      <c r="T170" s="146">
        <f t="shared" ref="T170:T233" si="254">$T$26</f>
        <v>310</v>
      </c>
      <c r="V170" s="237">
        <f>BE170</f>
        <v>2.2602124183716238E-2</v>
      </c>
      <c r="W170" s="214">
        <f>BF170</f>
        <v>0</v>
      </c>
      <c r="Y170" s="238">
        <f>CL170</f>
        <v>9.1411885354751988E-8</v>
      </c>
      <c r="Z170" s="214">
        <f>CJ170</f>
        <v>3.0622981593841915E-7</v>
      </c>
      <c r="AB170" s="207">
        <f>INDEX(Coefficients!$O$3:$O$7,MATCH(S170,Coefficients!$O$3:$O$7))</f>
        <v>0.3</v>
      </c>
      <c r="AC170" s="207">
        <f>INDEX(Coefficients!$O$3:$O$7,MATCH(S170,Coefficients!$O$3:$O$7)+1)</f>
        <v>0.4</v>
      </c>
      <c r="AD170" s="212">
        <f>INDEX(Coefficients!$P$3:$P$7,MATCH(S170,Coefficients!$O$3:$O$7))</f>
        <v>50</v>
      </c>
      <c r="AE170" s="212">
        <f>INDEX(Coefficients!$P$3:$P$7,MATCH(S170,Coefficients!$O$3:$O$7)+1)</f>
        <v>41.8</v>
      </c>
      <c r="AF170" s="212">
        <f t="shared" ref="AF170:AF233" si="255">AD170+(S170-AB170)/(AC170-AB170)*(AE170-AD170)</f>
        <v>44.26</v>
      </c>
      <c r="AG170" s="136">
        <f t="shared" ref="AG170:AG201" si="256">D170</f>
        <v>2000</v>
      </c>
      <c r="AH170" s="137">
        <f t="shared" ref="AH170:AH201" si="257">E170</f>
        <v>19.275000000000002</v>
      </c>
      <c r="AI170" s="207">
        <f>IF(AG170&gt;=$C$20,AH170+AI169,0)</f>
        <v>19.275000000000002</v>
      </c>
      <c r="AJ170" s="213">
        <f>IF(ISERROR(AI170/(AG170-($C$20-1))),0,AI170/(AG170-($C$20-1)))</f>
        <v>19.275000000000002</v>
      </c>
      <c r="AK170" s="136">
        <v>12</v>
      </c>
      <c r="AL170" s="137">
        <f t="shared" ref="AL170:AL201" si="258">F170</f>
        <v>61.853124999999999</v>
      </c>
      <c r="AM170" s="214">
        <f t="shared" ref="AM170:AM201" si="259">EXP(AF170/RR*(1/293-1/(273+AJ170)))</f>
        <v>0.95593130357640843</v>
      </c>
      <c r="AN170" s="207">
        <f>INDEX(Coefficients!$K$3:$K$10,MATCH(S170,Coefficients!$K$3:$K$10))</f>
        <v>0.35</v>
      </c>
      <c r="AO170" s="207">
        <f>INDEX(Coefficients!$K$3:$K$10,MATCH(S170,Coefficients!$K$3:$K$10)+1)</f>
        <v>0.4</v>
      </c>
      <c r="AP170" s="207">
        <f>INDEX(Coefficients!$L$3:$L$10,MATCH(S170,Coefficients!$K$3:$K$10))</f>
        <v>0.19142307491680963</v>
      </c>
      <c r="AQ170" s="207">
        <f>INDEX(Coefficients!$L$3:$L$10,MATCH(S170,Coefficients!$K$3:$K$10)+1)</f>
        <v>0.35425563574488944</v>
      </c>
      <c r="AR170" s="214">
        <f>INDEX(Coefficients!$M$3:$M$10,MATCH(S170,Coefficients!$K$3:$K$10))</f>
        <v>0.20023799980895765</v>
      </c>
      <c r="AS170" s="214">
        <f>INDEX(Coefficients!$M$3:$M$10,MATCH(S170,Coefficients!$K$3:$K$10)+1)</f>
        <v>0.20987997823914079</v>
      </c>
      <c r="AT170" s="92">
        <f>(AP170+(S170-AN170)/(AO170-AN170)*(AQ170-AP170))*10^-4</f>
        <v>2.5655609924804158E-5</v>
      </c>
      <c r="AU170" s="140">
        <f t="shared" ref="AU170:AU233" si="260">AR170+(S170-AN170)/(AO170-AN170)*(AS170-AR170)</f>
        <v>0.20409479118103091</v>
      </c>
      <c r="AV170" s="215">
        <f>AT170*(AG170-($C$20-1))^(-AU170)</f>
        <v>2.5655609924804158E-5</v>
      </c>
      <c r="AW170" s="118">
        <f>AV170*31556926/10000</f>
        <v>8.0961218388191036E-2</v>
      </c>
      <c r="AX170" s="136">
        <f t="shared" ref="AX170:AX233" si="261">1-EXP(-3.38*S170)</f>
        <v>0.71366705445737511</v>
      </c>
      <c r="AY170" s="205">
        <f t="shared" ref="AY170:AY201" si="262">0.75*T170*CaO*AX170*(MCO2_/MCaO)</f>
        <v>84.741590689541354</v>
      </c>
      <c r="AZ170" s="137">
        <f t="shared" ref="AZ170:AZ201" si="263">G170</f>
        <v>368</v>
      </c>
      <c r="BA170" s="213">
        <f>IF(AG170&gt;=$C$20,BA169+AZ170,0)</f>
        <v>368</v>
      </c>
      <c r="BB170" s="228">
        <f>BA170/(AG170-($C$20-1))*0.0019*10^-3</f>
        <v>6.9920000000000008E-4</v>
      </c>
      <c r="BC170" s="136" t="str">
        <f t="shared" ref="BC170:BC233" si="264">IF(AK170&gt;=12,IF(AL170&gt;=50,"YES","NO"),"NO")</f>
        <v>YES</v>
      </c>
      <c r="BD170" s="209">
        <f t="shared" ref="BD170:BD201" si="265">IF(BC170="YES",SQRT((2*AM170*AW170/AY170)*kurban*BB170*(AG170-($C$20-1)))*(1/(AG170-($C$20-1)))^nm*1000,0)</f>
        <v>1.1301062091858118</v>
      </c>
      <c r="BE170" s="55">
        <f t="shared" ref="BE170:BE233" si="266">BD170/P170</f>
        <v>2.2602124183716238E-2</v>
      </c>
      <c r="BF170" s="126">
        <f t="shared" ref="BF170:BF201" si="267">BD170-VLOOKUP($C$20,$AG$170:$BD$240,24)</f>
        <v>0</v>
      </c>
      <c r="BG170" s="46">
        <f>((SQRT(AM170*BB170)/SQRT(VLOOKUP($C$20,$AG$170:$BD$240,7)*VLOOKUP($C$20,$AG$170:$BD$240,22)*(AG170-($C$20-1))))-1)</f>
        <v>0</v>
      </c>
      <c r="BH170" s="204">
        <f>VLOOKUP(M170,Coefficients!$E$4:$I$7,3)</f>
        <v>0.43099999999999999</v>
      </c>
      <c r="BI170" s="136">
        <f>IF($AJ170&lt;20,0.025,0.073)</f>
        <v>2.5000000000000001E-2</v>
      </c>
      <c r="BJ170" s="50">
        <f>BH170*(1+BI170*($AJ170-20))</f>
        <v>0.42318812500000003</v>
      </c>
      <c r="BK170" s="134">
        <f>BK169+BJ170</f>
        <v>0.42318812500000003</v>
      </c>
      <c r="BL170" s="46"/>
      <c r="BM170" s="33"/>
      <c r="CB170" s="205" t="str">
        <f t="shared" ref="CB170:CB201" si="268">J170</f>
        <v>splash</v>
      </c>
      <c r="CC170" s="212">
        <f t="shared" ref="CC170:CC201" si="269">K170</f>
        <v>1</v>
      </c>
      <c r="CD170" s="205">
        <f>IF(CB170="atmospheric",IF(CC170&gt;=1,Coefficients!$T$5,Coefficients!$T$4),Coefficients!$T$3)</f>
        <v>7.35</v>
      </c>
      <c r="CE170" s="136">
        <f>IF(S170&lt;Coefficients!$V$3,Coefficients!$X$3-(Coefficients!$X$4-Coefficients!$X$3)*(Coefficients!$V$3-S170)/(Coefficients!$V$4-Coefficients!$V$3),IF(S170&gt;Coefficients!$V$6,(Coefficients!$X$6-Coefficients!$X$5)*(S170-Coefficients!$V$6)/(Coefficients!$V$6-Coefficients!$V$5)+Coefficients!$X$6,VLOOKUP(S170,Coefficients!$V$3:$X$6,3)))</f>
        <v>5.1999999999999975</v>
      </c>
      <c r="CF170" s="119">
        <f>CE170*10^-12*31556926</f>
        <v>1.6409601519999992E-4</v>
      </c>
      <c r="CG170" s="136">
        <f>VLOOKUP(CB170,Coefficients!$Z$4:$AD$7,4,FALSE)</f>
        <v>0.26500000000000001</v>
      </c>
      <c r="CH170" s="136">
        <f>VLOOKUP(CB170,Coefficients!$Z$4:$AD$7,2,FALSE)</f>
        <v>0.37</v>
      </c>
      <c r="CI170" s="214">
        <f t="shared" ref="CI170:CI201" si="270">CD170*(1-ERF(BD170/(2*(SQRT(CG170*kt*kc*AM170*CF170*10^6*(1/(AG170-($C$20-1)))^CH170*(AG170-($C$20-1)))))))</f>
        <v>6.6250040304906115</v>
      </c>
      <c r="CJ170" s="47">
        <f t="shared" ref="CJ170:CJ201" si="271">CD170*(1-ERF(P170/(2*(SQRT(CG170*kt*kc*AM170*CF170*10^6*(1/(AG170-($C$20-1)))^CH170*(AG170-($C$20-1)))))))</f>
        <v>3.0622981593841915E-7</v>
      </c>
      <c r="CK170" s="34">
        <v>3.35</v>
      </c>
      <c r="CL170" s="52">
        <f>CJ170/CK170</f>
        <v>9.1411885354751988E-8</v>
      </c>
      <c r="CM170" s="204">
        <f>VLOOKUP(N170,Coefficients!$E$12:$I$16,3)</f>
        <v>6.0350000000000001</v>
      </c>
      <c r="CN170" s="205">
        <f>IF($AJ170&lt;20,0.025,0.073)</f>
        <v>2.5000000000000001E-2</v>
      </c>
      <c r="CO170" s="203">
        <f>CM170*(1+CN170*($AJ170-20))</f>
        <v>5.9256156250000007</v>
      </c>
      <c r="CP170" s="189">
        <f>CP169+CO170</f>
        <v>5.9256156250000007</v>
      </c>
      <c r="DU170" s="134"/>
      <c r="DV170" s="48"/>
    </row>
    <row r="171" spans="2:126" outlineLevel="1">
      <c r="B171" s="56" t="s">
        <v>99</v>
      </c>
      <c r="C171" s="56" t="s">
        <v>194</v>
      </c>
      <c r="D171" s="56">
        <v>2001</v>
      </c>
      <c r="E171" s="57">
        <f>'CSIRO Mk3.5 (Drier)'!M29</f>
        <v>19.2925</v>
      </c>
      <c r="F171" s="57">
        <f>'CSIRO Mk3.5 (Drier)'!S29</f>
        <v>61.788437500000001</v>
      </c>
      <c r="G171" s="57">
        <f>'CSIRO Mk3.5 (Drier)'!K29</f>
        <v>369.95</v>
      </c>
      <c r="H171" s="146">
        <f t="shared" si="242"/>
        <v>2007</v>
      </c>
      <c r="I171" s="141" t="str">
        <f t="shared" si="243"/>
        <v>Pile No 243 @ Berth 107</v>
      </c>
      <c r="J171" s="205" t="str">
        <f t="shared" si="244"/>
        <v>splash</v>
      </c>
      <c r="K171" s="212">
        <f t="shared" si="245"/>
        <v>1</v>
      </c>
      <c r="L171" s="146" t="str">
        <f t="shared" si="246"/>
        <v>C1</v>
      </c>
      <c r="M171" s="146" t="str">
        <f t="shared" si="247"/>
        <v>CB4</v>
      </c>
      <c r="N171" s="146" t="str">
        <f t="shared" si="248"/>
        <v>CL5</v>
      </c>
      <c r="O171" s="146">
        <f t="shared" si="249"/>
        <v>0</v>
      </c>
      <c r="P171" s="146">
        <f t="shared" si="250"/>
        <v>50</v>
      </c>
      <c r="Q171" s="146">
        <f t="shared" si="251"/>
        <v>1200</v>
      </c>
      <c r="R171" s="146">
        <f t="shared" si="252"/>
        <v>60</v>
      </c>
      <c r="S171" s="146">
        <f t="shared" si="253"/>
        <v>0.37</v>
      </c>
      <c r="T171" s="146">
        <f t="shared" si="254"/>
        <v>310</v>
      </c>
      <c r="V171" s="237">
        <f t="shared" ref="V171:V234" si="272">BE171</f>
        <v>2.7448226809280166E-2</v>
      </c>
      <c r="W171" s="214">
        <f t="shared" ref="W171:W234" si="273">BF171</f>
        <v>0.24230513127819653</v>
      </c>
      <c r="Y171" s="238">
        <f t="shared" ref="Y171:Y234" si="274">CL171</f>
        <v>2.3013551789733725E-5</v>
      </c>
      <c r="Z171" s="214">
        <f t="shared" ref="Z171:Z234" si="275">CJ171</f>
        <v>7.7095398495607978E-5</v>
      </c>
      <c r="AB171" s="207">
        <f>INDEX(Coefficients!$O$3:$O$7,MATCH(S171,Coefficients!$O$3:$O$7))</f>
        <v>0.3</v>
      </c>
      <c r="AC171" s="207">
        <f>INDEX(Coefficients!$O$3:$O$7,MATCH(S171,Coefficients!$O$3:$O$7)+1)</f>
        <v>0.4</v>
      </c>
      <c r="AD171" s="212">
        <f>INDEX(Coefficients!$P$3:$P$7,MATCH(S171,Coefficients!$O$3:$O$7))</f>
        <v>50</v>
      </c>
      <c r="AE171" s="212">
        <f>INDEX(Coefficients!$P$3:$P$7,MATCH(S171,Coefficients!$O$3:$O$7)+1)</f>
        <v>41.8</v>
      </c>
      <c r="AF171" s="212">
        <f t="shared" si="255"/>
        <v>44.26</v>
      </c>
      <c r="AG171" s="136">
        <f t="shared" si="256"/>
        <v>2001</v>
      </c>
      <c r="AH171" s="137">
        <f t="shared" si="257"/>
        <v>19.2925</v>
      </c>
      <c r="AI171" s="207">
        <f t="shared" ref="AI171:AI234" si="276">IF(AG171&gt;=$C$20,AH171+AI170,0)</f>
        <v>38.567500000000003</v>
      </c>
      <c r="AJ171" s="213">
        <f t="shared" ref="AJ171:AJ234" si="277">IF(ISERROR(AI171/(AG171-($C$20-1))),0,AI171/(AG171-($C$20-1)))</f>
        <v>19.283750000000001</v>
      </c>
      <c r="AK171" s="136">
        <v>13</v>
      </c>
      <c r="AL171" s="137">
        <f t="shared" si="258"/>
        <v>61.788437500000001</v>
      </c>
      <c r="AM171" s="214">
        <f t="shared" si="259"/>
        <v>0.95645268817206375</v>
      </c>
      <c r="AN171" s="207">
        <f>INDEX(Coefficients!$K$3:$K$10,MATCH(S171,Coefficients!$K$3:$K$10))</f>
        <v>0.35</v>
      </c>
      <c r="AO171" s="207">
        <f>INDEX(Coefficients!$K$3:$K$10,MATCH(S171,Coefficients!$K$3:$K$10)+1)</f>
        <v>0.4</v>
      </c>
      <c r="AP171" s="207">
        <f>INDEX(Coefficients!$L$3:$L$10,MATCH(S171,Coefficients!$K$3:$K$10))</f>
        <v>0.19142307491680963</v>
      </c>
      <c r="AQ171" s="207">
        <f>INDEX(Coefficients!$L$3:$L$10,MATCH(S171,Coefficients!$K$3:$K$10)+1)</f>
        <v>0.35425563574488944</v>
      </c>
      <c r="AR171" s="214">
        <f>INDEX(Coefficients!$M$3:$M$10,MATCH(S171,Coefficients!$K$3:$K$10))</f>
        <v>0.20023799980895765</v>
      </c>
      <c r="AS171" s="214">
        <f>INDEX(Coefficients!$M$3:$M$10,MATCH(S171,Coefficients!$K$3:$K$10)+1)</f>
        <v>0.20987997823914079</v>
      </c>
      <c r="AT171" s="92">
        <f t="shared" ref="AT171:AT234" si="278">(AP171+(S171-AN171)/(AO171-AN171)*(AQ171-AP171))*10^-4</f>
        <v>2.5655609924804158E-5</v>
      </c>
      <c r="AU171" s="140">
        <f t="shared" si="260"/>
        <v>0.20409479118103091</v>
      </c>
      <c r="AV171" s="215">
        <f t="shared" ref="AV171:AV234" si="279">AT171*(AG171-($C$20-1))^(-AU171)</f>
        <v>2.2271203678780301E-5</v>
      </c>
      <c r="AW171" s="118">
        <f t="shared" ref="AW171:AW234" si="280">AV171*31556926/10000</f>
        <v>7.0281072642219777E-2</v>
      </c>
      <c r="AX171" s="136">
        <f t="shared" si="261"/>
        <v>0.71366705445737511</v>
      </c>
      <c r="AY171" s="205">
        <f t="shared" si="262"/>
        <v>84.741590689541354</v>
      </c>
      <c r="AZ171" s="137">
        <f t="shared" si="263"/>
        <v>369.95</v>
      </c>
      <c r="BA171" s="213">
        <f t="shared" ref="BA171:BA234" si="281">IF(AG171&gt;=$C$20,BA170+AZ171,0)</f>
        <v>737.95</v>
      </c>
      <c r="BB171" s="228">
        <f t="shared" ref="BB171:BB234" si="282">BA171/(AG171-($C$20-1))*0.0019*10^-3</f>
        <v>7.0105250000000014E-4</v>
      </c>
      <c r="BC171" s="136" t="str">
        <f t="shared" si="264"/>
        <v>YES</v>
      </c>
      <c r="BD171" s="209">
        <f t="shared" si="265"/>
        <v>1.3724113404640084</v>
      </c>
      <c r="BE171" s="55">
        <f t="shared" si="266"/>
        <v>2.7448226809280166E-2</v>
      </c>
      <c r="BF171" s="126">
        <f t="shared" si="267"/>
        <v>0.24230513127819653</v>
      </c>
      <c r="BG171" s="46">
        <f t="shared" ref="BG171:BG234" si="283">((SQRT(AM171*BB171)/SQRT(VLOOKUP($C$20,$AG$170:$BD$240,7)*VLOOKUP($C$20,$AG$170:$BD$240,22)*(AG171-($C$20-1))))-1)</f>
        <v>-0.29176404985380644</v>
      </c>
      <c r="BH171" s="204">
        <f>VLOOKUP(M171,Coefficients!$E$4:$I$7,3)</f>
        <v>0.43099999999999999</v>
      </c>
      <c r="BI171" s="136">
        <f t="shared" ref="BI171:BI234" si="284">IF($AJ171&lt;20,0.025,0.073)</f>
        <v>2.5000000000000001E-2</v>
      </c>
      <c r="BJ171" s="50">
        <f t="shared" ref="BJ171:BJ234" si="285">BH171*(1+BI171*($AJ171-20))</f>
        <v>0.42328240624999997</v>
      </c>
      <c r="BK171" s="134">
        <f t="shared" ref="BK171:BK234" si="286">BK170+BJ171</f>
        <v>0.84647053125000005</v>
      </c>
      <c r="BL171" s="46"/>
      <c r="BM171" s="33"/>
      <c r="CB171" s="205" t="str">
        <f t="shared" si="268"/>
        <v>splash</v>
      </c>
      <c r="CC171" s="212">
        <f t="shared" si="269"/>
        <v>1</v>
      </c>
      <c r="CD171" s="205">
        <f>IF(CB171="atmospheric",IF(CC171&gt;=1,Coefficients!$T$5,Coefficients!$T$4),Coefficients!$T$3)</f>
        <v>7.35</v>
      </c>
      <c r="CE171" s="136">
        <f>IF(S171&lt;Coefficients!$V$3,Coefficients!$X$3-(Coefficients!$X$4-Coefficients!$X$3)*(Coefficients!$V$3-S171)/(Coefficients!$V$4-Coefficients!$V$3),IF(S171&gt;Coefficients!$V$6,(Coefficients!$X$6-Coefficients!$X$5)*(S171-Coefficients!$V$6)/(Coefficients!$V$6-Coefficients!$V$5)+Coefficients!$X$6,VLOOKUP(S171,Coefficients!$V$3:$X$6,3)))</f>
        <v>5.1999999999999975</v>
      </c>
      <c r="CF171" s="119">
        <f t="shared" ref="CF171:CF234" si="287">CE171*10^-12*31556926</f>
        <v>1.6409601519999992E-4</v>
      </c>
      <c r="CG171" s="136">
        <f>VLOOKUP(CB171,Coefficients!$Z$4:$AD$7,4,FALSE)</f>
        <v>0.26500000000000001</v>
      </c>
      <c r="CH171" s="136">
        <f>VLOOKUP(CB171,Coefficients!$Z$4:$AD$7,2,FALSE)</f>
        <v>0.37</v>
      </c>
      <c r="CI171" s="214">
        <f t="shared" si="270"/>
        <v>6.6423629932980148</v>
      </c>
      <c r="CJ171" s="47">
        <f t="shared" si="271"/>
        <v>7.7095398495607978E-5</v>
      </c>
      <c r="CK171" s="34">
        <v>3.35</v>
      </c>
      <c r="CL171" s="52">
        <f t="shared" ref="CL171:CL234" si="288">CJ171/CK171</f>
        <v>2.3013551789733725E-5</v>
      </c>
      <c r="CM171" s="204">
        <f>VLOOKUP(N171,Coefficients!$E$12:$I$16,3)</f>
        <v>6.0350000000000001</v>
      </c>
      <c r="CN171" s="205">
        <f t="shared" ref="CN171:CN234" si="289">IF($AJ171&lt;20,0.025,0.073)</f>
        <v>2.5000000000000001E-2</v>
      </c>
      <c r="CO171" s="203">
        <f t="shared" ref="CO171:CO234" si="290">CM171*(1+CN171*($AJ171-20))</f>
        <v>5.9269357812500001</v>
      </c>
      <c r="CP171" s="189">
        <f t="shared" ref="CP171:CP234" si="291">CP170+CO171</f>
        <v>11.852551406250001</v>
      </c>
      <c r="DU171" s="134"/>
      <c r="DV171" s="48"/>
    </row>
    <row r="172" spans="2:126" outlineLevel="1">
      <c r="B172" s="56" t="s">
        <v>99</v>
      </c>
      <c r="C172" s="56" t="s">
        <v>194</v>
      </c>
      <c r="D172" s="56">
        <v>2002</v>
      </c>
      <c r="E172" s="57">
        <f>'CSIRO Mk3.5 (Drier)'!M30</f>
        <v>19.310000000000002</v>
      </c>
      <c r="F172" s="57">
        <f>'CSIRO Mk3.5 (Drier)'!S30</f>
        <v>61.723750000000003</v>
      </c>
      <c r="G172" s="57">
        <f>'CSIRO Mk3.5 (Drier)'!K30</f>
        <v>371.9</v>
      </c>
      <c r="H172" s="146">
        <f t="shared" si="242"/>
        <v>2007</v>
      </c>
      <c r="I172" s="141" t="str">
        <f t="shared" si="243"/>
        <v>Pile No 243 @ Berth 107</v>
      </c>
      <c r="J172" s="205" t="str">
        <f t="shared" si="244"/>
        <v>splash</v>
      </c>
      <c r="K172" s="212">
        <f t="shared" si="245"/>
        <v>1</v>
      </c>
      <c r="L172" s="146" t="str">
        <f t="shared" si="246"/>
        <v>C1</v>
      </c>
      <c r="M172" s="146" t="str">
        <f t="shared" si="247"/>
        <v>CB4</v>
      </c>
      <c r="N172" s="146" t="str">
        <f t="shared" si="248"/>
        <v>CL5</v>
      </c>
      <c r="O172" s="146">
        <f t="shared" si="249"/>
        <v>0</v>
      </c>
      <c r="P172" s="146">
        <f t="shared" si="250"/>
        <v>50</v>
      </c>
      <c r="Q172" s="146">
        <f t="shared" si="251"/>
        <v>1200</v>
      </c>
      <c r="R172" s="146">
        <f t="shared" si="252"/>
        <v>60</v>
      </c>
      <c r="S172" s="146">
        <f t="shared" si="253"/>
        <v>0.37</v>
      </c>
      <c r="T172" s="146">
        <f t="shared" si="254"/>
        <v>310</v>
      </c>
      <c r="V172" s="237">
        <f t="shared" si="272"/>
        <v>3.077164830038423E-2</v>
      </c>
      <c r="W172" s="214">
        <f t="shared" si="273"/>
        <v>0.40847620583339972</v>
      </c>
      <c r="Y172" s="238">
        <f t="shared" si="274"/>
        <v>2.3165040757113553E-4</v>
      </c>
      <c r="Z172" s="214">
        <f t="shared" si="275"/>
        <v>7.7602886536330402E-4</v>
      </c>
      <c r="AB172" s="207">
        <f>INDEX(Coefficients!$O$3:$O$7,MATCH(S172,Coefficients!$O$3:$O$7))</f>
        <v>0.3</v>
      </c>
      <c r="AC172" s="207">
        <f>INDEX(Coefficients!$O$3:$O$7,MATCH(S172,Coefficients!$O$3:$O$7)+1)</f>
        <v>0.4</v>
      </c>
      <c r="AD172" s="212">
        <f>INDEX(Coefficients!$P$3:$P$7,MATCH(S172,Coefficients!$O$3:$O$7))</f>
        <v>50</v>
      </c>
      <c r="AE172" s="212">
        <f>INDEX(Coefficients!$P$3:$P$7,MATCH(S172,Coefficients!$O$3:$O$7)+1)</f>
        <v>41.8</v>
      </c>
      <c r="AF172" s="212">
        <f t="shared" si="255"/>
        <v>44.26</v>
      </c>
      <c r="AG172" s="136">
        <f t="shared" si="256"/>
        <v>2002</v>
      </c>
      <c r="AH172" s="137">
        <f t="shared" si="257"/>
        <v>19.310000000000002</v>
      </c>
      <c r="AI172" s="207">
        <f t="shared" si="276"/>
        <v>57.877500000000005</v>
      </c>
      <c r="AJ172" s="213">
        <f t="shared" si="277"/>
        <v>19.2925</v>
      </c>
      <c r="AK172" s="136">
        <v>14</v>
      </c>
      <c r="AL172" s="137">
        <f t="shared" si="258"/>
        <v>61.723750000000003</v>
      </c>
      <c r="AM172" s="214">
        <f t="shared" si="259"/>
        <v>0.95697432589996612</v>
      </c>
      <c r="AN172" s="207">
        <f>INDEX(Coefficients!$K$3:$K$10,MATCH(S172,Coefficients!$K$3:$K$10))</f>
        <v>0.35</v>
      </c>
      <c r="AO172" s="207">
        <f>INDEX(Coefficients!$K$3:$K$10,MATCH(S172,Coefficients!$K$3:$K$10)+1)</f>
        <v>0.4</v>
      </c>
      <c r="AP172" s="207">
        <f>INDEX(Coefficients!$L$3:$L$10,MATCH(S172,Coefficients!$K$3:$K$10))</f>
        <v>0.19142307491680963</v>
      </c>
      <c r="AQ172" s="207">
        <f>INDEX(Coefficients!$L$3:$L$10,MATCH(S172,Coefficients!$K$3:$K$10)+1)</f>
        <v>0.35425563574488944</v>
      </c>
      <c r="AR172" s="214">
        <f>INDEX(Coefficients!$M$3:$M$10,MATCH(S172,Coefficients!$K$3:$K$10))</f>
        <v>0.20023799980895765</v>
      </c>
      <c r="AS172" s="214">
        <f>INDEX(Coefficients!$M$3:$M$10,MATCH(S172,Coefficients!$K$3:$K$10)+1)</f>
        <v>0.20987997823914079</v>
      </c>
      <c r="AT172" s="92">
        <f t="shared" si="278"/>
        <v>2.5655609924804158E-5</v>
      </c>
      <c r="AU172" s="140">
        <f t="shared" si="260"/>
        <v>0.20409479118103091</v>
      </c>
      <c r="AV172" s="215">
        <f t="shared" si="279"/>
        <v>2.0502384830579242E-5</v>
      </c>
      <c r="AW172" s="118">
        <f t="shared" si="280"/>
        <v>6.4699224092211169E-2</v>
      </c>
      <c r="AX172" s="136">
        <f t="shared" si="261"/>
        <v>0.71366705445737511</v>
      </c>
      <c r="AY172" s="205">
        <f t="shared" si="262"/>
        <v>84.741590689541354</v>
      </c>
      <c r="AZ172" s="137">
        <f t="shared" si="263"/>
        <v>371.9</v>
      </c>
      <c r="BA172" s="213">
        <f t="shared" si="281"/>
        <v>1109.8499999999999</v>
      </c>
      <c r="BB172" s="228">
        <f t="shared" si="282"/>
        <v>7.0290499999999998E-4</v>
      </c>
      <c r="BC172" s="136" t="str">
        <f t="shared" si="264"/>
        <v>YES</v>
      </c>
      <c r="BD172" s="209">
        <f t="shared" si="265"/>
        <v>1.5385824150192116</v>
      </c>
      <c r="BE172" s="55">
        <f t="shared" si="266"/>
        <v>3.077164830038423E-2</v>
      </c>
      <c r="BF172" s="126">
        <f t="shared" si="267"/>
        <v>0.40847620583339972</v>
      </c>
      <c r="BG172" s="46">
        <f t="shared" si="283"/>
        <v>-0.4208063649466417</v>
      </c>
      <c r="BH172" s="204">
        <f>VLOOKUP(M172,Coefficients!$E$4:$I$7,3)</f>
        <v>0.43099999999999999</v>
      </c>
      <c r="BI172" s="136">
        <f t="shared" si="284"/>
        <v>2.5000000000000001E-2</v>
      </c>
      <c r="BJ172" s="50">
        <f t="shared" si="285"/>
        <v>0.42337668750000002</v>
      </c>
      <c r="BK172" s="134">
        <f t="shared" si="286"/>
        <v>1.2698472187500001</v>
      </c>
      <c r="BL172" s="46"/>
      <c r="BM172" s="33"/>
      <c r="CB172" s="205" t="str">
        <f t="shared" si="268"/>
        <v>splash</v>
      </c>
      <c r="CC172" s="212">
        <f t="shared" si="269"/>
        <v>1</v>
      </c>
      <c r="CD172" s="205">
        <f>IF(CB172="atmospheric",IF(CC172&gt;=1,Coefficients!$T$5,Coefficients!$T$4),Coefficients!$T$3)</f>
        <v>7.35</v>
      </c>
      <c r="CE172" s="136">
        <f>IF(S172&lt;Coefficients!$V$3,Coefficients!$X$3-(Coefficients!$X$4-Coefficients!$X$3)*(Coefficients!$V$3-S172)/(Coefficients!$V$4-Coefficients!$V$3),IF(S172&gt;Coefficients!$V$6,(Coefficients!$X$6-Coefficients!$X$5)*(S172-Coefficients!$V$6)/(Coefficients!$V$6-Coefficients!$V$5)+Coefficients!$X$6,VLOOKUP(S172,Coefficients!$V$3:$X$6,3)))</f>
        <v>5.1999999999999975</v>
      </c>
      <c r="CF172" s="119">
        <f t="shared" si="287"/>
        <v>1.6409601519999992E-4</v>
      </c>
      <c r="CG172" s="136">
        <f>VLOOKUP(CB172,Coefficients!$Z$4:$AD$7,4,FALSE)</f>
        <v>0.26500000000000001</v>
      </c>
      <c r="CH172" s="136">
        <f>VLOOKUP(CB172,Coefficients!$Z$4:$AD$7,2,FALSE)</f>
        <v>0.37</v>
      </c>
      <c r="CI172" s="214">
        <f t="shared" si="270"/>
        <v>6.6519469447536261</v>
      </c>
      <c r="CJ172" s="47">
        <f t="shared" si="271"/>
        <v>7.7602886536330402E-4</v>
      </c>
      <c r="CK172" s="34">
        <v>3.35</v>
      </c>
      <c r="CL172" s="52">
        <f t="shared" si="288"/>
        <v>2.3165040757113553E-4</v>
      </c>
      <c r="CM172" s="204">
        <f>VLOOKUP(N172,Coefficients!$E$12:$I$16,3)</f>
        <v>6.0350000000000001</v>
      </c>
      <c r="CN172" s="205">
        <f t="shared" si="289"/>
        <v>2.5000000000000001E-2</v>
      </c>
      <c r="CO172" s="203">
        <f t="shared" si="290"/>
        <v>5.9282559375000003</v>
      </c>
      <c r="CP172" s="189">
        <f t="shared" si="291"/>
        <v>17.780807343750002</v>
      </c>
      <c r="DU172" s="134"/>
      <c r="DV172" s="48"/>
    </row>
    <row r="173" spans="2:126" outlineLevel="1">
      <c r="B173" s="56" t="s">
        <v>99</v>
      </c>
      <c r="C173" s="56" t="s">
        <v>194</v>
      </c>
      <c r="D173" s="56">
        <v>2003</v>
      </c>
      <c r="E173" s="57">
        <f>'CSIRO Mk3.5 (Drier)'!M31</f>
        <v>19.327500000000001</v>
      </c>
      <c r="F173" s="57">
        <f>'CSIRO Mk3.5 (Drier)'!S31</f>
        <v>61.659062499999997</v>
      </c>
      <c r="G173" s="57">
        <f>'CSIRO Mk3.5 (Drier)'!K31</f>
        <v>373.84999999999997</v>
      </c>
      <c r="H173" s="146">
        <f t="shared" si="242"/>
        <v>2007</v>
      </c>
      <c r="I173" s="141" t="str">
        <f t="shared" si="243"/>
        <v>Pile No 243 @ Berth 107</v>
      </c>
      <c r="J173" s="205" t="str">
        <f t="shared" si="244"/>
        <v>splash</v>
      </c>
      <c r="K173" s="212">
        <f t="shared" si="245"/>
        <v>1</v>
      </c>
      <c r="L173" s="146" t="str">
        <f t="shared" si="246"/>
        <v>C1</v>
      </c>
      <c r="M173" s="146" t="str">
        <f t="shared" si="247"/>
        <v>CB4</v>
      </c>
      <c r="N173" s="146" t="str">
        <f t="shared" si="248"/>
        <v>CL5</v>
      </c>
      <c r="O173" s="146">
        <f t="shared" si="249"/>
        <v>0</v>
      </c>
      <c r="P173" s="146">
        <f t="shared" si="250"/>
        <v>50</v>
      </c>
      <c r="Q173" s="146">
        <f t="shared" si="251"/>
        <v>1200</v>
      </c>
      <c r="R173" s="146">
        <f t="shared" si="252"/>
        <v>60</v>
      </c>
      <c r="S173" s="146">
        <f t="shared" si="253"/>
        <v>0.37</v>
      </c>
      <c r="T173" s="146">
        <f t="shared" si="254"/>
        <v>310</v>
      </c>
      <c r="V173" s="237">
        <f t="shared" si="272"/>
        <v>3.3386257163257056E-2</v>
      </c>
      <c r="W173" s="214">
        <f t="shared" si="273"/>
        <v>0.53920664897704107</v>
      </c>
      <c r="Y173" s="238">
        <f t="shared" si="274"/>
        <v>8.7620122647503616E-4</v>
      </c>
      <c r="Z173" s="214">
        <f t="shared" si="275"/>
        <v>2.9352741086913713E-3</v>
      </c>
      <c r="AB173" s="207">
        <f>INDEX(Coefficients!$O$3:$O$7,MATCH(S173,Coefficients!$O$3:$O$7))</f>
        <v>0.3</v>
      </c>
      <c r="AC173" s="207">
        <f>INDEX(Coefficients!$O$3:$O$7,MATCH(S173,Coefficients!$O$3:$O$7)+1)</f>
        <v>0.4</v>
      </c>
      <c r="AD173" s="212">
        <f>INDEX(Coefficients!$P$3:$P$7,MATCH(S173,Coefficients!$O$3:$O$7))</f>
        <v>50</v>
      </c>
      <c r="AE173" s="212">
        <f>INDEX(Coefficients!$P$3:$P$7,MATCH(S173,Coefficients!$O$3:$O$7)+1)</f>
        <v>41.8</v>
      </c>
      <c r="AF173" s="212">
        <f t="shared" si="255"/>
        <v>44.26</v>
      </c>
      <c r="AG173" s="136">
        <f t="shared" si="256"/>
        <v>2003</v>
      </c>
      <c r="AH173" s="137">
        <f t="shared" si="257"/>
        <v>19.327500000000001</v>
      </c>
      <c r="AI173" s="207">
        <f t="shared" si="276"/>
        <v>77.205000000000013</v>
      </c>
      <c r="AJ173" s="213">
        <f t="shared" si="277"/>
        <v>19.301250000000003</v>
      </c>
      <c r="AK173" s="136">
        <v>15</v>
      </c>
      <c r="AL173" s="137">
        <f t="shared" si="258"/>
        <v>61.659062499999997</v>
      </c>
      <c r="AM173" s="214">
        <f t="shared" si="259"/>
        <v>0.95749621686690567</v>
      </c>
      <c r="AN173" s="207">
        <f>INDEX(Coefficients!$K$3:$K$10,MATCH(S173,Coefficients!$K$3:$K$10))</f>
        <v>0.35</v>
      </c>
      <c r="AO173" s="207">
        <f>INDEX(Coefficients!$K$3:$K$10,MATCH(S173,Coefficients!$K$3:$K$10)+1)</f>
        <v>0.4</v>
      </c>
      <c r="AP173" s="207">
        <f>INDEX(Coefficients!$L$3:$L$10,MATCH(S173,Coefficients!$K$3:$K$10))</f>
        <v>0.19142307491680963</v>
      </c>
      <c r="AQ173" s="207">
        <f>INDEX(Coefficients!$L$3:$L$10,MATCH(S173,Coefficients!$K$3:$K$10)+1)</f>
        <v>0.35425563574488944</v>
      </c>
      <c r="AR173" s="214">
        <f>INDEX(Coefficients!$M$3:$M$10,MATCH(S173,Coefficients!$K$3:$K$10))</f>
        <v>0.20023799980895765</v>
      </c>
      <c r="AS173" s="214">
        <f>INDEX(Coefficients!$M$3:$M$10,MATCH(S173,Coefficients!$K$3:$K$10)+1)</f>
        <v>0.20987997823914079</v>
      </c>
      <c r="AT173" s="92">
        <f t="shared" si="278"/>
        <v>2.5655609924804158E-5</v>
      </c>
      <c r="AU173" s="140">
        <f t="shared" si="260"/>
        <v>0.20409479118103091</v>
      </c>
      <c r="AV173" s="215">
        <f t="shared" si="279"/>
        <v>1.9333257511924208E-5</v>
      </c>
      <c r="AW173" s="118">
        <f t="shared" si="280"/>
        <v>6.1009817664273637E-2</v>
      </c>
      <c r="AX173" s="136">
        <f t="shared" si="261"/>
        <v>0.71366705445737511</v>
      </c>
      <c r="AY173" s="205">
        <f t="shared" si="262"/>
        <v>84.741590689541354</v>
      </c>
      <c r="AZ173" s="137">
        <f t="shared" si="263"/>
        <v>373.84999999999997</v>
      </c>
      <c r="BA173" s="213">
        <f t="shared" si="281"/>
        <v>1483.6999999999998</v>
      </c>
      <c r="BB173" s="228">
        <f t="shared" si="282"/>
        <v>7.0475749999999993E-4</v>
      </c>
      <c r="BC173" s="136" t="str">
        <f t="shared" si="264"/>
        <v>YES</v>
      </c>
      <c r="BD173" s="209">
        <f t="shared" si="265"/>
        <v>1.6693128581628529</v>
      </c>
      <c r="BE173" s="55">
        <f t="shared" si="266"/>
        <v>3.3386257163257056E-2</v>
      </c>
      <c r="BF173" s="126">
        <f t="shared" si="267"/>
        <v>0.53920664897704107</v>
      </c>
      <c r="BG173" s="46">
        <f t="shared" si="283"/>
        <v>-0.49760612122624348</v>
      </c>
      <c r="BH173" s="204">
        <f>VLOOKUP(M173,Coefficients!$E$4:$I$7,3)</f>
        <v>0.43099999999999999</v>
      </c>
      <c r="BI173" s="136">
        <f t="shared" si="284"/>
        <v>2.5000000000000001E-2</v>
      </c>
      <c r="BJ173" s="50">
        <f t="shared" si="285"/>
        <v>0.42347096875000001</v>
      </c>
      <c r="BK173" s="134">
        <f t="shared" si="286"/>
        <v>1.6933181875000001</v>
      </c>
      <c r="BL173" s="46"/>
      <c r="BM173" s="33"/>
      <c r="CB173" s="205" t="str">
        <f t="shared" si="268"/>
        <v>splash</v>
      </c>
      <c r="CC173" s="212">
        <f t="shared" si="269"/>
        <v>1</v>
      </c>
      <c r="CD173" s="205">
        <f>IF(CB173="atmospheric",IF(CC173&gt;=1,Coefficients!$T$5,Coefficients!$T$4),Coefficients!$T$3)</f>
        <v>7.35</v>
      </c>
      <c r="CE173" s="136">
        <f>IF(S173&lt;Coefficients!$V$3,Coefficients!$X$3-(Coefficients!$X$4-Coefficients!$X$3)*(Coefficients!$V$3-S173)/(Coefficients!$V$4-Coefficients!$V$3),IF(S173&gt;Coefficients!$V$6,(Coefficients!$X$6-Coefficients!$X$5)*(S173-Coefficients!$V$6)/(Coefficients!$V$6-Coefficients!$V$5)+Coefficients!$X$6,VLOOKUP(S173,Coefficients!$V$3:$X$6,3)))</f>
        <v>5.1999999999999975</v>
      </c>
      <c r="CF173" s="119">
        <f t="shared" si="287"/>
        <v>1.6409601519999992E-4</v>
      </c>
      <c r="CG173" s="136">
        <f>VLOOKUP(CB173,Coefficients!$Z$4:$AD$7,4,FALSE)</f>
        <v>0.26500000000000001</v>
      </c>
      <c r="CH173" s="136">
        <f>VLOOKUP(CB173,Coefficients!$Z$4:$AD$7,2,FALSE)</f>
        <v>0.37</v>
      </c>
      <c r="CI173" s="214">
        <f t="shared" si="270"/>
        <v>6.6584073775542993</v>
      </c>
      <c r="CJ173" s="47">
        <f t="shared" si="271"/>
        <v>2.9352741086913713E-3</v>
      </c>
      <c r="CK173" s="34">
        <v>3.35</v>
      </c>
      <c r="CL173" s="52">
        <f t="shared" si="288"/>
        <v>8.7620122647503616E-4</v>
      </c>
      <c r="CM173" s="204">
        <f>VLOOKUP(N173,Coefficients!$E$12:$I$16,3)</f>
        <v>6.0350000000000001</v>
      </c>
      <c r="CN173" s="205">
        <f t="shared" si="289"/>
        <v>2.5000000000000001E-2</v>
      </c>
      <c r="CO173" s="203">
        <f t="shared" si="290"/>
        <v>5.9295760937500006</v>
      </c>
      <c r="CP173" s="189">
        <f t="shared" si="291"/>
        <v>23.710383437500003</v>
      </c>
      <c r="DU173" s="134"/>
      <c r="DV173" s="48"/>
    </row>
    <row r="174" spans="2:126" outlineLevel="1">
      <c r="B174" s="56" t="s">
        <v>99</v>
      </c>
      <c r="C174" s="56" t="s">
        <v>194</v>
      </c>
      <c r="D174" s="56">
        <v>2004</v>
      </c>
      <c r="E174" s="57">
        <f>'CSIRO Mk3.5 (Drier)'!M32</f>
        <v>19.345000000000002</v>
      </c>
      <c r="F174" s="57">
        <f>'CSIRO Mk3.5 (Drier)'!S32</f>
        <v>61.594374999999999</v>
      </c>
      <c r="G174" s="57">
        <f>'CSIRO Mk3.5 (Drier)'!K32</f>
        <v>375.79999999999995</v>
      </c>
      <c r="H174" s="146">
        <f t="shared" si="242"/>
        <v>2007</v>
      </c>
      <c r="I174" s="141" t="str">
        <f t="shared" si="243"/>
        <v>Pile No 243 @ Berth 107</v>
      </c>
      <c r="J174" s="205" t="str">
        <f t="shared" si="244"/>
        <v>splash</v>
      </c>
      <c r="K174" s="212">
        <f t="shared" si="245"/>
        <v>1</v>
      </c>
      <c r="L174" s="146" t="str">
        <f t="shared" si="246"/>
        <v>C1</v>
      </c>
      <c r="M174" s="146" t="str">
        <f t="shared" si="247"/>
        <v>CB4</v>
      </c>
      <c r="N174" s="146" t="str">
        <f t="shared" si="248"/>
        <v>CL5</v>
      </c>
      <c r="O174" s="146">
        <f t="shared" si="249"/>
        <v>0</v>
      </c>
      <c r="P174" s="146">
        <f t="shared" si="250"/>
        <v>50</v>
      </c>
      <c r="Q174" s="146">
        <f t="shared" si="251"/>
        <v>1200</v>
      </c>
      <c r="R174" s="146">
        <f t="shared" si="252"/>
        <v>60</v>
      </c>
      <c r="S174" s="146">
        <f t="shared" si="253"/>
        <v>0.37</v>
      </c>
      <c r="T174" s="146">
        <f t="shared" si="254"/>
        <v>310</v>
      </c>
      <c r="V174" s="237">
        <f t="shared" si="272"/>
        <v>3.5578902255132917E-2</v>
      </c>
      <c r="W174" s="214">
        <f t="shared" si="273"/>
        <v>0.64883890357083396</v>
      </c>
      <c r="Y174" s="238">
        <f t="shared" si="274"/>
        <v>2.1266616650983707E-3</v>
      </c>
      <c r="Z174" s="214">
        <f t="shared" si="275"/>
        <v>7.124316578079542E-3</v>
      </c>
      <c r="AB174" s="207">
        <f>INDEX(Coefficients!$O$3:$O$7,MATCH(S174,Coefficients!$O$3:$O$7))</f>
        <v>0.3</v>
      </c>
      <c r="AC174" s="207">
        <f>INDEX(Coefficients!$O$3:$O$7,MATCH(S174,Coefficients!$O$3:$O$7)+1)</f>
        <v>0.4</v>
      </c>
      <c r="AD174" s="212">
        <f>INDEX(Coefficients!$P$3:$P$7,MATCH(S174,Coefficients!$O$3:$O$7))</f>
        <v>50</v>
      </c>
      <c r="AE174" s="212">
        <f>INDEX(Coefficients!$P$3:$P$7,MATCH(S174,Coefficients!$O$3:$O$7)+1)</f>
        <v>41.8</v>
      </c>
      <c r="AF174" s="212">
        <f t="shared" si="255"/>
        <v>44.26</v>
      </c>
      <c r="AG174" s="136">
        <f t="shared" si="256"/>
        <v>2004</v>
      </c>
      <c r="AH174" s="137">
        <f t="shared" si="257"/>
        <v>19.345000000000002</v>
      </c>
      <c r="AI174" s="207">
        <f t="shared" si="276"/>
        <v>96.550000000000011</v>
      </c>
      <c r="AJ174" s="213">
        <f t="shared" si="277"/>
        <v>19.310000000000002</v>
      </c>
      <c r="AK174" s="136">
        <v>16</v>
      </c>
      <c r="AL174" s="137">
        <f t="shared" si="258"/>
        <v>61.594374999999999</v>
      </c>
      <c r="AM174" s="214">
        <f t="shared" si="259"/>
        <v>0.95801836117971906</v>
      </c>
      <c r="AN174" s="207">
        <f>INDEX(Coefficients!$K$3:$K$10,MATCH(S174,Coefficients!$K$3:$K$10))</f>
        <v>0.35</v>
      </c>
      <c r="AO174" s="207">
        <f>INDEX(Coefficients!$K$3:$K$10,MATCH(S174,Coefficients!$K$3:$K$10)+1)</f>
        <v>0.4</v>
      </c>
      <c r="AP174" s="207">
        <f>INDEX(Coefficients!$L$3:$L$10,MATCH(S174,Coefficients!$K$3:$K$10))</f>
        <v>0.19142307491680963</v>
      </c>
      <c r="AQ174" s="207">
        <f>INDEX(Coefficients!$L$3:$L$10,MATCH(S174,Coefficients!$K$3:$K$10)+1)</f>
        <v>0.35425563574488944</v>
      </c>
      <c r="AR174" s="214">
        <f>INDEX(Coefficients!$M$3:$M$10,MATCH(S174,Coefficients!$K$3:$K$10))</f>
        <v>0.20023799980895765</v>
      </c>
      <c r="AS174" s="214">
        <f>INDEX(Coefficients!$M$3:$M$10,MATCH(S174,Coefficients!$K$3:$K$10)+1)</f>
        <v>0.20987997823914079</v>
      </c>
      <c r="AT174" s="92">
        <f t="shared" si="278"/>
        <v>2.5655609924804158E-5</v>
      </c>
      <c r="AU174" s="140">
        <f t="shared" si="260"/>
        <v>0.20409479118103091</v>
      </c>
      <c r="AV174" s="215">
        <f t="shared" si="279"/>
        <v>1.8472522608212184E-5</v>
      </c>
      <c r="AW174" s="118">
        <f t="shared" si="280"/>
        <v>5.8293602898067891E-2</v>
      </c>
      <c r="AX174" s="136">
        <f t="shared" si="261"/>
        <v>0.71366705445737511</v>
      </c>
      <c r="AY174" s="205">
        <f t="shared" si="262"/>
        <v>84.741590689541354</v>
      </c>
      <c r="AZ174" s="137">
        <f t="shared" si="263"/>
        <v>375.79999999999995</v>
      </c>
      <c r="BA174" s="213">
        <f t="shared" si="281"/>
        <v>1859.4999999999998</v>
      </c>
      <c r="BB174" s="228">
        <f t="shared" si="282"/>
        <v>7.0660999999999999E-4</v>
      </c>
      <c r="BC174" s="136" t="str">
        <f t="shared" si="264"/>
        <v>YES</v>
      </c>
      <c r="BD174" s="209">
        <f t="shared" si="265"/>
        <v>1.7789451127566458</v>
      </c>
      <c r="BE174" s="55">
        <f t="shared" si="266"/>
        <v>3.5578902255132917E-2</v>
      </c>
      <c r="BF174" s="126">
        <f t="shared" si="267"/>
        <v>0.64883890357083396</v>
      </c>
      <c r="BG174" s="46">
        <f t="shared" si="283"/>
        <v>-0.54993239717733233</v>
      </c>
      <c r="BH174" s="204">
        <f>VLOOKUP(M174,Coefficients!$E$4:$I$7,3)</f>
        <v>0.43099999999999999</v>
      </c>
      <c r="BI174" s="136">
        <f t="shared" si="284"/>
        <v>2.5000000000000001E-2</v>
      </c>
      <c r="BJ174" s="50">
        <f t="shared" si="285"/>
        <v>0.42356525</v>
      </c>
      <c r="BK174" s="134">
        <f t="shared" si="286"/>
        <v>2.1168834375000003</v>
      </c>
      <c r="BL174" s="46"/>
      <c r="BM174" s="33"/>
      <c r="CB174" s="205" t="str">
        <f t="shared" si="268"/>
        <v>splash</v>
      </c>
      <c r="CC174" s="212">
        <f t="shared" si="269"/>
        <v>1</v>
      </c>
      <c r="CD174" s="205">
        <f>IF(CB174="atmospheric",IF(CC174&gt;=1,Coefficients!$T$5,Coefficients!$T$4),Coefficients!$T$3)</f>
        <v>7.35</v>
      </c>
      <c r="CE174" s="136">
        <f>IF(S174&lt;Coefficients!$V$3,Coefficients!$X$3-(Coefficients!$X$4-Coefficients!$X$3)*(Coefficients!$V$3-S174)/(Coefficients!$V$4-Coefficients!$V$3),IF(S174&gt;Coefficients!$V$6,(Coefficients!$X$6-Coefficients!$X$5)*(S174-Coefficients!$V$6)/(Coefficients!$V$6-Coefficients!$V$5)+Coefficients!$X$6,VLOOKUP(S174,Coefficients!$V$3:$X$6,3)))</f>
        <v>5.1999999999999975</v>
      </c>
      <c r="CF174" s="119">
        <f t="shared" si="287"/>
        <v>1.6409601519999992E-4</v>
      </c>
      <c r="CG174" s="136">
        <f>VLOOKUP(CB174,Coefficients!$Z$4:$AD$7,4,FALSE)</f>
        <v>0.26500000000000001</v>
      </c>
      <c r="CH174" s="136">
        <f>VLOOKUP(CB174,Coefficients!$Z$4:$AD$7,2,FALSE)</f>
        <v>0.37</v>
      </c>
      <c r="CI174" s="214">
        <f t="shared" si="270"/>
        <v>6.6631782053938364</v>
      </c>
      <c r="CJ174" s="47">
        <f t="shared" si="271"/>
        <v>7.124316578079542E-3</v>
      </c>
      <c r="CK174" s="34">
        <v>3.35</v>
      </c>
      <c r="CL174" s="52">
        <f t="shared" si="288"/>
        <v>2.1266616650983707E-3</v>
      </c>
      <c r="CM174" s="204">
        <f>VLOOKUP(N174,Coefficients!$E$12:$I$16,3)</f>
        <v>6.0350000000000001</v>
      </c>
      <c r="CN174" s="205">
        <f t="shared" si="289"/>
        <v>2.5000000000000001E-2</v>
      </c>
      <c r="CO174" s="203">
        <f t="shared" si="290"/>
        <v>5.93089625</v>
      </c>
      <c r="CP174" s="189">
        <f t="shared" si="291"/>
        <v>29.641279687500003</v>
      </c>
      <c r="DU174" s="134"/>
      <c r="DV174" s="48"/>
    </row>
    <row r="175" spans="2:126" outlineLevel="1">
      <c r="B175" s="56" t="s">
        <v>99</v>
      </c>
      <c r="C175" s="56" t="s">
        <v>194</v>
      </c>
      <c r="D175" s="56">
        <v>2005</v>
      </c>
      <c r="E175" s="57">
        <f>'CSIRO Mk3.5 (Drier)'!M33</f>
        <v>19.362500000000001</v>
      </c>
      <c r="F175" s="57">
        <f>'CSIRO Mk3.5 (Drier)'!S33</f>
        <v>61.529687500000001</v>
      </c>
      <c r="G175" s="57">
        <f>'CSIRO Mk3.5 (Drier)'!K33</f>
        <v>377.74999999999994</v>
      </c>
      <c r="H175" s="146">
        <f t="shared" si="242"/>
        <v>2007</v>
      </c>
      <c r="I175" s="141" t="str">
        <f t="shared" si="243"/>
        <v>Pile No 243 @ Berth 107</v>
      </c>
      <c r="J175" s="205" t="str">
        <f t="shared" si="244"/>
        <v>splash</v>
      </c>
      <c r="K175" s="212">
        <f t="shared" si="245"/>
        <v>1</v>
      </c>
      <c r="L175" s="146" t="str">
        <f t="shared" si="246"/>
        <v>C1</v>
      </c>
      <c r="M175" s="146" t="str">
        <f t="shared" si="247"/>
        <v>CB4</v>
      </c>
      <c r="N175" s="146" t="str">
        <f t="shared" si="248"/>
        <v>CL5</v>
      </c>
      <c r="O175" s="146">
        <f t="shared" si="249"/>
        <v>0</v>
      </c>
      <c r="P175" s="146">
        <f t="shared" si="250"/>
        <v>50</v>
      </c>
      <c r="Q175" s="146">
        <f t="shared" si="251"/>
        <v>1200</v>
      </c>
      <c r="R175" s="146">
        <f t="shared" si="252"/>
        <v>60</v>
      </c>
      <c r="S175" s="146">
        <f t="shared" si="253"/>
        <v>0.37</v>
      </c>
      <c r="T175" s="146">
        <f t="shared" si="254"/>
        <v>310</v>
      </c>
      <c r="V175" s="237">
        <f t="shared" si="272"/>
        <v>3.748763975303613E-2</v>
      </c>
      <c r="W175" s="214">
        <f t="shared" si="273"/>
        <v>0.74427577846599458</v>
      </c>
      <c r="Y175" s="238">
        <f t="shared" si="274"/>
        <v>4.0454268779310859E-3</v>
      </c>
      <c r="Z175" s="214">
        <f t="shared" si="275"/>
        <v>1.3552180041069138E-2</v>
      </c>
      <c r="AB175" s="207">
        <f>INDEX(Coefficients!$O$3:$O$7,MATCH(S175,Coefficients!$O$3:$O$7))</f>
        <v>0.3</v>
      </c>
      <c r="AC175" s="207">
        <f>INDEX(Coefficients!$O$3:$O$7,MATCH(S175,Coefficients!$O$3:$O$7)+1)</f>
        <v>0.4</v>
      </c>
      <c r="AD175" s="212">
        <f>INDEX(Coefficients!$P$3:$P$7,MATCH(S175,Coefficients!$O$3:$O$7))</f>
        <v>50</v>
      </c>
      <c r="AE175" s="212">
        <f>INDEX(Coefficients!$P$3:$P$7,MATCH(S175,Coefficients!$O$3:$O$7)+1)</f>
        <v>41.8</v>
      </c>
      <c r="AF175" s="212">
        <f t="shared" si="255"/>
        <v>44.26</v>
      </c>
      <c r="AG175" s="136">
        <f t="shared" si="256"/>
        <v>2005</v>
      </c>
      <c r="AH175" s="137">
        <f t="shared" si="257"/>
        <v>19.362500000000001</v>
      </c>
      <c r="AI175" s="207">
        <f t="shared" si="276"/>
        <v>115.91250000000001</v>
      </c>
      <c r="AJ175" s="213">
        <f t="shared" si="277"/>
        <v>19.318750000000001</v>
      </c>
      <c r="AK175" s="136">
        <v>17</v>
      </c>
      <c r="AL175" s="137">
        <f t="shared" si="258"/>
        <v>61.529687500000001</v>
      </c>
      <c r="AM175" s="214">
        <f t="shared" si="259"/>
        <v>0.95854075894527691</v>
      </c>
      <c r="AN175" s="207">
        <f>INDEX(Coefficients!$K$3:$K$10,MATCH(S175,Coefficients!$K$3:$K$10))</f>
        <v>0.35</v>
      </c>
      <c r="AO175" s="207">
        <f>INDEX(Coefficients!$K$3:$K$10,MATCH(S175,Coefficients!$K$3:$K$10)+1)</f>
        <v>0.4</v>
      </c>
      <c r="AP175" s="207">
        <f>INDEX(Coefficients!$L$3:$L$10,MATCH(S175,Coefficients!$K$3:$K$10))</f>
        <v>0.19142307491680963</v>
      </c>
      <c r="AQ175" s="207">
        <f>INDEX(Coefficients!$L$3:$L$10,MATCH(S175,Coefficients!$K$3:$K$10)+1)</f>
        <v>0.35425563574488944</v>
      </c>
      <c r="AR175" s="214">
        <f>INDEX(Coefficients!$M$3:$M$10,MATCH(S175,Coefficients!$K$3:$K$10))</f>
        <v>0.20023799980895765</v>
      </c>
      <c r="AS175" s="214">
        <f>INDEX(Coefficients!$M$3:$M$10,MATCH(S175,Coefficients!$K$3:$K$10)+1)</f>
        <v>0.20987997823914079</v>
      </c>
      <c r="AT175" s="92">
        <f t="shared" si="278"/>
        <v>2.5655609924804158E-5</v>
      </c>
      <c r="AU175" s="140">
        <f t="shared" si="260"/>
        <v>0.20409479118103091</v>
      </c>
      <c r="AV175" s="215">
        <f t="shared" si="279"/>
        <v>1.7797775605447878E-5</v>
      </c>
      <c r="AW175" s="118">
        <f t="shared" si="280"/>
        <v>5.6164308774572382E-2</v>
      </c>
      <c r="AX175" s="136">
        <f t="shared" si="261"/>
        <v>0.71366705445737511</v>
      </c>
      <c r="AY175" s="205">
        <f t="shared" si="262"/>
        <v>84.741590689541354</v>
      </c>
      <c r="AZ175" s="137">
        <f t="shared" si="263"/>
        <v>377.74999999999994</v>
      </c>
      <c r="BA175" s="213">
        <f t="shared" si="281"/>
        <v>2237.2499999999995</v>
      </c>
      <c r="BB175" s="228">
        <f t="shared" si="282"/>
        <v>7.0846249999999993E-4</v>
      </c>
      <c r="BC175" s="136" t="str">
        <f t="shared" si="264"/>
        <v>YES</v>
      </c>
      <c r="BD175" s="209">
        <f t="shared" si="265"/>
        <v>1.8743819876518064</v>
      </c>
      <c r="BE175" s="55">
        <f t="shared" si="266"/>
        <v>3.748763975303613E-2</v>
      </c>
      <c r="BF175" s="126">
        <f t="shared" si="267"/>
        <v>0.74427577846599458</v>
      </c>
      <c r="BG175" s="46">
        <f t="shared" si="283"/>
        <v>-0.58849601128202422</v>
      </c>
      <c r="BH175" s="204">
        <f>VLOOKUP(M175,Coefficients!$E$4:$I$7,3)</f>
        <v>0.43099999999999999</v>
      </c>
      <c r="BI175" s="136">
        <f t="shared" si="284"/>
        <v>2.5000000000000001E-2</v>
      </c>
      <c r="BJ175" s="50">
        <f t="shared" si="285"/>
        <v>0.42365953125</v>
      </c>
      <c r="BK175" s="134">
        <f t="shared" si="286"/>
        <v>2.5405429687500005</v>
      </c>
      <c r="BL175" s="46"/>
      <c r="BM175" s="33"/>
      <c r="CB175" s="205" t="str">
        <f t="shared" si="268"/>
        <v>splash</v>
      </c>
      <c r="CC175" s="212">
        <f t="shared" si="269"/>
        <v>1</v>
      </c>
      <c r="CD175" s="205">
        <f>IF(CB175="atmospheric",IF(CC175&gt;=1,Coefficients!$T$5,Coefficients!$T$4),Coefficients!$T$3)</f>
        <v>7.35</v>
      </c>
      <c r="CE175" s="136">
        <f>IF(S175&lt;Coefficients!$V$3,Coefficients!$X$3-(Coefficients!$X$4-Coefficients!$X$3)*(Coefficients!$V$3-S175)/(Coefficients!$V$4-Coefficients!$V$3),IF(S175&gt;Coefficients!$V$6,(Coefficients!$X$6-Coefficients!$X$5)*(S175-Coefficients!$V$6)/(Coefficients!$V$6-Coefficients!$V$5)+Coefficients!$X$6,VLOOKUP(S175,Coefficients!$V$3:$X$6,3)))</f>
        <v>5.1999999999999975</v>
      </c>
      <c r="CF175" s="119">
        <f t="shared" si="287"/>
        <v>1.6409601519999992E-4</v>
      </c>
      <c r="CG175" s="136">
        <f>VLOOKUP(CB175,Coefficients!$Z$4:$AD$7,4,FALSE)</f>
        <v>0.26500000000000001</v>
      </c>
      <c r="CH175" s="136">
        <f>VLOOKUP(CB175,Coefficients!$Z$4:$AD$7,2,FALSE)</f>
        <v>0.37</v>
      </c>
      <c r="CI175" s="214">
        <f t="shared" si="270"/>
        <v>6.6668911110211946</v>
      </c>
      <c r="CJ175" s="47">
        <f t="shared" si="271"/>
        <v>1.3552180041069138E-2</v>
      </c>
      <c r="CK175" s="34">
        <v>3.35</v>
      </c>
      <c r="CL175" s="52">
        <f t="shared" si="288"/>
        <v>4.0454268779310859E-3</v>
      </c>
      <c r="CM175" s="204">
        <f>VLOOKUP(N175,Coefficients!$E$12:$I$16,3)</f>
        <v>6.0350000000000001</v>
      </c>
      <c r="CN175" s="205">
        <f t="shared" si="289"/>
        <v>2.5000000000000001E-2</v>
      </c>
      <c r="CO175" s="203">
        <f t="shared" si="290"/>
        <v>5.9322164062500002</v>
      </c>
      <c r="CP175" s="189">
        <f t="shared" si="291"/>
        <v>35.573496093750002</v>
      </c>
      <c r="DU175" s="134"/>
      <c r="DV175" s="48"/>
    </row>
    <row r="176" spans="2:126" outlineLevel="1">
      <c r="B176" s="56" t="s">
        <v>99</v>
      </c>
      <c r="C176" s="56" t="s">
        <v>194</v>
      </c>
      <c r="D176" s="56">
        <v>2006</v>
      </c>
      <c r="E176" s="57">
        <f>'CSIRO Mk3.5 (Drier)'!M34</f>
        <v>19.380000000000003</v>
      </c>
      <c r="F176" s="57">
        <f>'CSIRO Mk3.5 (Drier)'!S34</f>
        <v>61.465000000000003</v>
      </c>
      <c r="G176" s="57">
        <f>'CSIRO Mk3.5 (Drier)'!K34</f>
        <v>379.69999999999993</v>
      </c>
      <c r="H176" s="146">
        <f t="shared" si="242"/>
        <v>2007</v>
      </c>
      <c r="I176" s="141" t="str">
        <f t="shared" si="243"/>
        <v>Pile No 243 @ Berth 107</v>
      </c>
      <c r="J176" s="205" t="str">
        <f t="shared" si="244"/>
        <v>splash</v>
      </c>
      <c r="K176" s="212">
        <f t="shared" si="245"/>
        <v>1</v>
      </c>
      <c r="L176" s="146" t="str">
        <f t="shared" si="246"/>
        <v>C1</v>
      </c>
      <c r="M176" s="146" t="str">
        <f t="shared" si="247"/>
        <v>CB4</v>
      </c>
      <c r="N176" s="146" t="str">
        <f t="shared" si="248"/>
        <v>CL5</v>
      </c>
      <c r="O176" s="146">
        <f t="shared" si="249"/>
        <v>0</v>
      </c>
      <c r="P176" s="146">
        <f t="shared" si="250"/>
        <v>50</v>
      </c>
      <c r="Q176" s="146">
        <f t="shared" si="251"/>
        <v>1200</v>
      </c>
      <c r="R176" s="146">
        <f t="shared" si="252"/>
        <v>60</v>
      </c>
      <c r="S176" s="146">
        <f t="shared" si="253"/>
        <v>0.37</v>
      </c>
      <c r="T176" s="146">
        <f t="shared" si="254"/>
        <v>310</v>
      </c>
      <c r="V176" s="237">
        <f t="shared" si="272"/>
        <v>3.9190568236452637E-2</v>
      </c>
      <c r="W176" s="214">
        <f t="shared" si="273"/>
        <v>0.82942220263682009</v>
      </c>
      <c r="Y176" s="238">
        <f t="shared" si="274"/>
        <v>6.6219920893110561E-3</v>
      </c>
      <c r="Z176" s="214">
        <f t="shared" si="275"/>
        <v>2.2183673499192039E-2</v>
      </c>
      <c r="AB176" s="207">
        <f>INDEX(Coefficients!$O$3:$O$7,MATCH(S176,Coefficients!$O$3:$O$7))</f>
        <v>0.3</v>
      </c>
      <c r="AC176" s="207">
        <f>INDEX(Coefficients!$O$3:$O$7,MATCH(S176,Coefficients!$O$3:$O$7)+1)</f>
        <v>0.4</v>
      </c>
      <c r="AD176" s="212">
        <f>INDEX(Coefficients!$P$3:$P$7,MATCH(S176,Coefficients!$O$3:$O$7))</f>
        <v>50</v>
      </c>
      <c r="AE176" s="212">
        <f>INDEX(Coefficients!$P$3:$P$7,MATCH(S176,Coefficients!$O$3:$O$7)+1)</f>
        <v>41.8</v>
      </c>
      <c r="AF176" s="212">
        <f t="shared" si="255"/>
        <v>44.26</v>
      </c>
      <c r="AG176" s="136">
        <f t="shared" si="256"/>
        <v>2006</v>
      </c>
      <c r="AH176" s="137">
        <f t="shared" si="257"/>
        <v>19.380000000000003</v>
      </c>
      <c r="AI176" s="207">
        <f t="shared" si="276"/>
        <v>135.29250000000002</v>
      </c>
      <c r="AJ176" s="213">
        <f t="shared" si="277"/>
        <v>19.327500000000004</v>
      </c>
      <c r="AK176" s="136">
        <v>18</v>
      </c>
      <c r="AL176" s="137">
        <f t="shared" si="258"/>
        <v>61.465000000000003</v>
      </c>
      <c r="AM176" s="214">
        <f t="shared" si="259"/>
        <v>0.95906341027047859</v>
      </c>
      <c r="AN176" s="207">
        <f>INDEX(Coefficients!$K$3:$K$10,MATCH(S176,Coefficients!$K$3:$K$10))</f>
        <v>0.35</v>
      </c>
      <c r="AO176" s="207">
        <f>INDEX(Coefficients!$K$3:$K$10,MATCH(S176,Coefficients!$K$3:$K$10)+1)</f>
        <v>0.4</v>
      </c>
      <c r="AP176" s="207">
        <f>INDEX(Coefficients!$L$3:$L$10,MATCH(S176,Coefficients!$K$3:$K$10))</f>
        <v>0.19142307491680963</v>
      </c>
      <c r="AQ176" s="207">
        <f>INDEX(Coefficients!$L$3:$L$10,MATCH(S176,Coefficients!$K$3:$K$10)+1)</f>
        <v>0.35425563574488944</v>
      </c>
      <c r="AR176" s="214">
        <f>INDEX(Coefficients!$M$3:$M$10,MATCH(S176,Coefficients!$K$3:$K$10))</f>
        <v>0.20023799980895765</v>
      </c>
      <c r="AS176" s="214">
        <f>INDEX(Coefficients!$M$3:$M$10,MATCH(S176,Coefficients!$K$3:$K$10)+1)</f>
        <v>0.20987997823914079</v>
      </c>
      <c r="AT176" s="92">
        <f t="shared" si="278"/>
        <v>2.5655609924804158E-5</v>
      </c>
      <c r="AU176" s="140">
        <f t="shared" si="260"/>
        <v>0.20409479118103091</v>
      </c>
      <c r="AV176" s="215">
        <f t="shared" si="279"/>
        <v>1.7246550158989146E-5</v>
      </c>
      <c r="AW176" s="118">
        <f t="shared" si="280"/>
        <v>5.4424810712250873E-2</v>
      </c>
      <c r="AX176" s="136">
        <f t="shared" si="261"/>
        <v>0.71366705445737511</v>
      </c>
      <c r="AY176" s="205">
        <f t="shared" si="262"/>
        <v>84.741590689541354</v>
      </c>
      <c r="AZ176" s="137">
        <f t="shared" si="263"/>
        <v>379.69999999999993</v>
      </c>
      <c r="BA176" s="213">
        <f t="shared" si="281"/>
        <v>2616.9499999999994</v>
      </c>
      <c r="BB176" s="228">
        <f t="shared" si="282"/>
        <v>7.1031499999999977E-4</v>
      </c>
      <c r="BC176" s="136" t="str">
        <f t="shared" si="264"/>
        <v>YES</v>
      </c>
      <c r="BD176" s="209">
        <f t="shared" si="265"/>
        <v>1.9595284118226319</v>
      </c>
      <c r="BE176" s="55">
        <f t="shared" si="266"/>
        <v>3.9190568236452637E-2</v>
      </c>
      <c r="BF176" s="126">
        <f t="shared" si="267"/>
        <v>0.82942220263682009</v>
      </c>
      <c r="BG176" s="46">
        <f t="shared" si="283"/>
        <v>-0.61841957926189117</v>
      </c>
      <c r="BH176" s="204">
        <f>VLOOKUP(M176,Coefficients!$E$4:$I$7,3)</f>
        <v>0.43099999999999999</v>
      </c>
      <c r="BI176" s="136">
        <f t="shared" si="284"/>
        <v>2.5000000000000001E-2</v>
      </c>
      <c r="BJ176" s="50">
        <f t="shared" si="285"/>
        <v>0.42375381250000005</v>
      </c>
      <c r="BK176" s="134">
        <f t="shared" si="286"/>
        <v>2.9642967812500007</v>
      </c>
      <c r="BL176" s="46"/>
      <c r="BM176" s="33"/>
      <c r="CB176" s="205" t="str">
        <f t="shared" si="268"/>
        <v>splash</v>
      </c>
      <c r="CC176" s="212">
        <f t="shared" si="269"/>
        <v>1</v>
      </c>
      <c r="CD176" s="205">
        <f>IF(CB176="atmospheric",IF(CC176&gt;=1,Coefficients!$T$5,Coefficients!$T$4),Coefficients!$T$3)</f>
        <v>7.35</v>
      </c>
      <c r="CE176" s="136">
        <f>IF(S176&lt;Coefficients!$V$3,Coefficients!$X$3-(Coefficients!$X$4-Coefficients!$X$3)*(Coefficients!$V$3-S176)/(Coefficients!$V$4-Coefficients!$V$3),IF(S176&gt;Coefficients!$V$6,(Coefficients!$X$6-Coefficients!$X$5)*(S176-Coefficients!$V$6)/(Coefficients!$V$6-Coefficients!$V$5)+Coefficients!$X$6,VLOOKUP(S176,Coefficients!$V$3:$X$6,3)))</f>
        <v>5.1999999999999975</v>
      </c>
      <c r="CF176" s="119">
        <f t="shared" si="287"/>
        <v>1.6409601519999992E-4</v>
      </c>
      <c r="CG176" s="136">
        <f>VLOOKUP(CB176,Coefficients!$Z$4:$AD$7,4,FALSE)</f>
        <v>0.26500000000000001</v>
      </c>
      <c r="CH176" s="136">
        <f>VLOOKUP(CB176,Coefficients!$Z$4:$AD$7,2,FALSE)</f>
        <v>0.37</v>
      </c>
      <c r="CI176" s="214">
        <f t="shared" si="270"/>
        <v>6.6698801819024744</v>
      </c>
      <c r="CJ176" s="47">
        <f t="shared" si="271"/>
        <v>2.2183673499192039E-2</v>
      </c>
      <c r="CK176" s="34">
        <v>3.35</v>
      </c>
      <c r="CL176" s="52">
        <f t="shared" si="288"/>
        <v>6.6219920893110561E-3</v>
      </c>
      <c r="CM176" s="204">
        <f>VLOOKUP(N176,Coefficients!$E$12:$I$16,3)</f>
        <v>6.0350000000000001</v>
      </c>
      <c r="CN176" s="205">
        <f t="shared" si="289"/>
        <v>2.5000000000000001E-2</v>
      </c>
      <c r="CO176" s="203">
        <f t="shared" si="290"/>
        <v>5.9335365625000005</v>
      </c>
      <c r="CP176" s="189">
        <f t="shared" si="291"/>
        <v>41.507032656250004</v>
      </c>
      <c r="DU176" s="134"/>
      <c r="DV176" s="48"/>
    </row>
    <row r="177" spans="2:126" outlineLevel="1">
      <c r="B177" s="56" t="s">
        <v>99</v>
      </c>
      <c r="C177" s="56" t="s">
        <v>194</v>
      </c>
      <c r="D177" s="56">
        <v>2007</v>
      </c>
      <c r="E177" s="57">
        <f>'CSIRO Mk3.5 (Drier)'!M35</f>
        <v>19.397500000000001</v>
      </c>
      <c r="F177" s="57">
        <f>'CSIRO Mk3.5 (Drier)'!S35</f>
        <v>61.400312499999998</v>
      </c>
      <c r="G177" s="57">
        <f>'CSIRO Mk3.5 (Drier)'!K35</f>
        <v>381.64999999999992</v>
      </c>
      <c r="H177" s="146">
        <f t="shared" si="242"/>
        <v>2007</v>
      </c>
      <c r="I177" s="141" t="str">
        <f t="shared" si="243"/>
        <v>Pile No 243 @ Berth 107</v>
      </c>
      <c r="J177" s="205" t="str">
        <f t="shared" si="244"/>
        <v>splash</v>
      </c>
      <c r="K177" s="212">
        <f t="shared" si="245"/>
        <v>1</v>
      </c>
      <c r="L177" s="146" t="str">
        <f t="shared" si="246"/>
        <v>C1</v>
      </c>
      <c r="M177" s="146" t="str">
        <f t="shared" si="247"/>
        <v>CB4</v>
      </c>
      <c r="N177" s="146" t="str">
        <f t="shared" si="248"/>
        <v>CL5</v>
      </c>
      <c r="O177" s="146">
        <f t="shared" si="249"/>
        <v>0</v>
      </c>
      <c r="P177" s="146">
        <f t="shared" si="250"/>
        <v>50</v>
      </c>
      <c r="Q177" s="146">
        <f t="shared" si="251"/>
        <v>1200</v>
      </c>
      <c r="R177" s="146">
        <f t="shared" si="252"/>
        <v>60</v>
      </c>
      <c r="S177" s="146">
        <f t="shared" si="253"/>
        <v>0.37</v>
      </c>
      <c r="T177" s="146">
        <f t="shared" si="254"/>
        <v>310</v>
      </c>
      <c r="V177" s="237">
        <f t="shared" si="272"/>
        <v>4.0736575485610133E-2</v>
      </c>
      <c r="W177" s="214">
        <f t="shared" si="273"/>
        <v>0.90672256509469484</v>
      </c>
      <c r="Y177" s="238">
        <f t="shared" si="274"/>
        <v>9.8072030167851033E-3</v>
      </c>
      <c r="Z177" s="214">
        <f t="shared" si="275"/>
        <v>3.2854130106230096E-2</v>
      </c>
      <c r="AB177" s="207">
        <f>INDEX(Coefficients!$O$3:$O$7,MATCH(S177,Coefficients!$O$3:$O$7))</f>
        <v>0.3</v>
      </c>
      <c r="AC177" s="207">
        <f>INDEX(Coefficients!$O$3:$O$7,MATCH(S177,Coefficients!$O$3:$O$7)+1)</f>
        <v>0.4</v>
      </c>
      <c r="AD177" s="212">
        <f>INDEX(Coefficients!$P$3:$P$7,MATCH(S177,Coefficients!$O$3:$O$7))</f>
        <v>50</v>
      </c>
      <c r="AE177" s="212">
        <f>INDEX(Coefficients!$P$3:$P$7,MATCH(S177,Coefficients!$O$3:$O$7)+1)</f>
        <v>41.8</v>
      </c>
      <c r="AF177" s="212">
        <f t="shared" si="255"/>
        <v>44.26</v>
      </c>
      <c r="AG177" s="136">
        <f t="shared" si="256"/>
        <v>2007</v>
      </c>
      <c r="AH177" s="137">
        <f t="shared" si="257"/>
        <v>19.397500000000001</v>
      </c>
      <c r="AI177" s="207">
        <f t="shared" si="276"/>
        <v>154.69000000000003</v>
      </c>
      <c r="AJ177" s="213">
        <f t="shared" si="277"/>
        <v>19.336250000000003</v>
      </c>
      <c r="AK177" s="136">
        <v>19</v>
      </c>
      <c r="AL177" s="137">
        <f t="shared" si="258"/>
        <v>61.400312499999998</v>
      </c>
      <c r="AM177" s="214">
        <f t="shared" si="259"/>
        <v>0.95958631526227978</v>
      </c>
      <c r="AN177" s="207">
        <f>INDEX(Coefficients!$K$3:$K$10,MATCH(S177,Coefficients!$K$3:$K$10))</f>
        <v>0.35</v>
      </c>
      <c r="AO177" s="207">
        <f>INDEX(Coefficients!$K$3:$K$10,MATCH(S177,Coefficients!$K$3:$K$10)+1)</f>
        <v>0.4</v>
      </c>
      <c r="AP177" s="207">
        <f>INDEX(Coefficients!$L$3:$L$10,MATCH(S177,Coefficients!$K$3:$K$10))</f>
        <v>0.19142307491680963</v>
      </c>
      <c r="AQ177" s="207">
        <f>INDEX(Coefficients!$L$3:$L$10,MATCH(S177,Coefficients!$K$3:$K$10)+1)</f>
        <v>0.35425563574488944</v>
      </c>
      <c r="AR177" s="214">
        <f>INDEX(Coefficients!$M$3:$M$10,MATCH(S177,Coefficients!$K$3:$K$10))</f>
        <v>0.20023799980895765</v>
      </c>
      <c r="AS177" s="214">
        <f>INDEX(Coefficients!$M$3:$M$10,MATCH(S177,Coefficients!$K$3:$K$10)+1)</f>
        <v>0.20987997823914079</v>
      </c>
      <c r="AT177" s="92">
        <f t="shared" si="278"/>
        <v>2.5655609924804158E-5</v>
      </c>
      <c r="AU177" s="140">
        <f t="shared" si="260"/>
        <v>0.20409479118103091</v>
      </c>
      <c r="AV177" s="215">
        <f t="shared" si="279"/>
        <v>1.6782875834344841E-5</v>
      </c>
      <c r="AW177" s="118">
        <f t="shared" si="280"/>
        <v>5.2961597077160846E-2</v>
      </c>
      <c r="AX177" s="136">
        <f t="shared" si="261"/>
        <v>0.71366705445737511</v>
      </c>
      <c r="AY177" s="205">
        <f t="shared" si="262"/>
        <v>84.741590689541354</v>
      </c>
      <c r="AZ177" s="137">
        <f t="shared" si="263"/>
        <v>381.64999999999992</v>
      </c>
      <c r="BA177" s="213">
        <f t="shared" si="281"/>
        <v>2998.5999999999995</v>
      </c>
      <c r="BB177" s="228">
        <f t="shared" si="282"/>
        <v>7.1216749999999983E-4</v>
      </c>
      <c r="BC177" s="136" t="str">
        <f t="shared" si="264"/>
        <v>YES</v>
      </c>
      <c r="BD177" s="209">
        <f t="shared" si="265"/>
        <v>2.0368287742805067</v>
      </c>
      <c r="BE177" s="55">
        <f t="shared" si="266"/>
        <v>4.0736575485610133E-2</v>
      </c>
      <c r="BF177" s="126">
        <f t="shared" si="267"/>
        <v>0.90672256509469484</v>
      </c>
      <c r="BG177" s="46">
        <f t="shared" si="283"/>
        <v>-0.64250164057638426</v>
      </c>
      <c r="BH177" s="204">
        <f>VLOOKUP(M177,Coefficients!$E$4:$I$7,3)</f>
        <v>0.43099999999999999</v>
      </c>
      <c r="BI177" s="136">
        <f t="shared" si="284"/>
        <v>2.5000000000000001E-2</v>
      </c>
      <c r="BJ177" s="50">
        <f t="shared" si="285"/>
        <v>0.42384809374999999</v>
      </c>
      <c r="BK177" s="134">
        <f t="shared" si="286"/>
        <v>3.3881448750000009</v>
      </c>
      <c r="BL177" s="46"/>
      <c r="BM177" s="33"/>
      <c r="CB177" s="205" t="str">
        <f t="shared" si="268"/>
        <v>splash</v>
      </c>
      <c r="CC177" s="212">
        <f t="shared" si="269"/>
        <v>1</v>
      </c>
      <c r="CD177" s="205">
        <f>IF(CB177="atmospheric",IF(CC177&gt;=1,Coefficients!$T$5,Coefficients!$T$4),Coefficients!$T$3)</f>
        <v>7.35</v>
      </c>
      <c r="CE177" s="136">
        <f>IF(S177&lt;Coefficients!$V$3,Coefficients!$X$3-(Coefficients!$X$4-Coefficients!$X$3)*(Coefficients!$V$3-S177)/(Coefficients!$V$4-Coefficients!$V$3),IF(S177&gt;Coefficients!$V$6,(Coefficients!$X$6-Coefficients!$X$5)*(S177-Coefficients!$V$6)/(Coefficients!$V$6-Coefficients!$V$5)+Coefficients!$X$6,VLOOKUP(S177,Coefficients!$V$3:$X$6,3)))</f>
        <v>5.1999999999999975</v>
      </c>
      <c r="CF177" s="119">
        <f t="shared" si="287"/>
        <v>1.6409601519999992E-4</v>
      </c>
      <c r="CG177" s="136">
        <f>VLOOKUP(CB177,Coefficients!$Z$4:$AD$7,4,FALSE)</f>
        <v>0.26500000000000001</v>
      </c>
      <c r="CH177" s="136">
        <f>VLOOKUP(CB177,Coefficients!$Z$4:$AD$7,2,FALSE)</f>
        <v>0.37</v>
      </c>
      <c r="CI177" s="214">
        <f t="shared" si="270"/>
        <v>6.672343432720953</v>
      </c>
      <c r="CJ177" s="47">
        <f t="shared" si="271"/>
        <v>3.2854130106230096E-2</v>
      </c>
      <c r="CK177" s="34">
        <v>3.35</v>
      </c>
      <c r="CL177" s="52">
        <f t="shared" si="288"/>
        <v>9.8072030167851033E-3</v>
      </c>
      <c r="CM177" s="204">
        <f>VLOOKUP(N177,Coefficients!$E$12:$I$16,3)</f>
        <v>6.0350000000000001</v>
      </c>
      <c r="CN177" s="205">
        <f t="shared" si="289"/>
        <v>2.5000000000000001E-2</v>
      </c>
      <c r="CO177" s="203">
        <f t="shared" si="290"/>
        <v>5.9348567187500008</v>
      </c>
      <c r="CP177" s="189">
        <f t="shared" si="291"/>
        <v>47.441889375000002</v>
      </c>
      <c r="DU177" s="134"/>
      <c r="DV177" s="48"/>
    </row>
    <row r="178" spans="2:126" outlineLevel="1">
      <c r="B178" s="56" t="s">
        <v>99</v>
      </c>
      <c r="C178" s="56" t="s">
        <v>194</v>
      </c>
      <c r="D178" s="56">
        <v>2008</v>
      </c>
      <c r="E178" s="57">
        <f>'CSIRO Mk3.5 (Drier)'!M36</f>
        <v>19.415000000000003</v>
      </c>
      <c r="F178" s="57">
        <f>'CSIRO Mk3.5 (Drier)'!S36</f>
        <v>61.335625</v>
      </c>
      <c r="G178" s="57">
        <f>'CSIRO Mk3.5 (Drier)'!K36</f>
        <v>383.59999999999991</v>
      </c>
      <c r="H178" s="146">
        <f t="shared" si="242"/>
        <v>2007</v>
      </c>
      <c r="I178" s="141" t="str">
        <f t="shared" si="243"/>
        <v>Pile No 243 @ Berth 107</v>
      </c>
      <c r="J178" s="205" t="str">
        <f t="shared" si="244"/>
        <v>splash</v>
      </c>
      <c r="K178" s="212">
        <f t="shared" si="245"/>
        <v>1</v>
      </c>
      <c r="L178" s="146" t="str">
        <f t="shared" si="246"/>
        <v>C1</v>
      </c>
      <c r="M178" s="146" t="str">
        <f t="shared" si="247"/>
        <v>CB4</v>
      </c>
      <c r="N178" s="146" t="str">
        <f t="shared" si="248"/>
        <v>CL5</v>
      </c>
      <c r="O178" s="146">
        <f t="shared" si="249"/>
        <v>0</v>
      </c>
      <c r="P178" s="146">
        <f t="shared" si="250"/>
        <v>50</v>
      </c>
      <c r="Q178" s="146">
        <f t="shared" si="251"/>
        <v>1200</v>
      </c>
      <c r="R178" s="146">
        <f t="shared" si="252"/>
        <v>60</v>
      </c>
      <c r="S178" s="146">
        <f t="shared" si="253"/>
        <v>0.37</v>
      </c>
      <c r="T178" s="146">
        <f t="shared" si="254"/>
        <v>310</v>
      </c>
      <c r="V178" s="237">
        <f t="shared" si="272"/>
        <v>4.2158481709418535E-2</v>
      </c>
      <c r="W178" s="214">
        <f t="shared" si="273"/>
        <v>0.97781787628511507</v>
      </c>
      <c r="Y178" s="238">
        <f t="shared" si="274"/>
        <v>1.3535477184780638E-2</v>
      </c>
      <c r="Z178" s="214">
        <f t="shared" si="275"/>
        <v>4.534384856901514E-2</v>
      </c>
      <c r="AB178" s="207">
        <f>INDEX(Coefficients!$O$3:$O$7,MATCH(S178,Coefficients!$O$3:$O$7))</f>
        <v>0.3</v>
      </c>
      <c r="AC178" s="207">
        <f>INDEX(Coefficients!$O$3:$O$7,MATCH(S178,Coefficients!$O$3:$O$7)+1)</f>
        <v>0.4</v>
      </c>
      <c r="AD178" s="212">
        <f>INDEX(Coefficients!$P$3:$P$7,MATCH(S178,Coefficients!$O$3:$O$7))</f>
        <v>50</v>
      </c>
      <c r="AE178" s="212">
        <f>INDEX(Coefficients!$P$3:$P$7,MATCH(S178,Coefficients!$O$3:$O$7)+1)</f>
        <v>41.8</v>
      </c>
      <c r="AF178" s="212">
        <f t="shared" si="255"/>
        <v>44.26</v>
      </c>
      <c r="AG178" s="136">
        <f t="shared" si="256"/>
        <v>2008</v>
      </c>
      <c r="AH178" s="137">
        <f t="shared" si="257"/>
        <v>19.415000000000003</v>
      </c>
      <c r="AI178" s="207">
        <f t="shared" si="276"/>
        <v>174.10500000000002</v>
      </c>
      <c r="AJ178" s="213">
        <f t="shared" si="277"/>
        <v>19.345000000000002</v>
      </c>
      <c r="AK178" s="136">
        <v>20</v>
      </c>
      <c r="AL178" s="137">
        <f t="shared" si="258"/>
        <v>61.335625</v>
      </c>
      <c r="AM178" s="214">
        <f t="shared" si="259"/>
        <v>0.96010947402765623</v>
      </c>
      <c r="AN178" s="207">
        <f>INDEX(Coefficients!$K$3:$K$10,MATCH(S178,Coefficients!$K$3:$K$10))</f>
        <v>0.35</v>
      </c>
      <c r="AO178" s="207">
        <f>INDEX(Coefficients!$K$3:$K$10,MATCH(S178,Coefficients!$K$3:$K$10)+1)</f>
        <v>0.4</v>
      </c>
      <c r="AP178" s="207">
        <f>INDEX(Coefficients!$L$3:$L$10,MATCH(S178,Coefficients!$K$3:$K$10))</f>
        <v>0.19142307491680963</v>
      </c>
      <c r="AQ178" s="207">
        <f>INDEX(Coefficients!$L$3:$L$10,MATCH(S178,Coefficients!$K$3:$K$10)+1)</f>
        <v>0.35425563574488944</v>
      </c>
      <c r="AR178" s="214">
        <f>INDEX(Coefficients!$M$3:$M$10,MATCH(S178,Coefficients!$K$3:$K$10))</f>
        <v>0.20023799980895765</v>
      </c>
      <c r="AS178" s="214">
        <f>INDEX(Coefficients!$M$3:$M$10,MATCH(S178,Coefficients!$K$3:$K$10)+1)</f>
        <v>0.20987997823914079</v>
      </c>
      <c r="AT178" s="92">
        <f t="shared" si="278"/>
        <v>2.5655609924804158E-5</v>
      </c>
      <c r="AU178" s="140">
        <f t="shared" si="260"/>
        <v>0.20409479118103091</v>
      </c>
      <c r="AV178" s="215">
        <f t="shared" si="279"/>
        <v>1.6384244419571115E-5</v>
      </c>
      <c r="AW178" s="118">
        <f t="shared" si="280"/>
        <v>5.170363887143186E-2</v>
      </c>
      <c r="AX178" s="136">
        <f t="shared" si="261"/>
        <v>0.71366705445737511</v>
      </c>
      <c r="AY178" s="205">
        <f t="shared" si="262"/>
        <v>84.741590689541354</v>
      </c>
      <c r="AZ178" s="137">
        <f t="shared" si="263"/>
        <v>383.59999999999991</v>
      </c>
      <c r="BA178" s="213">
        <f t="shared" si="281"/>
        <v>3382.1999999999994</v>
      </c>
      <c r="BB178" s="228">
        <f t="shared" si="282"/>
        <v>7.1401999999999989E-4</v>
      </c>
      <c r="BC178" s="136" t="str">
        <f t="shared" si="264"/>
        <v>YES</v>
      </c>
      <c r="BD178" s="209">
        <f t="shared" si="265"/>
        <v>2.1079240854709269</v>
      </c>
      <c r="BE178" s="55">
        <f t="shared" si="266"/>
        <v>4.2158481709418535E-2</v>
      </c>
      <c r="BF178" s="126">
        <f t="shared" si="267"/>
        <v>0.97781787628511507</v>
      </c>
      <c r="BG178" s="46">
        <f t="shared" si="283"/>
        <v>-0.6624172399284034</v>
      </c>
      <c r="BH178" s="204">
        <f>VLOOKUP(M178,Coefficients!$E$4:$I$7,3)</f>
        <v>0.43099999999999999</v>
      </c>
      <c r="BI178" s="136">
        <f t="shared" si="284"/>
        <v>2.5000000000000001E-2</v>
      </c>
      <c r="BJ178" s="50">
        <f t="shared" si="285"/>
        <v>0.42394237500000004</v>
      </c>
      <c r="BK178" s="134">
        <f t="shared" si="286"/>
        <v>3.8120872500000011</v>
      </c>
      <c r="BL178" s="46"/>
      <c r="BM178" s="33"/>
      <c r="CB178" s="205" t="str">
        <f t="shared" si="268"/>
        <v>splash</v>
      </c>
      <c r="CC178" s="212">
        <f t="shared" si="269"/>
        <v>1</v>
      </c>
      <c r="CD178" s="205">
        <f>IF(CB178="atmospheric",IF(CC178&gt;=1,Coefficients!$T$5,Coefficients!$T$4),Coefficients!$T$3)</f>
        <v>7.35</v>
      </c>
      <c r="CE178" s="136">
        <f>IF(S178&lt;Coefficients!$V$3,Coefficients!$X$3-(Coefficients!$X$4-Coefficients!$X$3)*(Coefficients!$V$3-S178)/(Coefficients!$V$4-Coefficients!$V$3),IF(S178&gt;Coefficients!$V$6,(Coefficients!$X$6-Coefficients!$X$5)*(S178-Coefficients!$V$6)/(Coefficients!$V$6-Coefficients!$V$5)+Coefficients!$X$6,VLOOKUP(S178,Coefficients!$V$3:$X$6,3)))</f>
        <v>5.1999999999999975</v>
      </c>
      <c r="CF178" s="119">
        <f t="shared" si="287"/>
        <v>1.6409601519999992E-4</v>
      </c>
      <c r="CG178" s="136">
        <f>VLOOKUP(CB178,Coefficients!$Z$4:$AD$7,4,FALSE)</f>
        <v>0.26500000000000001</v>
      </c>
      <c r="CH178" s="136">
        <f>VLOOKUP(CB178,Coefficients!$Z$4:$AD$7,2,FALSE)</f>
        <v>0.37</v>
      </c>
      <c r="CI178" s="214">
        <f t="shared" si="270"/>
        <v>6.674407813005244</v>
      </c>
      <c r="CJ178" s="47">
        <f t="shared" si="271"/>
        <v>4.534384856901514E-2</v>
      </c>
      <c r="CK178" s="34">
        <v>3.35</v>
      </c>
      <c r="CL178" s="52">
        <f t="shared" si="288"/>
        <v>1.3535477184780638E-2</v>
      </c>
      <c r="CM178" s="204">
        <f>VLOOKUP(N178,Coefficients!$E$12:$I$16,3)</f>
        <v>6.0350000000000001</v>
      </c>
      <c r="CN178" s="205">
        <f t="shared" si="289"/>
        <v>2.5000000000000001E-2</v>
      </c>
      <c r="CO178" s="203">
        <f t="shared" si="290"/>
        <v>5.936176875000001</v>
      </c>
      <c r="CP178" s="189">
        <f t="shared" si="291"/>
        <v>53.378066250000003</v>
      </c>
      <c r="DU178" s="134"/>
      <c r="DV178" s="48"/>
    </row>
    <row r="179" spans="2:126" outlineLevel="1">
      <c r="B179" s="56" t="s">
        <v>99</v>
      </c>
      <c r="C179" s="56" t="s">
        <v>194</v>
      </c>
      <c r="D179" s="56">
        <v>2009</v>
      </c>
      <c r="E179" s="57">
        <f>'CSIRO Mk3.5 (Drier)'!M37</f>
        <v>19.432500000000001</v>
      </c>
      <c r="F179" s="57">
        <f>'CSIRO Mk3.5 (Drier)'!S37</f>
        <v>61.270937500000002</v>
      </c>
      <c r="G179" s="57">
        <f>'CSIRO Mk3.5 (Drier)'!K37</f>
        <v>385.5499999999999</v>
      </c>
      <c r="H179" s="146">
        <f t="shared" si="242"/>
        <v>2007</v>
      </c>
      <c r="I179" s="141" t="str">
        <f t="shared" si="243"/>
        <v>Pile No 243 @ Berth 107</v>
      </c>
      <c r="J179" s="205" t="str">
        <f t="shared" si="244"/>
        <v>splash</v>
      </c>
      <c r="K179" s="212">
        <f t="shared" si="245"/>
        <v>1</v>
      </c>
      <c r="L179" s="146" t="str">
        <f t="shared" si="246"/>
        <v>C1</v>
      </c>
      <c r="M179" s="146" t="str">
        <f t="shared" si="247"/>
        <v>CB4</v>
      </c>
      <c r="N179" s="146" t="str">
        <f t="shared" si="248"/>
        <v>CL5</v>
      </c>
      <c r="O179" s="146">
        <f t="shared" si="249"/>
        <v>0</v>
      </c>
      <c r="P179" s="146">
        <f t="shared" si="250"/>
        <v>50</v>
      </c>
      <c r="Q179" s="146">
        <f t="shared" si="251"/>
        <v>1200</v>
      </c>
      <c r="R179" s="146">
        <f t="shared" si="252"/>
        <v>60</v>
      </c>
      <c r="S179" s="146">
        <f t="shared" si="253"/>
        <v>0.37</v>
      </c>
      <c r="T179" s="146">
        <f t="shared" si="254"/>
        <v>310</v>
      </c>
      <c r="V179" s="237">
        <f t="shared" si="272"/>
        <v>4.3479483310036551E-2</v>
      </c>
      <c r="W179" s="214">
        <f t="shared" si="273"/>
        <v>1.0438679563160158</v>
      </c>
      <c r="Y179" s="238">
        <f t="shared" si="274"/>
        <v>1.7737306986562174E-2</v>
      </c>
      <c r="Z179" s="214">
        <f t="shared" si="275"/>
        <v>5.9419978404983288E-2</v>
      </c>
      <c r="AB179" s="207">
        <f>INDEX(Coefficients!$O$3:$O$7,MATCH(S179,Coefficients!$O$3:$O$7))</f>
        <v>0.3</v>
      </c>
      <c r="AC179" s="207">
        <f>INDEX(Coefficients!$O$3:$O$7,MATCH(S179,Coefficients!$O$3:$O$7)+1)</f>
        <v>0.4</v>
      </c>
      <c r="AD179" s="212">
        <f>INDEX(Coefficients!$P$3:$P$7,MATCH(S179,Coefficients!$O$3:$O$7))</f>
        <v>50</v>
      </c>
      <c r="AE179" s="212">
        <f>INDEX(Coefficients!$P$3:$P$7,MATCH(S179,Coefficients!$O$3:$O$7)+1)</f>
        <v>41.8</v>
      </c>
      <c r="AF179" s="212">
        <f t="shared" si="255"/>
        <v>44.26</v>
      </c>
      <c r="AG179" s="136">
        <f t="shared" si="256"/>
        <v>2009</v>
      </c>
      <c r="AH179" s="137">
        <f t="shared" si="257"/>
        <v>19.432500000000001</v>
      </c>
      <c r="AI179" s="207">
        <f t="shared" si="276"/>
        <v>193.53750000000002</v>
      </c>
      <c r="AJ179" s="213">
        <f t="shared" si="277"/>
        <v>19.353750000000002</v>
      </c>
      <c r="AK179" s="136">
        <v>21</v>
      </c>
      <c r="AL179" s="137">
        <f t="shared" si="258"/>
        <v>61.270937500000002</v>
      </c>
      <c r="AM179" s="214">
        <f t="shared" si="259"/>
        <v>0.96063288667362601</v>
      </c>
      <c r="AN179" s="207">
        <f>INDEX(Coefficients!$K$3:$K$10,MATCH(S179,Coefficients!$K$3:$K$10))</f>
        <v>0.35</v>
      </c>
      <c r="AO179" s="207">
        <f>INDEX(Coefficients!$K$3:$K$10,MATCH(S179,Coefficients!$K$3:$K$10)+1)</f>
        <v>0.4</v>
      </c>
      <c r="AP179" s="207">
        <f>INDEX(Coefficients!$L$3:$L$10,MATCH(S179,Coefficients!$K$3:$K$10))</f>
        <v>0.19142307491680963</v>
      </c>
      <c r="AQ179" s="207">
        <f>INDEX(Coefficients!$L$3:$L$10,MATCH(S179,Coefficients!$K$3:$K$10)+1)</f>
        <v>0.35425563574488944</v>
      </c>
      <c r="AR179" s="214">
        <f>INDEX(Coefficients!$M$3:$M$10,MATCH(S179,Coefficients!$K$3:$K$10))</f>
        <v>0.20023799980895765</v>
      </c>
      <c r="AS179" s="214">
        <f>INDEX(Coefficients!$M$3:$M$10,MATCH(S179,Coefficients!$K$3:$K$10)+1)</f>
        <v>0.20987997823914079</v>
      </c>
      <c r="AT179" s="92">
        <f t="shared" si="278"/>
        <v>2.5655609924804158E-5</v>
      </c>
      <c r="AU179" s="140">
        <f t="shared" si="260"/>
        <v>0.20409479118103091</v>
      </c>
      <c r="AV179" s="215">
        <f t="shared" si="279"/>
        <v>1.6035686334263126E-5</v>
      </c>
      <c r="AW179" s="118">
        <f t="shared" si="280"/>
        <v>5.060369670095527E-2</v>
      </c>
      <c r="AX179" s="136">
        <f t="shared" si="261"/>
        <v>0.71366705445737511</v>
      </c>
      <c r="AY179" s="205">
        <f t="shared" si="262"/>
        <v>84.741590689541354</v>
      </c>
      <c r="AZ179" s="137">
        <f t="shared" si="263"/>
        <v>385.5499999999999</v>
      </c>
      <c r="BA179" s="213">
        <f t="shared" si="281"/>
        <v>3767.7499999999991</v>
      </c>
      <c r="BB179" s="228">
        <f t="shared" si="282"/>
        <v>7.1587249999999984E-4</v>
      </c>
      <c r="BC179" s="136" t="str">
        <f t="shared" si="264"/>
        <v>YES</v>
      </c>
      <c r="BD179" s="209">
        <f t="shared" si="265"/>
        <v>2.1739741655018276</v>
      </c>
      <c r="BE179" s="55">
        <f t="shared" si="266"/>
        <v>4.3479483310036551E-2</v>
      </c>
      <c r="BF179" s="126">
        <f t="shared" si="267"/>
        <v>1.0438679563160158</v>
      </c>
      <c r="BG179" s="46">
        <f t="shared" si="283"/>
        <v>-0.67923829497279431</v>
      </c>
      <c r="BH179" s="204">
        <f>VLOOKUP(M179,Coefficients!$E$4:$I$7,3)</f>
        <v>0.43099999999999999</v>
      </c>
      <c r="BI179" s="136">
        <f t="shared" si="284"/>
        <v>2.5000000000000001E-2</v>
      </c>
      <c r="BJ179" s="50">
        <f t="shared" si="285"/>
        <v>0.42403665624999998</v>
      </c>
      <c r="BK179" s="134">
        <f t="shared" si="286"/>
        <v>4.2361239062500013</v>
      </c>
      <c r="BL179" s="46"/>
      <c r="BM179" s="33"/>
      <c r="CB179" s="205" t="str">
        <f t="shared" si="268"/>
        <v>splash</v>
      </c>
      <c r="CC179" s="212">
        <f t="shared" si="269"/>
        <v>1</v>
      </c>
      <c r="CD179" s="205">
        <f>IF(CB179="atmospheric",IF(CC179&gt;=1,Coefficients!$T$5,Coefficients!$T$4),Coefficients!$T$3)</f>
        <v>7.35</v>
      </c>
      <c r="CE179" s="136">
        <f>IF(S179&lt;Coefficients!$V$3,Coefficients!$X$3-(Coefficients!$X$4-Coefficients!$X$3)*(Coefficients!$V$3-S179)/(Coefficients!$V$4-Coefficients!$V$3),IF(S179&gt;Coefficients!$V$6,(Coefficients!$X$6-Coefficients!$X$5)*(S179-Coefficients!$V$6)/(Coefficients!$V$6-Coefficients!$V$5)+Coefficients!$X$6,VLOOKUP(S179,Coefficients!$V$3:$X$6,3)))</f>
        <v>5.1999999999999975</v>
      </c>
      <c r="CF179" s="119">
        <f t="shared" si="287"/>
        <v>1.6409601519999992E-4</v>
      </c>
      <c r="CG179" s="136">
        <f>VLOOKUP(CB179,Coefficients!$Z$4:$AD$7,4,FALSE)</f>
        <v>0.26500000000000001</v>
      </c>
      <c r="CH179" s="136">
        <f>VLOOKUP(CB179,Coefficients!$Z$4:$AD$7,2,FALSE)</f>
        <v>0.37</v>
      </c>
      <c r="CI179" s="214">
        <f t="shared" si="270"/>
        <v>6.676159539631171</v>
      </c>
      <c r="CJ179" s="47">
        <f t="shared" si="271"/>
        <v>5.9419978404983288E-2</v>
      </c>
      <c r="CK179" s="34">
        <v>3.35</v>
      </c>
      <c r="CL179" s="52">
        <f t="shared" si="288"/>
        <v>1.7737306986562174E-2</v>
      </c>
      <c r="CM179" s="204">
        <f>VLOOKUP(N179,Coefficients!$E$12:$I$16,3)</f>
        <v>6.0350000000000001</v>
      </c>
      <c r="CN179" s="205">
        <f t="shared" si="289"/>
        <v>2.5000000000000001E-2</v>
      </c>
      <c r="CO179" s="203">
        <f t="shared" si="290"/>
        <v>5.9374970312500004</v>
      </c>
      <c r="CP179" s="189">
        <f t="shared" si="291"/>
        <v>59.315563281250007</v>
      </c>
      <c r="DU179" s="134"/>
      <c r="DV179" s="48"/>
    </row>
    <row r="180" spans="2:126" outlineLevel="1">
      <c r="B180" s="56" t="s">
        <v>99</v>
      </c>
      <c r="C180" s="56" t="s">
        <v>194</v>
      </c>
      <c r="D180" s="56">
        <v>2010</v>
      </c>
      <c r="E180" s="57">
        <f>'CSIRO Mk3.5 (Drier)'!M38</f>
        <v>19.450000000000003</v>
      </c>
      <c r="F180" s="57">
        <f>'CSIRO Mk3.5 (Drier)'!S38</f>
        <v>61.206249999999997</v>
      </c>
      <c r="G180" s="57">
        <f>'CSIRO Mk3.5 (Drier)'!K38</f>
        <v>387.5</v>
      </c>
      <c r="H180" s="146">
        <f t="shared" si="242"/>
        <v>2007</v>
      </c>
      <c r="I180" s="141" t="str">
        <f t="shared" si="243"/>
        <v>Pile No 243 @ Berth 107</v>
      </c>
      <c r="J180" s="205" t="str">
        <f t="shared" si="244"/>
        <v>splash</v>
      </c>
      <c r="K180" s="212">
        <f t="shared" si="245"/>
        <v>1</v>
      </c>
      <c r="L180" s="146" t="str">
        <f t="shared" si="246"/>
        <v>C1</v>
      </c>
      <c r="M180" s="146" t="str">
        <f t="shared" si="247"/>
        <v>CB4</v>
      </c>
      <c r="N180" s="146" t="str">
        <f t="shared" si="248"/>
        <v>CL5</v>
      </c>
      <c r="O180" s="146">
        <f t="shared" si="249"/>
        <v>0</v>
      </c>
      <c r="P180" s="146">
        <f t="shared" si="250"/>
        <v>50</v>
      </c>
      <c r="Q180" s="146">
        <f t="shared" si="251"/>
        <v>1200</v>
      </c>
      <c r="R180" s="146">
        <f t="shared" si="252"/>
        <v>60</v>
      </c>
      <c r="S180" s="146">
        <f t="shared" si="253"/>
        <v>0.37</v>
      </c>
      <c r="T180" s="146">
        <f t="shared" si="254"/>
        <v>310</v>
      </c>
      <c r="V180" s="237">
        <f t="shared" si="272"/>
        <v>4.4716635221793873E-2</v>
      </c>
      <c r="W180" s="214">
        <f t="shared" si="273"/>
        <v>1.1057255519038818</v>
      </c>
      <c r="Y180" s="238">
        <f t="shared" si="274"/>
        <v>2.2345692490748043E-2</v>
      </c>
      <c r="Z180" s="214">
        <f t="shared" si="275"/>
        <v>7.4858069844005948E-2</v>
      </c>
      <c r="AB180" s="207">
        <f>INDEX(Coefficients!$O$3:$O$7,MATCH(S180,Coefficients!$O$3:$O$7))</f>
        <v>0.3</v>
      </c>
      <c r="AC180" s="207">
        <f>INDEX(Coefficients!$O$3:$O$7,MATCH(S180,Coefficients!$O$3:$O$7)+1)</f>
        <v>0.4</v>
      </c>
      <c r="AD180" s="212">
        <f>INDEX(Coefficients!$P$3:$P$7,MATCH(S180,Coefficients!$O$3:$O$7))</f>
        <v>50</v>
      </c>
      <c r="AE180" s="212">
        <f>INDEX(Coefficients!$P$3:$P$7,MATCH(S180,Coefficients!$O$3:$O$7)+1)</f>
        <v>41.8</v>
      </c>
      <c r="AF180" s="212">
        <f t="shared" si="255"/>
        <v>44.26</v>
      </c>
      <c r="AG180" s="136">
        <f t="shared" si="256"/>
        <v>2010</v>
      </c>
      <c r="AH180" s="137">
        <f t="shared" si="257"/>
        <v>19.450000000000003</v>
      </c>
      <c r="AI180" s="207">
        <f t="shared" si="276"/>
        <v>212.98750000000001</v>
      </c>
      <c r="AJ180" s="213">
        <f t="shared" si="277"/>
        <v>19.362500000000001</v>
      </c>
      <c r="AK180" s="136">
        <v>22</v>
      </c>
      <c r="AL180" s="137">
        <f t="shared" si="258"/>
        <v>61.206249999999997</v>
      </c>
      <c r="AM180" s="214">
        <f t="shared" si="259"/>
        <v>0.96115655330725447</v>
      </c>
      <c r="AN180" s="207">
        <f>INDEX(Coefficients!$K$3:$K$10,MATCH(S180,Coefficients!$K$3:$K$10))</f>
        <v>0.35</v>
      </c>
      <c r="AO180" s="207">
        <f>INDEX(Coefficients!$K$3:$K$10,MATCH(S180,Coefficients!$K$3:$K$10)+1)</f>
        <v>0.4</v>
      </c>
      <c r="AP180" s="207">
        <f>INDEX(Coefficients!$L$3:$L$10,MATCH(S180,Coefficients!$K$3:$K$10))</f>
        <v>0.19142307491680963</v>
      </c>
      <c r="AQ180" s="207">
        <f>INDEX(Coefficients!$L$3:$L$10,MATCH(S180,Coefficients!$K$3:$K$10)+1)</f>
        <v>0.35425563574488944</v>
      </c>
      <c r="AR180" s="214">
        <f>INDEX(Coefficients!$M$3:$M$10,MATCH(S180,Coefficients!$K$3:$K$10))</f>
        <v>0.20023799980895765</v>
      </c>
      <c r="AS180" s="214">
        <f>INDEX(Coefficients!$M$3:$M$10,MATCH(S180,Coefficients!$K$3:$K$10)+1)</f>
        <v>0.20987997823914079</v>
      </c>
      <c r="AT180" s="92">
        <f t="shared" si="278"/>
        <v>2.5655609924804158E-5</v>
      </c>
      <c r="AU180" s="140">
        <f t="shared" si="260"/>
        <v>0.20409479118103091</v>
      </c>
      <c r="AV180" s="215">
        <f t="shared" si="279"/>
        <v>1.5726769486921184E-5</v>
      </c>
      <c r="AW180" s="118">
        <f t="shared" si="280"/>
        <v>4.9628850091782979E-2</v>
      </c>
      <c r="AX180" s="136">
        <f t="shared" si="261"/>
        <v>0.71366705445737511</v>
      </c>
      <c r="AY180" s="205">
        <f t="shared" si="262"/>
        <v>84.741590689541354</v>
      </c>
      <c r="AZ180" s="137">
        <f t="shared" si="263"/>
        <v>387.5</v>
      </c>
      <c r="BA180" s="213">
        <f t="shared" si="281"/>
        <v>4155.2499999999991</v>
      </c>
      <c r="BB180" s="228">
        <f t="shared" si="282"/>
        <v>7.177249999999999E-4</v>
      </c>
      <c r="BC180" s="136" t="str">
        <f t="shared" si="264"/>
        <v>YES</v>
      </c>
      <c r="BD180" s="209">
        <f t="shared" si="265"/>
        <v>2.2358317610896936</v>
      </c>
      <c r="BE180" s="55">
        <f t="shared" si="266"/>
        <v>4.4716635221793873E-2</v>
      </c>
      <c r="BF180" s="126">
        <f t="shared" si="267"/>
        <v>1.1057255519038818</v>
      </c>
      <c r="BG180" s="46">
        <f t="shared" si="283"/>
        <v>-0.69368680269500338</v>
      </c>
      <c r="BH180" s="204">
        <f>VLOOKUP(M180,Coefficients!$E$4:$I$7,3)</f>
        <v>0.43099999999999999</v>
      </c>
      <c r="BI180" s="136">
        <f t="shared" si="284"/>
        <v>2.5000000000000001E-2</v>
      </c>
      <c r="BJ180" s="50">
        <f t="shared" si="285"/>
        <v>0.42413093750000003</v>
      </c>
      <c r="BK180" s="134">
        <f t="shared" si="286"/>
        <v>4.6602548437500015</v>
      </c>
      <c r="BL180" s="46"/>
      <c r="BM180" s="33"/>
      <c r="CB180" s="205" t="str">
        <f t="shared" si="268"/>
        <v>splash</v>
      </c>
      <c r="CC180" s="212">
        <f t="shared" si="269"/>
        <v>1</v>
      </c>
      <c r="CD180" s="205">
        <f>IF(CB180="atmospheric",IF(CC180&gt;=1,Coefficients!$T$5,Coefficients!$T$4),Coefficients!$T$3)</f>
        <v>7.35</v>
      </c>
      <c r="CE180" s="136">
        <f>IF(S180&lt;Coefficients!$V$3,Coefficients!$X$3-(Coefficients!$X$4-Coefficients!$X$3)*(Coefficients!$V$3-S180)/(Coefficients!$V$4-Coefficients!$V$3),IF(S180&gt;Coefficients!$V$6,(Coefficients!$X$6-Coefficients!$X$5)*(S180-Coefficients!$V$6)/(Coefficients!$V$6-Coefficients!$V$5)+Coefficients!$X$6,VLOOKUP(S180,Coefficients!$V$3:$X$6,3)))</f>
        <v>5.1999999999999975</v>
      </c>
      <c r="CF180" s="119">
        <f t="shared" si="287"/>
        <v>1.6409601519999992E-4</v>
      </c>
      <c r="CG180" s="136">
        <f>VLOOKUP(CB180,Coefficients!$Z$4:$AD$7,4,FALSE)</f>
        <v>0.26500000000000001</v>
      </c>
      <c r="CH180" s="136">
        <f>VLOOKUP(CB180,Coefficients!$Z$4:$AD$7,2,FALSE)</f>
        <v>0.37</v>
      </c>
      <c r="CI180" s="214">
        <f t="shared" si="270"/>
        <v>6.6776598121247002</v>
      </c>
      <c r="CJ180" s="47">
        <f t="shared" si="271"/>
        <v>7.4858069844005948E-2</v>
      </c>
      <c r="CK180" s="34">
        <v>3.35</v>
      </c>
      <c r="CL180" s="52">
        <f t="shared" si="288"/>
        <v>2.2345692490748043E-2</v>
      </c>
      <c r="CM180" s="204">
        <f>VLOOKUP(N180,Coefficients!$E$12:$I$16,3)</f>
        <v>6.0350000000000001</v>
      </c>
      <c r="CN180" s="205">
        <f t="shared" si="289"/>
        <v>2.5000000000000001E-2</v>
      </c>
      <c r="CO180" s="203">
        <f t="shared" si="290"/>
        <v>5.9388171875000006</v>
      </c>
      <c r="CP180" s="189">
        <f t="shared" si="291"/>
        <v>65.254380468750014</v>
      </c>
      <c r="DU180" s="134"/>
      <c r="DV180" s="48"/>
    </row>
    <row r="181" spans="2:126" outlineLevel="1">
      <c r="B181" s="56" t="s">
        <v>99</v>
      </c>
      <c r="C181" s="56" t="s">
        <v>194</v>
      </c>
      <c r="D181" s="56">
        <v>2011</v>
      </c>
      <c r="E181" s="57">
        <f>'CSIRO Mk3.5 (Drier)'!M39</f>
        <v>19.525000000000002</v>
      </c>
      <c r="F181" s="57">
        <f>'CSIRO Mk3.5 (Drier)'!S39</f>
        <v>61.141562499999999</v>
      </c>
      <c r="G181" s="57">
        <f>'CSIRO Mk3.5 (Drier)'!K39</f>
        <v>390.35</v>
      </c>
      <c r="H181" s="146">
        <f t="shared" si="242"/>
        <v>2007</v>
      </c>
      <c r="I181" s="141" t="str">
        <f t="shared" si="243"/>
        <v>Pile No 243 @ Berth 107</v>
      </c>
      <c r="J181" s="205" t="str">
        <f t="shared" si="244"/>
        <v>splash</v>
      </c>
      <c r="K181" s="212">
        <f t="shared" si="245"/>
        <v>1</v>
      </c>
      <c r="L181" s="146" t="str">
        <f t="shared" si="246"/>
        <v>C1</v>
      </c>
      <c r="M181" s="146" t="str">
        <f t="shared" si="247"/>
        <v>CB4</v>
      </c>
      <c r="N181" s="146" t="str">
        <f t="shared" si="248"/>
        <v>CL5</v>
      </c>
      <c r="O181" s="146">
        <f t="shared" si="249"/>
        <v>0</v>
      </c>
      <c r="P181" s="146">
        <f t="shared" si="250"/>
        <v>50</v>
      </c>
      <c r="Q181" s="146">
        <f t="shared" si="251"/>
        <v>1200</v>
      </c>
      <c r="R181" s="146">
        <f t="shared" si="252"/>
        <v>60</v>
      </c>
      <c r="S181" s="146">
        <f t="shared" si="253"/>
        <v>0.37</v>
      </c>
      <c r="T181" s="146">
        <f t="shared" si="254"/>
        <v>310</v>
      </c>
      <c r="V181" s="237">
        <f t="shared" si="272"/>
        <v>4.5894265796156478E-2</v>
      </c>
      <c r="W181" s="214">
        <f t="shared" si="273"/>
        <v>1.1646070806220119</v>
      </c>
      <c r="Y181" s="238">
        <f t="shared" si="274"/>
        <v>2.732783416717401E-2</v>
      </c>
      <c r="Z181" s="214">
        <f t="shared" si="275"/>
        <v>9.1548244460032929E-2</v>
      </c>
      <c r="AB181" s="207">
        <f>INDEX(Coefficients!$O$3:$O$7,MATCH(S181,Coefficients!$O$3:$O$7))</f>
        <v>0.3</v>
      </c>
      <c r="AC181" s="207">
        <f>INDEX(Coefficients!$O$3:$O$7,MATCH(S181,Coefficients!$O$3:$O$7)+1)</f>
        <v>0.4</v>
      </c>
      <c r="AD181" s="212">
        <f>INDEX(Coefficients!$P$3:$P$7,MATCH(S181,Coefficients!$O$3:$O$7))</f>
        <v>50</v>
      </c>
      <c r="AE181" s="212">
        <f>INDEX(Coefficients!$P$3:$P$7,MATCH(S181,Coefficients!$O$3:$O$7)+1)</f>
        <v>41.8</v>
      </c>
      <c r="AF181" s="212">
        <f t="shared" si="255"/>
        <v>44.26</v>
      </c>
      <c r="AG181" s="136">
        <f t="shared" si="256"/>
        <v>2011</v>
      </c>
      <c r="AH181" s="137">
        <f t="shared" si="257"/>
        <v>19.525000000000002</v>
      </c>
      <c r="AI181" s="207">
        <f t="shared" si="276"/>
        <v>232.51250000000002</v>
      </c>
      <c r="AJ181" s="213">
        <f t="shared" si="277"/>
        <v>19.376041666666669</v>
      </c>
      <c r="AK181" s="136">
        <v>23</v>
      </c>
      <c r="AL181" s="137">
        <f t="shared" si="258"/>
        <v>61.141562499999999</v>
      </c>
      <c r="AM181" s="214">
        <f t="shared" si="259"/>
        <v>0.9619674907178577</v>
      </c>
      <c r="AN181" s="207">
        <f>INDEX(Coefficients!$K$3:$K$10,MATCH(S181,Coefficients!$K$3:$K$10))</f>
        <v>0.35</v>
      </c>
      <c r="AO181" s="207">
        <f>INDEX(Coefficients!$K$3:$K$10,MATCH(S181,Coefficients!$K$3:$K$10)+1)</f>
        <v>0.4</v>
      </c>
      <c r="AP181" s="207">
        <f>INDEX(Coefficients!$L$3:$L$10,MATCH(S181,Coefficients!$K$3:$K$10))</f>
        <v>0.19142307491680963</v>
      </c>
      <c r="AQ181" s="207">
        <f>INDEX(Coefficients!$L$3:$L$10,MATCH(S181,Coefficients!$K$3:$K$10)+1)</f>
        <v>0.35425563574488944</v>
      </c>
      <c r="AR181" s="214">
        <f>INDEX(Coefficients!$M$3:$M$10,MATCH(S181,Coefficients!$K$3:$K$10))</f>
        <v>0.20023799980895765</v>
      </c>
      <c r="AS181" s="214">
        <f>INDEX(Coefficients!$M$3:$M$10,MATCH(S181,Coefficients!$K$3:$K$10)+1)</f>
        <v>0.20987997823914079</v>
      </c>
      <c r="AT181" s="92">
        <f t="shared" si="278"/>
        <v>2.5655609924804158E-5</v>
      </c>
      <c r="AU181" s="140">
        <f t="shared" si="260"/>
        <v>0.20409479118103091</v>
      </c>
      <c r="AV181" s="215">
        <f t="shared" si="279"/>
        <v>1.5449949804348019E-5</v>
      </c>
      <c r="AW181" s="118">
        <f t="shared" si="280"/>
        <v>4.8755292267952492E-2</v>
      </c>
      <c r="AX181" s="136">
        <f t="shared" si="261"/>
        <v>0.71366705445737511</v>
      </c>
      <c r="AY181" s="205">
        <f t="shared" si="262"/>
        <v>84.741590689541354</v>
      </c>
      <c r="AZ181" s="137">
        <f t="shared" si="263"/>
        <v>390.35</v>
      </c>
      <c r="BA181" s="213">
        <f t="shared" si="281"/>
        <v>4545.5999999999995</v>
      </c>
      <c r="BB181" s="228">
        <f t="shared" si="282"/>
        <v>7.1971999999999997E-4</v>
      </c>
      <c r="BC181" s="136" t="str">
        <f t="shared" si="264"/>
        <v>YES</v>
      </c>
      <c r="BD181" s="209">
        <f t="shared" si="265"/>
        <v>2.2947132898078237</v>
      </c>
      <c r="BE181" s="55">
        <f t="shared" si="266"/>
        <v>4.5894265796156478E-2</v>
      </c>
      <c r="BF181" s="126">
        <f t="shared" si="267"/>
        <v>1.1646070806220119</v>
      </c>
      <c r="BG181" s="46">
        <f t="shared" si="283"/>
        <v>-0.70619626750935738</v>
      </c>
      <c r="BH181" s="204">
        <f>VLOOKUP(M181,Coefficients!$E$4:$I$7,3)</f>
        <v>0.43099999999999999</v>
      </c>
      <c r="BI181" s="136">
        <f t="shared" si="284"/>
        <v>2.5000000000000001E-2</v>
      </c>
      <c r="BJ181" s="50">
        <f t="shared" si="285"/>
        <v>0.42427684895833334</v>
      </c>
      <c r="BK181" s="134">
        <f t="shared" si="286"/>
        <v>5.0845316927083353</v>
      </c>
      <c r="BL181" s="46"/>
      <c r="BM181" s="33"/>
      <c r="CB181" s="205" t="str">
        <f t="shared" si="268"/>
        <v>splash</v>
      </c>
      <c r="CC181" s="212">
        <f t="shared" si="269"/>
        <v>1</v>
      </c>
      <c r="CD181" s="205">
        <f>IF(CB181="atmospheric",IF(CC181&gt;=1,Coefficients!$T$5,Coefficients!$T$4),Coefficients!$T$3)</f>
        <v>7.35</v>
      </c>
      <c r="CE181" s="136">
        <f>IF(S181&lt;Coefficients!$V$3,Coefficients!$X$3-(Coefficients!$X$4-Coefficients!$X$3)*(Coefficients!$V$3-S181)/(Coefficients!$V$4-Coefficients!$V$3),IF(S181&gt;Coefficients!$V$6,(Coefficients!$X$6-Coefficients!$X$5)*(S181-Coefficients!$V$6)/(Coefficients!$V$6-Coefficients!$V$5)+Coefficients!$X$6,VLOOKUP(S181,Coefficients!$V$3:$X$6,3)))</f>
        <v>5.1999999999999975</v>
      </c>
      <c r="CF181" s="119">
        <f t="shared" si="287"/>
        <v>1.6409601519999992E-4</v>
      </c>
      <c r="CG181" s="136">
        <f>VLOOKUP(CB181,Coefficients!$Z$4:$AD$7,4,FALSE)</f>
        <v>0.26500000000000001</v>
      </c>
      <c r="CH181" s="136">
        <f>VLOOKUP(CB181,Coefficients!$Z$4:$AD$7,2,FALSE)</f>
        <v>0.37</v>
      </c>
      <c r="CI181" s="214">
        <f t="shared" si="270"/>
        <v>6.6788874694718494</v>
      </c>
      <c r="CJ181" s="47">
        <f t="shared" si="271"/>
        <v>9.1548244460032929E-2</v>
      </c>
      <c r="CK181" s="34">
        <v>3.35</v>
      </c>
      <c r="CL181" s="52">
        <f t="shared" si="288"/>
        <v>2.732783416717401E-2</v>
      </c>
      <c r="CM181" s="204">
        <f>VLOOKUP(N181,Coefficients!$E$12:$I$16,3)</f>
        <v>6.0350000000000001</v>
      </c>
      <c r="CN181" s="205">
        <f t="shared" si="289"/>
        <v>2.5000000000000001E-2</v>
      </c>
      <c r="CO181" s="203">
        <f t="shared" si="290"/>
        <v>5.9408602864583342</v>
      </c>
      <c r="CP181" s="189">
        <f t="shared" si="291"/>
        <v>71.195240755208346</v>
      </c>
      <c r="DU181" s="134"/>
      <c r="DV181" s="48"/>
    </row>
    <row r="182" spans="2:126" outlineLevel="1">
      <c r="B182" s="56" t="s">
        <v>99</v>
      </c>
      <c r="C182" s="56" t="s">
        <v>194</v>
      </c>
      <c r="D182" s="56">
        <v>2012</v>
      </c>
      <c r="E182" s="57">
        <f>'CSIRO Mk3.5 (Drier)'!M40</f>
        <v>19.600000000000001</v>
      </c>
      <c r="F182" s="57">
        <f>'CSIRO Mk3.5 (Drier)'!S40</f>
        <v>61.076875000000001</v>
      </c>
      <c r="G182" s="57">
        <f>'CSIRO Mk3.5 (Drier)'!K40</f>
        <v>393.20000000000005</v>
      </c>
      <c r="H182" s="146">
        <f t="shared" si="242"/>
        <v>2007</v>
      </c>
      <c r="I182" s="141" t="str">
        <f t="shared" si="243"/>
        <v>Pile No 243 @ Berth 107</v>
      </c>
      <c r="J182" s="205" t="str">
        <f t="shared" si="244"/>
        <v>splash</v>
      </c>
      <c r="K182" s="212">
        <f t="shared" si="245"/>
        <v>1</v>
      </c>
      <c r="L182" s="146" t="str">
        <f t="shared" si="246"/>
        <v>C1</v>
      </c>
      <c r="M182" s="146" t="str">
        <f t="shared" si="247"/>
        <v>CB4</v>
      </c>
      <c r="N182" s="146" t="str">
        <f t="shared" si="248"/>
        <v>CL5</v>
      </c>
      <c r="O182" s="146">
        <f t="shared" si="249"/>
        <v>0</v>
      </c>
      <c r="P182" s="146">
        <f t="shared" si="250"/>
        <v>50</v>
      </c>
      <c r="Q182" s="146">
        <f t="shared" si="251"/>
        <v>1200</v>
      </c>
      <c r="R182" s="146">
        <f t="shared" si="252"/>
        <v>60</v>
      </c>
      <c r="S182" s="146">
        <f t="shared" si="253"/>
        <v>0.37</v>
      </c>
      <c r="T182" s="146">
        <f t="shared" si="254"/>
        <v>310</v>
      </c>
      <c r="V182" s="237">
        <f t="shared" si="272"/>
        <v>4.70205448335793E-2</v>
      </c>
      <c r="W182" s="214">
        <f t="shared" si="273"/>
        <v>1.2209210324931532</v>
      </c>
      <c r="Y182" s="238">
        <f t="shared" si="274"/>
        <v>3.263316722352242E-2</v>
      </c>
      <c r="Z182" s="214">
        <f t="shared" si="275"/>
        <v>0.1093211101988001</v>
      </c>
      <c r="AB182" s="207">
        <f>INDEX(Coefficients!$O$3:$O$7,MATCH(S182,Coefficients!$O$3:$O$7))</f>
        <v>0.3</v>
      </c>
      <c r="AC182" s="207">
        <f>INDEX(Coefficients!$O$3:$O$7,MATCH(S182,Coefficients!$O$3:$O$7)+1)</f>
        <v>0.4</v>
      </c>
      <c r="AD182" s="212">
        <f>INDEX(Coefficients!$P$3:$P$7,MATCH(S182,Coefficients!$O$3:$O$7))</f>
        <v>50</v>
      </c>
      <c r="AE182" s="212">
        <f>INDEX(Coefficients!$P$3:$P$7,MATCH(S182,Coefficients!$O$3:$O$7)+1)</f>
        <v>41.8</v>
      </c>
      <c r="AF182" s="212">
        <f t="shared" si="255"/>
        <v>44.26</v>
      </c>
      <c r="AG182" s="136">
        <f t="shared" si="256"/>
        <v>2012</v>
      </c>
      <c r="AH182" s="137">
        <f t="shared" si="257"/>
        <v>19.600000000000001</v>
      </c>
      <c r="AI182" s="207">
        <f t="shared" si="276"/>
        <v>252.11250000000001</v>
      </c>
      <c r="AJ182" s="213">
        <f t="shared" si="277"/>
        <v>19.393269230769231</v>
      </c>
      <c r="AK182" s="136">
        <v>24</v>
      </c>
      <c r="AL182" s="137">
        <f t="shared" si="258"/>
        <v>61.076875000000001</v>
      </c>
      <c r="AM182" s="214">
        <f t="shared" si="259"/>
        <v>0.96300003689045965</v>
      </c>
      <c r="AN182" s="207">
        <f>INDEX(Coefficients!$K$3:$K$10,MATCH(S182,Coefficients!$K$3:$K$10))</f>
        <v>0.35</v>
      </c>
      <c r="AO182" s="207">
        <f>INDEX(Coefficients!$K$3:$K$10,MATCH(S182,Coefficients!$K$3:$K$10)+1)</f>
        <v>0.4</v>
      </c>
      <c r="AP182" s="207">
        <f>INDEX(Coefficients!$L$3:$L$10,MATCH(S182,Coefficients!$K$3:$K$10))</f>
        <v>0.19142307491680963</v>
      </c>
      <c r="AQ182" s="207">
        <f>INDEX(Coefficients!$L$3:$L$10,MATCH(S182,Coefficients!$K$3:$K$10)+1)</f>
        <v>0.35425563574488944</v>
      </c>
      <c r="AR182" s="214">
        <f>INDEX(Coefficients!$M$3:$M$10,MATCH(S182,Coefficients!$K$3:$K$10))</f>
        <v>0.20023799980895765</v>
      </c>
      <c r="AS182" s="214">
        <f>INDEX(Coefficients!$M$3:$M$10,MATCH(S182,Coefficients!$K$3:$K$10)+1)</f>
        <v>0.20987997823914079</v>
      </c>
      <c r="AT182" s="92">
        <f t="shared" si="278"/>
        <v>2.5655609924804158E-5</v>
      </c>
      <c r="AU182" s="140">
        <f t="shared" si="260"/>
        <v>0.20409479118103091</v>
      </c>
      <c r="AV182" s="215">
        <f t="shared" si="279"/>
        <v>1.519960521352872E-5</v>
      </c>
      <c r="AW182" s="118">
        <f t="shared" si="280"/>
        <v>4.7965281695254006E-2</v>
      </c>
      <c r="AX182" s="136">
        <f t="shared" si="261"/>
        <v>0.71366705445737511</v>
      </c>
      <c r="AY182" s="205">
        <f t="shared" si="262"/>
        <v>84.741590689541354</v>
      </c>
      <c r="AZ182" s="137">
        <f t="shared" si="263"/>
        <v>393.20000000000005</v>
      </c>
      <c r="BA182" s="213">
        <f t="shared" si="281"/>
        <v>4938.7999999999993</v>
      </c>
      <c r="BB182" s="228">
        <f t="shared" si="282"/>
        <v>7.2182461538461526E-4</v>
      </c>
      <c r="BC182" s="136" t="str">
        <f t="shared" si="264"/>
        <v>YES</v>
      </c>
      <c r="BD182" s="209">
        <f t="shared" si="265"/>
        <v>2.351027241678965</v>
      </c>
      <c r="BE182" s="55">
        <f t="shared" si="266"/>
        <v>4.70205448335793E-2</v>
      </c>
      <c r="BF182" s="126">
        <f t="shared" si="267"/>
        <v>1.2209210324931532</v>
      </c>
      <c r="BG182" s="46">
        <f t="shared" si="283"/>
        <v>-0.71715841115400691</v>
      </c>
      <c r="BH182" s="204">
        <f>VLOOKUP(M182,Coefficients!$E$4:$I$7,3)</f>
        <v>0.43099999999999999</v>
      </c>
      <c r="BI182" s="136">
        <f t="shared" si="284"/>
        <v>2.5000000000000001E-2</v>
      </c>
      <c r="BJ182" s="50">
        <f t="shared" si="285"/>
        <v>0.42446247596153847</v>
      </c>
      <c r="BK182" s="134">
        <f t="shared" si="286"/>
        <v>5.508994168669874</v>
      </c>
      <c r="BL182" s="46"/>
      <c r="BM182" s="33"/>
      <c r="CB182" s="205" t="str">
        <f t="shared" si="268"/>
        <v>splash</v>
      </c>
      <c r="CC182" s="212">
        <f t="shared" si="269"/>
        <v>1</v>
      </c>
      <c r="CD182" s="205">
        <f>IF(CB182="atmospheric",IF(CC182&gt;=1,Coefficients!$T$5,Coefficients!$T$4),Coefficients!$T$3)</f>
        <v>7.35</v>
      </c>
      <c r="CE182" s="136">
        <f>IF(S182&lt;Coefficients!$V$3,Coefficients!$X$3-(Coefficients!$X$4-Coefficients!$X$3)*(Coefficients!$V$3-S182)/(Coefficients!$V$4-Coefficients!$V$3),IF(S182&gt;Coefficients!$V$6,(Coefficients!$X$6-Coefficients!$X$5)*(S182-Coefficients!$V$6)/(Coefficients!$V$6-Coefficients!$V$5)+Coefficients!$X$6,VLOOKUP(S182,Coefficients!$V$3:$X$6,3)))</f>
        <v>5.1999999999999975</v>
      </c>
      <c r="CF182" s="119">
        <f t="shared" si="287"/>
        <v>1.6409601519999992E-4</v>
      </c>
      <c r="CG182" s="136">
        <f>VLOOKUP(CB182,Coefficients!$Z$4:$AD$7,4,FALSE)</f>
        <v>0.26500000000000001</v>
      </c>
      <c r="CH182" s="136">
        <f>VLOOKUP(CB182,Coefficients!$Z$4:$AD$7,2,FALSE)</f>
        <v>0.37</v>
      </c>
      <c r="CI182" s="214">
        <f t="shared" si="270"/>
        <v>6.6798925939032863</v>
      </c>
      <c r="CJ182" s="47">
        <f t="shared" si="271"/>
        <v>0.1093211101988001</v>
      </c>
      <c r="CK182" s="34">
        <v>3.35</v>
      </c>
      <c r="CL182" s="52">
        <f t="shared" si="288"/>
        <v>3.263316722352242E-2</v>
      </c>
      <c r="CM182" s="204">
        <f>VLOOKUP(N182,Coefficients!$E$12:$I$16,3)</f>
        <v>6.0350000000000001</v>
      </c>
      <c r="CN182" s="205">
        <f t="shared" si="289"/>
        <v>2.5000000000000001E-2</v>
      </c>
      <c r="CO182" s="203">
        <f t="shared" si="290"/>
        <v>5.9434594951923083</v>
      </c>
      <c r="CP182" s="189">
        <f t="shared" si="291"/>
        <v>77.13870025040066</v>
      </c>
      <c r="DU182" s="134"/>
      <c r="DV182" s="48"/>
    </row>
    <row r="183" spans="2:126" outlineLevel="1">
      <c r="B183" s="56" t="s">
        <v>99</v>
      </c>
      <c r="C183" s="56" t="s">
        <v>194</v>
      </c>
      <c r="D183" s="56">
        <v>2013</v>
      </c>
      <c r="E183" s="57">
        <f>'CSIRO Mk3.5 (Drier)'!M41</f>
        <v>19.675000000000001</v>
      </c>
      <c r="F183" s="57">
        <f>'CSIRO Mk3.5 (Drier)'!S41</f>
        <v>61.012187500000003</v>
      </c>
      <c r="G183" s="57">
        <f>'CSIRO Mk3.5 (Drier)'!K41</f>
        <v>396.05000000000007</v>
      </c>
      <c r="H183" s="146">
        <f t="shared" si="242"/>
        <v>2007</v>
      </c>
      <c r="I183" s="141" t="str">
        <f t="shared" si="243"/>
        <v>Pile No 243 @ Berth 107</v>
      </c>
      <c r="J183" s="205" t="str">
        <f t="shared" si="244"/>
        <v>splash</v>
      </c>
      <c r="K183" s="212">
        <f t="shared" si="245"/>
        <v>1</v>
      </c>
      <c r="L183" s="146" t="str">
        <f t="shared" si="246"/>
        <v>C1</v>
      </c>
      <c r="M183" s="146" t="str">
        <f t="shared" si="247"/>
        <v>CB4</v>
      </c>
      <c r="N183" s="146" t="str">
        <f t="shared" si="248"/>
        <v>CL5</v>
      </c>
      <c r="O183" s="146">
        <f t="shared" si="249"/>
        <v>0</v>
      </c>
      <c r="P183" s="146">
        <f t="shared" si="250"/>
        <v>50</v>
      </c>
      <c r="Q183" s="146">
        <f t="shared" si="251"/>
        <v>1200</v>
      </c>
      <c r="R183" s="146">
        <f t="shared" si="252"/>
        <v>60</v>
      </c>
      <c r="S183" s="146">
        <f t="shared" si="253"/>
        <v>0.37</v>
      </c>
      <c r="T183" s="146">
        <f t="shared" si="254"/>
        <v>310</v>
      </c>
      <c r="V183" s="237">
        <f t="shared" si="272"/>
        <v>4.8102051512410121E-2</v>
      </c>
      <c r="W183" s="214">
        <f t="shared" si="273"/>
        <v>1.2749963664346944</v>
      </c>
      <c r="Y183" s="238">
        <f t="shared" si="274"/>
        <v>3.8216262294715114E-2</v>
      </c>
      <c r="Z183" s="214">
        <f t="shared" si="275"/>
        <v>0.12802447868729563</v>
      </c>
      <c r="AB183" s="207">
        <f>INDEX(Coefficients!$O$3:$O$7,MATCH(S183,Coefficients!$O$3:$O$7))</f>
        <v>0.3</v>
      </c>
      <c r="AC183" s="207">
        <f>INDEX(Coefficients!$O$3:$O$7,MATCH(S183,Coefficients!$O$3:$O$7)+1)</f>
        <v>0.4</v>
      </c>
      <c r="AD183" s="212">
        <f>INDEX(Coefficients!$P$3:$P$7,MATCH(S183,Coefficients!$O$3:$O$7))</f>
        <v>50</v>
      </c>
      <c r="AE183" s="212">
        <f>INDEX(Coefficients!$P$3:$P$7,MATCH(S183,Coefficients!$O$3:$O$7)+1)</f>
        <v>41.8</v>
      </c>
      <c r="AF183" s="212">
        <f t="shared" si="255"/>
        <v>44.26</v>
      </c>
      <c r="AG183" s="136">
        <f t="shared" si="256"/>
        <v>2013</v>
      </c>
      <c r="AH183" s="137">
        <f t="shared" si="257"/>
        <v>19.675000000000001</v>
      </c>
      <c r="AI183" s="207">
        <f t="shared" si="276"/>
        <v>271.78750000000002</v>
      </c>
      <c r="AJ183" s="213">
        <f t="shared" si="277"/>
        <v>19.41339285714286</v>
      </c>
      <c r="AK183" s="136">
        <v>25</v>
      </c>
      <c r="AL183" s="137">
        <f t="shared" si="258"/>
        <v>61.012187500000003</v>
      </c>
      <c r="AM183" s="214">
        <f t="shared" si="259"/>
        <v>0.9642074097700819</v>
      </c>
      <c r="AN183" s="207">
        <f>INDEX(Coefficients!$K$3:$K$10,MATCH(S183,Coefficients!$K$3:$K$10))</f>
        <v>0.35</v>
      </c>
      <c r="AO183" s="207">
        <f>INDEX(Coefficients!$K$3:$K$10,MATCH(S183,Coefficients!$K$3:$K$10)+1)</f>
        <v>0.4</v>
      </c>
      <c r="AP183" s="207">
        <f>INDEX(Coefficients!$L$3:$L$10,MATCH(S183,Coefficients!$K$3:$K$10))</f>
        <v>0.19142307491680963</v>
      </c>
      <c r="AQ183" s="207">
        <f>INDEX(Coefficients!$L$3:$L$10,MATCH(S183,Coefficients!$K$3:$K$10)+1)</f>
        <v>0.35425563574488944</v>
      </c>
      <c r="AR183" s="214">
        <f>INDEX(Coefficients!$M$3:$M$10,MATCH(S183,Coefficients!$K$3:$K$10))</f>
        <v>0.20023799980895765</v>
      </c>
      <c r="AS183" s="214">
        <f>INDEX(Coefficients!$M$3:$M$10,MATCH(S183,Coefficients!$K$3:$K$10)+1)</f>
        <v>0.20987997823914079</v>
      </c>
      <c r="AT183" s="92">
        <f t="shared" si="278"/>
        <v>2.5655609924804158E-5</v>
      </c>
      <c r="AU183" s="140">
        <f t="shared" si="260"/>
        <v>0.20409479118103091</v>
      </c>
      <c r="AV183" s="215">
        <f t="shared" si="279"/>
        <v>1.4971440260938567E-5</v>
      </c>
      <c r="AW183" s="118">
        <f t="shared" si="280"/>
        <v>4.7245263242785905E-2</v>
      </c>
      <c r="AX183" s="136">
        <f t="shared" si="261"/>
        <v>0.71366705445737511</v>
      </c>
      <c r="AY183" s="205">
        <f t="shared" si="262"/>
        <v>84.741590689541354</v>
      </c>
      <c r="AZ183" s="137">
        <f t="shared" si="263"/>
        <v>396.05000000000007</v>
      </c>
      <c r="BA183" s="213">
        <f t="shared" si="281"/>
        <v>5334.8499999999995</v>
      </c>
      <c r="BB183" s="228">
        <f t="shared" si="282"/>
        <v>7.2401535714285701E-4</v>
      </c>
      <c r="BC183" s="136" t="str">
        <f t="shared" si="264"/>
        <v>YES</v>
      </c>
      <c r="BD183" s="209">
        <f t="shared" si="265"/>
        <v>2.4051025756205062</v>
      </c>
      <c r="BE183" s="55">
        <f t="shared" si="266"/>
        <v>4.8102051512410121E-2</v>
      </c>
      <c r="BF183" s="126">
        <f t="shared" si="267"/>
        <v>1.2749963664346944</v>
      </c>
      <c r="BG183" s="46">
        <f t="shared" si="283"/>
        <v>-0.72686267488291234</v>
      </c>
      <c r="BH183" s="204">
        <f>VLOOKUP(M183,Coefficients!$E$4:$I$7,3)</f>
        <v>0.43099999999999999</v>
      </c>
      <c r="BI183" s="136">
        <f t="shared" si="284"/>
        <v>2.5000000000000001E-2</v>
      </c>
      <c r="BJ183" s="50">
        <f t="shared" si="285"/>
        <v>0.42467930803571435</v>
      </c>
      <c r="BK183" s="134">
        <f t="shared" si="286"/>
        <v>5.9336734767055885</v>
      </c>
      <c r="BL183" s="46"/>
      <c r="BM183" s="33"/>
      <c r="CB183" s="205" t="str">
        <f t="shared" si="268"/>
        <v>splash</v>
      </c>
      <c r="CC183" s="212">
        <f t="shared" si="269"/>
        <v>1</v>
      </c>
      <c r="CD183" s="205">
        <f>IF(CB183="atmospheric",IF(CC183&gt;=1,Coefficients!$T$5,Coefficients!$T$4),Coefficients!$T$3)</f>
        <v>7.35</v>
      </c>
      <c r="CE183" s="136">
        <f>IF(S183&lt;Coefficients!$V$3,Coefficients!$X$3-(Coefficients!$X$4-Coefficients!$X$3)*(Coefficients!$V$3-S183)/(Coefficients!$V$4-Coefficients!$V$3),IF(S183&gt;Coefficients!$V$6,(Coefficients!$X$6-Coefficients!$X$5)*(S183-Coefficients!$V$6)/(Coefficients!$V$6-Coefficients!$V$5)+Coefficients!$X$6,VLOOKUP(S183,Coefficients!$V$3:$X$6,3)))</f>
        <v>5.1999999999999975</v>
      </c>
      <c r="CF183" s="119">
        <f t="shared" si="287"/>
        <v>1.6409601519999992E-4</v>
      </c>
      <c r="CG183" s="136">
        <f>VLOOKUP(CB183,Coefficients!$Z$4:$AD$7,4,FALSE)</f>
        <v>0.26500000000000001</v>
      </c>
      <c r="CH183" s="136">
        <f>VLOOKUP(CB183,Coefficients!$Z$4:$AD$7,2,FALSE)</f>
        <v>0.37</v>
      </c>
      <c r="CI183" s="214">
        <f t="shared" si="270"/>
        <v>6.6807129332005237</v>
      </c>
      <c r="CJ183" s="47">
        <f t="shared" si="271"/>
        <v>0.12802447868729563</v>
      </c>
      <c r="CK183" s="34">
        <v>3.35</v>
      </c>
      <c r="CL183" s="52">
        <f t="shared" si="288"/>
        <v>3.8216262294715114E-2</v>
      </c>
      <c r="CM183" s="204">
        <f>VLOOKUP(N183,Coefficients!$E$12:$I$16,3)</f>
        <v>6.0350000000000001</v>
      </c>
      <c r="CN183" s="205">
        <f t="shared" si="289"/>
        <v>2.5000000000000001E-2</v>
      </c>
      <c r="CO183" s="203">
        <f t="shared" si="290"/>
        <v>5.946495647321429</v>
      </c>
      <c r="CP183" s="189">
        <f t="shared" si="291"/>
        <v>83.085195897722087</v>
      </c>
      <c r="DU183" s="134"/>
      <c r="DV183" s="48"/>
    </row>
    <row r="184" spans="2:126" outlineLevel="1">
      <c r="B184" s="56" t="s">
        <v>99</v>
      </c>
      <c r="C184" s="56" t="s">
        <v>194</v>
      </c>
      <c r="D184" s="56">
        <v>2014</v>
      </c>
      <c r="E184" s="57">
        <f>'CSIRO Mk3.5 (Drier)'!M42</f>
        <v>19.75</v>
      </c>
      <c r="F184" s="57">
        <f>'CSIRO Mk3.5 (Drier)'!S42</f>
        <v>60.947499999999998</v>
      </c>
      <c r="G184" s="57">
        <f>'CSIRO Mk3.5 (Drier)'!K42</f>
        <v>398.90000000000009</v>
      </c>
      <c r="H184" s="146">
        <f t="shared" si="242"/>
        <v>2007</v>
      </c>
      <c r="I184" s="141" t="str">
        <f t="shared" si="243"/>
        <v>Pile No 243 @ Berth 107</v>
      </c>
      <c r="J184" s="205" t="str">
        <f t="shared" si="244"/>
        <v>splash</v>
      </c>
      <c r="K184" s="212">
        <f t="shared" si="245"/>
        <v>1</v>
      </c>
      <c r="L184" s="146" t="str">
        <f t="shared" si="246"/>
        <v>C1</v>
      </c>
      <c r="M184" s="146" t="str">
        <f t="shared" si="247"/>
        <v>CB4</v>
      </c>
      <c r="N184" s="146" t="str">
        <f t="shared" si="248"/>
        <v>CL5</v>
      </c>
      <c r="O184" s="146">
        <f t="shared" si="249"/>
        <v>0</v>
      </c>
      <c r="P184" s="146">
        <f t="shared" si="250"/>
        <v>50</v>
      </c>
      <c r="Q184" s="146">
        <f t="shared" si="251"/>
        <v>1200</v>
      </c>
      <c r="R184" s="146">
        <f t="shared" si="252"/>
        <v>60</v>
      </c>
      <c r="S184" s="146">
        <f t="shared" si="253"/>
        <v>0.37</v>
      </c>
      <c r="T184" s="146">
        <f t="shared" si="254"/>
        <v>310</v>
      </c>
      <c r="V184" s="237">
        <f t="shared" si="272"/>
        <v>4.9144166603097325E-2</v>
      </c>
      <c r="W184" s="214">
        <f t="shared" si="273"/>
        <v>1.3271021209690543</v>
      </c>
      <c r="Y184" s="238">
        <f t="shared" si="274"/>
        <v>4.4036753892507843E-2</v>
      </c>
      <c r="Z184" s="214">
        <f t="shared" si="275"/>
        <v>0.14752312553990127</v>
      </c>
      <c r="AB184" s="207">
        <f>INDEX(Coefficients!$O$3:$O$7,MATCH(S184,Coefficients!$O$3:$O$7))</f>
        <v>0.3</v>
      </c>
      <c r="AC184" s="207">
        <f>INDEX(Coefficients!$O$3:$O$7,MATCH(S184,Coefficients!$O$3:$O$7)+1)</f>
        <v>0.4</v>
      </c>
      <c r="AD184" s="212">
        <f>INDEX(Coefficients!$P$3:$P$7,MATCH(S184,Coefficients!$O$3:$O$7))</f>
        <v>50</v>
      </c>
      <c r="AE184" s="212">
        <f>INDEX(Coefficients!$P$3:$P$7,MATCH(S184,Coefficients!$O$3:$O$7)+1)</f>
        <v>41.8</v>
      </c>
      <c r="AF184" s="212">
        <f t="shared" si="255"/>
        <v>44.26</v>
      </c>
      <c r="AG184" s="136">
        <f t="shared" si="256"/>
        <v>2014</v>
      </c>
      <c r="AH184" s="137">
        <f t="shared" si="257"/>
        <v>19.75</v>
      </c>
      <c r="AI184" s="207">
        <f t="shared" si="276"/>
        <v>291.53750000000002</v>
      </c>
      <c r="AJ184" s="213">
        <f t="shared" si="277"/>
        <v>19.435833333333335</v>
      </c>
      <c r="AK184" s="136">
        <v>26</v>
      </c>
      <c r="AL184" s="137">
        <f t="shared" si="258"/>
        <v>60.947499999999998</v>
      </c>
      <c r="AM184" s="214">
        <f t="shared" si="259"/>
        <v>0.96555537742639408</v>
      </c>
      <c r="AN184" s="207">
        <f>INDEX(Coefficients!$K$3:$K$10,MATCH(S184,Coefficients!$K$3:$K$10))</f>
        <v>0.35</v>
      </c>
      <c r="AO184" s="207">
        <f>INDEX(Coefficients!$K$3:$K$10,MATCH(S184,Coefficients!$K$3:$K$10)+1)</f>
        <v>0.4</v>
      </c>
      <c r="AP184" s="207">
        <f>INDEX(Coefficients!$L$3:$L$10,MATCH(S184,Coefficients!$K$3:$K$10))</f>
        <v>0.19142307491680963</v>
      </c>
      <c r="AQ184" s="207">
        <f>INDEX(Coefficients!$L$3:$L$10,MATCH(S184,Coefficients!$K$3:$K$10)+1)</f>
        <v>0.35425563574488944</v>
      </c>
      <c r="AR184" s="214">
        <f>INDEX(Coefficients!$M$3:$M$10,MATCH(S184,Coefficients!$K$3:$K$10))</f>
        <v>0.20023799980895765</v>
      </c>
      <c r="AS184" s="214">
        <f>INDEX(Coefficients!$M$3:$M$10,MATCH(S184,Coefficients!$K$3:$K$10)+1)</f>
        <v>0.20987997823914079</v>
      </c>
      <c r="AT184" s="92">
        <f t="shared" si="278"/>
        <v>2.5655609924804158E-5</v>
      </c>
      <c r="AU184" s="140">
        <f t="shared" si="260"/>
        <v>0.20409479118103091</v>
      </c>
      <c r="AV184" s="215">
        <f t="shared" si="279"/>
        <v>1.4762103431381688E-5</v>
      </c>
      <c r="AW184" s="118">
        <f t="shared" si="280"/>
        <v>4.6584660558845803E-2</v>
      </c>
      <c r="AX184" s="136">
        <f t="shared" si="261"/>
        <v>0.71366705445737511</v>
      </c>
      <c r="AY184" s="205">
        <f t="shared" si="262"/>
        <v>84.741590689541354</v>
      </c>
      <c r="AZ184" s="137">
        <f t="shared" si="263"/>
        <v>398.90000000000009</v>
      </c>
      <c r="BA184" s="213">
        <f t="shared" si="281"/>
        <v>5733.75</v>
      </c>
      <c r="BB184" s="228">
        <f t="shared" si="282"/>
        <v>7.2627499999999997E-4</v>
      </c>
      <c r="BC184" s="136" t="str">
        <f t="shared" si="264"/>
        <v>YES</v>
      </c>
      <c r="BD184" s="209">
        <f t="shared" si="265"/>
        <v>2.4572083301548662</v>
      </c>
      <c r="BE184" s="55">
        <f t="shared" si="266"/>
        <v>4.9144166603097325E-2</v>
      </c>
      <c r="BF184" s="126">
        <f t="shared" si="267"/>
        <v>1.3271021209690543</v>
      </c>
      <c r="BG184" s="46">
        <f t="shared" si="283"/>
        <v>-0.73552814592325932</v>
      </c>
      <c r="BH184" s="204">
        <f>VLOOKUP(M184,Coefficients!$E$4:$I$7,3)</f>
        <v>0.43099999999999999</v>
      </c>
      <c r="BI184" s="136">
        <f t="shared" si="284"/>
        <v>2.5000000000000001E-2</v>
      </c>
      <c r="BJ184" s="50">
        <f t="shared" si="285"/>
        <v>0.42492110416666667</v>
      </c>
      <c r="BK184" s="134">
        <f t="shared" si="286"/>
        <v>6.3585945808722553</v>
      </c>
      <c r="BL184" s="46"/>
      <c r="BM184" s="33"/>
      <c r="CB184" s="205" t="str">
        <f t="shared" si="268"/>
        <v>splash</v>
      </c>
      <c r="CC184" s="212">
        <f t="shared" si="269"/>
        <v>1</v>
      </c>
      <c r="CD184" s="205">
        <f>IF(CB184="atmospheric",IF(CC184&gt;=1,Coefficients!$T$5,Coefficients!$T$4),Coefficients!$T$3)</f>
        <v>7.35</v>
      </c>
      <c r="CE184" s="136">
        <f>IF(S184&lt;Coefficients!$V$3,Coefficients!$X$3-(Coefficients!$X$4-Coefficients!$X$3)*(Coefficients!$V$3-S184)/(Coefficients!$V$4-Coefficients!$V$3),IF(S184&gt;Coefficients!$V$6,(Coefficients!$X$6-Coefficients!$X$5)*(S184-Coefficients!$V$6)/(Coefficients!$V$6-Coefficients!$V$5)+Coefficients!$X$6,VLOOKUP(S184,Coefficients!$V$3:$X$6,3)))</f>
        <v>5.1999999999999975</v>
      </c>
      <c r="CF184" s="119">
        <f t="shared" si="287"/>
        <v>1.6409601519999992E-4</v>
      </c>
      <c r="CG184" s="136">
        <f>VLOOKUP(CB184,Coefficients!$Z$4:$AD$7,4,FALSE)</f>
        <v>0.26500000000000001</v>
      </c>
      <c r="CH184" s="136">
        <f>VLOOKUP(CB184,Coefficients!$Z$4:$AD$7,2,FALSE)</f>
        <v>0.37</v>
      </c>
      <c r="CI184" s="214">
        <f t="shared" si="270"/>
        <v>6.6813776084973249</v>
      </c>
      <c r="CJ184" s="47">
        <f t="shared" si="271"/>
        <v>0.14752312553990127</v>
      </c>
      <c r="CK184" s="34">
        <v>3.35</v>
      </c>
      <c r="CL184" s="52">
        <f t="shared" si="288"/>
        <v>4.4036753892507843E-2</v>
      </c>
      <c r="CM184" s="204">
        <f>VLOOKUP(N184,Coefficients!$E$12:$I$16,3)</f>
        <v>6.0350000000000001</v>
      </c>
      <c r="CN184" s="205">
        <f t="shared" si="289"/>
        <v>2.5000000000000001E-2</v>
      </c>
      <c r="CO184" s="203">
        <f t="shared" si="290"/>
        <v>5.9498813541666671</v>
      </c>
      <c r="CP184" s="189">
        <f t="shared" si="291"/>
        <v>89.035077251888751</v>
      </c>
      <c r="DU184" s="134"/>
      <c r="DV184" s="48"/>
    </row>
    <row r="185" spans="2:126" outlineLevel="1">
      <c r="B185" s="56" t="s">
        <v>99</v>
      </c>
      <c r="C185" s="56" t="s">
        <v>194</v>
      </c>
      <c r="D185" s="56">
        <v>2015</v>
      </c>
      <c r="E185" s="57">
        <f>'CSIRO Mk3.5 (Drier)'!M43</f>
        <v>19.825000000000003</v>
      </c>
      <c r="F185" s="57">
        <f>'CSIRO Mk3.5 (Drier)'!S43</f>
        <v>60.8828125</v>
      </c>
      <c r="G185" s="57">
        <f>'CSIRO Mk3.5 (Drier)'!K43</f>
        <v>401.75000000000011</v>
      </c>
      <c r="H185" s="146">
        <f t="shared" si="242"/>
        <v>2007</v>
      </c>
      <c r="I185" s="141" t="str">
        <f t="shared" si="243"/>
        <v>Pile No 243 @ Berth 107</v>
      </c>
      <c r="J185" s="205" t="str">
        <f t="shared" si="244"/>
        <v>splash</v>
      </c>
      <c r="K185" s="212">
        <f t="shared" si="245"/>
        <v>1</v>
      </c>
      <c r="L185" s="146" t="str">
        <f t="shared" si="246"/>
        <v>C1</v>
      </c>
      <c r="M185" s="146" t="str">
        <f t="shared" si="247"/>
        <v>CB4</v>
      </c>
      <c r="N185" s="146" t="str">
        <f t="shared" si="248"/>
        <v>CL5</v>
      </c>
      <c r="O185" s="146">
        <f t="shared" si="249"/>
        <v>0</v>
      </c>
      <c r="P185" s="146">
        <f t="shared" si="250"/>
        <v>50</v>
      </c>
      <c r="Q185" s="146">
        <f t="shared" si="251"/>
        <v>1200</v>
      </c>
      <c r="R185" s="146">
        <f t="shared" si="252"/>
        <v>60</v>
      </c>
      <c r="S185" s="146">
        <f t="shared" si="253"/>
        <v>0.37</v>
      </c>
      <c r="T185" s="146">
        <f t="shared" si="254"/>
        <v>310</v>
      </c>
      <c r="V185" s="237">
        <f t="shared" si="272"/>
        <v>5.0151350160692741E-2</v>
      </c>
      <c r="W185" s="214">
        <f t="shared" si="273"/>
        <v>1.3774612988488251</v>
      </c>
      <c r="Y185" s="238">
        <f t="shared" si="274"/>
        <v>5.0059038290315112E-2</v>
      </c>
      <c r="Z185" s="214">
        <f t="shared" si="275"/>
        <v>0.16769777827255564</v>
      </c>
      <c r="AB185" s="207">
        <f>INDEX(Coefficients!$O$3:$O$7,MATCH(S185,Coefficients!$O$3:$O$7))</f>
        <v>0.3</v>
      </c>
      <c r="AC185" s="207">
        <f>INDEX(Coefficients!$O$3:$O$7,MATCH(S185,Coefficients!$O$3:$O$7)+1)</f>
        <v>0.4</v>
      </c>
      <c r="AD185" s="212">
        <f>INDEX(Coefficients!$P$3:$P$7,MATCH(S185,Coefficients!$O$3:$O$7))</f>
        <v>50</v>
      </c>
      <c r="AE185" s="212">
        <f>INDEX(Coefficients!$P$3:$P$7,MATCH(S185,Coefficients!$O$3:$O$7)+1)</f>
        <v>41.8</v>
      </c>
      <c r="AF185" s="212">
        <f t="shared" si="255"/>
        <v>44.26</v>
      </c>
      <c r="AG185" s="136">
        <f t="shared" si="256"/>
        <v>2015</v>
      </c>
      <c r="AH185" s="137">
        <f t="shared" si="257"/>
        <v>19.825000000000003</v>
      </c>
      <c r="AI185" s="207">
        <f t="shared" si="276"/>
        <v>311.36250000000001</v>
      </c>
      <c r="AJ185" s="213">
        <f t="shared" si="277"/>
        <v>19.460156250000001</v>
      </c>
      <c r="AK185" s="136">
        <v>27</v>
      </c>
      <c r="AL185" s="137">
        <f t="shared" si="258"/>
        <v>60.8828125</v>
      </c>
      <c r="AM185" s="214">
        <f t="shared" si="259"/>
        <v>0.9670183147862027</v>
      </c>
      <c r="AN185" s="207">
        <f>INDEX(Coefficients!$K$3:$K$10,MATCH(S185,Coefficients!$K$3:$K$10))</f>
        <v>0.35</v>
      </c>
      <c r="AO185" s="207">
        <f>INDEX(Coefficients!$K$3:$K$10,MATCH(S185,Coefficients!$K$3:$K$10)+1)</f>
        <v>0.4</v>
      </c>
      <c r="AP185" s="207">
        <f>INDEX(Coefficients!$L$3:$L$10,MATCH(S185,Coefficients!$K$3:$K$10))</f>
        <v>0.19142307491680963</v>
      </c>
      <c r="AQ185" s="207">
        <f>INDEX(Coefficients!$L$3:$L$10,MATCH(S185,Coefficients!$K$3:$K$10)+1)</f>
        <v>0.35425563574488944</v>
      </c>
      <c r="AR185" s="214">
        <f>INDEX(Coefficients!$M$3:$M$10,MATCH(S185,Coefficients!$K$3:$K$10))</f>
        <v>0.20023799980895765</v>
      </c>
      <c r="AS185" s="214">
        <f>INDEX(Coefficients!$M$3:$M$10,MATCH(S185,Coefficients!$K$3:$K$10)+1)</f>
        <v>0.20987997823914079</v>
      </c>
      <c r="AT185" s="92">
        <f t="shared" si="278"/>
        <v>2.5655609924804158E-5</v>
      </c>
      <c r="AU185" s="140">
        <f t="shared" si="260"/>
        <v>0.20409479118103091</v>
      </c>
      <c r="AV185" s="215">
        <f t="shared" si="279"/>
        <v>1.456893237455266E-5</v>
      </c>
      <c r="AW185" s="118">
        <f t="shared" si="280"/>
        <v>4.5975072084276258E-2</v>
      </c>
      <c r="AX185" s="136">
        <f t="shared" si="261"/>
        <v>0.71366705445737511</v>
      </c>
      <c r="AY185" s="205">
        <f t="shared" si="262"/>
        <v>84.741590689541354</v>
      </c>
      <c r="AZ185" s="137">
        <f t="shared" si="263"/>
        <v>401.75000000000011</v>
      </c>
      <c r="BA185" s="213">
        <f t="shared" si="281"/>
        <v>6135.5</v>
      </c>
      <c r="BB185" s="228">
        <f t="shared" si="282"/>
        <v>7.2859062500000009E-4</v>
      </c>
      <c r="BC185" s="136" t="str">
        <f t="shared" si="264"/>
        <v>YES</v>
      </c>
      <c r="BD185" s="209">
        <f t="shared" si="265"/>
        <v>2.5075675080346369</v>
      </c>
      <c r="BE185" s="55">
        <f t="shared" si="266"/>
        <v>5.0151350160692741E-2</v>
      </c>
      <c r="BF185" s="126">
        <f t="shared" si="267"/>
        <v>1.3774612988488251</v>
      </c>
      <c r="BG185" s="46">
        <f t="shared" si="283"/>
        <v>-0.74332409840822211</v>
      </c>
      <c r="BH185" s="204">
        <f>VLOOKUP(M185,Coefficients!$E$4:$I$7,3)</f>
        <v>0.43099999999999999</v>
      </c>
      <c r="BI185" s="136">
        <f t="shared" si="284"/>
        <v>2.5000000000000001E-2</v>
      </c>
      <c r="BJ185" s="50">
        <f t="shared" si="285"/>
        <v>0.42518318359375001</v>
      </c>
      <c r="BK185" s="134">
        <f t="shared" si="286"/>
        <v>6.7837777644660049</v>
      </c>
      <c r="BL185" s="46"/>
      <c r="BM185" s="33"/>
      <c r="CB185" s="205" t="str">
        <f t="shared" si="268"/>
        <v>splash</v>
      </c>
      <c r="CC185" s="212">
        <f t="shared" si="269"/>
        <v>1</v>
      </c>
      <c r="CD185" s="205">
        <f>IF(CB185="atmospheric",IF(CC185&gt;=1,Coefficients!$T$5,Coefficients!$T$4),Coefficients!$T$3)</f>
        <v>7.35</v>
      </c>
      <c r="CE185" s="136">
        <f>IF(S185&lt;Coefficients!$V$3,Coefficients!$X$3-(Coefficients!$X$4-Coefficients!$X$3)*(Coefficients!$V$3-S185)/(Coefficients!$V$4-Coefficients!$V$3),IF(S185&gt;Coefficients!$V$6,(Coefficients!$X$6-Coefficients!$X$5)*(S185-Coefficients!$V$6)/(Coefficients!$V$6-Coefficients!$V$5)+Coefficients!$X$6,VLOOKUP(S185,Coefficients!$V$3:$X$6,3)))</f>
        <v>5.1999999999999975</v>
      </c>
      <c r="CF185" s="119">
        <f t="shared" si="287"/>
        <v>1.6409601519999992E-4</v>
      </c>
      <c r="CG185" s="136">
        <f>VLOOKUP(CB185,Coefficients!$Z$4:$AD$7,4,FALSE)</f>
        <v>0.26500000000000001</v>
      </c>
      <c r="CH185" s="136">
        <f>VLOOKUP(CB185,Coefficients!$Z$4:$AD$7,2,FALSE)</f>
        <v>0.37</v>
      </c>
      <c r="CI185" s="214">
        <f t="shared" si="270"/>
        <v>6.6819095340667545</v>
      </c>
      <c r="CJ185" s="47">
        <f t="shared" si="271"/>
        <v>0.16769777827255564</v>
      </c>
      <c r="CK185" s="34">
        <v>3.35</v>
      </c>
      <c r="CL185" s="52">
        <f t="shared" si="288"/>
        <v>5.0059038290315112E-2</v>
      </c>
      <c r="CM185" s="204">
        <f>VLOOKUP(N185,Coefficients!$E$12:$I$16,3)</f>
        <v>6.0350000000000001</v>
      </c>
      <c r="CN185" s="205">
        <f t="shared" si="289"/>
        <v>2.5000000000000001E-2</v>
      </c>
      <c r="CO185" s="203">
        <f t="shared" si="290"/>
        <v>5.9535510742187503</v>
      </c>
      <c r="CP185" s="189">
        <f t="shared" si="291"/>
        <v>94.988628326107502</v>
      </c>
      <c r="DU185" s="134"/>
      <c r="DV185" s="48"/>
    </row>
    <row r="186" spans="2:126" outlineLevel="1">
      <c r="B186" s="56" t="s">
        <v>99</v>
      </c>
      <c r="C186" s="56" t="s">
        <v>194</v>
      </c>
      <c r="D186" s="56">
        <v>2016</v>
      </c>
      <c r="E186" s="57">
        <f>'CSIRO Mk3.5 (Drier)'!M44</f>
        <v>19.900000000000002</v>
      </c>
      <c r="F186" s="57">
        <f>'CSIRO Mk3.5 (Drier)'!S44</f>
        <v>60.818125000000002</v>
      </c>
      <c r="G186" s="57">
        <f>'CSIRO Mk3.5 (Drier)'!K44</f>
        <v>404.60000000000014</v>
      </c>
      <c r="H186" s="146">
        <f t="shared" si="242"/>
        <v>2007</v>
      </c>
      <c r="I186" s="141" t="str">
        <f t="shared" si="243"/>
        <v>Pile No 243 @ Berth 107</v>
      </c>
      <c r="J186" s="205" t="str">
        <f t="shared" si="244"/>
        <v>splash</v>
      </c>
      <c r="K186" s="212">
        <f t="shared" si="245"/>
        <v>1</v>
      </c>
      <c r="L186" s="146" t="str">
        <f t="shared" si="246"/>
        <v>C1</v>
      </c>
      <c r="M186" s="146" t="str">
        <f t="shared" si="247"/>
        <v>CB4</v>
      </c>
      <c r="N186" s="146" t="str">
        <f t="shared" si="248"/>
        <v>CL5</v>
      </c>
      <c r="O186" s="146">
        <f t="shared" si="249"/>
        <v>0</v>
      </c>
      <c r="P186" s="146">
        <f t="shared" si="250"/>
        <v>50</v>
      </c>
      <c r="Q186" s="146">
        <f t="shared" si="251"/>
        <v>1200</v>
      </c>
      <c r="R186" s="146">
        <f t="shared" si="252"/>
        <v>60</v>
      </c>
      <c r="S186" s="146">
        <f t="shared" si="253"/>
        <v>0.37</v>
      </c>
      <c r="T186" s="146">
        <f t="shared" si="254"/>
        <v>310</v>
      </c>
      <c r="V186" s="237">
        <f t="shared" si="272"/>
        <v>5.1127342705946176E-2</v>
      </c>
      <c r="W186" s="214">
        <f t="shared" si="273"/>
        <v>1.4262609261114969</v>
      </c>
      <c r="Y186" s="238">
        <f t="shared" si="274"/>
        <v>5.6251844369469506E-2</v>
      </c>
      <c r="Z186" s="214">
        <f t="shared" si="275"/>
        <v>0.18844367863772285</v>
      </c>
      <c r="AB186" s="207">
        <f>INDEX(Coefficients!$O$3:$O$7,MATCH(S186,Coefficients!$O$3:$O$7))</f>
        <v>0.3</v>
      </c>
      <c r="AC186" s="207">
        <f>INDEX(Coefficients!$O$3:$O$7,MATCH(S186,Coefficients!$O$3:$O$7)+1)</f>
        <v>0.4</v>
      </c>
      <c r="AD186" s="212">
        <f>INDEX(Coefficients!$P$3:$P$7,MATCH(S186,Coefficients!$O$3:$O$7))</f>
        <v>50</v>
      </c>
      <c r="AE186" s="212">
        <f>INDEX(Coefficients!$P$3:$P$7,MATCH(S186,Coefficients!$O$3:$O$7)+1)</f>
        <v>41.8</v>
      </c>
      <c r="AF186" s="212">
        <f t="shared" si="255"/>
        <v>44.26</v>
      </c>
      <c r="AG186" s="136">
        <f t="shared" si="256"/>
        <v>2016</v>
      </c>
      <c r="AH186" s="137">
        <f t="shared" si="257"/>
        <v>19.900000000000002</v>
      </c>
      <c r="AI186" s="207">
        <f t="shared" si="276"/>
        <v>331.26249999999999</v>
      </c>
      <c r="AJ186" s="213">
        <f t="shared" si="277"/>
        <v>19.486029411764704</v>
      </c>
      <c r="AK186" s="136">
        <v>28</v>
      </c>
      <c r="AL186" s="137">
        <f t="shared" si="258"/>
        <v>60.818125000000002</v>
      </c>
      <c r="AM186" s="214">
        <f t="shared" si="259"/>
        <v>0.96857665922313518</v>
      </c>
      <c r="AN186" s="207">
        <f>INDEX(Coefficients!$K$3:$K$10,MATCH(S186,Coefficients!$K$3:$K$10))</f>
        <v>0.35</v>
      </c>
      <c r="AO186" s="207">
        <f>INDEX(Coefficients!$K$3:$K$10,MATCH(S186,Coefficients!$K$3:$K$10)+1)</f>
        <v>0.4</v>
      </c>
      <c r="AP186" s="207">
        <f>INDEX(Coefficients!$L$3:$L$10,MATCH(S186,Coefficients!$K$3:$K$10))</f>
        <v>0.19142307491680963</v>
      </c>
      <c r="AQ186" s="207">
        <f>INDEX(Coefficients!$L$3:$L$10,MATCH(S186,Coefficients!$K$3:$K$10)+1)</f>
        <v>0.35425563574488944</v>
      </c>
      <c r="AR186" s="214">
        <f>INDEX(Coefficients!$M$3:$M$10,MATCH(S186,Coefficients!$K$3:$K$10))</f>
        <v>0.20023799980895765</v>
      </c>
      <c r="AS186" s="214">
        <f>INDEX(Coefficients!$M$3:$M$10,MATCH(S186,Coefficients!$K$3:$K$10)+1)</f>
        <v>0.20987997823914079</v>
      </c>
      <c r="AT186" s="92">
        <f t="shared" si="278"/>
        <v>2.5655609924804158E-5</v>
      </c>
      <c r="AU186" s="140">
        <f t="shared" si="260"/>
        <v>0.20409479118103091</v>
      </c>
      <c r="AV186" s="215">
        <f t="shared" si="279"/>
        <v>1.4389779136723271E-5</v>
      </c>
      <c r="AW186" s="118">
        <f t="shared" si="280"/>
        <v>4.5409719537392014E-2</v>
      </c>
      <c r="AX186" s="136">
        <f t="shared" si="261"/>
        <v>0.71366705445737511</v>
      </c>
      <c r="AY186" s="205">
        <f t="shared" si="262"/>
        <v>84.741590689541354</v>
      </c>
      <c r="AZ186" s="137">
        <f t="shared" si="263"/>
        <v>404.60000000000014</v>
      </c>
      <c r="BA186" s="213">
        <f t="shared" si="281"/>
        <v>6540.1</v>
      </c>
      <c r="BB186" s="228">
        <f t="shared" si="282"/>
        <v>7.309523529411766E-4</v>
      </c>
      <c r="BC186" s="136" t="str">
        <f t="shared" si="264"/>
        <v>YES</v>
      </c>
      <c r="BD186" s="209">
        <f t="shared" si="265"/>
        <v>2.5563671352973087</v>
      </c>
      <c r="BE186" s="55">
        <f t="shared" si="266"/>
        <v>5.1127342705946176E-2</v>
      </c>
      <c r="BF186" s="126">
        <f t="shared" si="267"/>
        <v>1.4262609261114969</v>
      </c>
      <c r="BG186" s="46">
        <f t="shared" si="283"/>
        <v>-0.75038365397158258</v>
      </c>
      <c r="BH186" s="204">
        <f>VLOOKUP(M186,Coefficients!$E$4:$I$7,3)</f>
        <v>0.43099999999999999</v>
      </c>
      <c r="BI186" s="136">
        <f t="shared" si="284"/>
        <v>2.5000000000000001E-2</v>
      </c>
      <c r="BJ186" s="50">
        <f t="shared" si="285"/>
        <v>0.42546196691176469</v>
      </c>
      <c r="BK186" s="134">
        <f t="shared" si="286"/>
        <v>7.2092397313777692</v>
      </c>
      <c r="BL186" s="46"/>
      <c r="BM186" s="33"/>
      <c r="CB186" s="205" t="str">
        <f t="shared" si="268"/>
        <v>splash</v>
      </c>
      <c r="CC186" s="212">
        <f t="shared" si="269"/>
        <v>1</v>
      </c>
      <c r="CD186" s="205">
        <f>IF(CB186="atmospheric",IF(CC186&gt;=1,Coefficients!$T$5,Coefficients!$T$4),Coefficients!$T$3)</f>
        <v>7.35</v>
      </c>
      <c r="CE186" s="136">
        <f>IF(S186&lt;Coefficients!$V$3,Coefficients!$X$3-(Coefficients!$X$4-Coefficients!$X$3)*(Coefficients!$V$3-S186)/(Coefficients!$V$4-Coefficients!$V$3),IF(S186&gt;Coefficients!$V$6,(Coefficients!$X$6-Coefficients!$X$5)*(S186-Coefficients!$V$6)/(Coefficients!$V$6-Coefficients!$V$5)+Coefficients!$X$6,VLOOKUP(S186,Coefficients!$V$3:$X$6,3)))</f>
        <v>5.1999999999999975</v>
      </c>
      <c r="CF186" s="119">
        <f t="shared" si="287"/>
        <v>1.6409601519999992E-4</v>
      </c>
      <c r="CG186" s="136">
        <f>VLOOKUP(CB186,Coefficients!$Z$4:$AD$7,4,FALSE)</f>
        <v>0.26500000000000001</v>
      </c>
      <c r="CH186" s="136">
        <f>VLOOKUP(CB186,Coefficients!$Z$4:$AD$7,2,FALSE)</f>
        <v>0.37</v>
      </c>
      <c r="CI186" s="214">
        <f t="shared" si="270"/>
        <v>6.6823270489592996</v>
      </c>
      <c r="CJ186" s="47">
        <f t="shared" si="271"/>
        <v>0.18844367863772285</v>
      </c>
      <c r="CK186" s="34">
        <v>3.35</v>
      </c>
      <c r="CL186" s="52">
        <f t="shared" si="288"/>
        <v>5.6251844369469506E-2</v>
      </c>
      <c r="CM186" s="204">
        <f>VLOOKUP(N186,Coefficients!$E$12:$I$16,3)</f>
        <v>6.0350000000000001</v>
      </c>
      <c r="CN186" s="205">
        <f t="shared" si="289"/>
        <v>2.5000000000000001E-2</v>
      </c>
      <c r="CO186" s="203">
        <f t="shared" si="290"/>
        <v>5.9574546874999994</v>
      </c>
      <c r="CP186" s="189">
        <f t="shared" si="291"/>
        <v>100.94608301360751</v>
      </c>
      <c r="DU186" s="134"/>
      <c r="DV186" s="48"/>
    </row>
    <row r="187" spans="2:126" outlineLevel="1">
      <c r="B187" s="56" t="s">
        <v>99</v>
      </c>
      <c r="C187" s="56" t="s">
        <v>194</v>
      </c>
      <c r="D187" s="56">
        <v>2017</v>
      </c>
      <c r="E187" s="57">
        <f>'CSIRO Mk3.5 (Drier)'!M45</f>
        <v>19.975000000000001</v>
      </c>
      <c r="F187" s="57">
        <f>'CSIRO Mk3.5 (Drier)'!S45</f>
        <v>60.753437500000004</v>
      </c>
      <c r="G187" s="57">
        <f>'CSIRO Mk3.5 (Drier)'!K45</f>
        <v>407.45000000000016</v>
      </c>
      <c r="H187" s="146">
        <f t="shared" si="242"/>
        <v>2007</v>
      </c>
      <c r="I187" s="141" t="str">
        <f t="shared" si="243"/>
        <v>Pile No 243 @ Berth 107</v>
      </c>
      <c r="J187" s="205" t="str">
        <f t="shared" si="244"/>
        <v>splash</v>
      </c>
      <c r="K187" s="212">
        <f t="shared" si="245"/>
        <v>1</v>
      </c>
      <c r="L187" s="146" t="str">
        <f t="shared" si="246"/>
        <v>C1</v>
      </c>
      <c r="M187" s="146" t="str">
        <f t="shared" si="247"/>
        <v>CB4</v>
      </c>
      <c r="N187" s="146" t="str">
        <f t="shared" si="248"/>
        <v>CL5</v>
      </c>
      <c r="O187" s="146">
        <f t="shared" si="249"/>
        <v>0</v>
      </c>
      <c r="P187" s="146">
        <f t="shared" si="250"/>
        <v>50</v>
      </c>
      <c r="Q187" s="146">
        <f t="shared" si="251"/>
        <v>1200</v>
      </c>
      <c r="R187" s="146">
        <f t="shared" si="252"/>
        <v>60</v>
      </c>
      <c r="S187" s="146">
        <f t="shared" si="253"/>
        <v>0.37</v>
      </c>
      <c r="T187" s="146">
        <f t="shared" si="254"/>
        <v>310</v>
      </c>
      <c r="V187" s="237">
        <f t="shared" si="272"/>
        <v>5.2075313948331869E-2</v>
      </c>
      <c r="W187" s="214">
        <f t="shared" si="273"/>
        <v>1.4736594882307816</v>
      </c>
      <c r="Y187" s="238">
        <f t="shared" si="274"/>
        <v>6.2587801393778272E-2</v>
      </c>
      <c r="Z187" s="214">
        <f t="shared" si="275"/>
        <v>0.20966913466915724</v>
      </c>
      <c r="AB187" s="207">
        <f>INDEX(Coefficients!$O$3:$O$7,MATCH(S187,Coefficients!$O$3:$O$7))</f>
        <v>0.3</v>
      </c>
      <c r="AC187" s="207">
        <f>INDEX(Coefficients!$O$3:$O$7,MATCH(S187,Coefficients!$O$3:$O$7)+1)</f>
        <v>0.4</v>
      </c>
      <c r="AD187" s="212">
        <f>INDEX(Coefficients!$P$3:$P$7,MATCH(S187,Coefficients!$O$3:$O$7))</f>
        <v>50</v>
      </c>
      <c r="AE187" s="212">
        <f>INDEX(Coefficients!$P$3:$P$7,MATCH(S187,Coefficients!$O$3:$O$7)+1)</f>
        <v>41.8</v>
      </c>
      <c r="AF187" s="212">
        <f t="shared" si="255"/>
        <v>44.26</v>
      </c>
      <c r="AG187" s="136">
        <f t="shared" si="256"/>
        <v>2017</v>
      </c>
      <c r="AH187" s="137">
        <f t="shared" si="257"/>
        <v>19.975000000000001</v>
      </c>
      <c r="AI187" s="207">
        <f t="shared" si="276"/>
        <v>351.23750000000001</v>
      </c>
      <c r="AJ187" s="213">
        <f t="shared" si="277"/>
        <v>19.513194444444444</v>
      </c>
      <c r="AK187" s="136">
        <v>29</v>
      </c>
      <c r="AL187" s="137">
        <f t="shared" si="258"/>
        <v>60.753437500000004</v>
      </c>
      <c r="AM187" s="214">
        <f t="shared" si="259"/>
        <v>0.97021521838366198</v>
      </c>
      <c r="AN187" s="207">
        <f>INDEX(Coefficients!$K$3:$K$10,MATCH(S187,Coefficients!$K$3:$K$10))</f>
        <v>0.35</v>
      </c>
      <c r="AO187" s="207">
        <f>INDEX(Coefficients!$K$3:$K$10,MATCH(S187,Coefficients!$K$3:$K$10)+1)</f>
        <v>0.4</v>
      </c>
      <c r="AP187" s="207">
        <f>INDEX(Coefficients!$L$3:$L$10,MATCH(S187,Coefficients!$K$3:$K$10))</f>
        <v>0.19142307491680963</v>
      </c>
      <c r="AQ187" s="207">
        <f>INDEX(Coefficients!$L$3:$L$10,MATCH(S187,Coefficients!$K$3:$K$10)+1)</f>
        <v>0.35425563574488944</v>
      </c>
      <c r="AR187" s="214">
        <f>INDEX(Coefficients!$M$3:$M$10,MATCH(S187,Coefficients!$K$3:$K$10))</f>
        <v>0.20023799980895765</v>
      </c>
      <c r="AS187" s="214">
        <f>INDEX(Coefficients!$M$3:$M$10,MATCH(S187,Coefficients!$K$3:$K$10)+1)</f>
        <v>0.20987997823914079</v>
      </c>
      <c r="AT187" s="92">
        <f t="shared" si="278"/>
        <v>2.5655609924804158E-5</v>
      </c>
      <c r="AU187" s="140">
        <f t="shared" si="260"/>
        <v>0.20409479118103091</v>
      </c>
      <c r="AV187" s="215">
        <f t="shared" si="279"/>
        <v>1.4222887144787821E-5</v>
      </c>
      <c r="AW187" s="118">
        <f t="shared" si="280"/>
        <v>4.4883059713442051E-2</v>
      </c>
      <c r="AX187" s="136">
        <f t="shared" si="261"/>
        <v>0.71366705445737511</v>
      </c>
      <c r="AY187" s="205">
        <f t="shared" si="262"/>
        <v>84.741590689541354</v>
      </c>
      <c r="AZ187" s="137">
        <f t="shared" si="263"/>
        <v>407.45000000000016</v>
      </c>
      <c r="BA187" s="213">
        <f t="shared" si="281"/>
        <v>6947.55</v>
      </c>
      <c r="BB187" s="228">
        <f t="shared" si="282"/>
        <v>7.3335250000000011E-4</v>
      </c>
      <c r="BC187" s="136" t="str">
        <f t="shared" si="264"/>
        <v>YES</v>
      </c>
      <c r="BD187" s="209">
        <f t="shared" si="265"/>
        <v>2.6037656974165935</v>
      </c>
      <c r="BE187" s="55">
        <f t="shared" si="266"/>
        <v>5.2075313948331869E-2</v>
      </c>
      <c r="BF187" s="126">
        <f t="shared" si="267"/>
        <v>1.4736594882307816</v>
      </c>
      <c r="BG187" s="46">
        <f t="shared" si="283"/>
        <v>-0.75681312861929295</v>
      </c>
      <c r="BH187" s="204">
        <f>VLOOKUP(M187,Coefficients!$E$4:$I$7,3)</f>
        <v>0.43099999999999999</v>
      </c>
      <c r="BI187" s="136">
        <f t="shared" si="284"/>
        <v>2.5000000000000001E-2</v>
      </c>
      <c r="BJ187" s="50">
        <f t="shared" si="285"/>
        <v>0.4257546701388889</v>
      </c>
      <c r="BK187" s="134">
        <f t="shared" si="286"/>
        <v>7.634994401516658</v>
      </c>
      <c r="BL187" s="46"/>
      <c r="BM187" s="33"/>
      <c r="BQ187" s="135"/>
      <c r="BR187" s="135"/>
      <c r="BS187" s="135"/>
      <c r="CB187" s="205" t="str">
        <f t="shared" si="268"/>
        <v>splash</v>
      </c>
      <c r="CC187" s="212">
        <f t="shared" si="269"/>
        <v>1</v>
      </c>
      <c r="CD187" s="205">
        <f>IF(CB187="atmospheric",IF(CC187&gt;=1,Coefficients!$T$5,Coefficients!$T$4),Coefficients!$T$3)</f>
        <v>7.35</v>
      </c>
      <c r="CE187" s="136">
        <f>IF(S187&lt;Coefficients!$V$3,Coefficients!$X$3-(Coefficients!$X$4-Coefficients!$X$3)*(Coefficients!$V$3-S187)/(Coefficients!$V$4-Coefficients!$V$3),IF(S187&gt;Coefficients!$V$6,(Coefficients!$X$6-Coefficients!$X$5)*(S187-Coefficients!$V$6)/(Coefficients!$V$6-Coefficients!$V$5)+Coefficients!$X$6,VLOOKUP(S187,Coefficients!$V$3:$X$6,3)))</f>
        <v>5.1999999999999975</v>
      </c>
      <c r="CF187" s="119">
        <f t="shared" si="287"/>
        <v>1.6409601519999992E-4</v>
      </c>
      <c r="CG187" s="136">
        <f>VLOOKUP(CB187,Coefficients!$Z$4:$AD$7,4,FALSE)</f>
        <v>0.26500000000000001</v>
      </c>
      <c r="CH187" s="136">
        <f>VLOOKUP(CB187,Coefficients!$Z$4:$AD$7,2,FALSE)</f>
        <v>0.37</v>
      </c>
      <c r="CI187" s="214">
        <f t="shared" si="270"/>
        <v>6.6826450484737991</v>
      </c>
      <c r="CJ187" s="47">
        <f t="shared" si="271"/>
        <v>0.20966913466915724</v>
      </c>
      <c r="CK187" s="34">
        <v>3.35</v>
      </c>
      <c r="CL187" s="52">
        <f t="shared" si="288"/>
        <v>6.2587801393778272E-2</v>
      </c>
      <c r="CM187" s="204">
        <f>VLOOKUP(N187,Coefficients!$E$12:$I$16,3)</f>
        <v>6.0350000000000001</v>
      </c>
      <c r="CN187" s="205">
        <f t="shared" si="289"/>
        <v>2.5000000000000001E-2</v>
      </c>
      <c r="CO187" s="203">
        <f t="shared" si="290"/>
        <v>5.9615532118055556</v>
      </c>
      <c r="CP187" s="189">
        <f t="shared" si="291"/>
        <v>106.90763622541306</v>
      </c>
      <c r="DU187" s="134"/>
      <c r="DV187" s="48"/>
    </row>
    <row r="188" spans="2:126" outlineLevel="1">
      <c r="B188" s="56" t="s">
        <v>99</v>
      </c>
      <c r="C188" s="56" t="s">
        <v>194</v>
      </c>
      <c r="D188" s="56">
        <v>2018</v>
      </c>
      <c r="E188" s="57">
        <f>'CSIRO Mk3.5 (Drier)'!M46</f>
        <v>20.05</v>
      </c>
      <c r="F188" s="57">
        <f>'CSIRO Mk3.5 (Drier)'!S46</f>
        <v>60.688749999999999</v>
      </c>
      <c r="G188" s="57">
        <f>'CSIRO Mk3.5 (Drier)'!K46</f>
        <v>410.30000000000018</v>
      </c>
      <c r="H188" s="146">
        <f t="shared" si="242"/>
        <v>2007</v>
      </c>
      <c r="I188" s="141" t="str">
        <f t="shared" si="243"/>
        <v>Pile No 243 @ Berth 107</v>
      </c>
      <c r="J188" s="205" t="str">
        <f t="shared" si="244"/>
        <v>splash</v>
      </c>
      <c r="K188" s="212">
        <f t="shared" si="245"/>
        <v>1</v>
      </c>
      <c r="L188" s="146" t="str">
        <f t="shared" si="246"/>
        <v>C1</v>
      </c>
      <c r="M188" s="146" t="str">
        <f t="shared" si="247"/>
        <v>CB4</v>
      </c>
      <c r="N188" s="146" t="str">
        <f t="shared" si="248"/>
        <v>CL5</v>
      </c>
      <c r="O188" s="146">
        <f t="shared" si="249"/>
        <v>0</v>
      </c>
      <c r="P188" s="146">
        <f t="shared" si="250"/>
        <v>50</v>
      </c>
      <c r="Q188" s="146">
        <f t="shared" si="251"/>
        <v>1200</v>
      </c>
      <c r="R188" s="146">
        <f t="shared" si="252"/>
        <v>60</v>
      </c>
      <c r="S188" s="146">
        <f t="shared" si="253"/>
        <v>0.37</v>
      </c>
      <c r="T188" s="146">
        <f t="shared" si="254"/>
        <v>310</v>
      </c>
      <c r="V188" s="237">
        <f t="shared" si="272"/>
        <v>5.2997974709849724E-2</v>
      </c>
      <c r="W188" s="214">
        <f t="shared" si="273"/>
        <v>1.5197925263066745</v>
      </c>
      <c r="Y188" s="238">
        <f t="shared" si="274"/>
        <v>6.904296476506136E-2</v>
      </c>
      <c r="Z188" s="214">
        <f t="shared" si="275"/>
        <v>0.23129393196295558</v>
      </c>
      <c r="AB188" s="207">
        <f>INDEX(Coefficients!$O$3:$O$7,MATCH(S188,Coefficients!$O$3:$O$7))</f>
        <v>0.3</v>
      </c>
      <c r="AC188" s="207">
        <f>INDEX(Coefficients!$O$3:$O$7,MATCH(S188,Coefficients!$O$3:$O$7)+1)</f>
        <v>0.4</v>
      </c>
      <c r="AD188" s="212">
        <f>INDEX(Coefficients!$P$3:$P$7,MATCH(S188,Coefficients!$O$3:$O$7))</f>
        <v>50</v>
      </c>
      <c r="AE188" s="212">
        <f>INDEX(Coefficients!$P$3:$P$7,MATCH(S188,Coefficients!$O$3:$O$7)+1)</f>
        <v>41.8</v>
      </c>
      <c r="AF188" s="212">
        <f t="shared" si="255"/>
        <v>44.26</v>
      </c>
      <c r="AG188" s="136">
        <f t="shared" si="256"/>
        <v>2018</v>
      </c>
      <c r="AH188" s="137">
        <f t="shared" si="257"/>
        <v>20.05</v>
      </c>
      <c r="AI188" s="207">
        <f t="shared" si="276"/>
        <v>371.28750000000002</v>
      </c>
      <c r="AJ188" s="213">
        <f t="shared" si="277"/>
        <v>19.541447368421053</v>
      </c>
      <c r="AK188" s="136">
        <v>30</v>
      </c>
      <c r="AL188" s="137">
        <f t="shared" si="258"/>
        <v>60.688749999999999</v>
      </c>
      <c r="AM188" s="214">
        <f t="shared" si="259"/>
        <v>0.97192201483294449</v>
      </c>
      <c r="AN188" s="207">
        <f>INDEX(Coefficients!$K$3:$K$10,MATCH(S188,Coefficients!$K$3:$K$10))</f>
        <v>0.35</v>
      </c>
      <c r="AO188" s="207">
        <f>INDEX(Coefficients!$K$3:$K$10,MATCH(S188,Coefficients!$K$3:$K$10)+1)</f>
        <v>0.4</v>
      </c>
      <c r="AP188" s="207">
        <f>INDEX(Coefficients!$L$3:$L$10,MATCH(S188,Coefficients!$K$3:$K$10))</f>
        <v>0.19142307491680963</v>
      </c>
      <c r="AQ188" s="207">
        <f>INDEX(Coefficients!$L$3:$L$10,MATCH(S188,Coefficients!$K$3:$K$10)+1)</f>
        <v>0.35425563574488944</v>
      </c>
      <c r="AR188" s="214">
        <f>INDEX(Coefficients!$M$3:$M$10,MATCH(S188,Coefficients!$K$3:$K$10))</f>
        <v>0.20023799980895765</v>
      </c>
      <c r="AS188" s="214">
        <f>INDEX(Coefficients!$M$3:$M$10,MATCH(S188,Coefficients!$K$3:$K$10)+1)</f>
        <v>0.20987997823914079</v>
      </c>
      <c r="AT188" s="92">
        <f t="shared" si="278"/>
        <v>2.5655609924804158E-5</v>
      </c>
      <c r="AU188" s="140">
        <f t="shared" si="260"/>
        <v>0.20409479118103091</v>
      </c>
      <c r="AV188" s="215">
        <f t="shared" si="279"/>
        <v>1.4066802653302827E-5</v>
      </c>
      <c r="AW188" s="118">
        <f t="shared" si="280"/>
        <v>4.4390505038688098E-2</v>
      </c>
      <c r="AX188" s="136">
        <f t="shared" si="261"/>
        <v>0.71366705445737511</v>
      </c>
      <c r="AY188" s="205">
        <f t="shared" si="262"/>
        <v>84.741590689541354</v>
      </c>
      <c r="AZ188" s="137">
        <f t="shared" si="263"/>
        <v>410.30000000000018</v>
      </c>
      <c r="BA188" s="213">
        <f t="shared" si="281"/>
        <v>7357.85</v>
      </c>
      <c r="BB188" s="228">
        <f t="shared" si="282"/>
        <v>7.3578500000000008E-4</v>
      </c>
      <c r="BC188" s="136" t="str">
        <f t="shared" si="264"/>
        <v>YES</v>
      </c>
      <c r="BD188" s="209">
        <f t="shared" si="265"/>
        <v>2.6498987354924863</v>
      </c>
      <c r="BE188" s="55">
        <f t="shared" si="266"/>
        <v>5.2997974709849724E-2</v>
      </c>
      <c r="BF188" s="126">
        <f t="shared" si="267"/>
        <v>1.5197925263066745</v>
      </c>
      <c r="BG188" s="46">
        <f t="shared" si="283"/>
        <v>-0.76269858789895362</v>
      </c>
      <c r="BH188" s="204">
        <f>VLOOKUP(M188,Coefficients!$E$4:$I$7,3)</f>
        <v>0.43099999999999999</v>
      </c>
      <c r="BI188" s="136">
        <f t="shared" si="284"/>
        <v>2.5000000000000001E-2</v>
      </c>
      <c r="BJ188" s="50">
        <f t="shared" si="285"/>
        <v>0.42605909539473685</v>
      </c>
      <c r="BK188" s="134">
        <f t="shared" si="286"/>
        <v>8.0610534969113949</v>
      </c>
      <c r="BL188" s="46"/>
      <c r="BM188" s="33"/>
      <c r="BQ188" s="135"/>
      <c r="BR188" s="135"/>
      <c r="BS188" s="135"/>
      <c r="CB188" s="205" t="str">
        <f t="shared" si="268"/>
        <v>splash</v>
      </c>
      <c r="CC188" s="212">
        <f t="shared" si="269"/>
        <v>1</v>
      </c>
      <c r="CD188" s="205">
        <f>IF(CB188="atmospheric",IF(CC188&gt;=1,Coefficients!$T$5,Coefficients!$T$4),Coefficients!$T$3)</f>
        <v>7.35</v>
      </c>
      <c r="CE188" s="136">
        <f>IF(S188&lt;Coefficients!$V$3,Coefficients!$X$3-(Coefficients!$X$4-Coefficients!$X$3)*(Coefficients!$V$3-S188)/(Coefficients!$V$4-Coefficients!$V$3),IF(S188&gt;Coefficients!$V$6,(Coefficients!$X$6-Coefficients!$X$5)*(S188-Coefficients!$V$6)/(Coefficients!$V$6-Coefficients!$V$5)+Coefficients!$X$6,VLOOKUP(S188,Coefficients!$V$3:$X$6,3)))</f>
        <v>5.1999999999999975</v>
      </c>
      <c r="CF188" s="119">
        <f t="shared" si="287"/>
        <v>1.6409601519999992E-4</v>
      </c>
      <c r="CG188" s="136">
        <f>VLOOKUP(CB188,Coefficients!$Z$4:$AD$7,4,FALSE)</f>
        <v>0.26500000000000001</v>
      </c>
      <c r="CH188" s="136">
        <f>VLOOKUP(CB188,Coefficients!$Z$4:$AD$7,2,FALSE)</f>
        <v>0.37</v>
      </c>
      <c r="CI188" s="214">
        <f t="shared" si="270"/>
        <v>6.6828757880980021</v>
      </c>
      <c r="CJ188" s="47">
        <f t="shared" si="271"/>
        <v>0.23129393196295558</v>
      </c>
      <c r="CK188" s="34">
        <v>3.35</v>
      </c>
      <c r="CL188" s="52">
        <f t="shared" si="288"/>
        <v>6.904296476506136E-2</v>
      </c>
      <c r="CM188" s="204">
        <f>VLOOKUP(N188,Coefficients!$E$12:$I$16,3)</f>
        <v>6.0350000000000001</v>
      </c>
      <c r="CN188" s="205">
        <f t="shared" si="289"/>
        <v>2.5000000000000001E-2</v>
      </c>
      <c r="CO188" s="203">
        <f t="shared" si="290"/>
        <v>5.965815871710527</v>
      </c>
      <c r="CP188" s="189">
        <f t="shared" si="291"/>
        <v>112.87345209712359</v>
      </c>
      <c r="DU188" s="134"/>
      <c r="DV188" s="48"/>
    </row>
    <row r="189" spans="2:126" outlineLevel="1">
      <c r="B189" s="56" t="s">
        <v>99</v>
      </c>
      <c r="C189" s="56" t="s">
        <v>194</v>
      </c>
      <c r="D189" s="56">
        <v>2019</v>
      </c>
      <c r="E189" s="57">
        <f>'CSIRO Mk3.5 (Drier)'!M47</f>
        <v>20.125</v>
      </c>
      <c r="F189" s="57">
        <f>'CSIRO Mk3.5 (Drier)'!S47</f>
        <v>60.624062500000001</v>
      </c>
      <c r="G189" s="57">
        <f>'CSIRO Mk3.5 (Drier)'!K47</f>
        <v>413.1500000000002</v>
      </c>
      <c r="H189" s="146">
        <f t="shared" si="242"/>
        <v>2007</v>
      </c>
      <c r="I189" s="141" t="str">
        <f t="shared" si="243"/>
        <v>Pile No 243 @ Berth 107</v>
      </c>
      <c r="J189" s="205" t="str">
        <f t="shared" si="244"/>
        <v>splash</v>
      </c>
      <c r="K189" s="212">
        <f t="shared" si="245"/>
        <v>1</v>
      </c>
      <c r="L189" s="146" t="str">
        <f t="shared" si="246"/>
        <v>C1</v>
      </c>
      <c r="M189" s="146" t="str">
        <f t="shared" si="247"/>
        <v>CB4</v>
      </c>
      <c r="N189" s="146" t="str">
        <f t="shared" si="248"/>
        <v>CL5</v>
      </c>
      <c r="O189" s="146">
        <f t="shared" si="249"/>
        <v>0</v>
      </c>
      <c r="P189" s="146">
        <f t="shared" si="250"/>
        <v>50</v>
      </c>
      <c r="Q189" s="146">
        <f t="shared" si="251"/>
        <v>1200</v>
      </c>
      <c r="R189" s="146">
        <f t="shared" si="252"/>
        <v>60</v>
      </c>
      <c r="S189" s="146">
        <f t="shared" si="253"/>
        <v>0.37</v>
      </c>
      <c r="T189" s="146">
        <f t="shared" si="254"/>
        <v>310</v>
      </c>
      <c r="V189" s="237">
        <f t="shared" si="272"/>
        <v>5.3897662503802034E-2</v>
      </c>
      <c r="W189" s="214">
        <f t="shared" si="273"/>
        <v>1.5647769160042899</v>
      </c>
      <c r="Y189" s="238">
        <f t="shared" si="274"/>
        <v>7.5596418807755736E-2</v>
      </c>
      <c r="Z189" s="214">
        <f t="shared" si="275"/>
        <v>0.25324800300598171</v>
      </c>
      <c r="AB189" s="207">
        <f>INDEX(Coefficients!$O$3:$O$7,MATCH(S189,Coefficients!$O$3:$O$7))</f>
        <v>0.3</v>
      </c>
      <c r="AC189" s="207">
        <f>INDEX(Coefficients!$O$3:$O$7,MATCH(S189,Coefficients!$O$3:$O$7)+1)</f>
        <v>0.4</v>
      </c>
      <c r="AD189" s="212">
        <f>INDEX(Coefficients!$P$3:$P$7,MATCH(S189,Coefficients!$O$3:$O$7))</f>
        <v>50</v>
      </c>
      <c r="AE189" s="212">
        <f>INDEX(Coefficients!$P$3:$P$7,MATCH(S189,Coefficients!$O$3:$O$7)+1)</f>
        <v>41.8</v>
      </c>
      <c r="AF189" s="212">
        <f t="shared" si="255"/>
        <v>44.26</v>
      </c>
      <c r="AG189" s="136">
        <f t="shared" si="256"/>
        <v>2019</v>
      </c>
      <c r="AH189" s="137">
        <f t="shared" si="257"/>
        <v>20.125</v>
      </c>
      <c r="AI189" s="207">
        <f t="shared" si="276"/>
        <v>391.41250000000002</v>
      </c>
      <c r="AJ189" s="213">
        <f t="shared" si="277"/>
        <v>19.570625</v>
      </c>
      <c r="AK189" s="136">
        <v>31</v>
      </c>
      <c r="AL189" s="137">
        <f t="shared" si="258"/>
        <v>60.624062500000001</v>
      </c>
      <c r="AM189" s="214">
        <f t="shared" si="259"/>
        <v>0.973687478817167</v>
      </c>
      <c r="AN189" s="207">
        <f>INDEX(Coefficients!$K$3:$K$10,MATCH(S189,Coefficients!$K$3:$K$10))</f>
        <v>0.35</v>
      </c>
      <c r="AO189" s="207">
        <f>INDEX(Coefficients!$K$3:$K$10,MATCH(S189,Coefficients!$K$3:$K$10)+1)</f>
        <v>0.4</v>
      </c>
      <c r="AP189" s="207">
        <f>INDEX(Coefficients!$L$3:$L$10,MATCH(S189,Coefficients!$K$3:$K$10))</f>
        <v>0.19142307491680963</v>
      </c>
      <c r="AQ189" s="207">
        <f>INDEX(Coefficients!$L$3:$L$10,MATCH(S189,Coefficients!$K$3:$K$10)+1)</f>
        <v>0.35425563574488944</v>
      </c>
      <c r="AR189" s="214">
        <f>INDEX(Coefficients!$M$3:$M$10,MATCH(S189,Coefficients!$K$3:$K$10))</f>
        <v>0.20023799980895765</v>
      </c>
      <c r="AS189" s="214">
        <f>INDEX(Coefficients!$M$3:$M$10,MATCH(S189,Coefficients!$K$3:$K$10)+1)</f>
        <v>0.20987997823914079</v>
      </c>
      <c r="AT189" s="92">
        <f t="shared" si="278"/>
        <v>2.5655609924804158E-5</v>
      </c>
      <c r="AU189" s="140">
        <f t="shared" si="260"/>
        <v>0.20409479118103091</v>
      </c>
      <c r="AV189" s="215">
        <f t="shared" si="279"/>
        <v>1.3920309730548499E-5</v>
      </c>
      <c r="AW189" s="118">
        <f t="shared" si="280"/>
        <v>4.3928218406399898E-2</v>
      </c>
      <c r="AX189" s="136">
        <f t="shared" si="261"/>
        <v>0.71366705445737511</v>
      </c>
      <c r="AY189" s="205">
        <f t="shared" si="262"/>
        <v>84.741590689541354</v>
      </c>
      <c r="AZ189" s="137">
        <f t="shared" si="263"/>
        <v>413.1500000000002</v>
      </c>
      <c r="BA189" s="213">
        <f t="shared" si="281"/>
        <v>7771.0000000000009</v>
      </c>
      <c r="BB189" s="228">
        <f t="shared" si="282"/>
        <v>7.3824500000000022E-4</v>
      </c>
      <c r="BC189" s="136" t="str">
        <f t="shared" si="264"/>
        <v>YES</v>
      </c>
      <c r="BD189" s="209">
        <f t="shared" si="265"/>
        <v>2.6948831251901018</v>
      </c>
      <c r="BE189" s="55">
        <f t="shared" si="266"/>
        <v>5.3897662503802034E-2</v>
      </c>
      <c r="BF189" s="126">
        <f t="shared" si="267"/>
        <v>1.5647769160042899</v>
      </c>
      <c r="BG189" s="46">
        <f t="shared" si="283"/>
        <v>-0.76811054476282792</v>
      </c>
      <c r="BH189" s="204">
        <f>VLOOKUP(M189,Coefficients!$E$4:$I$7,3)</f>
        <v>0.43099999999999999</v>
      </c>
      <c r="BI189" s="136">
        <f t="shared" si="284"/>
        <v>2.5000000000000001E-2</v>
      </c>
      <c r="BJ189" s="50">
        <f t="shared" si="285"/>
        <v>0.426373484375</v>
      </c>
      <c r="BK189" s="134">
        <f t="shared" si="286"/>
        <v>8.4874269812863954</v>
      </c>
      <c r="BL189" s="46"/>
      <c r="BM189" s="33"/>
      <c r="BQ189" s="135"/>
      <c r="BR189" s="135"/>
      <c r="BS189" s="135"/>
      <c r="CB189" s="205" t="str">
        <f t="shared" si="268"/>
        <v>splash</v>
      </c>
      <c r="CC189" s="212">
        <f t="shared" si="269"/>
        <v>1</v>
      </c>
      <c r="CD189" s="205">
        <f>IF(CB189="atmospheric",IF(CC189&gt;=1,Coefficients!$T$5,Coefficients!$T$4),Coefficients!$T$3)</f>
        <v>7.35</v>
      </c>
      <c r="CE189" s="136">
        <f>IF(S189&lt;Coefficients!$V$3,Coefficients!$X$3-(Coefficients!$X$4-Coefficients!$X$3)*(Coefficients!$V$3-S189)/(Coefficients!$V$4-Coefficients!$V$3),IF(S189&gt;Coefficients!$V$6,(Coefficients!$X$6-Coefficients!$X$5)*(S189-Coefficients!$V$6)/(Coefficients!$V$6-Coefficients!$V$5)+Coefficients!$X$6,VLOOKUP(S189,Coefficients!$V$3:$X$6,3)))</f>
        <v>5.1999999999999975</v>
      </c>
      <c r="CF189" s="119">
        <f t="shared" si="287"/>
        <v>1.6409601519999992E-4</v>
      </c>
      <c r="CG189" s="136">
        <f>VLOOKUP(CB189,Coefficients!$Z$4:$AD$7,4,FALSE)</f>
        <v>0.26500000000000001</v>
      </c>
      <c r="CH189" s="136">
        <f>VLOOKUP(CB189,Coefficients!$Z$4:$AD$7,2,FALSE)</f>
        <v>0.37</v>
      </c>
      <c r="CI189" s="214">
        <f t="shared" si="270"/>
        <v>6.6830294670266932</v>
      </c>
      <c r="CJ189" s="47">
        <f t="shared" si="271"/>
        <v>0.25324800300598171</v>
      </c>
      <c r="CK189" s="34">
        <v>3.35</v>
      </c>
      <c r="CL189" s="52">
        <f t="shared" si="288"/>
        <v>7.5596418807755736E-2</v>
      </c>
      <c r="CM189" s="204">
        <f>VLOOKUP(N189,Coefficients!$E$12:$I$16,3)</f>
        <v>6.0350000000000001</v>
      </c>
      <c r="CN189" s="205">
        <f t="shared" si="289"/>
        <v>2.5000000000000001E-2</v>
      </c>
      <c r="CO189" s="203">
        <f t="shared" si="290"/>
        <v>5.9702180468750008</v>
      </c>
      <c r="CP189" s="189">
        <f t="shared" si="291"/>
        <v>118.84367014399859</v>
      </c>
      <c r="DU189" s="134"/>
      <c r="DV189" s="48"/>
    </row>
    <row r="190" spans="2:126" outlineLevel="1">
      <c r="B190" s="56" t="s">
        <v>99</v>
      </c>
      <c r="C190" s="56" t="s">
        <v>194</v>
      </c>
      <c r="D190" s="56">
        <v>2020</v>
      </c>
      <c r="E190" s="57">
        <f>'CSIRO Mk3.5 (Drier)'!M48</f>
        <v>20.200000000000003</v>
      </c>
      <c r="F190" s="57">
        <f>'CSIRO Mk3.5 (Drier)'!S48</f>
        <v>60.559375000000003</v>
      </c>
      <c r="G190" s="57">
        <f>'CSIRO Mk3.5 (Drier)'!K48</f>
        <v>416</v>
      </c>
      <c r="H190" s="146">
        <f t="shared" si="242"/>
        <v>2007</v>
      </c>
      <c r="I190" s="141" t="str">
        <f t="shared" si="243"/>
        <v>Pile No 243 @ Berth 107</v>
      </c>
      <c r="J190" s="205" t="str">
        <f t="shared" si="244"/>
        <v>splash</v>
      </c>
      <c r="K190" s="212">
        <f t="shared" si="245"/>
        <v>1</v>
      </c>
      <c r="L190" s="146" t="str">
        <f t="shared" si="246"/>
        <v>C1</v>
      </c>
      <c r="M190" s="146" t="str">
        <f t="shared" si="247"/>
        <v>CB4</v>
      </c>
      <c r="N190" s="146" t="str">
        <f t="shared" si="248"/>
        <v>CL5</v>
      </c>
      <c r="O190" s="146">
        <f t="shared" si="249"/>
        <v>0</v>
      </c>
      <c r="P190" s="146">
        <f t="shared" si="250"/>
        <v>50</v>
      </c>
      <c r="Q190" s="146">
        <f t="shared" si="251"/>
        <v>1200</v>
      </c>
      <c r="R190" s="146">
        <f t="shared" si="252"/>
        <v>60</v>
      </c>
      <c r="S190" s="146">
        <f t="shared" si="253"/>
        <v>0.37</v>
      </c>
      <c r="T190" s="146">
        <f t="shared" si="254"/>
        <v>310</v>
      </c>
      <c r="V190" s="237">
        <f t="shared" si="272"/>
        <v>5.4776407906903558E-2</v>
      </c>
      <c r="W190" s="214">
        <f t="shared" si="273"/>
        <v>1.6087141861593661</v>
      </c>
      <c r="Y190" s="238">
        <f t="shared" si="274"/>
        <v>8.2229896324562998E-2</v>
      </c>
      <c r="Z190" s="214">
        <f t="shared" si="275"/>
        <v>0.27547015268728603</v>
      </c>
      <c r="AB190" s="207">
        <f>INDEX(Coefficients!$O$3:$O$7,MATCH(S190,Coefficients!$O$3:$O$7))</f>
        <v>0.3</v>
      </c>
      <c r="AC190" s="207">
        <f>INDEX(Coefficients!$O$3:$O$7,MATCH(S190,Coefficients!$O$3:$O$7)+1)</f>
        <v>0.4</v>
      </c>
      <c r="AD190" s="212">
        <f>INDEX(Coefficients!$P$3:$P$7,MATCH(S190,Coefficients!$O$3:$O$7))</f>
        <v>50</v>
      </c>
      <c r="AE190" s="212">
        <f>INDEX(Coefficients!$P$3:$P$7,MATCH(S190,Coefficients!$O$3:$O$7)+1)</f>
        <v>41.8</v>
      </c>
      <c r="AF190" s="212">
        <f t="shared" si="255"/>
        <v>44.26</v>
      </c>
      <c r="AG190" s="136">
        <f t="shared" si="256"/>
        <v>2020</v>
      </c>
      <c r="AH190" s="137">
        <f t="shared" si="257"/>
        <v>20.200000000000003</v>
      </c>
      <c r="AI190" s="207">
        <f t="shared" si="276"/>
        <v>411.61250000000001</v>
      </c>
      <c r="AJ190" s="213">
        <f t="shared" si="277"/>
        <v>19.600595238095238</v>
      </c>
      <c r="AK190" s="136">
        <v>32</v>
      </c>
      <c r="AL190" s="137">
        <f t="shared" si="258"/>
        <v>60.559375000000003</v>
      </c>
      <c r="AM190" s="214">
        <f t="shared" si="259"/>
        <v>0.9755038726229831</v>
      </c>
      <c r="AN190" s="207">
        <f>INDEX(Coefficients!$K$3:$K$10,MATCH(S190,Coefficients!$K$3:$K$10))</f>
        <v>0.35</v>
      </c>
      <c r="AO190" s="207">
        <f>INDEX(Coefficients!$K$3:$K$10,MATCH(S190,Coefficients!$K$3:$K$10)+1)</f>
        <v>0.4</v>
      </c>
      <c r="AP190" s="207">
        <f>INDEX(Coefficients!$L$3:$L$10,MATCH(S190,Coefficients!$K$3:$K$10))</f>
        <v>0.19142307491680963</v>
      </c>
      <c r="AQ190" s="207">
        <f>INDEX(Coefficients!$L$3:$L$10,MATCH(S190,Coefficients!$K$3:$K$10)+1)</f>
        <v>0.35425563574488944</v>
      </c>
      <c r="AR190" s="214">
        <f>INDEX(Coefficients!$M$3:$M$10,MATCH(S190,Coefficients!$K$3:$K$10))</f>
        <v>0.20023799980895765</v>
      </c>
      <c r="AS190" s="214">
        <f>INDEX(Coefficients!$M$3:$M$10,MATCH(S190,Coefficients!$K$3:$K$10)+1)</f>
        <v>0.20987997823914079</v>
      </c>
      <c r="AT190" s="92">
        <f t="shared" si="278"/>
        <v>2.5655609924804158E-5</v>
      </c>
      <c r="AU190" s="140">
        <f t="shared" si="260"/>
        <v>0.20409479118103091</v>
      </c>
      <c r="AV190" s="215">
        <f t="shared" si="279"/>
        <v>1.3782381685559643E-5</v>
      </c>
      <c r="AW190" s="118">
        <f t="shared" si="280"/>
        <v>4.3492959895496092E-2</v>
      </c>
      <c r="AX190" s="136">
        <f t="shared" si="261"/>
        <v>0.71366705445737511</v>
      </c>
      <c r="AY190" s="205">
        <f t="shared" si="262"/>
        <v>84.741590689541354</v>
      </c>
      <c r="AZ190" s="137">
        <f t="shared" si="263"/>
        <v>416</v>
      </c>
      <c r="BA190" s="213">
        <f t="shared" si="281"/>
        <v>8187.0000000000009</v>
      </c>
      <c r="BB190" s="228">
        <f t="shared" si="282"/>
        <v>7.4072857142857152E-4</v>
      </c>
      <c r="BC190" s="136" t="str">
        <f t="shared" si="264"/>
        <v>YES</v>
      </c>
      <c r="BD190" s="209">
        <f t="shared" si="265"/>
        <v>2.738820395345178</v>
      </c>
      <c r="BE190" s="55">
        <f t="shared" si="266"/>
        <v>5.4776407906903558E-2</v>
      </c>
      <c r="BF190" s="126">
        <f t="shared" si="267"/>
        <v>1.6087141861593661</v>
      </c>
      <c r="BG190" s="46">
        <f t="shared" si="283"/>
        <v>-0.77310739139578988</v>
      </c>
      <c r="BH190" s="204">
        <f>VLOOKUP(M190,Coefficients!$E$4:$I$7,3)</f>
        <v>0.43099999999999999</v>
      </c>
      <c r="BI190" s="136">
        <f t="shared" si="284"/>
        <v>2.5000000000000001E-2</v>
      </c>
      <c r="BJ190" s="50">
        <f t="shared" si="285"/>
        <v>0.42669641369047623</v>
      </c>
      <c r="BK190" s="134">
        <f t="shared" si="286"/>
        <v>8.9141233949768708</v>
      </c>
      <c r="BL190" s="46"/>
      <c r="BM190" s="33"/>
      <c r="BQ190" s="135"/>
      <c r="BR190" s="135"/>
      <c r="BS190" s="135"/>
      <c r="CB190" s="205" t="str">
        <f t="shared" si="268"/>
        <v>splash</v>
      </c>
      <c r="CC190" s="212">
        <f t="shared" si="269"/>
        <v>1</v>
      </c>
      <c r="CD190" s="205">
        <f>IF(CB190="atmospheric",IF(CC190&gt;=1,Coefficients!$T$5,Coefficients!$T$4),Coefficients!$T$3)</f>
        <v>7.35</v>
      </c>
      <c r="CE190" s="136">
        <f>IF(S190&lt;Coefficients!$V$3,Coefficients!$X$3-(Coefficients!$X$4-Coefficients!$X$3)*(Coefficients!$V$3-S190)/(Coefficients!$V$4-Coefficients!$V$3),IF(S190&gt;Coefficients!$V$6,(Coefficients!$X$6-Coefficients!$X$5)*(S190-Coefficients!$V$6)/(Coefficients!$V$6-Coefficients!$V$5)+Coefficients!$X$6,VLOOKUP(S190,Coefficients!$V$3:$X$6,3)))</f>
        <v>5.1999999999999975</v>
      </c>
      <c r="CF190" s="119">
        <f t="shared" si="287"/>
        <v>1.6409601519999992E-4</v>
      </c>
      <c r="CG190" s="136">
        <f>VLOOKUP(CB190,Coefficients!$Z$4:$AD$7,4,FALSE)</f>
        <v>0.26500000000000001</v>
      </c>
      <c r="CH190" s="136">
        <f>VLOOKUP(CB190,Coefficients!$Z$4:$AD$7,2,FALSE)</f>
        <v>0.37</v>
      </c>
      <c r="CI190" s="214">
        <f t="shared" si="270"/>
        <v>6.6831146597339615</v>
      </c>
      <c r="CJ190" s="47">
        <f t="shared" si="271"/>
        <v>0.27547015268728603</v>
      </c>
      <c r="CK190" s="34">
        <v>3.35</v>
      </c>
      <c r="CL190" s="52">
        <f t="shared" si="288"/>
        <v>8.2229896324562998E-2</v>
      </c>
      <c r="CM190" s="204">
        <f>VLOOKUP(N190,Coefficients!$E$12:$I$16,3)</f>
        <v>6.0350000000000001</v>
      </c>
      <c r="CN190" s="205">
        <f t="shared" si="289"/>
        <v>2.5000000000000001E-2</v>
      </c>
      <c r="CO190" s="203">
        <f t="shared" si="290"/>
        <v>5.9747398065476194</v>
      </c>
      <c r="CP190" s="189">
        <f t="shared" si="291"/>
        <v>124.81840995054621</v>
      </c>
      <c r="DU190" s="134"/>
      <c r="DV190" s="48"/>
    </row>
    <row r="191" spans="2:126" outlineLevel="1">
      <c r="B191" s="56" t="s">
        <v>99</v>
      </c>
      <c r="C191" s="56" t="s">
        <v>194</v>
      </c>
      <c r="D191" s="56">
        <v>2021</v>
      </c>
      <c r="E191" s="57">
        <f>'CSIRO Mk3.5 (Drier)'!M49</f>
        <v>20.275000000000002</v>
      </c>
      <c r="F191" s="57">
        <f>'CSIRO Mk3.5 (Drier)'!S49</f>
        <v>60.494687499999998</v>
      </c>
      <c r="G191" s="57">
        <f>'CSIRO Mk3.5 (Drier)'!K49</f>
        <v>419.6</v>
      </c>
      <c r="H191" s="146">
        <f t="shared" si="242"/>
        <v>2007</v>
      </c>
      <c r="I191" s="141" t="str">
        <f t="shared" si="243"/>
        <v>Pile No 243 @ Berth 107</v>
      </c>
      <c r="J191" s="205" t="str">
        <f t="shared" si="244"/>
        <v>splash</v>
      </c>
      <c r="K191" s="212">
        <f t="shared" si="245"/>
        <v>1</v>
      </c>
      <c r="L191" s="146" t="str">
        <f t="shared" si="246"/>
        <v>C1</v>
      </c>
      <c r="M191" s="146" t="str">
        <f t="shared" si="247"/>
        <v>CB4</v>
      </c>
      <c r="N191" s="146" t="str">
        <f t="shared" si="248"/>
        <v>CL5</v>
      </c>
      <c r="O191" s="146">
        <f t="shared" si="249"/>
        <v>0</v>
      </c>
      <c r="P191" s="146">
        <f t="shared" si="250"/>
        <v>50</v>
      </c>
      <c r="Q191" s="146">
        <f t="shared" si="251"/>
        <v>1200</v>
      </c>
      <c r="R191" s="146">
        <f t="shared" si="252"/>
        <v>60</v>
      </c>
      <c r="S191" s="146">
        <f t="shared" si="253"/>
        <v>0.37</v>
      </c>
      <c r="T191" s="146">
        <f t="shared" si="254"/>
        <v>310</v>
      </c>
      <c r="V191" s="237">
        <f t="shared" si="272"/>
        <v>5.5638410984254642E-2</v>
      </c>
      <c r="W191" s="214">
        <f t="shared" si="273"/>
        <v>1.6518143400269203</v>
      </c>
      <c r="Y191" s="238">
        <f t="shared" si="274"/>
        <v>8.8927431125740003E-2</v>
      </c>
      <c r="Z191" s="214">
        <f t="shared" si="275"/>
        <v>0.29790689427122902</v>
      </c>
      <c r="AB191" s="207">
        <f>INDEX(Coefficients!$O$3:$O$7,MATCH(S191,Coefficients!$O$3:$O$7))</f>
        <v>0.3</v>
      </c>
      <c r="AC191" s="207">
        <f>INDEX(Coefficients!$O$3:$O$7,MATCH(S191,Coefficients!$O$3:$O$7)+1)</f>
        <v>0.4</v>
      </c>
      <c r="AD191" s="212">
        <f>INDEX(Coefficients!$P$3:$P$7,MATCH(S191,Coefficients!$O$3:$O$7))</f>
        <v>50</v>
      </c>
      <c r="AE191" s="212">
        <f>INDEX(Coefficients!$P$3:$P$7,MATCH(S191,Coefficients!$O$3:$O$7)+1)</f>
        <v>41.8</v>
      </c>
      <c r="AF191" s="212">
        <f t="shared" si="255"/>
        <v>44.26</v>
      </c>
      <c r="AG191" s="136">
        <f t="shared" si="256"/>
        <v>2021</v>
      </c>
      <c r="AH191" s="137">
        <f t="shared" si="257"/>
        <v>20.275000000000002</v>
      </c>
      <c r="AI191" s="207">
        <f t="shared" si="276"/>
        <v>431.88749999999999</v>
      </c>
      <c r="AJ191" s="213">
        <f t="shared" si="277"/>
        <v>19.631249999999998</v>
      </c>
      <c r="AK191" s="136">
        <v>33</v>
      </c>
      <c r="AL191" s="137">
        <f t="shared" si="258"/>
        <v>60.494687499999998</v>
      </c>
      <c r="AM191" s="214">
        <f t="shared" si="259"/>
        <v>0.97736487255244531</v>
      </c>
      <c r="AN191" s="207">
        <f>INDEX(Coefficients!$K$3:$K$10,MATCH(S191,Coefficients!$K$3:$K$10))</f>
        <v>0.35</v>
      </c>
      <c r="AO191" s="207">
        <f>INDEX(Coefficients!$K$3:$K$10,MATCH(S191,Coefficients!$K$3:$K$10)+1)</f>
        <v>0.4</v>
      </c>
      <c r="AP191" s="207">
        <f>INDEX(Coefficients!$L$3:$L$10,MATCH(S191,Coefficients!$K$3:$K$10))</f>
        <v>0.19142307491680963</v>
      </c>
      <c r="AQ191" s="207">
        <f>INDEX(Coefficients!$L$3:$L$10,MATCH(S191,Coefficients!$K$3:$K$10)+1)</f>
        <v>0.35425563574488944</v>
      </c>
      <c r="AR191" s="214">
        <f>INDEX(Coefficients!$M$3:$M$10,MATCH(S191,Coefficients!$K$3:$K$10))</f>
        <v>0.20023799980895765</v>
      </c>
      <c r="AS191" s="214">
        <f>INDEX(Coefficients!$M$3:$M$10,MATCH(S191,Coefficients!$K$3:$K$10)+1)</f>
        <v>0.20987997823914079</v>
      </c>
      <c r="AT191" s="92">
        <f t="shared" si="278"/>
        <v>2.5655609924804158E-5</v>
      </c>
      <c r="AU191" s="140">
        <f t="shared" si="260"/>
        <v>0.20409479118103091</v>
      </c>
      <c r="AV191" s="215">
        <f t="shared" si="279"/>
        <v>1.3652144208577906E-5</v>
      </c>
      <c r="AW191" s="118">
        <f t="shared" si="280"/>
        <v>4.3081970453142153E-2</v>
      </c>
      <c r="AX191" s="136">
        <f t="shared" si="261"/>
        <v>0.71366705445737511</v>
      </c>
      <c r="AY191" s="205">
        <f t="shared" si="262"/>
        <v>84.741590689541354</v>
      </c>
      <c r="AZ191" s="137">
        <f t="shared" si="263"/>
        <v>419.6</v>
      </c>
      <c r="BA191" s="213">
        <f t="shared" si="281"/>
        <v>8606.6</v>
      </c>
      <c r="BB191" s="228">
        <f t="shared" si="282"/>
        <v>7.4329727272727281E-4</v>
      </c>
      <c r="BC191" s="136" t="str">
        <f t="shared" si="264"/>
        <v>YES</v>
      </c>
      <c r="BD191" s="209">
        <f t="shared" si="265"/>
        <v>2.7819205492127321</v>
      </c>
      <c r="BE191" s="55">
        <f t="shared" si="266"/>
        <v>5.5638410984254642E-2</v>
      </c>
      <c r="BF191" s="126">
        <f t="shared" si="267"/>
        <v>1.6518143400269203</v>
      </c>
      <c r="BG191" s="46">
        <f t="shared" si="283"/>
        <v>-0.77772826441187859</v>
      </c>
      <c r="BH191" s="204">
        <f>VLOOKUP(M191,Coefficients!$E$4:$I$7,3)</f>
        <v>0.43099999999999999</v>
      </c>
      <c r="BI191" s="136">
        <f t="shared" si="284"/>
        <v>2.5000000000000001E-2</v>
      </c>
      <c r="BJ191" s="50">
        <f t="shared" si="285"/>
        <v>0.42702671874999998</v>
      </c>
      <c r="BK191" s="134">
        <f t="shared" si="286"/>
        <v>9.3411501137268704</v>
      </c>
      <c r="BL191" s="46"/>
      <c r="BM191" s="33"/>
      <c r="BQ191" s="135"/>
      <c r="BR191" s="135"/>
      <c r="BS191" s="135"/>
      <c r="CB191" s="205" t="str">
        <f t="shared" si="268"/>
        <v>splash</v>
      </c>
      <c r="CC191" s="212">
        <f t="shared" si="269"/>
        <v>1</v>
      </c>
      <c r="CD191" s="205">
        <f>IF(CB191="atmospheric",IF(CC191&gt;=1,Coefficients!$T$5,Coefficients!$T$4),Coefficients!$T$3)</f>
        <v>7.35</v>
      </c>
      <c r="CE191" s="136">
        <f>IF(S191&lt;Coefficients!$V$3,Coefficients!$X$3-(Coefficients!$X$4-Coefficients!$X$3)*(Coefficients!$V$3-S191)/(Coefficients!$V$4-Coefficients!$V$3),IF(S191&gt;Coefficients!$V$6,(Coefficients!$X$6-Coefficients!$X$5)*(S191-Coefficients!$V$6)/(Coefficients!$V$6-Coefficients!$V$5)+Coefficients!$X$6,VLOOKUP(S191,Coefficients!$V$3:$X$6,3)))</f>
        <v>5.1999999999999975</v>
      </c>
      <c r="CF191" s="119">
        <f t="shared" si="287"/>
        <v>1.6409601519999992E-4</v>
      </c>
      <c r="CG191" s="136">
        <f>VLOOKUP(CB191,Coefficients!$Z$4:$AD$7,4,FALSE)</f>
        <v>0.26500000000000001</v>
      </c>
      <c r="CH191" s="136">
        <f>VLOOKUP(CB191,Coefficients!$Z$4:$AD$7,2,FALSE)</f>
        <v>0.37</v>
      </c>
      <c r="CI191" s="214">
        <f t="shared" si="270"/>
        <v>6.6831097082720028</v>
      </c>
      <c r="CJ191" s="47">
        <f t="shared" si="271"/>
        <v>0.29790689427122902</v>
      </c>
      <c r="CK191" s="34">
        <v>3.35</v>
      </c>
      <c r="CL191" s="52">
        <f t="shared" si="288"/>
        <v>8.8927431125740003E-2</v>
      </c>
      <c r="CM191" s="204">
        <f>VLOOKUP(N191,Coefficients!$E$12:$I$16,3)</f>
        <v>6.0350000000000001</v>
      </c>
      <c r="CN191" s="205">
        <f t="shared" si="289"/>
        <v>2.5000000000000001E-2</v>
      </c>
      <c r="CO191" s="203">
        <f t="shared" si="290"/>
        <v>5.97936484375</v>
      </c>
      <c r="CP191" s="189">
        <f t="shared" si="291"/>
        <v>130.7977747942962</v>
      </c>
      <c r="DU191" s="134"/>
      <c r="DV191" s="48"/>
    </row>
    <row r="192" spans="2:126" outlineLevel="1">
      <c r="B192" s="56" t="s">
        <v>99</v>
      </c>
      <c r="C192" s="56" t="s">
        <v>194</v>
      </c>
      <c r="D192" s="56">
        <v>2022</v>
      </c>
      <c r="E192" s="57">
        <f>'CSIRO Mk3.5 (Drier)'!M50</f>
        <v>20.350000000000001</v>
      </c>
      <c r="F192" s="57">
        <f>'CSIRO Mk3.5 (Drier)'!S50</f>
        <v>60.43</v>
      </c>
      <c r="G192" s="57">
        <f>'CSIRO Mk3.5 (Drier)'!K50</f>
        <v>423.20000000000005</v>
      </c>
      <c r="H192" s="146">
        <f t="shared" si="242"/>
        <v>2007</v>
      </c>
      <c r="I192" s="141" t="str">
        <f t="shared" si="243"/>
        <v>Pile No 243 @ Berth 107</v>
      </c>
      <c r="J192" s="205" t="str">
        <f t="shared" si="244"/>
        <v>splash</v>
      </c>
      <c r="K192" s="212">
        <f t="shared" si="245"/>
        <v>1</v>
      </c>
      <c r="L192" s="146" t="str">
        <f t="shared" si="246"/>
        <v>C1</v>
      </c>
      <c r="M192" s="146" t="str">
        <f t="shared" si="247"/>
        <v>CB4</v>
      </c>
      <c r="N192" s="146" t="str">
        <f t="shared" si="248"/>
        <v>CL5</v>
      </c>
      <c r="O192" s="146">
        <f t="shared" si="249"/>
        <v>0</v>
      </c>
      <c r="P192" s="146">
        <f t="shared" si="250"/>
        <v>50</v>
      </c>
      <c r="Q192" s="146">
        <f t="shared" si="251"/>
        <v>1200</v>
      </c>
      <c r="R192" s="146">
        <f t="shared" si="252"/>
        <v>60</v>
      </c>
      <c r="S192" s="146">
        <f t="shared" si="253"/>
        <v>0.37</v>
      </c>
      <c r="T192" s="146">
        <f t="shared" si="254"/>
        <v>310</v>
      </c>
      <c r="V192" s="237">
        <f t="shared" si="272"/>
        <v>5.6484999057208177E-2</v>
      </c>
      <c r="W192" s="214">
        <f t="shared" si="273"/>
        <v>1.694143743674597</v>
      </c>
      <c r="Y192" s="238">
        <f t="shared" si="274"/>
        <v>9.5675107336653992E-2</v>
      </c>
      <c r="Z192" s="214">
        <f t="shared" si="275"/>
        <v>0.3205116095777909</v>
      </c>
      <c r="AB192" s="207">
        <f>INDEX(Coefficients!$O$3:$O$7,MATCH(S192,Coefficients!$O$3:$O$7))</f>
        <v>0.3</v>
      </c>
      <c r="AC192" s="207">
        <f>INDEX(Coefficients!$O$3:$O$7,MATCH(S192,Coefficients!$O$3:$O$7)+1)</f>
        <v>0.4</v>
      </c>
      <c r="AD192" s="212">
        <f>INDEX(Coefficients!$P$3:$P$7,MATCH(S192,Coefficients!$O$3:$O$7))</f>
        <v>50</v>
      </c>
      <c r="AE192" s="212">
        <f>INDEX(Coefficients!$P$3:$P$7,MATCH(S192,Coefficients!$O$3:$O$7)+1)</f>
        <v>41.8</v>
      </c>
      <c r="AF192" s="212">
        <f t="shared" si="255"/>
        <v>44.26</v>
      </c>
      <c r="AG192" s="136">
        <f t="shared" si="256"/>
        <v>2022</v>
      </c>
      <c r="AH192" s="137">
        <f t="shared" si="257"/>
        <v>20.350000000000001</v>
      </c>
      <c r="AI192" s="207">
        <f t="shared" si="276"/>
        <v>452.23750000000001</v>
      </c>
      <c r="AJ192" s="213">
        <f t="shared" si="277"/>
        <v>19.662500000000001</v>
      </c>
      <c r="AK192" s="136">
        <v>34</v>
      </c>
      <c r="AL192" s="137">
        <f t="shared" si="258"/>
        <v>60.43</v>
      </c>
      <c r="AM192" s="214">
        <f t="shared" si="259"/>
        <v>0.97926526036190187</v>
      </c>
      <c r="AN192" s="207">
        <f>INDEX(Coefficients!$K$3:$K$10,MATCH(S192,Coefficients!$K$3:$K$10))</f>
        <v>0.35</v>
      </c>
      <c r="AO192" s="207">
        <f>INDEX(Coefficients!$K$3:$K$10,MATCH(S192,Coefficients!$K$3:$K$10)+1)</f>
        <v>0.4</v>
      </c>
      <c r="AP192" s="207">
        <f>INDEX(Coefficients!$L$3:$L$10,MATCH(S192,Coefficients!$K$3:$K$10))</f>
        <v>0.19142307491680963</v>
      </c>
      <c r="AQ192" s="207">
        <f>INDEX(Coefficients!$L$3:$L$10,MATCH(S192,Coefficients!$K$3:$K$10)+1)</f>
        <v>0.35425563574488944</v>
      </c>
      <c r="AR192" s="214">
        <f>INDEX(Coefficients!$M$3:$M$10,MATCH(S192,Coefficients!$K$3:$K$10))</f>
        <v>0.20023799980895765</v>
      </c>
      <c r="AS192" s="214">
        <f>INDEX(Coefficients!$M$3:$M$10,MATCH(S192,Coefficients!$K$3:$K$10)+1)</f>
        <v>0.20987997823914079</v>
      </c>
      <c r="AT192" s="92">
        <f t="shared" si="278"/>
        <v>2.5655609924804158E-5</v>
      </c>
      <c r="AU192" s="140">
        <f t="shared" si="260"/>
        <v>0.20409479118103091</v>
      </c>
      <c r="AV192" s="215">
        <f t="shared" si="279"/>
        <v>1.3528847006155289E-5</v>
      </c>
      <c r="AW192" s="118">
        <f t="shared" si="280"/>
        <v>4.2692882383856399E-2</v>
      </c>
      <c r="AX192" s="136">
        <f t="shared" si="261"/>
        <v>0.71366705445737511</v>
      </c>
      <c r="AY192" s="205">
        <f t="shared" si="262"/>
        <v>84.741590689541354</v>
      </c>
      <c r="AZ192" s="137">
        <f t="shared" si="263"/>
        <v>423.20000000000005</v>
      </c>
      <c r="BA192" s="213">
        <f t="shared" si="281"/>
        <v>9029.8000000000011</v>
      </c>
      <c r="BB192" s="228">
        <f t="shared" si="282"/>
        <v>7.4594000000000006E-4</v>
      </c>
      <c r="BC192" s="136" t="str">
        <f t="shared" si="264"/>
        <v>YES</v>
      </c>
      <c r="BD192" s="209">
        <f t="shared" si="265"/>
        <v>2.8242499528604088</v>
      </c>
      <c r="BE192" s="55">
        <f t="shared" si="266"/>
        <v>5.6484999057208177E-2</v>
      </c>
      <c r="BF192" s="126">
        <f t="shared" si="267"/>
        <v>1.694143743674597</v>
      </c>
      <c r="BG192" s="46">
        <f t="shared" si="283"/>
        <v>-0.78201623342029136</v>
      </c>
      <c r="BH192" s="204">
        <f>VLOOKUP(M192,Coefficients!$E$4:$I$7,3)</f>
        <v>0.43099999999999999</v>
      </c>
      <c r="BI192" s="136">
        <f t="shared" si="284"/>
        <v>2.5000000000000001E-2</v>
      </c>
      <c r="BJ192" s="50">
        <f t="shared" si="285"/>
        <v>0.4273634375</v>
      </c>
      <c r="BK192" s="134">
        <f t="shared" si="286"/>
        <v>9.7685135512268708</v>
      </c>
      <c r="BL192" s="46"/>
      <c r="BM192" s="33"/>
      <c r="BQ192" s="135"/>
      <c r="BR192" s="135"/>
      <c r="BS192" s="135"/>
      <c r="CB192" s="205" t="str">
        <f t="shared" si="268"/>
        <v>splash</v>
      </c>
      <c r="CC192" s="212">
        <f t="shared" si="269"/>
        <v>1</v>
      </c>
      <c r="CD192" s="205">
        <f>IF(CB192="atmospheric",IF(CC192&gt;=1,Coefficients!$T$5,Coefficients!$T$4),Coefficients!$T$3)</f>
        <v>7.35</v>
      </c>
      <c r="CE192" s="136">
        <f>IF(S192&lt;Coefficients!$V$3,Coefficients!$X$3-(Coefficients!$X$4-Coefficients!$X$3)*(Coefficients!$V$3-S192)/(Coefficients!$V$4-Coefficients!$V$3),IF(S192&gt;Coefficients!$V$6,(Coefficients!$X$6-Coefficients!$X$5)*(S192-Coefficients!$V$6)/(Coefficients!$V$6-Coefficients!$V$5)+Coefficients!$X$6,VLOOKUP(S192,Coefficients!$V$3:$X$6,3)))</f>
        <v>5.1999999999999975</v>
      </c>
      <c r="CF192" s="119">
        <f t="shared" si="287"/>
        <v>1.6409601519999992E-4</v>
      </c>
      <c r="CG192" s="136">
        <f>VLOOKUP(CB192,Coefficients!$Z$4:$AD$7,4,FALSE)</f>
        <v>0.26500000000000001</v>
      </c>
      <c r="CH192" s="136">
        <f>VLOOKUP(CB192,Coefficients!$Z$4:$AD$7,2,FALSE)</f>
        <v>0.37</v>
      </c>
      <c r="CI192" s="214">
        <f t="shared" si="270"/>
        <v>6.683024888709248</v>
      </c>
      <c r="CJ192" s="47">
        <f t="shared" si="271"/>
        <v>0.3205116095777909</v>
      </c>
      <c r="CK192" s="34">
        <v>3.35</v>
      </c>
      <c r="CL192" s="52">
        <f t="shared" si="288"/>
        <v>9.5675107336653992E-2</v>
      </c>
      <c r="CM192" s="204">
        <f>VLOOKUP(N192,Coefficients!$E$12:$I$16,3)</f>
        <v>6.0350000000000001</v>
      </c>
      <c r="CN192" s="205">
        <f t="shared" si="289"/>
        <v>2.5000000000000001E-2</v>
      </c>
      <c r="CO192" s="203">
        <f t="shared" si="290"/>
        <v>5.9840796875000004</v>
      </c>
      <c r="CP192" s="189">
        <f t="shared" si="291"/>
        <v>136.78185448179622</v>
      </c>
      <c r="DU192" s="134"/>
      <c r="DV192" s="48"/>
    </row>
    <row r="193" spans="2:126" outlineLevel="1">
      <c r="B193" s="56" t="s">
        <v>99</v>
      </c>
      <c r="C193" s="56" t="s">
        <v>194</v>
      </c>
      <c r="D193" s="56">
        <v>2023</v>
      </c>
      <c r="E193" s="57">
        <f>'CSIRO Mk3.5 (Drier)'!M51</f>
        <v>20.425000000000001</v>
      </c>
      <c r="F193" s="57">
        <f>'CSIRO Mk3.5 (Drier)'!S51</f>
        <v>60.365312500000002</v>
      </c>
      <c r="G193" s="57">
        <f>'CSIRO Mk3.5 (Drier)'!K51</f>
        <v>426.80000000000007</v>
      </c>
      <c r="H193" s="146">
        <f t="shared" si="242"/>
        <v>2007</v>
      </c>
      <c r="I193" s="141" t="str">
        <f t="shared" si="243"/>
        <v>Pile No 243 @ Berth 107</v>
      </c>
      <c r="J193" s="205" t="str">
        <f t="shared" si="244"/>
        <v>splash</v>
      </c>
      <c r="K193" s="212">
        <f t="shared" si="245"/>
        <v>1</v>
      </c>
      <c r="L193" s="146" t="str">
        <f t="shared" si="246"/>
        <v>C1</v>
      </c>
      <c r="M193" s="146" t="str">
        <f t="shared" si="247"/>
        <v>CB4</v>
      </c>
      <c r="N193" s="146" t="str">
        <f t="shared" si="248"/>
        <v>CL5</v>
      </c>
      <c r="O193" s="146">
        <f t="shared" si="249"/>
        <v>0</v>
      </c>
      <c r="P193" s="146">
        <f t="shared" si="250"/>
        <v>50</v>
      </c>
      <c r="Q193" s="146">
        <f t="shared" si="251"/>
        <v>1200</v>
      </c>
      <c r="R193" s="146">
        <f t="shared" si="252"/>
        <v>60</v>
      </c>
      <c r="S193" s="146">
        <f t="shared" si="253"/>
        <v>0.37</v>
      </c>
      <c r="T193" s="146">
        <f t="shared" si="254"/>
        <v>310</v>
      </c>
      <c r="V193" s="237">
        <f t="shared" si="272"/>
        <v>5.7317353116209058E-2</v>
      </c>
      <c r="W193" s="214">
        <f t="shared" si="273"/>
        <v>1.7357614466246409</v>
      </c>
      <c r="Y193" s="238">
        <f t="shared" si="274"/>
        <v>0.1024607387210227</v>
      </c>
      <c r="Z193" s="214">
        <f t="shared" si="275"/>
        <v>0.34324347471542604</v>
      </c>
      <c r="AB193" s="207">
        <f>INDEX(Coefficients!$O$3:$O$7,MATCH(S193,Coefficients!$O$3:$O$7))</f>
        <v>0.3</v>
      </c>
      <c r="AC193" s="207">
        <f>INDEX(Coefficients!$O$3:$O$7,MATCH(S193,Coefficients!$O$3:$O$7)+1)</f>
        <v>0.4</v>
      </c>
      <c r="AD193" s="212">
        <f>INDEX(Coefficients!$P$3:$P$7,MATCH(S193,Coefficients!$O$3:$O$7))</f>
        <v>50</v>
      </c>
      <c r="AE193" s="212">
        <f>INDEX(Coefficients!$P$3:$P$7,MATCH(S193,Coefficients!$O$3:$O$7)+1)</f>
        <v>41.8</v>
      </c>
      <c r="AF193" s="212">
        <f t="shared" si="255"/>
        <v>44.26</v>
      </c>
      <c r="AG193" s="136">
        <f t="shared" si="256"/>
        <v>2023</v>
      </c>
      <c r="AH193" s="137">
        <f t="shared" si="257"/>
        <v>20.425000000000001</v>
      </c>
      <c r="AI193" s="207">
        <f t="shared" si="276"/>
        <v>472.66250000000002</v>
      </c>
      <c r="AJ193" s="213">
        <f t="shared" si="277"/>
        <v>19.694270833333334</v>
      </c>
      <c r="AK193" s="136">
        <v>35</v>
      </c>
      <c r="AL193" s="137">
        <f t="shared" si="258"/>
        <v>60.365312500000002</v>
      </c>
      <c r="AM193" s="214">
        <f t="shared" si="259"/>
        <v>0.98120069212187966</v>
      </c>
      <c r="AN193" s="207">
        <f>INDEX(Coefficients!$K$3:$K$10,MATCH(S193,Coefficients!$K$3:$K$10))</f>
        <v>0.35</v>
      </c>
      <c r="AO193" s="207">
        <f>INDEX(Coefficients!$K$3:$K$10,MATCH(S193,Coefficients!$K$3:$K$10)+1)</f>
        <v>0.4</v>
      </c>
      <c r="AP193" s="207">
        <f>INDEX(Coefficients!$L$3:$L$10,MATCH(S193,Coefficients!$K$3:$K$10))</f>
        <v>0.19142307491680963</v>
      </c>
      <c r="AQ193" s="207">
        <f>INDEX(Coefficients!$L$3:$L$10,MATCH(S193,Coefficients!$K$3:$K$10)+1)</f>
        <v>0.35425563574488944</v>
      </c>
      <c r="AR193" s="214">
        <f>INDEX(Coefficients!$M$3:$M$10,MATCH(S193,Coefficients!$K$3:$K$10))</f>
        <v>0.20023799980895765</v>
      </c>
      <c r="AS193" s="214">
        <f>INDEX(Coefficients!$M$3:$M$10,MATCH(S193,Coefficients!$K$3:$K$10)+1)</f>
        <v>0.20987997823914079</v>
      </c>
      <c r="AT193" s="92">
        <f t="shared" si="278"/>
        <v>2.5655609924804158E-5</v>
      </c>
      <c r="AU193" s="140">
        <f t="shared" si="260"/>
        <v>0.20409479118103091</v>
      </c>
      <c r="AV193" s="215">
        <f t="shared" si="279"/>
        <v>1.341184169575704E-5</v>
      </c>
      <c r="AW193" s="118">
        <f t="shared" si="280"/>
        <v>4.2323649591671945E-2</v>
      </c>
      <c r="AX193" s="136">
        <f t="shared" si="261"/>
        <v>0.71366705445737511</v>
      </c>
      <c r="AY193" s="205">
        <f t="shared" si="262"/>
        <v>84.741590689541354</v>
      </c>
      <c r="AZ193" s="137">
        <f t="shared" si="263"/>
        <v>426.80000000000007</v>
      </c>
      <c r="BA193" s="213">
        <f t="shared" si="281"/>
        <v>9456.6</v>
      </c>
      <c r="BB193" s="228">
        <f t="shared" si="282"/>
        <v>7.4864750000000002E-4</v>
      </c>
      <c r="BC193" s="136" t="str">
        <f t="shared" si="264"/>
        <v>YES</v>
      </c>
      <c r="BD193" s="209">
        <f t="shared" si="265"/>
        <v>2.8658676558104528</v>
      </c>
      <c r="BE193" s="55">
        <f t="shared" si="266"/>
        <v>5.7317353116209058E-2</v>
      </c>
      <c r="BF193" s="126">
        <f t="shared" si="267"/>
        <v>1.7357614466246409</v>
      </c>
      <c r="BG193" s="46">
        <f t="shared" si="283"/>
        <v>-0.78600780187548591</v>
      </c>
      <c r="BH193" s="204">
        <f>VLOOKUP(M193,Coefficients!$E$4:$I$7,3)</f>
        <v>0.43099999999999999</v>
      </c>
      <c r="BI193" s="136">
        <f t="shared" si="284"/>
        <v>2.5000000000000001E-2</v>
      </c>
      <c r="BJ193" s="50">
        <f t="shared" si="285"/>
        <v>0.42770576822916667</v>
      </c>
      <c r="BK193" s="134">
        <f t="shared" si="286"/>
        <v>10.196219319456038</v>
      </c>
      <c r="BL193" s="46"/>
      <c r="BM193" s="33"/>
      <c r="BQ193" s="135"/>
      <c r="BR193" s="135"/>
      <c r="BS193" s="135"/>
      <c r="CB193" s="205" t="str">
        <f t="shared" si="268"/>
        <v>splash</v>
      </c>
      <c r="CC193" s="212">
        <f t="shared" si="269"/>
        <v>1</v>
      </c>
      <c r="CD193" s="205">
        <f>IF(CB193="atmospheric",IF(CC193&gt;=1,Coefficients!$T$5,Coefficients!$T$4),Coefficients!$T$3)</f>
        <v>7.35</v>
      </c>
      <c r="CE193" s="136">
        <f>IF(S193&lt;Coefficients!$V$3,Coefficients!$X$3-(Coefficients!$X$4-Coefficients!$X$3)*(Coefficients!$V$3-S193)/(Coefficients!$V$4-Coefficients!$V$3),IF(S193&gt;Coefficients!$V$6,(Coefficients!$X$6-Coefficients!$X$5)*(S193-Coefficients!$V$6)/(Coefficients!$V$6-Coefficients!$V$5)+Coefficients!$X$6,VLOOKUP(S193,Coefficients!$V$3:$X$6,3)))</f>
        <v>5.1999999999999975</v>
      </c>
      <c r="CF193" s="119">
        <f t="shared" si="287"/>
        <v>1.6409601519999992E-4</v>
      </c>
      <c r="CG193" s="136">
        <f>VLOOKUP(CB193,Coefficients!$Z$4:$AD$7,4,FALSE)</f>
        <v>0.26500000000000001</v>
      </c>
      <c r="CH193" s="136">
        <f>VLOOKUP(CB193,Coefficients!$Z$4:$AD$7,2,FALSE)</f>
        <v>0.37</v>
      </c>
      <c r="CI193" s="214">
        <f t="shared" si="270"/>
        <v>6.6828689314122069</v>
      </c>
      <c r="CJ193" s="47">
        <f t="shared" si="271"/>
        <v>0.34324347471542604</v>
      </c>
      <c r="CK193" s="34">
        <v>3.35</v>
      </c>
      <c r="CL193" s="52">
        <f t="shared" si="288"/>
        <v>0.1024607387210227</v>
      </c>
      <c r="CM193" s="204">
        <f>VLOOKUP(N193,Coefficients!$E$12:$I$16,3)</f>
        <v>6.0350000000000001</v>
      </c>
      <c r="CN193" s="205">
        <f t="shared" si="289"/>
        <v>2.5000000000000001E-2</v>
      </c>
      <c r="CO193" s="203">
        <f t="shared" si="290"/>
        <v>5.9888731119791672</v>
      </c>
      <c r="CP193" s="189">
        <f t="shared" si="291"/>
        <v>142.77072759377538</v>
      </c>
      <c r="DU193" s="134"/>
      <c r="DV193" s="48"/>
    </row>
    <row r="194" spans="2:126" outlineLevel="1">
      <c r="B194" s="56" t="s">
        <v>99</v>
      </c>
      <c r="C194" s="56" t="s">
        <v>194</v>
      </c>
      <c r="D194" s="56">
        <v>2024</v>
      </c>
      <c r="E194" s="57">
        <f>'CSIRO Mk3.5 (Drier)'!M52</f>
        <v>20.5</v>
      </c>
      <c r="F194" s="57">
        <f>'CSIRO Mk3.5 (Drier)'!S52</f>
        <v>60.300625000000004</v>
      </c>
      <c r="G194" s="57">
        <f>'CSIRO Mk3.5 (Drier)'!K52</f>
        <v>430.40000000000009</v>
      </c>
      <c r="H194" s="146">
        <f t="shared" si="242"/>
        <v>2007</v>
      </c>
      <c r="I194" s="141" t="str">
        <f t="shared" si="243"/>
        <v>Pile No 243 @ Berth 107</v>
      </c>
      <c r="J194" s="205" t="str">
        <f t="shared" si="244"/>
        <v>splash</v>
      </c>
      <c r="K194" s="212">
        <f t="shared" si="245"/>
        <v>1</v>
      </c>
      <c r="L194" s="146" t="str">
        <f t="shared" si="246"/>
        <v>C1</v>
      </c>
      <c r="M194" s="146" t="str">
        <f t="shared" si="247"/>
        <v>CB4</v>
      </c>
      <c r="N194" s="146" t="str">
        <f t="shared" si="248"/>
        <v>CL5</v>
      </c>
      <c r="O194" s="146">
        <f t="shared" si="249"/>
        <v>0</v>
      </c>
      <c r="P194" s="146">
        <f t="shared" si="250"/>
        <v>50</v>
      </c>
      <c r="Q194" s="146">
        <f t="shared" si="251"/>
        <v>1200</v>
      </c>
      <c r="R194" s="146">
        <f t="shared" si="252"/>
        <v>60</v>
      </c>
      <c r="S194" s="146">
        <f t="shared" si="253"/>
        <v>0.37</v>
      </c>
      <c r="T194" s="146">
        <f t="shared" si="254"/>
        <v>310</v>
      </c>
      <c r="V194" s="237">
        <f t="shared" si="272"/>
        <v>5.813652868025062E-2</v>
      </c>
      <c r="W194" s="214">
        <f t="shared" si="273"/>
        <v>1.7767202248267191</v>
      </c>
      <c r="Y194" s="238">
        <f t="shared" si="274"/>
        <v>0.10927368214474195</v>
      </c>
      <c r="Z194" s="214">
        <f t="shared" si="275"/>
        <v>0.36606683518488553</v>
      </c>
      <c r="AB194" s="207">
        <f>INDEX(Coefficients!$O$3:$O$7,MATCH(S194,Coefficients!$O$3:$O$7))</f>
        <v>0.3</v>
      </c>
      <c r="AC194" s="207">
        <f>INDEX(Coefficients!$O$3:$O$7,MATCH(S194,Coefficients!$O$3:$O$7)+1)</f>
        <v>0.4</v>
      </c>
      <c r="AD194" s="212">
        <f>INDEX(Coefficients!$P$3:$P$7,MATCH(S194,Coefficients!$O$3:$O$7))</f>
        <v>50</v>
      </c>
      <c r="AE194" s="212">
        <f>INDEX(Coefficients!$P$3:$P$7,MATCH(S194,Coefficients!$O$3:$O$7)+1)</f>
        <v>41.8</v>
      </c>
      <c r="AF194" s="212">
        <f t="shared" si="255"/>
        <v>44.26</v>
      </c>
      <c r="AG194" s="136">
        <f t="shared" si="256"/>
        <v>2024</v>
      </c>
      <c r="AH194" s="137">
        <f t="shared" si="257"/>
        <v>20.5</v>
      </c>
      <c r="AI194" s="207">
        <f t="shared" si="276"/>
        <v>493.16250000000002</v>
      </c>
      <c r="AJ194" s="213">
        <f t="shared" si="277"/>
        <v>19.726500000000001</v>
      </c>
      <c r="AK194" s="136">
        <v>36</v>
      </c>
      <c r="AL194" s="137">
        <f t="shared" si="258"/>
        <v>60.300625000000004</v>
      </c>
      <c r="AM194" s="214">
        <f t="shared" si="259"/>
        <v>0.98316752274449348</v>
      </c>
      <c r="AN194" s="207">
        <f>INDEX(Coefficients!$K$3:$K$10,MATCH(S194,Coefficients!$K$3:$K$10))</f>
        <v>0.35</v>
      </c>
      <c r="AO194" s="207">
        <f>INDEX(Coefficients!$K$3:$K$10,MATCH(S194,Coefficients!$K$3:$K$10)+1)</f>
        <v>0.4</v>
      </c>
      <c r="AP194" s="207">
        <f>INDEX(Coefficients!$L$3:$L$10,MATCH(S194,Coefficients!$K$3:$K$10))</f>
        <v>0.19142307491680963</v>
      </c>
      <c r="AQ194" s="207">
        <f>INDEX(Coefficients!$L$3:$L$10,MATCH(S194,Coefficients!$K$3:$K$10)+1)</f>
        <v>0.35425563574488944</v>
      </c>
      <c r="AR194" s="214">
        <f>INDEX(Coefficients!$M$3:$M$10,MATCH(S194,Coefficients!$K$3:$K$10))</f>
        <v>0.20023799980895765</v>
      </c>
      <c r="AS194" s="214">
        <f>INDEX(Coefficients!$M$3:$M$10,MATCH(S194,Coefficients!$K$3:$K$10)+1)</f>
        <v>0.20987997823914079</v>
      </c>
      <c r="AT194" s="92">
        <f t="shared" si="278"/>
        <v>2.5655609924804158E-5</v>
      </c>
      <c r="AU194" s="140">
        <f t="shared" si="260"/>
        <v>0.20409479118103091</v>
      </c>
      <c r="AV194" s="215">
        <f t="shared" si="279"/>
        <v>1.3300564379917586E-5</v>
      </c>
      <c r="AW194" s="118">
        <f t="shared" si="280"/>
        <v>4.1972492589529516E-2</v>
      </c>
      <c r="AX194" s="136">
        <f t="shared" si="261"/>
        <v>0.71366705445737511</v>
      </c>
      <c r="AY194" s="205">
        <f t="shared" si="262"/>
        <v>84.741590689541354</v>
      </c>
      <c r="AZ194" s="137">
        <f t="shared" si="263"/>
        <v>430.40000000000009</v>
      </c>
      <c r="BA194" s="213">
        <f t="shared" si="281"/>
        <v>9887</v>
      </c>
      <c r="BB194" s="228">
        <f t="shared" si="282"/>
        <v>7.5141200000000013E-4</v>
      </c>
      <c r="BC194" s="136" t="str">
        <f t="shared" si="264"/>
        <v>YES</v>
      </c>
      <c r="BD194" s="209">
        <f t="shared" si="265"/>
        <v>2.9068264340125309</v>
      </c>
      <c r="BE194" s="55">
        <f t="shared" si="266"/>
        <v>5.813652868025062E-2</v>
      </c>
      <c r="BF194" s="126">
        <f t="shared" si="267"/>
        <v>1.7767202248267191</v>
      </c>
      <c r="BG194" s="46">
        <f t="shared" si="283"/>
        <v>-0.7897341373559349</v>
      </c>
      <c r="BH194" s="204">
        <f>VLOOKUP(M194,Coefficients!$E$4:$I$7,3)</f>
        <v>0.43099999999999999</v>
      </c>
      <c r="BI194" s="136">
        <f t="shared" si="284"/>
        <v>2.5000000000000001E-2</v>
      </c>
      <c r="BJ194" s="50">
        <f t="shared" si="285"/>
        <v>0.42805303750000001</v>
      </c>
      <c r="BK194" s="134">
        <f t="shared" si="286"/>
        <v>10.624272356956038</v>
      </c>
      <c r="BL194" s="46"/>
      <c r="BM194" s="33"/>
      <c r="BQ194" s="135"/>
      <c r="BR194" s="135"/>
      <c r="BS194" s="135"/>
      <c r="CB194" s="205" t="str">
        <f t="shared" si="268"/>
        <v>splash</v>
      </c>
      <c r="CC194" s="212">
        <f t="shared" si="269"/>
        <v>1</v>
      </c>
      <c r="CD194" s="205">
        <f>IF(CB194="atmospheric",IF(CC194&gt;=1,Coefficients!$T$5,Coefficients!$T$4),Coefficients!$T$3)</f>
        <v>7.35</v>
      </c>
      <c r="CE194" s="136">
        <f>IF(S194&lt;Coefficients!$V$3,Coefficients!$X$3-(Coefficients!$X$4-Coefficients!$X$3)*(Coefficients!$V$3-S194)/(Coefficients!$V$4-Coefficients!$V$3),IF(S194&gt;Coefficients!$V$6,(Coefficients!$X$6-Coefficients!$X$5)*(S194-Coefficients!$V$6)/(Coefficients!$V$6-Coefficients!$V$5)+Coefficients!$X$6,VLOOKUP(S194,Coefficients!$V$3:$X$6,3)))</f>
        <v>5.1999999999999975</v>
      </c>
      <c r="CF194" s="119">
        <f t="shared" si="287"/>
        <v>1.6409601519999992E-4</v>
      </c>
      <c r="CG194" s="136">
        <f>VLOOKUP(CB194,Coefficients!$Z$4:$AD$7,4,FALSE)</f>
        <v>0.26500000000000001</v>
      </c>
      <c r="CH194" s="136">
        <f>VLOOKUP(CB194,Coefficients!$Z$4:$AD$7,2,FALSE)</f>
        <v>0.37</v>
      </c>
      <c r="CI194" s="214">
        <f t="shared" si="270"/>
        <v>6.6826493089361039</v>
      </c>
      <c r="CJ194" s="47">
        <f t="shared" si="271"/>
        <v>0.36606683518488553</v>
      </c>
      <c r="CK194" s="34">
        <v>3.35</v>
      </c>
      <c r="CL194" s="52">
        <f t="shared" si="288"/>
        <v>0.10927368214474195</v>
      </c>
      <c r="CM194" s="204">
        <f>VLOOKUP(N194,Coefficients!$E$12:$I$16,3)</f>
        <v>6.0350000000000001</v>
      </c>
      <c r="CN194" s="205">
        <f t="shared" si="289"/>
        <v>2.5000000000000001E-2</v>
      </c>
      <c r="CO194" s="203">
        <f t="shared" si="290"/>
        <v>5.9937356875000001</v>
      </c>
      <c r="CP194" s="189">
        <f t="shared" si="291"/>
        <v>148.76446328127537</v>
      </c>
      <c r="DU194" s="134"/>
      <c r="DV194" s="48"/>
    </row>
    <row r="195" spans="2:126" outlineLevel="1">
      <c r="B195" s="56" t="s">
        <v>99</v>
      </c>
      <c r="C195" s="56" t="s">
        <v>194</v>
      </c>
      <c r="D195" s="56">
        <v>2025</v>
      </c>
      <c r="E195" s="57">
        <f>'CSIRO Mk3.5 (Drier)'!M53</f>
        <v>20.574999999999999</v>
      </c>
      <c r="F195" s="57">
        <f>'CSIRO Mk3.5 (Drier)'!S53</f>
        <v>60.235937499999999</v>
      </c>
      <c r="G195" s="57">
        <f>'CSIRO Mk3.5 (Drier)'!K53</f>
        <v>434.00000000000011</v>
      </c>
      <c r="H195" s="146">
        <f t="shared" si="242"/>
        <v>2007</v>
      </c>
      <c r="I195" s="141" t="str">
        <f t="shared" si="243"/>
        <v>Pile No 243 @ Berth 107</v>
      </c>
      <c r="J195" s="205" t="str">
        <f t="shared" si="244"/>
        <v>splash</v>
      </c>
      <c r="K195" s="212">
        <f t="shared" si="245"/>
        <v>1</v>
      </c>
      <c r="L195" s="146" t="str">
        <f t="shared" si="246"/>
        <v>C1</v>
      </c>
      <c r="M195" s="146" t="str">
        <f t="shared" si="247"/>
        <v>CB4</v>
      </c>
      <c r="N195" s="146" t="str">
        <f t="shared" si="248"/>
        <v>CL5</v>
      </c>
      <c r="O195" s="146">
        <f t="shared" si="249"/>
        <v>0</v>
      </c>
      <c r="P195" s="146">
        <f t="shared" si="250"/>
        <v>50</v>
      </c>
      <c r="Q195" s="146">
        <f t="shared" si="251"/>
        <v>1200</v>
      </c>
      <c r="R195" s="146">
        <f t="shared" si="252"/>
        <v>60</v>
      </c>
      <c r="S195" s="146">
        <f t="shared" si="253"/>
        <v>0.37</v>
      </c>
      <c r="T195" s="146">
        <f t="shared" si="254"/>
        <v>310</v>
      </c>
      <c r="V195" s="237">
        <f t="shared" si="272"/>
        <v>5.8943473061582548E-2</v>
      </c>
      <c r="W195" s="214">
        <f t="shared" si="273"/>
        <v>1.8170674438933156</v>
      </c>
      <c r="Y195" s="238">
        <f t="shared" si="274"/>
        <v>0.1161046328979605</v>
      </c>
      <c r="Z195" s="214">
        <f t="shared" si="275"/>
        <v>0.38895052020816767</v>
      </c>
      <c r="AB195" s="207">
        <f>INDEX(Coefficients!$O$3:$O$7,MATCH(S195,Coefficients!$O$3:$O$7))</f>
        <v>0.3</v>
      </c>
      <c r="AC195" s="207">
        <f>INDEX(Coefficients!$O$3:$O$7,MATCH(S195,Coefficients!$O$3:$O$7)+1)</f>
        <v>0.4</v>
      </c>
      <c r="AD195" s="212">
        <f>INDEX(Coefficients!$P$3:$P$7,MATCH(S195,Coefficients!$O$3:$O$7))</f>
        <v>50</v>
      </c>
      <c r="AE195" s="212">
        <f>INDEX(Coefficients!$P$3:$P$7,MATCH(S195,Coefficients!$O$3:$O$7)+1)</f>
        <v>41.8</v>
      </c>
      <c r="AF195" s="212">
        <f t="shared" si="255"/>
        <v>44.26</v>
      </c>
      <c r="AG195" s="136">
        <f t="shared" si="256"/>
        <v>2025</v>
      </c>
      <c r="AH195" s="137">
        <f t="shared" si="257"/>
        <v>20.574999999999999</v>
      </c>
      <c r="AI195" s="207">
        <f t="shared" si="276"/>
        <v>513.73750000000007</v>
      </c>
      <c r="AJ195" s="213">
        <f t="shared" si="277"/>
        <v>19.759134615384617</v>
      </c>
      <c r="AK195" s="136">
        <v>37</v>
      </c>
      <c r="AL195" s="137">
        <f t="shared" si="258"/>
        <v>60.235937499999999</v>
      </c>
      <c r="AM195" s="214">
        <f t="shared" si="259"/>
        <v>0.98516267114068179</v>
      </c>
      <c r="AN195" s="207">
        <f>INDEX(Coefficients!$K$3:$K$10,MATCH(S195,Coefficients!$K$3:$K$10))</f>
        <v>0.35</v>
      </c>
      <c r="AO195" s="207">
        <f>INDEX(Coefficients!$K$3:$K$10,MATCH(S195,Coefficients!$K$3:$K$10)+1)</f>
        <v>0.4</v>
      </c>
      <c r="AP195" s="207">
        <f>INDEX(Coefficients!$L$3:$L$10,MATCH(S195,Coefficients!$K$3:$K$10))</f>
        <v>0.19142307491680963</v>
      </c>
      <c r="AQ195" s="207">
        <f>INDEX(Coefficients!$L$3:$L$10,MATCH(S195,Coefficients!$K$3:$K$10)+1)</f>
        <v>0.35425563574488944</v>
      </c>
      <c r="AR195" s="214">
        <f>INDEX(Coefficients!$M$3:$M$10,MATCH(S195,Coefficients!$K$3:$K$10))</f>
        <v>0.20023799980895765</v>
      </c>
      <c r="AS195" s="214">
        <f>INDEX(Coefficients!$M$3:$M$10,MATCH(S195,Coefficients!$K$3:$K$10)+1)</f>
        <v>0.20987997823914079</v>
      </c>
      <c r="AT195" s="92">
        <f t="shared" si="278"/>
        <v>2.5655609924804158E-5</v>
      </c>
      <c r="AU195" s="140">
        <f t="shared" si="260"/>
        <v>0.20409479118103091</v>
      </c>
      <c r="AV195" s="215">
        <f t="shared" si="279"/>
        <v>1.3194521765014445E-5</v>
      </c>
      <c r="AW195" s="118">
        <f t="shared" si="280"/>
        <v>4.1637854694395023E-2</v>
      </c>
      <c r="AX195" s="136">
        <f t="shared" si="261"/>
        <v>0.71366705445737511</v>
      </c>
      <c r="AY195" s="205">
        <f t="shared" si="262"/>
        <v>84.741590689541354</v>
      </c>
      <c r="AZ195" s="137">
        <f t="shared" si="263"/>
        <v>434.00000000000011</v>
      </c>
      <c r="BA195" s="213">
        <f t="shared" si="281"/>
        <v>10321</v>
      </c>
      <c r="BB195" s="228">
        <f t="shared" si="282"/>
        <v>7.5422692307692304E-4</v>
      </c>
      <c r="BC195" s="136" t="str">
        <f t="shared" si="264"/>
        <v>YES</v>
      </c>
      <c r="BD195" s="209">
        <f t="shared" si="265"/>
        <v>2.9471736530791275</v>
      </c>
      <c r="BE195" s="55">
        <f t="shared" si="266"/>
        <v>5.8943473061582548E-2</v>
      </c>
      <c r="BF195" s="126">
        <f t="shared" si="267"/>
        <v>1.8170674438933156</v>
      </c>
      <c r="BG195" s="46">
        <f t="shared" si="283"/>
        <v>-0.79322203174638406</v>
      </c>
      <c r="BH195" s="204">
        <f>VLOOKUP(M195,Coefficients!$E$4:$I$7,3)</f>
        <v>0.43099999999999999</v>
      </c>
      <c r="BI195" s="136">
        <f t="shared" si="284"/>
        <v>2.5000000000000001E-2</v>
      </c>
      <c r="BJ195" s="50">
        <f t="shared" si="285"/>
        <v>0.42840467548076927</v>
      </c>
      <c r="BK195" s="134">
        <f t="shared" si="286"/>
        <v>11.052677032436806</v>
      </c>
      <c r="BL195" s="46"/>
      <c r="BM195" s="33"/>
      <c r="BQ195" s="135"/>
      <c r="BR195" s="135"/>
      <c r="BS195" s="135"/>
      <c r="CB195" s="205" t="str">
        <f t="shared" si="268"/>
        <v>splash</v>
      </c>
      <c r="CC195" s="212">
        <f t="shared" si="269"/>
        <v>1</v>
      </c>
      <c r="CD195" s="205">
        <f>IF(CB195="atmospheric",IF(CC195&gt;=1,Coefficients!$T$5,Coefficients!$T$4),Coefficients!$T$3)</f>
        <v>7.35</v>
      </c>
      <c r="CE195" s="136">
        <f>IF(S195&lt;Coefficients!$V$3,Coefficients!$X$3-(Coefficients!$X$4-Coefficients!$X$3)*(Coefficients!$V$3-S195)/(Coefficients!$V$4-Coefficients!$V$3),IF(S195&gt;Coefficients!$V$6,(Coefficients!$X$6-Coefficients!$X$5)*(S195-Coefficients!$V$6)/(Coefficients!$V$6-Coefficients!$V$5)+Coefficients!$X$6,VLOOKUP(S195,Coefficients!$V$3:$X$6,3)))</f>
        <v>5.1999999999999975</v>
      </c>
      <c r="CF195" s="119">
        <f t="shared" si="287"/>
        <v>1.6409601519999992E-4</v>
      </c>
      <c r="CG195" s="136">
        <f>VLOOKUP(CB195,Coefficients!$Z$4:$AD$7,4,FALSE)</f>
        <v>0.26500000000000001</v>
      </c>
      <c r="CH195" s="136">
        <f>VLOOKUP(CB195,Coefficients!$Z$4:$AD$7,2,FALSE)</f>
        <v>0.37</v>
      </c>
      <c r="CI195" s="214">
        <f t="shared" si="270"/>
        <v>6.6823724608500576</v>
      </c>
      <c r="CJ195" s="47">
        <f t="shared" si="271"/>
        <v>0.38895052020816767</v>
      </c>
      <c r="CK195" s="34">
        <v>3.35</v>
      </c>
      <c r="CL195" s="52">
        <f t="shared" si="288"/>
        <v>0.1161046328979605</v>
      </c>
      <c r="CM195" s="204">
        <f>VLOOKUP(N195,Coefficients!$E$12:$I$16,3)</f>
        <v>6.0350000000000001</v>
      </c>
      <c r="CN195" s="205">
        <f t="shared" si="289"/>
        <v>2.5000000000000001E-2</v>
      </c>
      <c r="CO195" s="203">
        <f t="shared" si="290"/>
        <v>5.9986594350961546</v>
      </c>
      <c r="CP195" s="189">
        <f t="shared" si="291"/>
        <v>154.76312271637153</v>
      </c>
      <c r="DU195" s="134"/>
      <c r="DV195" s="48"/>
    </row>
    <row r="196" spans="2:126" outlineLevel="1">
      <c r="B196" s="56" t="s">
        <v>99</v>
      </c>
      <c r="C196" s="56" t="s">
        <v>194</v>
      </c>
      <c r="D196" s="56">
        <v>2026</v>
      </c>
      <c r="E196" s="57">
        <f>'CSIRO Mk3.5 (Drier)'!M54</f>
        <v>20.650000000000002</v>
      </c>
      <c r="F196" s="57">
        <f>'CSIRO Mk3.5 (Drier)'!S54</f>
        <v>60.171250000000001</v>
      </c>
      <c r="G196" s="57">
        <f>'CSIRO Mk3.5 (Drier)'!K54</f>
        <v>437.60000000000014</v>
      </c>
      <c r="H196" s="146">
        <f t="shared" si="242"/>
        <v>2007</v>
      </c>
      <c r="I196" s="141" t="str">
        <f t="shared" si="243"/>
        <v>Pile No 243 @ Berth 107</v>
      </c>
      <c r="J196" s="205" t="str">
        <f t="shared" si="244"/>
        <v>splash</v>
      </c>
      <c r="K196" s="212">
        <f t="shared" si="245"/>
        <v>1</v>
      </c>
      <c r="L196" s="146" t="str">
        <f t="shared" si="246"/>
        <v>C1</v>
      </c>
      <c r="M196" s="146" t="str">
        <f t="shared" si="247"/>
        <v>CB4</v>
      </c>
      <c r="N196" s="146" t="str">
        <f t="shared" si="248"/>
        <v>CL5</v>
      </c>
      <c r="O196" s="146">
        <f t="shared" si="249"/>
        <v>0</v>
      </c>
      <c r="P196" s="146">
        <f t="shared" si="250"/>
        <v>50</v>
      </c>
      <c r="Q196" s="146">
        <f t="shared" si="251"/>
        <v>1200</v>
      </c>
      <c r="R196" s="146">
        <f t="shared" si="252"/>
        <v>60</v>
      </c>
      <c r="S196" s="146">
        <f t="shared" si="253"/>
        <v>0.37</v>
      </c>
      <c r="T196" s="146">
        <f t="shared" si="254"/>
        <v>310</v>
      </c>
      <c r="V196" s="237">
        <f t="shared" si="272"/>
        <v>5.9739039753422943E-2</v>
      </c>
      <c r="W196" s="214">
        <f t="shared" si="273"/>
        <v>1.8568457784853352</v>
      </c>
      <c r="Y196" s="238">
        <f t="shared" si="274"/>
        <v>0.12294543621189172</v>
      </c>
      <c r="Z196" s="214">
        <f t="shared" si="275"/>
        <v>0.41186721130983728</v>
      </c>
      <c r="AB196" s="207">
        <f>INDEX(Coefficients!$O$3:$O$7,MATCH(S196,Coefficients!$O$3:$O$7))</f>
        <v>0.3</v>
      </c>
      <c r="AC196" s="207">
        <f>INDEX(Coefficients!$O$3:$O$7,MATCH(S196,Coefficients!$O$3:$O$7)+1)</f>
        <v>0.4</v>
      </c>
      <c r="AD196" s="212">
        <f>INDEX(Coefficients!$P$3:$P$7,MATCH(S196,Coefficients!$O$3:$O$7))</f>
        <v>50</v>
      </c>
      <c r="AE196" s="212">
        <f>INDEX(Coefficients!$P$3:$P$7,MATCH(S196,Coefficients!$O$3:$O$7)+1)</f>
        <v>41.8</v>
      </c>
      <c r="AF196" s="212">
        <f t="shared" si="255"/>
        <v>44.26</v>
      </c>
      <c r="AG196" s="136">
        <f t="shared" si="256"/>
        <v>2026</v>
      </c>
      <c r="AH196" s="137">
        <f t="shared" si="257"/>
        <v>20.650000000000002</v>
      </c>
      <c r="AI196" s="207">
        <f t="shared" si="276"/>
        <v>534.38750000000005</v>
      </c>
      <c r="AJ196" s="213">
        <f t="shared" si="277"/>
        <v>19.792129629629631</v>
      </c>
      <c r="AK196" s="136">
        <v>38</v>
      </c>
      <c r="AL196" s="137">
        <f t="shared" si="258"/>
        <v>60.171250000000001</v>
      </c>
      <c r="AM196" s="214">
        <f t="shared" si="259"/>
        <v>0.98718351543952088</v>
      </c>
      <c r="AN196" s="207">
        <f>INDEX(Coefficients!$K$3:$K$10,MATCH(S196,Coefficients!$K$3:$K$10))</f>
        <v>0.35</v>
      </c>
      <c r="AO196" s="207">
        <f>INDEX(Coefficients!$K$3:$K$10,MATCH(S196,Coefficients!$K$3:$K$10)+1)</f>
        <v>0.4</v>
      </c>
      <c r="AP196" s="207">
        <f>INDEX(Coefficients!$L$3:$L$10,MATCH(S196,Coefficients!$K$3:$K$10))</f>
        <v>0.19142307491680963</v>
      </c>
      <c r="AQ196" s="207">
        <f>INDEX(Coefficients!$L$3:$L$10,MATCH(S196,Coefficients!$K$3:$K$10)+1)</f>
        <v>0.35425563574488944</v>
      </c>
      <c r="AR196" s="214">
        <f>INDEX(Coefficients!$M$3:$M$10,MATCH(S196,Coefficients!$K$3:$K$10))</f>
        <v>0.20023799980895765</v>
      </c>
      <c r="AS196" s="214">
        <f>INDEX(Coefficients!$M$3:$M$10,MATCH(S196,Coefficients!$K$3:$K$10)+1)</f>
        <v>0.20987997823914079</v>
      </c>
      <c r="AT196" s="92">
        <f t="shared" si="278"/>
        <v>2.5655609924804158E-5</v>
      </c>
      <c r="AU196" s="140">
        <f t="shared" si="260"/>
        <v>0.20409479118103091</v>
      </c>
      <c r="AV196" s="215">
        <f t="shared" si="279"/>
        <v>1.3093279997352535E-5</v>
      </c>
      <c r="AW196" s="118">
        <f t="shared" si="280"/>
        <v>4.1318366797373413E-2</v>
      </c>
      <c r="AX196" s="136">
        <f t="shared" si="261"/>
        <v>0.71366705445737511</v>
      </c>
      <c r="AY196" s="205">
        <f t="shared" si="262"/>
        <v>84.741590689541354</v>
      </c>
      <c r="AZ196" s="137">
        <f t="shared" si="263"/>
        <v>437.60000000000014</v>
      </c>
      <c r="BA196" s="213">
        <f t="shared" si="281"/>
        <v>10758.6</v>
      </c>
      <c r="BB196" s="228">
        <f t="shared" si="282"/>
        <v>7.5708666666666666E-4</v>
      </c>
      <c r="BC196" s="136" t="str">
        <f t="shared" si="264"/>
        <v>YES</v>
      </c>
      <c r="BD196" s="209">
        <f t="shared" si="265"/>
        <v>2.986951987671147</v>
      </c>
      <c r="BE196" s="55">
        <f t="shared" si="266"/>
        <v>5.9739039753422943E-2</v>
      </c>
      <c r="BF196" s="126">
        <f t="shared" si="267"/>
        <v>1.8568457784853352</v>
      </c>
      <c r="BG196" s="46">
        <f t="shared" si="283"/>
        <v>-0.79649465864760105</v>
      </c>
      <c r="BH196" s="204">
        <f>VLOOKUP(M196,Coefficients!$E$4:$I$7,3)</f>
        <v>0.43099999999999999</v>
      </c>
      <c r="BI196" s="136">
        <f t="shared" si="284"/>
        <v>2.5000000000000001E-2</v>
      </c>
      <c r="BJ196" s="50">
        <f t="shared" si="285"/>
        <v>0.42876019675925925</v>
      </c>
      <c r="BK196" s="134">
        <f t="shared" si="286"/>
        <v>11.481437229196066</v>
      </c>
      <c r="BL196" s="46"/>
      <c r="BM196" s="33"/>
      <c r="BQ196" s="135"/>
      <c r="BR196" s="135"/>
      <c r="BS196" s="135"/>
      <c r="CB196" s="205" t="str">
        <f t="shared" si="268"/>
        <v>splash</v>
      </c>
      <c r="CC196" s="212">
        <f t="shared" si="269"/>
        <v>1</v>
      </c>
      <c r="CD196" s="205">
        <f>IF(CB196="atmospheric",IF(CC196&gt;=1,Coefficients!$T$5,Coefficients!$T$4),Coefficients!$T$3)</f>
        <v>7.35</v>
      </c>
      <c r="CE196" s="136">
        <f>IF(S196&lt;Coefficients!$V$3,Coefficients!$X$3-(Coefficients!$X$4-Coefficients!$X$3)*(Coefficients!$V$3-S196)/(Coefficients!$V$4-Coefficients!$V$3),IF(S196&gt;Coefficients!$V$6,(Coefficients!$X$6-Coefficients!$X$5)*(S196-Coefficients!$V$6)/(Coefficients!$V$6-Coefficients!$V$5)+Coefficients!$X$6,VLOOKUP(S196,Coefficients!$V$3:$X$6,3)))</f>
        <v>5.1999999999999975</v>
      </c>
      <c r="CF196" s="119">
        <f t="shared" si="287"/>
        <v>1.6409601519999992E-4</v>
      </c>
      <c r="CG196" s="136">
        <f>VLOOKUP(CB196,Coefficients!$Z$4:$AD$7,4,FALSE)</f>
        <v>0.26500000000000001</v>
      </c>
      <c r="CH196" s="136">
        <f>VLOOKUP(CB196,Coefficients!$Z$4:$AD$7,2,FALSE)</f>
        <v>0.37</v>
      </c>
      <c r="CI196" s="214">
        <f t="shared" si="270"/>
        <v>6.6820439712067383</v>
      </c>
      <c r="CJ196" s="47">
        <f t="shared" si="271"/>
        <v>0.41186721130983728</v>
      </c>
      <c r="CK196" s="34">
        <v>3.35</v>
      </c>
      <c r="CL196" s="52">
        <f t="shared" si="288"/>
        <v>0.12294543621189172</v>
      </c>
      <c r="CM196" s="204">
        <f>VLOOKUP(N196,Coefficients!$E$12:$I$16,3)</f>
        <v>6.0350000000000001</v>
      </c>
      <c r="CN196" s="205">
        <f t="shared" si="289"/>
        <v>2.5000000000000001E-2</v>
      </c>
      <c r="CO196" s="203">
        <f t="shared" si="290"/>
        <v>6.0036375578703707</v>
      </c>
      <c r="CP196" s="189">
        <f t="shared" si="291"/>
        <v>160.7667602742419</v>
      </c>
      <c r="DU196" s="134"/>
      <c r="DV196" s="48"/>
    </row>
    <row r="197" spans="2:126" outlineLevel="1">
      <c r="B197" s="56" t="s">
        <v>99</v>
      </c>
      <c r="C197" s="56" t="s">
        <v>194</v>
      </c>
      <c r="D197" s="56">
        <v>2027</v>
      </c>
      <c r="E197" s="57">
        <f>'CSIRO Mk3.5 (Drier)'!M55</f>
        <v>20.725000000000001</v>
      </c>
      <c r="F197" s="57">
        <f>'CSIRO Mk3.5 (Drier)'!S55</f>
        <v>60.106562500000003</v>
      </c>
      <c r="G197" s="57">
        <f>'CSIRO Mk3.5 (Drier)'!K55</f>
        <v>441.20000000000016</v>
      </c>
      <c r="H197" s="146">
        <f t="shared" si="242"/>
        <v>2007</v>
      </c>
      <c r="I197" s="141" t="str">
        <f t="shared" si="243"/>
        <v>Pile No 243 @ Berth 107</v>
      </c>
      <c r="J197" s="205" t="str">
        <f t="shared" si="244"/>
        <v>splash</v>
      </c>
      <c r="K197" s="212">
        <f t="shared" si="245"/>
        <v>1</v>
      </c>
      <c r="L197" s="146" t="str">
        <f t="shared" si="246"/>
        <v>C1</v>
      </c>
      <c r="M197" s="146" t="str">
        <f t="shared" si="247"/>
        <v>CB4</v>
      </c>
      <c r="N197" s="146" t="str">
        <f t="shared" si="248"/>
        <v>CL5</v>
      </c>
      <c r="O197" s="146">
        <f t="shared" si="249"/>
        <v>0</v>
      </c>
      <c r="P197" s="146">
        <f t="shared" si="250"/>
        <v>50</v>
      </c>
      <c r="Q197" s="146">
        <f t="shared" si="251"/>
        <v>1200</v>
      </c>
      <c r="R197" s="146">
        <f t="shared" si="252"/>
        <v>60</v>
      </c>
      <c r="S197" s="146">
        <f t="shared" si="253"/>
        <v>0.37</v>
      </c>
      <c r="T197" s="146">
        <f t="shared" si="254"/>
        <v>310</v>
      </c>
      <c r="V197" s="237">
        <f t="shared" si="272"/>
        <v>6.0524000497185197E-2</v>
      </c>
      <c r="W197" s="214">
        <f t="shared" si="273"/>
        <v>1.8960938156734479</v>
      </c>
      <c r="Y197" s="238">
        <f t="shared" si="274"/>
        <v>0.1297890103299682</v>
      </c>
      <c r="Z197" s="214">
        <f t="shared" si="275"/>
        <v>0.43479318460539346</v>
      </c>
      <c r="AB197" s="207">
        <f>INDEX(Coefficients!$O$3:$O$7,MATCH(S197,Coefficients!$O$3:$O$7))</f>
        <v>0.3</v>
      </c>
      <c r="AC197" s="207">
        <f>INDEX(Coefficients!$O$3:$O$7,MATCH(S197,Coefficients!$O$3:$O$7)+1)</f>
        <v>0.4</v>
      </c>
      <c r="AD197" s="212">
        <f>INDEX(Coefficients!$P$3:$P$7,MATCH(S197,Coefficients!$O$3:$O$7))</f>
        <v>50</v>
      </c>
      <c r="AE197" s="212">
        <f>INDEX(Coefficients!$P$3:$P$7,MATCH(S197,Coefficients!$O$3:$O$7)+1)</f>
        <v>41.8</v>
      </c>
      <c r="AF197" s="212">
        <f t="shared" si="255"/>
        <v>44.26</v>
      </c>
      <c r="AG197" s="136">
        <f t="shared" si="256"/>
        <v>2027</v>
      </c>
      <c r="AH197" s="137">
        <f t="shared" si="257"/>
        <v>20.725000000000001</v>
      </c>
      <c r="AI197" s="207">
        <f t="shared" si="276"/>
        <v>555.11250000000007</v>
      </c>
      <c r="AJ197" s="213">
        <f t="shared" si="277"/>
        <v>19.825446428571432</v>
      </c>
      <c r="AK197" s="136">
        <v>39</v>
      </c>
      <c r="AL197" s="137">
        <f t="shared" si="258"/>
        <v>60.106562500000003</v>
      </c>
      <c r="AM197" s="214">
        <f t="shared" si="259"/>
        <v>0.98922781073071164</v>
      </c>
      <c r="AN197" s="207">
        <f>INDEX(Coefficients!$K$3:$K$10,MATCH(S197,Coefficients!$K$3:$K$10))</f>
        <v>0.35</v>
      </c>
      <c r="AO197" s="207">
        <f>INDEX(Coefficients!$K$3:$K$10,MATCH(S197,Coefficients!$K$3:$K$10)+1)</f>
        <v>0.4</v>
      </c>
      <c r="AP197" s="207">
        <f>INDEX(Coefficients!$L$3:$L$10,MATCH(S197,Coefficients!$K$3:$K$10))</f>
        <v>0.19142307491680963</v>
      </c>
      <c r="AQ197" s="207">
        <f>INDEX(Coefficients!$L$3:$L$10,MATCH(S197,Coefficients!$K$3:$K$10)+1)</f>
        <v>0.35425563574488944</v>
      </c>
      <c r="AR197" s="214">
        <f>INDEX(Coefficients!$M$3:$M$10,MATCH(S197,Coefficients!$K$3:$K$10))</f>
        <v>0.20023799980895765</v>
      </c>
      <c r="AS197" s="214">
        <f>INDEX(Coefficients!$M$3:$M$10,MATCH(S197,Coefficients!$K$3:$K$10)+1)</f>
        <v>0.20987997823914079</v>
      </c>
      <c r="AT197" s="92">
        <f t="shared" si="278"/>
        <v>2.5655609924804158E-5</v>
      </c>
      <c r="AU197" s="140">
        <f t="shared" si="260"/>
        <v>0.20409479118103091</v>
      </c>
      <c r="AV197" s="215">
        <f t="shared" si="279"/>
        <v>1.2996455605356257E-5</v>
      </c>
      <c r="AW197" s="118">
        <f t="shared" si="280"/>
        <v>4.1012818780051259E-2</v>
      </c>
      <c r="AX197" s="136">
        <f t="shared" si="261"/>
        <v>0.71366705445737511</v>
      </c>
      <c r="AY197" s="205">
        <f t="shared" si="262"/>
        <v>84.741590689541354</v>
      </c>
      <c r="AZ197" s="137">
        <f t="shared" si="263"/>
        <v>441.20000000000016</v>
      </c>
      <c r="BA197" s="213">
        <f t="shared" si="281"/>
        <v>11199.800000000001</v>
      </c>
      <c r="BB197" s="228">
        <f t="shared" si="282"/>
        <v>7.599864285714286E-4</v>
      </c>
      <c r="BC197" s="136" t="str">
        <f t="shared" si="264"/>
        <v>YES</v>
      </c>
      <c r="BD197" s="209">
        <f t="shared" si="265"/>
        <v>3.0262000248592598</v>
      </c>
      <c r="BE197" s="55">
        <f t="shared" si="266"/>
        <v>6.0524000497185197E-2</v>
      </c>
      <c r="BF197" s="126">
        <f t="shared" si="267"/>
        <v>1.8960938156734479</v>
      </c>
      <c r="BG197" s="46">
        <f t="shared" si="283"/>
        <v>-0.79957217670338265</v>
      </c>
      <c r="BH197" s="204">
        <f>VLOOKUP(M197,Coefficients!$E$4:$I$7,3)</f>
        <v>0.43099999999999999</v>
      </c>
      <c r="BI197" s="136">
        <f t="shared" si="284"/>
        <v>2.5000000000000001E-2</v>
      </c>
      <c r="BJ197" s="50">
        <f t="shared" si="285"/>
        <v>0.42911918526785719</v>
      </c>
      <c r="BK197" s="134">
        <f t="shared" si="286"/>
        <v>11.910556414463924</v>
      </c>
      <c r="BL197" s="46"/>
      <c r="BM197" s="33"/>
      <c r="BQ197" s="135"/>
      <c r="BR197" s="135"/>
      <c r="BS197" s="135"/>
      <c r="CB197" s="205" t="str">
        <f t="shared" si="268"/>
        <v>splash</v>
      </c>
      <c r="CC197" s="212">
        <f t="shared" si="269"/>
        <v>1</v>
      </c>
      <c r="CD197" s="205">
        <f>IF(CB197="atmospheric",IF(CC197&gt;=1,Coefficients!$T$5,Coefficients!$T$4),Coefficients!$T$3)</f>
        <v>7.35</v>
      </c>
      <c r="CE197" s="136">
        <f>IF(S197&lt;Coefficients!$V$3,Coefficients!$X$3-(Coefficients!$X$4-Coefficients!$X$3)*(Coefficients!$V$3-S197)/(Coefficients!$V$4-Coefficients!$V$3),IF(S197&gt;Coefficients!$V$6,(Coefficients!$X$6-Coefficients!$X$5)*(S197-Coefficients!$V$6)/(Coefficients!$V$6-Coefficients!$V$5)+Coefficients!$X$6,VLOOKUP(S197,Coefficients!$V$3:$X$6,3)))</f>
        <v>5.1999999999999975</v>
      </c>
      <c r="CF197" s="119">
        <f t="shared" si="287"/>
        <v>1.6409601519999992E-4</v>
      </c>
      <c r="CG197" s="136">
        <f>VLOOKUP(CB197,Coefficients!$Z$4:$AD$7,4,FALSE)</f>
        <v>0.26500000000000001</v>
      </c>
      <c r="CH197" s="136">
        <f>VLOOKUP(CB197,Coefficients!$Z$4:$AD$7,2,FALSE)</f>
        <v>0.37</v>
      </c>
      <c r="CI197" s="214">
        <f t="shared" si="270"/>
        <v>6.6816687100185579</v>
      </c>
      <c r="CJ197" s="47">
        <f t="shared" si="271"/>
        <v>0.43479318460539346</v>
      </c>
      <c r="CK197" s="34">
        <v>3.35</v>
      </c>
      <c r="CL197" s="52">
        <f t="shared" si="288"/>
        <v>0.1297890103299682</v>
      </c>
      <c r="CM197" s="204">
        <f>VLOOKUP(N197,Coefficients!$E$12:$I$16,3)</f>
        <v>6.0350000000000001</v>
      </c>
      <c r="CN197" s="205">
        <f t="shared" si="289"/>
        <v>2.5000000000000001E-2</v>
      </c>
      <c r="CO197" s="203">
        <f t="shared" si="290"/>
        <v>6.0086642299107149</v>
      </c>
      <c r="CP197" s="189">
        <f t="shared" si="291"/>
        <v>166.77542450415262</v>
      </c>
      <c r="DU197" s="134"/>
      <c r="DV197" s="48"/>
    </row>
    <row r="198" spans="2:126" s="135" customFormat="1" outlineLevel="1">
      <c r="B198" s="56" t="s">
        <v>99</v>
      </c>
      <c r="C198" s="56" t="s">
        <v>194</v>
      </c>
      <c r="D198" s="56">
        <v>2028</v>
      </c>
      <c r="E198" s="57">
        <f>'CSIRO Mk3.5 (Drier)'!M56</f>
        <v>20.8</v>
      </c>
      <c r="F198" s="57">
        <f>'CSIRO Mk3.5 (Drier)'!S56</f>
        <v>60.041875000000005</v>
      </c>
      <c r="G198" s="57">
        <f>'CSIRO Mk3.5 (Drier)'!K56</f>
        <v>444.80000000000018</v>
      </c>
      <c r="H198" s="146">
        <f t="shared" si="242"/>
        <v>2007</v>
      </c>
      <c r="I198" s="141" t="str">
        <f t="shared" si="243"/>
        <v>Pile No 243 @ Berth 107</v>
      </c>
      <c r="J198" s="205" t="str">
        <f t="shared" si="244"/>
        <v>splash</v>
      </c>
      <c r="K198" s="212">
        <f t="shared" si="245"/>
        <v>1</v>
      </c>
      <c r="L198" s="146" t="str">
        <f t="shared" si="246"/>
        <v>C1</v>
      </c>
      <c r="M198" s="146" t="str">
        <f t="shared" si="247"/>
        <v>CB4</v>
      </c>
      <c r="N198" s="146" t="str">
        <f t="shared" si="248"/>
        <v>CL5</v>
      </c>
      <c r="O198" s="146">
        <f t="shared" si="249"/>
        <v>0</v>
      </c>
      <c r="P198" s="146">
        <f t="shared" si="250"/>
        <v>50</v>
      </c>
      <c r="Q198" s="146">
        <f t="shared" si="251"/>
        <v>1200</v>
      </c>
      <c r="R198" s="146">
        <f t="shared" si="252"/>
        <v>60</v>
      </c>
      <c r="S198" s="146">
        <f t="shared" si="253"/>
        <v>0.37</v>
      </c>
      <c r="T198" s="146">
        <f t="shared" si="254"/>
        <v>310</v>
      </c>
      <c r="U198" s="205"/>
      <c r="V198" s="237">
        <f t="shared" si="272"/>
        <v>6.1299055464373531E-2</v>
      </c>
      <c r="W198" s="214">
        <f t="shared" si="273"/>
        <v>1.9348465640328647</v>
      </c>
      <c r="X198" s="205"/>
      <c r="Y198" s="238">
        <f t="shared" si="274"/>
        <v>0.13662911970457231</v>
      </c>
      <c r="Z198" s="214">
        <f t="shared" si="275"/>
        <v>0.45770755101031729</v>
      </c>
      <c r="AA198" s="205"/>
      <c r="AB198" s="207">
        <f>INDEX(Coefficients!$O$3:$O$7,MATCH(S198,Coefficients!$O$3:$O$7))</f>
        <v>0.3</v>
      </c>
      <c r="AC198" s="207">
        <f>INDEX(Coefficients!$O$3:$O$7,MATCH(S198,Coefficients!$O$3:$O$7)+1)</f>
        <v>0.4</v>
      </c>
      <c r="AD198" s="212">
        <f>INDEX(Coefficients!$P$3:$P$7,MATCH(S198,Coefficients!$O$3:$O$7))</f>
        <v>50</v>
      </c>
      <c r="AE198" s="212">
        <f>INDEX(Coefficients!$P$3:$P$7,MATCH(S198,Coefficients!$O$3:$O$7)+1)</f>
        <v>41.8</v>
      </c>
      <c r="AF198" s="212">
        <f t="shared" si="255"/>
        <v>44.26</v>
      </c>
      <c r="AG198" s="136">
        <f t="shared" si="256"/>
        <v>2028</v>
      </c>
      <c r="AH198" s="137">
        <f t="shared" si="257"/>
        <v>20.8</v>
      </c>
      <c r="AI198" s="207">
        <f t="shared" si="276"/>
        <v>575.91250000000002</v>
      </c>
      <c r="AJ198" s="213">
        <f t="shared" si="277"/>
        <v>19.859051724137931</v>
      </c>
      <c r="AK198" s="136">
        <v>40</v>
      </c>
      <c r="AL198" s="137">
        <f t="shared" si="258"/>
        <v>60.041875000000005</v>
      </c>
      <c r="AM198" s="214">
        <f t="shared" si="259"/>
        <v>0.99129362387720765</v>
      </c>
      <c r="AN198" s="207">
        <f>INDEX(Coefficients!$K$3:$K$10,MATCH(S198,Coefficients!$K$3:$K$10))</f>
        <v>0.35</v>
      </c>
      <c r="AO198" s="207">
        <f>INDEX(Coefficients!$K$3:$K$10,MATCH(S198,Coefficients!$K$3:$K$10)+1)</f>
        <v>0.4</v>
      </c>
      <c r="AP198" s="207">
        <f>INDEX(Coefficients!$L$3:$L$10,MATCH(S198,Coefficients!$K$3:$K$10))</f>
        <v>0.19142307491680963</v>
      </c>
      <c r="AQ198" s="207">
        <f>INDEX(Coefficients!$L$3:$L$10,MATCH(S198,Coefficients!$K$3:$K$10)+1)</f>
        <v>0.35425563574488944</v>
      </c>
      <c r="AR198" s="214">
        <f>INDEX(Coefficients!$M$3:$M$10,MATCH(S198,Coefficients!$K$3:$K$10))</f>
        <v>0.20023799980895765</v>
      </c>
      <c r="AS198" s="214">
        <f>INDEX(Coefficients!$M$3:$M$10,MATCH(S198,Coefficients!$K$3:$K$10)+1)</f>
        <v>0.20987997823914079</v>
      </c>
      <c r="AT198" s="92">
        <f t="shared" si="278"/>
        <v>2.5655609924804158E-5</v>
      </c>
      <c r="AU198" s="140">
        <f t="shared" si="260"/>
        <v>0.20409479118103091</v>
      </c>
      <c r="AV198" s="215">
        <f t="shared" si="279"/>
        <v>1.2903708090730619E-5</v>
      </c>
      <c r="AW198" s="118">
        <f t="shared" si="280"/>
        <v>4.0720136134478745E-2</v>
      </c>
      <c r="AX198" s="136">
        <f t="shared" si="261"/>
        <v>0.71366705445737511</v>
      </c>
      <c r="AY198" s="205">
        <f t="shared" si="262"/>
        <v>84.741590689541354</v>
      </c>
      <c r="AZ198" s="137">
        <f t="shared" si="263"/>
        <v>444.80000000000018</v>
      </c>
      <c r="BA198" s="213">
        <f t="shared" si="281"/>
        <v>11644.600000000002</v>
      </c>
      <c r="BB198" s="228">
        <f t="shared" si="282"/>
        <v>7.629220689655174E-4</v>
      </c>
      <c r="BC198" s="136" t="str">
        <f t="shared" si="264"/>
        <v>YES</v>
      </c>
      <c r="BD198" s="209">
        <f t="shared" si="265"/>
        <v>3.0649527732186765</v>
      </c>
      <c r="BE198" s="55">
        <f t="shared" si="266"/>
        <v>6.1299055464373531E-2</v>
      </c>
      <c r="BF198" s="126">
        <f t="shared" si="267"/>
        <v>1.9348465640328647</v>
      </c>
      <c r="BG198" s="46">
        <f t="shared" si="283"/>
        <v>-0.80247221453441209</v>
      </c>
      <c r="BH198" s="204">
        <f>VLOOKUP(M198,Coefficients!$E$4:$I$7,3)</f>
        <v>0.43099999999999999</v>
      </c>
      <c r="BI198" s="136">
        <f t="shared" si="284"/>
        <v>2.5000000000000001E-2</v>
      </c>
      <c r="BJ198" s="50">
        <f t="shared" si="285"/>
        <v>0.4294812823275862</v>
      </c>
      <c r="BK198" s="134">
        <f t="shared" si="286"/>
        <v>12.34003769679151</v>
      </c>
      <c r="BL198" s="46"/>
      <c r="BM198" s="33"/>
      <c r="CB198" s="205" t="str">
        <f t="shared" si="268"/>
        <v>splash</v>
      </c>
      <c r="CC198" s="212">
        <f t="shared" si="269"/>
        <v>1</v>
      </c>
      <c r="CD198" s="205">
        <f>IF(CB198="atmospheric",IF(CC198&gt;=1,Coefficients!$T$5,Coefficients!$T$4),Coefficients!$T$3)</f>
        <v>7.35</v>
      </c>
      <c r="CE198" s="136">
        <f>IF(S198&lt;Coefficients!$V$3,Coefficients!$X$3-(Coefficients!$X$4-Coefficients!$X$3)*(Coefficients!$V$3-S198)/(Coefficients!$V$4-Coefficients!$V$3),IF(S198&gt;Coefficients!$V$6,(Coefficients!$X$6-Coefficients!$X$5)*(S198-Coefficients!$V$6)/(Coefficients!$V$6-Coefficients!$V$5)+Coefficients!$X$6,VLOOKUP(S198,Coefficients!$V$3:$X$6,3)))</f>
        <v>5.1999999999999975</v>
      </c>
      <c r="CF198" s="119">
        <f t="shared" si="287"/>
        <v>1.6409601519999992E-4</v>
      </c>
      <c r="CG198" s="136">
        <f>VLOOKUP(CB198,Coefficients!$Z$4:$AD$7,4,FALSE)</f>
        <v>0.26500000000000001</v>
      </c>
      <c r="CH198" s="136">
        <f>VLOOKUP(CB198,Coefficients!$Z$4:$AD$7,2,FALSE)</f>
        <v>0.37</v>
      </c>
      <c r="CI198" s="214">
        <f t="shared" si="270"/>
        <v>6.6812509470690022</v>
      </c>
      <c r="CJ198" s="47">
        <f t="shared" si="271"/>
        <v>0.45770755101031729</v>
      </c>
      <c r="CK198" s="34">
        <v>3.35</v>
      </c>
      <c r="CL198" s="52">
        <f t="shared" si="288"/>
        <v>0.13662911970457231</v>
      </c>
      <c r="CM198" s="204">
        <f>VLOOKUP(N198,Coefficients!$E$12:$I$16,3)</f>
        <v>6.0350000000000001</v>
      </c>
      <c r="CN198" s="205">
        <f t="shared" si="289"/>
        <v>2.5000000000000001E-2</v>
      </c>
      <c r="CO198" s="203">
        <f t="shared" si="290"/>
        <v>6.0137344288793111</v>
      </c>
      <c r="CP198" s="189">
        <f t="shared" si="291"/>
        <v>172.78915893303193</v>
      </c>
      <c r="DL198" s="133"/>
      <c r="DM198" s="133"/>
      <c r="DN198" s="133"/>
      <c r="DO198" s="133"/>
      <c r="DP198" s="133"/>
      <c r="DQ198" s="133"/>
      <c r="DR198" s="133"/>
      <c r="DS198" s="133"/>
      <c r="DT198" s="133"/>
      <c r="DU198" s="134"/>
      <c r="DV198" s="48"/>
    </row>
    <row r="199" spans="2:126" s="135" customFormat="1" outlineLevel="1">
      <c r="B199" s="56" t="s">
        <v>99</v>
      </c>
      <c r="C199" s="56" t="s">
        <v>194</v>
      </c>
      <c r="D199" s="56">
        <v>2028</v>
      </c>
      <c r="E199" s="57">
        <f>'CSIRO Mk3.5 (Drier)'!M57</f>
        <v>20.875</v>
      </c>
      <c r="F199" s="57">
        <f>'CSIRO Mk3.5 (Drier)'!S57</f>
        <v>59.977187499999999</v>
      </c>
      <c r="G199" s="57">
        <f>'CSIRO Mk3.5 (Drier)'!K57</f>
        <v>448.4000000000002</v>
      </c>
      <c r="H199" s="146">
        <f t="shared" si="242"/>
        <v>2007</v>
      </c>
      <c r="I199" s="141" t="str">
        <f t="shared" si="243"/>
        <v>Pile No 243 @ Berth 107</v>
      </c>
      <c r="J199" s="205" t="str">
        <f t="shared" si="244"/>
        <v>splash</v>
      </c>
      <c r="K199" s="212">
        <f t="shared" si="245"/>
        <v>1</v>
      </c>
      <c r="L199" s="146" t="str">
        <f t="shared" si="246"/>
        <v>C1</v>
      </c>
      <c r="M199" s="146" t="str">
        <f t="shared" si="247"/>
        <v>CB4</v>
      </c>
      <c r="N199" s="146" t="str">
        <f t="shared" si="248"/>
        <v>CL5</v>
      </c>
      <c r="O199" s="146">
        <f t="shared" si="249"/>
        <v>0</v>
      </c>
      <c r="P199" s="146">
        <f t="shared" si="250"/>
        <v>50</v>
      </c>
      <c r="Q199" s="146">
        <f t="shared" si="251"/>
        <v>1200</v>
      </c>
      <c r="R199" s="146">
        <f t="shared" si="252"/>
        <v>60</v>
      </c>
      <c r="S199" s="146">
        <f t="shared" si="253"/>
        <v>0.37</v>
      </c>
      <c r="T199" s="146">
        <f t="shared" si="254"/>
        <v>310</v>
      </c>
      <c r="U199" s="205"/>
      <c r="V199" s="237">
        <f t="shared" si="272"/>
        <v>6.3875874436251395E-2</v>
      </c>
      <c r="W199" s="214">
        <f t="shared" si="273"/>
        <v>2.0636875126267582</v>
      </c>
      <c r="X199" s="205"/>
      <c r="Y199" s="238">
        <f t="shared" si="274"/>
        <v>0.14977391908775434</v>
      </c>
      <c r="Z199" s="214">
        <f t="shared" si="275"/>
        <v>0.50174262894397703</v>
      </c>
      <c r="AA199" s="205"/>
      <c r="AB199" s="207">
        <f>INDEX(Coefficients!$O$3:$O$7,MATCH(S199,Coefficients!$O$3:$O$7))</f>
        <v>0.3</v>
      </c>
      <c r="AC199" s="207">
        <f>INDEX(Coefficients!$O$3:$O$7,MATCH(S199,Coefficients!$O$3:$O$7)+1)</f>
        <v>0.4</v>
      </c>
      <c r="AD199" s="212">
        <f>INDEX(Coefficients!$P$3:$P$7,MATCH(S199,Coefficients!$O$3:$O$7))</f>
        <v>50</v>
      </c>
      <c r="AE199" s="212">
        <f>INDEX(Coefficients!$P$3:$P$7,MATCH(S199,Coefficients!$O$3:$O$7)+1)</f>
        <v>41.8</v>
      </c>
      <c r="AF199" s="212">
        <f t="shared" si="255"/>
        <v>44.26</v>
      </c>
      <c r="AG199" s="136">
        <f t="shared" si="256"/>
        <v>2028</v>
      </c>
      <c r="AH199" s="137">
        <f t="shared" si="257"/>
        <v>20.875</v>
      </c>
      <c r="AI199" s="207">
        <f t="shared" si="276"/>
        <v>596.78750000000002</v>
      </c>
      <c r="AJ199" s="213">
        <f t="shared" si="277"/>
        <v>20.578879310344828</v>
      </c>
      <c r="AK199" s="136">
        <v>41</v>
      </c>
      <c r="AL199" s="137">
        <f t="shared" si="258"/>
        <v>59.977187499999999</v>
      </c>
      <c r="AM199" s="214">
        <f t="shared" si="259"/>
        <v>1.0364753700908729</v>
      </c>
      <c r="AN199" s="207">
        <f>INDEX(Coefficients!$K$3:$K$10,MATCH(S199,Coefficients!$K$3:$K$10))</f>
        <v>0.35</v>
      </c>
      <c r="AO199" s="207">
        <f>INDEX(Coefficients!$K$3:$K$10,MATCH(S199,Coefficients!$K$3:$K$10)+1)</f>
        <v>0.4</v>
      </c>
      <c r="AP199" s="207">
        <f>INDEX(Coefficients!$L$3:$L$10,MATCH(S199,Coefficients!$K$3:$K$10))</f>
        <v>0.19142307491680963</v>
      </c>
      <c r="AQ199" s="207">
        <f>INDEX(Coefficients!$L$3:$L$10,MATCH(S199,Coefficients!$K$3:$K$10)+1)</f>
        <v>0.35425563574488944</v>
      </c>
      <c r="AR199" s="214">
        <f>INDEX(Coefficients!$M$3:$M$10,MATCH(S199,Coefficients!$K$3:$K$10))</f>
        <v>0.20023799980895765</v>
      </c>
      <c r="AS199" s="214">
        <f>INDEX(Coefficients!$M$3:$M$10,MATCH(S199,Coefficients!$K$3:$K$10)+1)</f>
        <v>0.20987997823914079</v>
      </c>
      <c r="AT199" s="92">
        <f t="shared" si="278"/>
        <v>2.5655609924804158E-5</v>
      </c>
      <c r="AU199" s="140">
        <f t="shared" si="260"/>
        <v>0.20409479118103091</v>
      </c>
      <c r="AV199" s="215">
        <f t="shared" si="279"/>
        <v>1.2903708090730619E-5</v>
      </c>
      <c r="AW199" s="118">
        <f t="shared" si="280"/>
        <v>4.0720136134478745E-2</v>
      </c>
      <c r="AX199" s="136">
        <f t="shared" si="261"/>
        <v>0.71366705445737511</v>
      </c>
      <c r="AY199" s="205">
        <f t="shared" si="262"/>
        <v>84.741590689541354</v>
      </c>
      <c r="AZ199" s="137">
        <f t="shared" si="263"/>
        <v>448.4000000000002</v>
      </c>
      <c r="BA199" s="213">
        <f t="shared" si="281"/>
        <v>12093.000000000002</v>
      </c>
      <c r="BB199" s="228">
        <f t="shared" si="282"/>
        <v>7.9230000000000012E-4</v>
      </c>
      <c r="BC199" s="136" t="str">
        <f t="shared" si="264"/>
        <v>YES</v>
      </c>
      <c r="BD199" s="209">
        <f t="shared" si="265"/>
        <v>3.19379372181257</v>
      </c>
      <c r="BE199" s="55">
        <f t="shared" si="266"/>
        <v>6.3875874436251395E-2</v>
      </c>
      <c r="BF199" s="126">
        <f t="shared" si="267"/>
        <v>2.0636875126267582</v>
      </c>
      <c r="BG199" s="46">
        <f t="shared" si="283"/>
        <v>-0.79416876938008063</v>
      </c>
      <c r="BH199" s="204">
        <f>VLOOKUP(M199,Coefficients!$E$4:$I$7,3)</f>
        <v>0.43099999999999999</v>
      </c>
      <c r="BI199" s="136">
        <f t="shared" si="284"/>
        <v>7.2999999999999995E-2</v>
      </c>
      <c r="BJ199" s="50">
        <f t="shared" si="285"/>
        <v>0.44921327974137926</v>
      </c>
      <c r="BK199" s="134">
        <f t="shared" si="286"/>
        <v>12.789250976532889</v>
      </c>
      <c r="BL199" s="44"/>
      <c r="BM199" s="44"/>
      <c r="CB199" s="205" t="str">
        <f t="shared" si="268"/>
        <v>splash</v>
      </c>
      <c r="CC199" s="212">
        <f t="shared" si="269"/>
        <v>1</v>
      </c>
      <c r="CD199" s="205">
        <f>IF(CB199="atmospheric",IF(CC199&gt;=1,Coefficients!$T$5,Coefficients!$T$4),Coefficients!$T$3)</f>
        <v>7.35</v>
      </c>
      <c r="CE199" s="136">
        <f>IF(S199&lt;Coefficients!$V$3,Coefficients!$X$3-(Coefficients!$X$4-Coefficients!$X$3)*(Coefficients!$V$3-S199)/(Coefficients!$V$4-Coefficients!$V$3),IF(S199&gt;Coefficients!$V$6,(Coefficients!$X$6-Coefficients!$X$5)*(S199-Coefficients!$V$6)/(Coefficients!$V$6-Coefficients!$V$5)+Coefficients!$X$6,VLOOKUP(S199,Coefficients!$V$3:$X$6,3)))</f>
        <v>5.1999999999999975</v>
      </c>
      <c r="CF199" s="119">
        <f t="shared" si="287"/>
        <v>1.6409601519999992E-4</v>
      </c>
      <c r="CG199" s="136">
        <f>VLOOKUP(CB199,Coefficients!$Z$4:$AD$7,4,FALSE)</f>
        <v>0.26500000000000001</v>
      </c>
      <c r="CH199" s="136">
        <f>VLOOKUP(CB199,Coefficients!$Z$4:$AD$7,2,FALSE)</f>
        <v>0.37</v>
      </c>
      <c r="CI199" s="214">
        <f t="shared" si="270"/>
        <v>6.6685537894738456</v>
      </c>
      <c r="CJ199" s="47">
        <f t="shared" si="271"/>
        <v>0.50174262894397703</v>
      </c>
      <c r="CK199" s="34">
        <v>3.35</v>
      </c>
      <c r="CL199" s="52">
        <f t="shared" si="288"/>
        <v>0.14977391908775434</v>
      </c>
      <c r="CM199" s="204">
        <f>VLOOKUP(N199,Coefficients!$E$12:$I$16,3)</f>
        <v>6.0350000000000001</v>
      </c>
      <c r="CN199" s="205">
        <f t="shared" si="289"/>
        <v>7.2999999999999995E-2</v>
      </c>
      <c r="CO199" s="203">
        <f t="shared" si="290"/>
        <v>6.290028174568965</v>
      </c>
      <c r="CP199" s="189">
        <f t="shared" si="291"/>
        <v>179.07918710760089</v>
      </c>
      <c r="DV199" s="44"/>
    </row>
    <row r="200" spans="2:126" s="135" customFormat="1" outlineLevel="1">
      <c r="B200" s="56" t="s">
        <v>99</v>
      </c>
      <c r="C200" s="56" t="s">
        <v>194</v>
      </c>
      <c r="D200" s="56">
        <v>2030</v>
      </c>
      <c r="E200" s="57">
        <f>'CSIRO Mk3.5 (Drier)'!M58</f>
        <v>20.950000000000003</v>
      </c>
      <c r="F200" s="57">
        <f>'CSIRO Mk3.5 (Drier)'!S58</f>
        <v>59.912500000000001</v>
      </c>
      <c r="G200" s="57">
        <f>'CSIRO Mk3.5 (Drier)'!K58</f>
        <v>452</v>
      </c>
      <c r="H200" s="146">
        <f t="shared" si="242"/>
        <v>2007</v>
      </c>
      <c r="I200" s="141" t="str">
        <f t="shared" si="243"/>
        <v>Pile No 243 @ Berth 107</v>
      </c>
      <c r="J200" s="205" t="str">
        <f t="shared" si="244"/>
        <v>splash</v>
      </c>
      <c r="K200" s="212">
        <f t="shared" si="245"/>
        <v>1</v>
      </c>
      <c r="L200" s="146" t="str">
        <f t="shared" si="246"/>
        <v>C1</v>
      </c>
      <c r="M200" s="146" t="str">
        <f t="shared" si="247"/>
        <v>CB4</v>
      </c>
      <c r="N200" s="146" t="str">
        <f t="shared" si="248"/>
        <v>CL5</v>
      </c>
      <c r="O200" s="146">
        <f t="shared" si="249"/>
        <v>0</v>
      </c>
      <c r="P200" s="146">
        <f t="shared" si="250"/>
        <v>50</v>
      </c>
      <c r="Q200" s="146">
        <f t="shared" si="251"/>
        <v>1200</v>
      </c>
      <c r="R200" s="146">
        <f t="shared" si="252"/>
        <v>60</v>
      </c>
      <c r="S200" s="146">
        <f t="shared" si="253"/>
        <v>0.37</v>
      </c>
      <c r="T200" s="146">
        <f t="shared" si="254"/>
        <v>310</v>
      </c>
      <c r="U200" s="205"/>
      <c r="V200" s="237">
        <f t="shared" si="272"/>
        <v>6.2821941472976761E-2</v>
      </c>
      <c r="W200" s="214">
        <f t="shared" si="273"/>
        <v>2.0109908644630266</v>
      </c>
      <c r="X200" s="205"/>
      <c r="Y200" s="238">
        <f t="shared" si="274"/>
        <v>0.15027788048773372</v>
      </c>
      <c r="Z200" s="214">
        <f t="shared" si="275"/>
        <v>0.50343089963390797</v>
      </c>
      <c r="AA200" s="205"/>
      <c r="AB200" s="207">
        <f>INDEX(Coefficients!$O$3:$O$7,MATCH(S200,Coefficients!$O$3:$O$7))</f>
        <v>0.3</v>
      </c>
      <c r="AC200" s="207">
        <f>INDEX(Coefficients!$O$3:$O$7,MATCH(S200,Coefficients!$O$3:$O$7)+1)</f>
        <v>0.4</v>
      </c>
      <c r="AD200" s="212">
        <f>INDEX(Coefficients!$P$3:$P$7,MATCH(S200,Coefficients!$O$3:$O$7))</f>
        <v>50</v>
      </c>
      <c r="AE200" s="212">
        <f>INDEX(Coefficients!$P$3:$P$7,MATCH(S200,Coefficients!$O$3:$O$7)+1)</f>
        <v>41.8</v>
      </c>
      <c r="AF200" s="212">
        <f t="shared" si="255"/>
        <v>44.26</v>
      </c>
      <c r="AG200" s="136">
        <f t="shared" si="256"/>
        <v>2030</v>
      </c>
      <c r="AH200" s="137">
        <f t="shared" si="257"/>
        <v>20.950000000000003</v>
      </c>
      <c r="AI200" s="207">
        <f t="shared" si="276"/>
        <v>617.73750000000007</v>
      </c>
      <c r="AJ200" s="213">
        <f t="shared" si="277"/>
        <v>19.92701612903226</v>
      </c>
      <c r="AK200" s="136">
        <v>42</v>
      </c>
      <c r="AL200" s="137">
        <f t="shared" si="258"/>
        <v>59.912500000000001</v>
      </c>
      <c r="AM200" s="214">
        <f t="shared" si="259"/>
        <v>0.99548332749763513</v>
      </c>
      <c r="AN200" s="207">
        <f>INDEX(Coefficients!$K$3:$K$10,MATCH(S200,Coefficients!$K$3:$K$10))</f>
        <v>0.35</v>
      </c>
      <c r="AO200" s="207">
        <f>INDEX(Coefficients!$K$3:$K$10,MATCH(S200,Coefficients!$K$3:$K$10)+1)</f>
        <v>0.4</v>
      </c>
      <c r="AP200" s="207">
        <f>INDEX(Coefficients!$L$3:$L$10,MATCH(S200,Coefficients!$K$3:$K$10))</f>
        <v>0.19142307491680963</v>
      </c>
      <c r="AQ200" s="207">
        <f>INDEX(Coefficients!$L$3:$L$10,MATCH(S200,Coefficients!$K$3:$K$10)+1)</f>
        <v>0.35425563574488944</v>
      </c>
      <c r="AR200" s="214">
        <f>INDEX(Coefficients!$M$3:$M$10,MATCH(S200,Coefficients!$K$3:$K$10))</f>
        <v>0.20023799980895765</v>
      </c>
      <c r="AS200" s="214">
        <f>INDEX(Coefficients!$M$3:$M$10,MATCH(S200,Coefficients!$K$3:$K$10)+1)</f>
        <v>0.20987997823914079</v>
      </c>
      <c r="AT200" s="92">
        <f t="shared" si="278"/>
        <v>2.5655609924804158E-5</v>
      </c>
      <c r="AU200" s="140">
        <f t="shared" si="260"/>
        <v>0.20409479118103091</v>
      </c>
      <c r="AV200" s="215">
        <f t="shared" si="279"/>
        <v>1.2729260971561098E-5</v>
      </c>
      <c r="AW200" s="118">
        <f t="shared" si="280"/>
        <v>4.0169634651424167E-2</v>
      </c>
      <c r="AX200" s="136">
        <f t="shared" si="261"/>
        <v>0.71366705445737511</v>
      </c>
      <c r="AY200" s="205">
        <f t="shared" si="262"/>
        <v>84.741590689541354</v>
      </c>
      <c r="AZ200" s="137">
        <f t="shared" si="263"/>
        <v>452</v>
      </c>
      <c r="BA200" s="213">
        <f t="shared" si="281"/>
        <v>12545.000000000002</v>
      </c>
      <c r="BB200" s="228">
        <f t="shared" si="282"/>
        <v>7.6888709677419369E-4</v>
      </c>
      <c r="BC200" s="136" t="str">
        <f t="shared" si="264"/>
        <v>YES</v>
      </c>
      <c r="BD200" s="209">
        <f t="shared" si="265"/>
        <v>3.1410970736488384</v>
      </c>
      <c r="BE200" s="55">
        <f t="shared" si="266"/>
        <v>6.2821941472976761E-2</v>
      </c>
      <c r="BF200" s="126">
        <f t="shared" si="267"/>
        <v>2.0109908644630266</v>
      </c>
      <c r="BG200" s="46">
        <f t="shared" si="283"/>
        <v>-0.80780000002271635</v>
      </c>
      <c r="BH200" s="204">
        <f>VLOOKUP(M200,Coefficients!$E$4:$I$7,3)</f>
        <v>0.43099999999999999</v>
      </c>
      <c r="BI200" s="136">
        <f t="shared" si="284"/>
        <v>2.5000000000000001E-2</v>
      </c>
      <c r="BJ200" s="50">
        <f t="shared" si="285"/>
        <v>0.43021359879032262</v>
      </c>
      <c r="BK200" s="134">
        <f t="shared" si="286"/>
        <v>13.219464575323212</v>
      </c>
      <c r="BL200" s="46"/>
      <c r="BM200" s="44"/>
      <c r="CB200" s="205" t="str">
        <f t="shared" si="268"/>
        <v>splash</v>
      </c>
      <c r="CC200" s="212">
        <f t="shared" si="269"/>
        <v>1</v>
      </c>
      <c r="CD200" s="205">
        <f>IF(CB200="atmospheric",IF(CC200&gt;=1,Coefficients!$T$5,Coefficients!$T$4),Coefficients!$T$3)</f>
        <v>7.35</v>
      </c>
      <c r="CE200" s="136">
        <f>IF(S200&lt;Coefficients!$V$3,Coefficients!$X$3-(Coefficients!$X$4-Coefficients!$X$3)*(Coefficients!$V$3-S200)/(Coefficients!$V$4-Coefficients!$V$3),IF(S200&gt;Coefficients!$V$6,(Coefficients!$X$6-Coefficients!$X$5)*(S200-Coefficients!$V$6)/(Coefficients!$V$6-Coefficients!$V$5)+Coefficients!$X$6,VLOOKUP(S200,Coefficients!$V$3:$X$6,3)))</f>
        <v>5.1999999999999975</v>
      </c>
      <c r="CF200" s="119">
        <f t="shared" si="287"/>
        <v>1.6409601519999992E-4</v>
      </c>
      <c r="CG200" s="136">
        <f>VLOOKUP(CB200,Coefficients!$Z$4:$AD$7,4,FALSE)</f>
        <v>0.26500000000000001</v>
      </c>
      <c r="CH200" s="136">
        <f>VLOOKUP(CB200,Coefficients!$Z$4:$AD$7,2,FALSE)</f>
        <v>0.37</v>
      </c>
      <c r="CI200" s="214">
        <f t="shared" si="270"/>
        <v>6.6803025309975768</v>
      </c>
      <c r="CJ200" s="47">
        <f t="shared" si="271"/>
        <v>0.50343089963390797</v>
      </c>
      <c r="CK200" s="34">
        <v>3.35</v>
      </c>
      <c r="CL200" s="52">
        <f t="shared" si="288"/>
        <v>0.15027788048773372</v>
      </c>
      <c r="CM200" s="204">
        <f>VLOOKUP(N200,Coefficients!$E$12:$I$16,3)</f>
        <v>6.0350000000000001</v>
      </c>
      <c r="CN200" s="205">
        <f t="shared" si="289"/>
        <v>2.5000000000000001E-2</v>
      </c>
      <c r="CO200" s="203">
        <f t="shared" si="290"/>
        <v>6.0239885584677424</v>
      </c>
      <c r="CP200" s="189">
        <f t="shared" si="291"/>
        <v>185.10317566606864</v>
      </c>
      <c r="DV200" s="48">
        <f t="shared" ref="DV200:DV240" si="292">BE200*CL200</f>
        <v>9.4407482126834044E-3</v>
      </c>
    </row>
    <row r="201" spans="2:126" s="135" customFormat="1" outlineLevel="1">
      <c r="B201" s="56" t="s">
        <v>99</v>
      </c>
      <c r="C201" s="56" t="s">
        <v>194</v>
      </c>
      <c r="D201" s="56">
        <v>2031</v>
      </c>
      <c r="E201" s="57">
        <f>'CSIRO Mk3.5 (Drier)'!M59</f>
        <v>21.049000000000003</v>
      </c>
      <c r="F201" s="57">
        <f>'CSIRO Mk3.5 (Drier)'!S59</f>
        <v>59.774374999999999</v>
      </c>
      <c r="G201" s="57">
        <f>'CSIRO Mk3.5 (Drier)'!K59</f>
        <v>456.75</v>
      </c>
      <c r="H201" s="146">
        <f t="shared" si="242"/>
        <v>2007</v>
      </c>
      <c r="I201" s="141" t="str">
        <f t="shared" si="243"/>
        <v>Pile No 243 @ Berth 107</v>
      </c>
      <c r="J201" s="205" t="str">
        <f t="shared" si="244"/>
        <v>splash</v>
      </c>
      <c r="K201" s="212">
        <f t="shared" si="245"/>
        <v>1</v>
      </c>
      <c r="L201" s="146" t="str">
        <f t="shared" si="246"/>
        <v>C1</v>
      </c>
      <c r="M201" s="146" t="str">
        <f t="shared" si="247"/>
        <v>CB4</v>
      </c>
      <c r="N201" s="146" t="str">
        <f t="shared" si="248"/>
        <v>CL5</v>
      </c>
      <c r="O201" s="146">
        <f t="shared" si="249"/>
        <v>0</v>
      </c>
      <c r="P201" s="146">
        <f t="shared" si="250"/>
        <v>50</v>
      </c>
      <c r="Q201" s="146">
        <f t="shared" si="251"/>
        <v>1200</v>
      </c>
      <c r="R201" s="146">
        <f t="shared" si="252"/>
        <v>60</v>
      </c>
      <c r="S201" s="146">
        <f t="shared" si="253"/>
        <v>0.37</v>
      </c>
      <c r="T201" s="146">
        <f t="shared" si="254"/>
        <v>310</v>
      </c>
      <c r="U201" s="205"/>
      <c r="V201" s="237">
        <f t="shared" si="272"/>
        <v>6.3575176975237416E-2</v>
      </c>
      <c r="W201" s="214">
        <f t="shared" si="273"/>
        <v>2.0486526395760589</v>
      </c>
      <c r="X201" s="205"/>
      <c r="Y201" s="238">
        <f t="shared" si="274"/>
        <v>0.15709208313057108</v>
      </c>
      <c r="Z201" s="214">
        <f t="shared" si="275"/>
        <v>0.52625847848741314</v>
      </c>
      <c r="AA201" s="205"/>
      <c r="AB201" s="207">
        <f>INDEX(Coefficients!$O$3:$O$7,MATCH(S201,Coefficients!$O$3:$O$7))</f>
        <v>0.3</v>
      </c>
      <c r="AC201" s="207">
        <f>INDEX(Coefficients!$O$3:$O$7,MATCH(S201,Coefficients!$O$3:$O$7)+1)</f>
        <v>0.4</v>
      </c>
      <c r="AD201" s="212">
        <f>INDEX(Coefficients!$P$3:$P$7,MATCH(S201,Coefficients!$O$3:$O$7))</f>
        <v>50</v>
      </c>
      <c r="AE201" s="212">
        <f>INDEX(Coefficients!$P$3:$P$7,MATCH(S201,Coefficients!$O$3:$O$7)+1)</f>
        <v>41.8</v>
      </c>
      <c r="AF201" s="212">
        <f t="shared" si="255"/>
        <v>44.26</v>
      </c>
      <c r="AG201" s="136">
        <f t="shared" si="256"/>
        <v>2031</v>
      </c>
      <c r="AH201" s="137">
        <f t="shared" si="257"/>
        <v>21.049000000000003</v>
      </c>
      <c r="AI201" s="207">
        <f t="shared" si="276"/>
        <v>638.78650000000005</v>
      </c>
      <c r="AJ201" s="213">
        <f t="shared" si="277"/>
        <v>19.962078125000001</v>
      </c>
      <c r="AK201" s="136">
        <v>43</v>
      </c>
      <c r="AL201" s="137">
        <f t="shared" si="258"/>
        <v>59.774374999999999</v>
      </c>
      <c r="AM201" s="214">
        <f t="shared" si="259"/>
        <v>0.99765089968479914</v>
      </c>
      <c r="AN201" s="207">
        <f>INDEX(Coefficients!$K$3:$K$10,MATCH(S201,Coefficients!$K$3:$K$10))</f>
        <v>0.35</v>
      </c>
      <c r="AO201" s="207">
        <f>INDEX(Coefficients!$K$3:$K$10,MATCH(S201,Coefficients!$K$3:$K$10)+1)</f>
        <v>0.4</v>
      </c>
      <c r="AP201" s="207">
        <f>INDEX(Coefficients!$L$3:$L$10,MATCH(S201,Coefficients!$K$3:$K$10))</f>
        <v>0.19142307491680963</v>
      </c>
      <c r="AQ201" s="207">
        <f>INDEX(Coefficients!$L$3:$L$10,MATCH(S201,Coefficients!$K$3:$K$10)+1)</f>
        <v>0.35425563574488944</v>
      </c>
      <c r="AR201" s="214">
        <f>INDEX(Coefficients!$M$3:$M$10,MATCH(S201,Coefficients!$K$3:$K$10))</f>
        <v>0.20023799980895765</v>
      </c>
      <c r="AS201" s="214">
        <f>INDEX(Coefficients!$M$3:$M$10,MATCH(S201,Coefficients!$K$3:$K$10)+1)</f>
        <v>0.20987997823914079</v>
      </c>
      <c r="AT201" s="92">
        <f t="shared" si="278"/>
        <v>2.5655609924804158E-5</v>
      </c>
      <c r="AU201" s="140">
        <f t="shared" si="260"/>
        <v>0.20409479118103091</v>
      </c>
      <c r="AV201" s="215">
        <f t="shared" si="279"/>
        <v>1.2647045275752315E-5</v>
      </c>
      <c r="AW201" s="118">
        <f t="shared" si="280"/>
        <v>3.9910187188556538E-2</v>
      </c>
      <c r="AX201" s="136">
        <f t="shared" si="261"/>
        <v>0.71366705445737511</v>
      </c>
      <c r="AY201" s="205">
        <f t="shared" si="262"/>
        <v>84.741590689541354</v>
      </c>
      <c r="AZ201" s="137">
        <f t="shared" si="263"/>
        <v>456.75</v>
      </c>
      <c r="BA201" s="213">
        <f t="shared" si="281"/>
        <v>13001.750000000002</v>
      </c>
      <c r="BB201" s="228">
        <f t="shared" si="282"/>
        <v>7.7197890625000016E-4</v>
      </c>
      <c r="BC201" s="136" t="str">
        <f t="shared" si="264"/>
        <v>YES</v>
      </c>
      <c r="BD201" s="209">
        <f t="shared" si="265"/>
        <v>3.1787588487618708</v>
      </c>
      <c r="BE201" s="55">
        <f t="shared" si="266"/>
        <v>6.3575176975237416E-2</v>
      </c>
      <c r="BF201" s="126">
        <f t="shared" si="267"/>
        <v>2.0486526395760589</v>
      </c>
      <c r="BG201" s="46">
        <f t="shared" si="283"/>
        <v>-0.81024074117625522</v>
      </c>
      <c r="BH201" s="204">
        <f>VLOOKUP(M201,Coefficients!$E$4:$I$7,3)</f>
        <v>0.43099999999999999</v>
      </c>
      <c r="BI201" s="136">
        <f t="shared" si="284"/>
        <v>2.5000000000000001E-2</v>
      </c>
      <c r="BJ201" s="50">
        <f t="shared" si="285"/>
        <v>0.430591391796875</v>
      </c>
      <c r="BK201" s="134">
        <f t="shared" si="286"/>
        <v>13.650055967120087</v>
      </c>
      <c r="BL201" s="46"/>
      <c r="BM201" s="44"/>
      <c r="CB201" s="205" t="str">
        <f t="shared" si="268"/>
        <v>splash</v>
      </c>
      <c r="CC201" s="212">
        <f t="shared" si="269"/>
        <v>1</v>
      </c>
      <c r="CD201" s="205">
        <f>IF(CB201="atmospheric",IF(CC201&gt;=1,Coefficients!$T$5,Coefficients!$T$4),Coefficients!$T$3)</f>
        <v>7.35</v>
      </c>
      <c r="CE201" s="136">
        <f>IF(S201&lt;Coefficients!$V$3,Coefficients!$X$3-(Coefficients!$X$4-Coefficients!$X$3)*(Coefficients!$V$3-S201)/(Coefficients!$V$4-Coefficients!$V$3),IF(S201&gt;Coefficients!$V$6,(Coefficients!$X$6-Coefficients!$X$5)*(S201-Coefficients!$V$6)/(Coefficients!$V$6-Coefficients!$V$5)+Coefficients!$X$6,VLOOKUP(S201,Coefficients!$V$3:$X$6,3)))</f>
        <v>5.1999999999999975</v>
      </c>
      <c r="CF201" s="119">
        <f t="shared" si="287"/>
        <v>1.6409601519999992E-4</v>
      </c>
      <c r="CG201" s="136">
        <f>VLOOKUP(CB201,Coefficients!$Z$4:$AD$7,4,FALSE)</f>
        <v>0.26500000000000001</v>
      </c>
      <c r="CH201" s="136">
        <f>VLOOKUP(CB201,Coefficients!$Z$4:$AD$7,2,FALSE)</f>
        <v>0.37</v>
      </c>
      <c r="CI201" s="214">
        <f t="shared" si="270"/>
        <v>6.6797486535485247</v>
      </c>
      <c r="CJ201" s="47">
        <f t="shared" si="271"/>
        <v>0.52625847848741314</v>
      </c>
      <c r="CK201" s="34">
        <v>3.35</v>
      </c>
      <c r="CL201" s="52">
        <f t="shared" si="288"/>
        <v>0.15709208313057108</v>
      </c>
      <c r="CM201" s="204">
        <f>VLOOKUP(N201,Coefficients!$E$12:$I$16,3)</f>
        <v>6.0350000000000001</v>
      </c>
      <c r="CN201" s="205">
        <f t="shared" si="289"/>
        <v>2.5000000000000001E-2</v>
      </c>
      <c r="CO201" s="203">
        <f t="shared" si="290"/>
        <v>6.0292785371093753</v>
      </c>
      <c r="CP201" s="189">
        <f t="shared" si="291"/>
        <v>191.13245420317801</v>
      </c>
      <c r="DV201" s="48">
        <f t="shared" si="292"/>
        <v>9.9871569864347642E-3</v>
      </c>
    </row>
    <row r="202" spans="2:126" s="135" customFormat="1" outlineLevel="1">
      <c r="B202" s="56" t="s">
        <v>99</v>
      </c>
      <c r="C202" s="56" t="s">
        <v>194</v>
      </c>
      <c r="D202" s="56">
        <v>2032</v>
      </c>
      <c r="E202" s="57">
        <f>'CSIRO Mk3.5 (Drier)'!M60</f>
        <v>21.148000000000003</v>
      </c>
      <c r="F202" s="57">
        <f>'CSIRO Mk3.5 (Drier)'!S60</f>
        <v>59.636249999999997</v>
      </c>
      <c r="G202" s="57">
        <f>'CSIRO Mk3.5 (Drier)'!K60</f>
        <v>461.5</v>
      </c>
      <c r="H202" s="146">
        <f t="shared" si="242"/>
        <v>2007</v>
      </c>
      <c r="I202" s="141" t="str">
        <f t="shared" si="243"/>
        <v>Pile No 243 @ Berth 107</v>
      </c>
      <c r="J202" s="205" t="str">
        <f t="shared" si="244"/>
        <v>splash</v>
      </c>
      <c r="K202" s="212">
        <f t="shared" si="245"/>
        <v>1</v>
      </c>
      <c r="L202" s="146" t="str">
        <f t="shared" si="246"/>
        <v>C1</v>
      </c>
      <c r="M202" s="146" t="str">
        <f t="shared" si="247"/>
        <v>CB4</v>
      </c>
      <c r="N202" s="146" t="str">
        <f t="shared" si="248"/>
        <v>CL5</v>
      </c>
      <c r="O202" s="146">
        <f t="shared" si="249"/>
        <v>0</v>
      </c>
      <c r="P202" s="146">
        <f t="shared" si="250"/>
        <v>50</v>
      </c>
      <c r="Q202" s="146">
        <f t="shared" si="251"/>
        <v>1200</v>
      </c>
      <c r="R202" s="146">
        <f t="shared" si="252"/>
        <v>60</v>
      </c>
      <c r="S202" s="146">
        <f t="shared" si="253"/>
        <v>0.37</v>
      </c>
      <c r="T202" s="146">
        <f t="shared" si="254"/>
        <v>310</v>
      </c>
      <c r="U202" s="205"/>
      <c r="V202" s="237">
        <f t="shared" si="272"/>
        <v>6.4324759073774149E-2</v>
      </c>
      <c r="W202" s="214">
        <f t="shared" si="273"/>
        <v>2.0861317445028957</v>
      </c>
      <c r="X202" s="205"/>
      <c r="Y202" s="238">
        <f t="shared" si="274"/>
        <v>0.16389905236268221</v>
      </c>
      <c r="Z202" s="214">
        <f t="shared" si="275"/>
        <v>0.54906182541498538</v>
      </c>
      <c r="AA202" s="205"/>
      <c r="AB202" s="207">
        <f>INDEX(Coefficients!$O$3:$O$7,MATCH(S202,Coefficients!$O$3:$O$7))</f>
        <v>0.3</v>
      </c>
      <c r="AC202" s="207">
        <f>INDEX(Coefficients!$O$3:$O$7,MATCH(S202,Coefficients!$O$3:$O$7)+1)</f>
        <v>0.4</v>
      </c>
      <c r="AD202" s="212">
        <f>INDEX(Coefficients!$P$3:$P$7,MATCH(S202,Coefficients!$O$3:$O$7))</f>
        <v>50</v>
      </c>
      <c r="AE202" s="212">
        <f>INDEX(Coefficients!$P$3:$P$7,MATCH(S202,Coefficients!$O$3:$O$7)+1)</f>
        <v>41.8</v>
      </c>
      <c r="AF202" s="212">
        <f t="shared" si="255"/>
        <v>44.26</v>
      </c>
      <c r="AG202" s="136">
        <f t="shared" ref="AG202:AG233" si="293">D202</f>
        <v>2032</v>
      </c>
      <c r="AH202" s="137">
        <f t="shared" ref="AH202:AH233" si="294">E202</f>
        <v>21.148000000000003</v>
      </c>
      <c r="AI202" s="207">
        <f t="shared" si="276"/>
        <v>659.93450000000007</v>
      </c>
      <c r="AJ202" s="213">
        <f t="shared" si="277"/>
        <v>19.998015151515155</v>
      </c>
      <c r="AK202" s="136">
        <v>44</v>
      </c>
      <c r="AL202" s="137">
        <f t="shared" ref="AL202:AL233" si="295">F202</f>
        <v>59.636249999999997</v>
      </c>
      <c r="AM202" s="214">
        <f t="shared" ref="AM202:AM233" si="296">EXP(AF202/RR*(1/293-1/(273+AJ202)))</f>
        <v>0.99987692503411019</v>
      </c>
      <c r="AN202" s="207">
        <f>INDEX(Coefficients!$K$3:$K$10,MATCH(S202,Coefficients!$K$3:$K$10))</f>
        <v>0.35</v>
      </c>
      <c r="AO202" s="207">
        <f>INDEX(Coefficients!$K$3:$K$10,MATCH(S202,Coefficients!$K$3:$K$10)+1)</f>
        <v>0.4</v>
      </c>
      <c r="AP202" s="207">
        <f>INDEX(Coefficients!$L$3:$L$10,MATCH(S202,Coefficients!$K$3:$K$10))</f>
        <v>0.19142307491680963</v>
      </c>
      <c r="AQ202" s="207">
        <f>INDEX(Coefficients!$L$3:$L$10,MATCH(S202,Coefficients!$K$3:$K$10)+1)</f>
        <v>0.35425563574488944</v>
      </c>
      <c r="AR202" s="214">
        <f>INDEX(Coefficients!$M$3:$M$10,MATCH(S202,Coefficients!$K$3:$K$10))</f>
        <v>0.20023799980895765</v>
      </c>
      <c r="AS202" s="214">
        <f>INDEX(Coefficients!$M$3:$M$10,MATCH(S202,Coefficients!$K$3:$K$10)+1)</f>
        <v>0.20987997823914079</v>
      </c>
      <c r="AT202" s="92">
        <f t="shared" si="278"/>
        <v>2.5655609924804158E-5</v>
      </c>
      <c r="AU202" s="140">
        <f t="shared" si="260"/>
        <v>0.20409479118103091</v>
      </c>
      <c r="AV202" s="215">
        <f t="shared" si="279"/>
        <v>1.2567866486422294E-5</v>
      </c>
      <c r="AW202" s="118">
        <f t="shared" si="280"/>
        <v>3.9660323268990834E-2</v>
      </c>
      <c r="AX202" s="136">
        <f t="shared" si="261"/>
        <v>0.71366705445737511</v>
      </c>
      <c r="AY202" s="205">
        <f t="shared" ref="AY202:AY233" si="297">0.75*T202*CaO*AX202*(MCO2_/MCaO)</f>
        <v>84.741590689541354</v>
      </c>
      <c r="AZ202" s="137">
        <f t="shared" ref="AZ202:AZ233" si="298">G202</f>
        <v>461.5</v>
      </c>
      <c r="BA202" s="213">
        <f t="shared" si="281"/>
        <v>13463.250000000002</v>
      </c>
      <c r="BB202" s="228">
        <f t="shared" si="282"/>
        <v>7.7515681818181835E-4</v>
      </c>
      <c r="BC202" s="136" t="str">
        <f t="shared" si="264"/>
        <v>YES</v>
      </c>
      <c r="BD202" s="209">
        <f t="shared" ref="BD202:BD233" si="299">IF(BC202="YES",SQRT((2*AM202*AW202/AY202)*kurban*BB202*(AG202-($C$20-1)))*(1/(AG202-($C$20-1)))^nm*1000,0)</f>
        <v>3.2162379536887076</v>
      </c>
      <c r="BE202" s="55">
        <f t="shared" si="266"/>
        <v>6.4324759073774149E-2</v>
      </c>
      <c r="BF202" s="126">
        <f t="shared" ref="BF202:BF233" si="300">BD202-VLOOKUP($C$20,$AG$170:$BD$240,24)</f>
        <v>2.0861317445028957</v>
      </c>
      <c r="BG202" s="46">
        <f t="shared" si="283"/>
        <v>-0.81254499643591283</v>
      </c>
      <c r="BH202" s="204">
        <f>VLOOKUP(M202,Coefficients!$E$4:$I$7,3)</f>
        <v>0.43099999999999999</v>
      </c>
      <c r="BI202" s="136">
        <f t="shared" si="284"/>
        <v>2.5000000000000001E-2</v>
      </c>
      <c r="BJ202" s="50">
        <f t="shared" si="285"/>
        <v>0.4309786132575758</v>
      </c>
      <c r="BK202" s="134">
        <f t="shared" si="286"/>
        <v>14.081034580377663</v>
      </c>
      <c r="BL202" s="46"/>
      <c r="BM202" s="44"/>
      <c r="CB202" s="205" t="str">
        <f t="shared" ref="CB202:CB233" si="301">J202</f>
        <v>splash</v>
      </c>
      <c r="CC202" s="212">
        <f t="shared" ref="CC202:CC233" si="302">K202</f>
        <v>1</v>
      </c>
      <c r="CD202" s="205">
        <f>IF(CB202="atmospheric",IF(CC202&gt;=1,Coefficients!$T$5,Coefficients!$T$4),Coefficients!$T$3)</f>
        <v>7.35</v>
      </c>
      <c r="CE202" s="136">
        <f>IF(S202&lt;Coefficients!$V$3,Coefficients!$X$3-(Coefficients!$X$4-Coefficients!$X$3)*(Coefficients!$V$3-S202)/(Coefficients!$V$4-Coefficients!$V$3),IF(S202&gt;Coefficients!$V$6,(Coefficients!$X$6-Coefficients!$X$5)*(S202-Coefficients!$V$6)/(Coefficients!$V$6-Coefficients!$V$5)+Coefficients!$X$6,VLOOKUP(S202,Coefficients!$V$3:$X$6,3)))</f>
        <v>5.1999999999999975</v>
      </c>
      <c r="CF202" s="119">
        <f t="shared" si="287"/>
        <v>1.6409601519999992E-4</v>
      </c>
      <c r="CG202" s="136">
        <f>VLOOKUP(CB202,Coefficients!$Z$4:$AD$7,4,FALSE)</f>
        <v>0.26500000000000001</v>
      </c>
      <c r="CH202" s="136">
        <f>VLOOKUP(CB202,Coefficients!$Z$4:$AD$7,2,FALSE)</f>
        <v>0.37</v>
      </c>
      <c r="CI202" s="214">
        <f t="shared" ref="CI202:CI233" si="303">CD202*(1-ERF(BD202/(2*(SQRT(CG202*kt*kc*AM202*CF202*10^6*(1/(AG202-($C$20-1)))^CH202*(AG202-($C$20-1)))))))</f>
        <v>6.6791384065647241</v>
      </c>
      <c r="CJ202" s="47">
        <f t="shared" ref="CJ202:CJ233" si="304">CD202*(1-ERF(P202/(2*(SQRT(CG202*kt*kc*AM202*CF202*10^6*(1/(AG202-($C$20-1)))^CH202*(AG202-($C$20-1)))))))</f>
        <v>0.54906182541498538</v>
      </c>
      <c r="CK202" s="34">
        <v>3.35</v>
      </c>
      <c r="CL202" s="52">
        <f t="shared" si="288"/>
        <v>0.16389905236268221</v>
      </c>
      <c r="CM202" s="204">
        <f>VLOOKUP(N202,Coefficients!$E$12:$I$16,3)</f>
        <v>6.0350000000000001</v>
      </c>
      <c r="CN202" s="205">
        <f t="shared" si="289"/>
        <v>2.5000000000000001E-2</v>
      </c>
      <c r="CO202" s="203">
        <f t="shared" si="290"/>
        <v>6.0347005359848493</v>
      </c>
      <c r="CP202" s="189">
        <f t="shared" si="291"/>
        <v>197.16715473916287</v>
      </c>
      <c r="DV202" s="48">
        <f t="shared" si="292"/>
        <v>1.0542767055649426E-2</v>
      </c>
    </row>
    <row r="203" spans="2:126" s="135" customFormat="1" outlineLevel="1">
      <c r="B203" s="56" t="s">
        <v>99</v>
      </c>
      <c r="C203" s="56" t="s">
        <v>194</v>
      </c>
      <c r="D203" s="56">
        <v>2033</v>
      </c>
      <c r="E203" s="57">
        <f>'CSIRO Mk3.5 (Drier)'!M61</f>
        <v>21.247</v>
      </c>
      <c r="F203" s="57">
        <f>'CSIRO Mk3.5 (Drier)'!S61</f>
        <v>59.498125000000002</v>
      </c>
      <c r="G203" s="57">
        <f>'CSIRO Mk3.5 (Drier)'!K61</f>
        <v>466.25</v>
      </c>
      <c r="H203" s="146">
        <f t="shared" si="242"/>
        <v>2007</v>
      </c>
      <c r="I203" s="141" t="str">
        <f t="shared" si="243"/>
        <v>Pile No 243 @ Berth 107</v>
      </c>
      <c r="J203" s="205" t="str">
        <f t="shared" si="244"/>
        <v>splash</v>
      </c>
      <c r="K203" s="212">
        <f t="shared" si="245"/>
        <v>1</v>
      </c>
      <c r="L203" s="146" t="str">
        <f t="shared" si="246"/>
        <v>C1</v>
      </c>
      <c r="M203" s="146" t="str">
        <f t="shared" si="247"/>
        <v>CB4</v>
      </c>
      <c r="N203" s="146" t="str">
        <f t="shared" si="248"/>
        <v>CL5</v>
      </c>
      <c r="O203" s="146">
        <f t="shared" si="249"/>
        <v>0</v>
      </c>
      <c r="P203" s="146">
        <f t="shared" si="250"/>
        <v>50</v>
      </c>
      <c r="Q203" s="146">
        <f t="shared" si="251"/>
        <v>1200</v>
      </c>
      <c r="R203" s="146">
        <f t="shared" si="252"/>
        <v>60</v>
      </c>
      <c r="S203" s="146">
        <f t="shared" si="253"/>
        <v>0.37</v>
      </c>
      <c r="T203" s="146">
        <f t="shared" si="254"/>
        <v>310</v>
      </c>
      <c r="U203" s="205"/>
      <c r="V203" s="237">
        <f t="shared" si="272"/>
        <v>6.5070887936383229E-2</v>
      </c>
      <c r="W203" s="214">
        <f t="shared" si="273"/>
        <v>2.1234381876333495</v>
      </c>
      <c r="X203" s="205"/>
      <c r="Y203" s="238">
        <f t="shared" si="274"/>
        <v>0.17069527754686198</v>
      </c>
      <c r="Z203" s="214">
        <f t="shared" si="275"/>
        <v>0.57182917978198766</v>
      </c>
      <c r="AA203" s="205"/>
      <c r="AB203" s="207">
        <f>INDEX(Coefficients!$O$3:$O$7,MATCH(S203,Coefficients!$O$3:$O$7))</f>
        <v>0.3</v>
      </c>
      <c r="AC203" s="207">
        <f>INDEX(Coefficients!$O$3:$O$7,MATCH(S203,Coefficients!$O$3:$O$7)+1)</f>
        <v>0.4</v>
      </c>
      <c r="AD203" s="212">
        <f>INDEX(Coefficients!$P$3:$P$7,MATCH(S203,Coefficients!$O$3:$O$7))</f>
        <v>50</v>
      </c>
      <c r="AE203" s="212">
        <f>INDEX(Coefficients!$P$3:$P$7,MATCH(S203,Coefficients!$O$3:$O$7)+1)</f>
        <v>41.8</v>
      </c>
      <c r="AF203" s="212">
        <f t="shared" si="255"/>
        <v>44.26</v>
      </c>
      <c r="AG203" s="136">
        <f t="shared" si="293"/>
        <v>2033</v>
      </c>
      <c r="AH203" s="137">
        <f t="shared" si="294"/>
        <v>21.247</v>
      </c>
      <c r="AI203" s="207">
        <f t="shared" si="276"/>
        <v>681.18150000000003</v>
      </c>
      <c r="AJ203" s="213">
        <f t="shared" si="277"/>
        <v>20.034750000000003</v>
      </c>
      <c r="AK203" s="136">
        <v>45</v>
      </c>
      <c r="AL203" s="137">
        <f t="shared" si="295"/>
        <v>59.498125000000002</v>
      </c>
      <c r="AM203" s="214">
        <f t="shared" si="296"/>
        <v>1.0021569367276326</v>
      </c>
      <c r="AN203" s="207">
        <f>INDEX(Coefficients!$K$3:$K$10,MATCH(S203,Coefficients!$K$3:$K$10))</f>
        <v>0.35</v>
      </c>
      <c r="AO203" s="207">
        <f>INDEX(Coefficients!$K$3:$K$10,MATCH(S203,Coefficients!$K$3:$K$10)+1)</f>
        <v>0.4</v>
      </c>
      <c r="AP203" s="207">
        <f>INDEX(Coefficients!$L$3:$L$10,MATCH(S203,Coefficients!$K$3:$K$10))</f>
        <v>0.19142307491680963</v>
      </c>
      <c r="AQ203" s="207">
        <f>INDEX(Coefficients!$L$3:$L$10,MATCH(S203,Coefficients!$K$3:$K$10)+1)</f>
        <v>0.35425563574488944</v>
      </c>
      <c r="AR203" s="214">
        <f>INDEX(Coefficients!$M$3:$M$10,MATCH(S203,Coefficients!$K$3:$K$10))</f>
        <v>0.20023799980895765</v>
      </c>
      <c r="AS203" s="214">
        <f>INDEX(Coefficients!$M$3:$M$10,MATCH(S203,Coefficients!$K$3:$K$10)+1)</f>
        <v>0.20987997823914079</v>
      </c>
      <c r="AT203" s="92">
        <f t="shared" si="278"/>
        <v>2.5655609924804158E-5</v>
      </c>
      <c r="AU203" s="140">
        <f t="shared" si="260"/>
        <v>0.20409479118103091</v>
      </c>
      <c r="AV203" s="215">
        <f t="shared" si="279"/>
        <v>1.2491525361741082E-5</v>
      </c>
      <c r="AW203" s="118">
        <f t="shared" si="280"/>
        <v>3.9419414146758661E-2</v>
      </c>
      <c r="AX203" s="136">
        <f t="shared" si="261"/>
        <v>0.71366705445737511</v>
      </c>
      <c r="AY203" s="205">
        <f t="shared" si="297"/>
        <v>84.741590689541354</v>
      </c>
      <c r="AZ203" s="137">
        <f t="shared" si="298"/>
        <v>466.25</v>
      </c>
      <c r="BA203" s="213">
        <f t="shared" si="281"/>
        <v>13929.500000000002</v>
      </c>
      <c r="BB203" s="228">
        <f t="shared" si="282"/>
        <v>7.7841323529411778E-4</v>
      </c>
      <c r="BC203" s="136" t="str">
        <f t="shared" si="264"/>
        <v>YES</v>
      </c>
      <c r="BD203" s="209">
        <f t="shared" si="299"/>
        <v>3.2535443968191613</v>
      </c>
      <c r="BE203" s="55">
        <f t="shared" si="266"/>
        <v>6.5070887936383229E-2</v>
      </c>
      <c r="BF203" s="126">
        <f t="shared" si="300"/>
        <v>2.1234381876333495</v>
      </c>
      <c r="BG203" s="46">
        <f t="shared" si="283"/>
        <v>-0.81472387279840031</v>
      </c>
      <c r="BH203" s="204">
        <f>VLOOKUP(M203,Coefficients!$E$4:$I$7,3)</f>
        <v>0.43099999999999999</v>
      </c>
      <c r="BI203" s="136">
        <f t="shared" si="284"/>
        <v>7.2999999999999995E-2</v>
      </c>
      <c r="BJ203" s="50">
        <f t="shared" si="285"/>
        <v>0.4320933392500001</v>
      </c>
      <c r="BK203" s="134">
        <f t="shared" si="286"/>
        <v>14.513127919627664</v>
      </c>
      <c r="BL203" s="46"/>
      <c r="BM203" s="44"/>
      <c r="CB203" s="205" t="str">
        <f t="shared" si="301"/>
        <v>splash</v>
      </c>
      <c r="CC203" s="212">
        <f t="shared" si="302"/>
        <v>1</v>
      </c>
      <c r="CD203" s="205">
        <f>IF(CB203="atmospheric",IF(CC203&gt;=1,Coefficients!$T$5,Coefficients!$T$4),Coefficients!$T$3)</f>
        <v>7.35</v>
      </c>
      <c r="CE203" s="136">
        <f>IF(S203&lt;Coefficients!$V$3,Coefficients!$X$3-(Coefficients!$X$4-Coefficients!$X$3)*(Coefficients!$V$3-S203)/(Coefficients!$V$4-Coefficients!$V$3),IF(S203&gt;Coefficients!$V$6,(Coefficients!$X$6-Coefficients!$X$5)*(S203-Coefficients!$V$6)/(Coefficients!$V$6-Coefficients!$V$5)+Coefficients!$X$6,VLOOKUP(S203,Coefficients!$V$3:$X$6,3)))</f>
        <v>5.1999999999999975</v>
      </c>
      <c r="CF203" s="119">
        <f t="shared" si="287"/>
        <v>1.6409601519999992E-4</v>
      </c>
      <c r="CG203" s="136">
        <f>VLOOKUP(CB203,Coefficients!$Z$4:$AD$7,4,FALSE)</f>
        <v>0.26500000000000001</v>
      </c>
      <c r="CH203" s="136">
        <f>VLOOKUP(CB203,Coefficients!$Z$4:$AD$7,2,FALSE)</f>
        <v>0.37</v>
      </c>
      <c r="CI203" s="214">
        <f t="shared" si="303"/>
        <v>6.678476758280075</v>
      </c>
      <c r="CJ203" s="47">
        <f t="shared" si="304"/>
        <v>0.57182917978198766</v>
      </c>
      <c r="CK203" s="34">
        <v>3.35</v>
      </c>
      <c r="CL203" s="52">
        <f t="shared" si="288"/>
        <v>0.17069527754686198</v>
      </c>
      <c r="CM203" s="204">
        <f>VLOOKUP(N203,Coefficients!$E$12:$I$16,3)</f>
        <v>6.0350000000000001</v>
      </c>
      <c r="CN203" s="205">
        <f t="shared" si="289"/>
        <v>7.2999999999999995E-2</v>
      </c>
      <c r="CO203" s="203">
        <f t="shared" si="290"/>
        <v>6.050309286250001</v>
      </c>
      <c r="CP203" s="189">
        <f t="shared" si="291"/>
        <v>203.21746402541288</v>
      </c>
      <c r="DV203" s="48">
        <f t="shared" si="292"/>
        <v>1.1107293276521688E-2</v>
      </c>
    </row>
    <row r="204" spans="2:126" s="135" customFormat="1" outlineLevel="1">
      <c r="B204" s="56" t="s">
        <v>99</v>
      </c>
      <c r="C204" s="56" t="s">
        <v>194</v>
      </c>
      <c r="D204" s="56">
        <v>2034</v>
      </c>
      <c r="E204" s="57">
        <f>'CSIRO Mk3.5 (Drier)'!M62</f>
        <v>21.346000000000004</v>
      </c>
      <c r="F204" s="57">
        <f>'CSIRO Mk3.5 (Drier)'!S62</f>
        <v>59.36</v>
      </c>
      <c r="G204" s="57">
        <f>'CSIRO Mk3.5 (Drier)'!K62</f>
        <v>471</v>
      </c>
      <c r="H204" s="146">
        <f t="shared" si="242"/>
        <v>2007</v>
      </c>
      <c r="I204" s="141" t="str">
        <f t="shared" si="243"/>
        <v>Pile No 243 @ Berth 107</v>
      </c>
      <c r="J204" s="205" t="str">
        <f t="shared" si="244"/>
        <v>splash</v>
      </c>
      <c r="K204" s="212">
        <f t="shared" si="245"/>
        <v>1</v>
      </c>
      <c r="L204" s="146" t="str">
        <f t="shared" si="246"/>
        <v>C1</v>
      </c>
      <c r="M204" s="146" t="str">
        <f t="shared" si="247"/>
        <v>CB4</v>
      </c>
      <c r="N204" s="146" t="str">
        <f t="shared" si="248"/>
        <v>CL5</v>
      </c>
      <c r="O204" s="146">
        <f t="shared" si="249"/>
        <v>0</v>
      </c>
      <c r="P204" s="146">
        <f t="shared" si="250"/>
        <v>50</v>
      </c>
      <c r="Q204" s="146">
        <f t="shared" si="251"/>
        <v>1200</v>
      </c>
      <c r="R204" s="146">
        <f t="shared" si="252"/>
        <v>60</v>
      </c>
      <c r="S204" s="146">
        <f t="shared" si="253"/>
        <v>0.37</v>
      </c>
      <c r="T204" s="146">
        <f t="shared" si="254"/>
        <v>310</v>
      </c>
      <c r="U204" s="205"/>
      <c r="V204" s="237">
        <f t="shared" si="272"/>
        <v>6.5813753593791921E-2</v>
      </c>
      <c r="W204" s="214">
        <f t="shared" si="273"/>
        <v>2.1605814705037845</v>
      </c>
      <c r="X204" s="205"/>
      <c r="Y204" s="238">
        <f t="shared" si="274"/>
        <v>0.17747765804797802</v>
      </c>
      <c r="Z204" s="214">
        <f t="shared" si="275"/>
        <v>0.59455015446072634</v>
      </c>
      <c r="AA204" s="205"/>
      <c r="AB204" s="207">
        <f>INDEX(Coefficients!$O$3:$O$7,MATCH(S204,Coefficients!$O$3:$O$7))</f>
        <v>0.3</v>
      </c>
      <c r="AC204" s="207">
        <f>INDEX(Coefficients!$O$3:$O$7,MATCH(S204,Coefficients!$O$3:$O$7)+1)</f>
        <v>0.4</v>
      </c>
      <c r="AD204" s="212">
        <f>INDEX(Coefficients!$P$3:$P$7,MATCH(S204,Coefficients!$O$3:$O$7))</f>
        <v>50</v>
      </c>
      <c r="AE204" s="212">
        <f>INDEX(Coefficients!$P$3:$P$7,MATCH(S204,Coefficients!$O$3:$O$7)+1)</f>
        <v>41.8</v>
      </c>
      <c r="AF204" s="212">
        <f t="shared" si="255"/>
        <v>44.26</v>
      </c>
      <c r="AG204" s="136">
        <f t="shared" si="293"/>
        <v>2034</v>
      </c>
      <c r="AH204" s="137">
        <f t="shared" si="294"/>
        <v>21.346000000000004</v>
      </c>
      <c r="AI204" s="207">
        <f t="shared" si="276"/>
        <v>702.52750000000003</v>
      </c>
      <c r="AJ204" s="213">
        <f t="shared" si="277"/>
        <v>20.072214285714285</v>
      </c>
      <c r="AK204" s="136">
        <v>46</v>
      </c>
      <c r="AL204" s="137">
        <f t="shared" si="295"/>
        <v>59.36</v>
      </c>
      <c r="AM204" s="214">
        <f t="shared" si="296"/>
        <v>1.00448698650539</v>
      </c>
      <c r="AN204" s="207">
        <f>INDEX(Coefficients!$K$3:$K$10,MATCH(S204,Coefficients!$K$3:$K$10))</f>
        <v>0.35</v>
      </c>
      <c r="AO204" s="207">
        <f>INDEX(Coefficients!$K$3:$K$10,MATCH(S204,Coefficients!$K$3:$K$10)+1)</f>
        <v>0.4</v>
      </c>
      <c r="AP204" s="207">
        <f>INDEX(Coefficients!$L$3:$L$10,MATCH(S204,Coefficients!$K$3:$K$10))</f>
        <v>0.19142307491680963</v>
      </c>
      <c r="AQ204" s="207">
        <f>INDEX(Coefficients!$L$3:$L$10,MATCH(S204,Coefficients!$K$3:$K$10)+1)</f>
        <v>0.35425563574488944</v>
      </c>
      <c r="AR204" s="214">
        <f>INDEX(Coefficients!$M$3:$M$10,MATCH(S204,Coefficients!$K$3:$K$10))</f>
        <v>0.20023799980895765</v>
      </c>
      <c r="AS204" s="214">
        <f>INDEX(Coefficients!$M$3:$M$10,MATCH(S204,Coefficients!$K$3:$K$10)+1)</f>
        <v>0.20987997823914079</v>
      </c>
      <c r="AT204" s="92">
        <f t="shared" si="278"/>
        <v>2.5655609924804158E-5</v>
      </c>
      <c r="AU204" s="140">
        <f t="shared" si="260"/>
        <v>0.20409479118103091</v>
      </c>
      <c r="AV204" s="215">
        <f t="shared" si="279"/>
        <v>1.241784111386798E-5</v>
      </c>
      <c r="AW204" s="118">
        <f t="shared" si="280"/>
        <v>3.9186889311008943E-2</v>
      </c>
      <c r="AX204" s="136">
        <f t="shared" si="261"/>
        <v>0.71366705445737511</v>
      </c>
      <c r="AY204" s="205">
        <f t="shared" si="297"/>
        <v>84.741590689541354</v>
      </c>
      <c r="AZ204" s="137">
        <f t="shared" si="298"/>
        <v>471</v>
      </c>
      <c r="BA204" s="213">
        <f t="shared" si="281"/>
        <v>14400.500000000002</v>
      </c>
      <c r="BB204" s="228">
        <f t="shared" si="282"/>
        <v>7.8174142857142864E-4</v>
      </c>
      <c r="BC204" s="136" t="str">
        <f t="shared" si="264"/>
        <v>YES</v>
      </c>
      <c r="BD204" s="209">
        <f t="shared" si="299"/>
        <v>3.2906876796895963</v>
      </c>
      <c r="BE204" s="55">
        <f t="shared" si="266"/>
        <v>6.5813753593791921E-2</v>
      </c>
      <c r="BF204" s="126">
        <f t="shared" si="300"/>
        <v>2.1605814705037845</v>
      </c>
      <c r="BG204" s="46">
        <f t="shared" si="283"/>
        <v>-0.81678726933694534</v>
      </c>
      <c r="BH204" s="204">
        <f>VLOOKUP(M204,Coefficients!$E$4:$I$7,3)</f>
        <v>0.43099999999999999</v>
      </c>
      <c r="BI204" s="136">
        <f t="shared" si="284"/>
        <v>7.2999999999999995E-2</v>
      </c>
      <c r="BJ204" s="50">
        <f t="shared" si="285"/>
        <v>0.43327207807142859</v>
      </c>
      <c r="BK204" s="134">
        <f t="shared" si="286"/>
        <v>14.946399997699093</v>
      </c>
      <c r="BL204" s="46"/>
      <c r="BM204" s="44"/>
      <c r="CB204" s="205" t="str">
        <f t="shared" si="301"/>
        <v>splash</v>
      </c>
      <c r="CC204" s="212">
        <f t="shared" si="302"/>
        <v>1</v>
      </c>
      <c r="CD204" s="205">
        <f>IF(CB204="atmospheric",IF(CC204&gt;=1,Coefficients!$T$5,Coefficients!$T$4),Coefficients!$T$3)</f>
        <v>7.35</v>
      </c>
      <c r="CE204" s="136">
        <f>IF(S204&lt;Coefficients!$V$3,Coefficients!$X$3-(Coefficients!$X$4-Coefficients!$X$3)*(Coefficients!$V$3-S204)/(Coefficients!$V$4-Coefficients!$V$3),IF(S204&gt;Coefficients!$V$6,(Coefficients!$X$6-Coefficients!$X$5)*(S204-Coefficients!$V$6)/(Coefficients!$V$6-Coefficients!$V$5)+Coefficients!$X$6,VLOOKUP(S204,Coefficients!$V$3:$X$6,3)))</f>
        <v>5.1999999999999975</v>
      </c>
      <c r="CF204" s="119">
        <f t="shared" si="287"/>
        <v>1.6409601519999992E-4</v>
      </c>
      <c r="CG204" s="136">
        <f>VLOOKUP(CB204,Coefficients!$Z$4:$AD$7,4,FALSE)</f>
        <v>0.26500000000000001</v>
      </c>
      <c r="CH204" s="136">
        <f>VLOOKUP(CB204,Coefficients!$Z$4:$AD$7,2,FALSE)</f>
        <v>0.37</v>
      </c>
      <c r="CI204" s="214">
        <f t="shared" si="303"/>
        <v>6.6777681363943051</v>
      </c>
      <c r="CJ204" s="47">
        <f t="shared" si="304"/>
        <v>0.59455015446072634</v>
      </c>
      <c r="CK204" s="34">
        <v>3.35</v>
      </c>
      <c r="CL204" s="52">
        <f t="shared" si="288"/>
        <v>0.17747765804797802</v>
      </c>
      <c r="CM204" s="204">
        <f>VLOOKUP(N204,Coefficients!$E$12:$I$16,3)</f>
        <v>6.0350000000000001</v>
      </c>
      <c r="CN204" s="205">
        <f t="shared" si="289"/>
        <v>7.2999999999999995E-2</v>
      </c>
      <c r="CO204" s="203">
        <f t="shared" si="290"/>
        <v>6.0668143646428572</v>
      </c>
      <c r="CP204" s="189">
        <f t="shared" si="291"/>
        <v>209.28427839005573</v>
      </c>
      <c r="DV204" s="48">
        <f t="shared" si="292"/>
        <v>1.1680470855172887E-2</v>
      </c>
    </row>
    <row r="205" spans="2:126" s="135" customFormat="1" outlineLevel="1">
      <c r="B205" s="56" t="s">
        <v>99</v>
      </c>
      <c r="C205" s="56" t="s">
        <v>194</v>
      </c>
      <c r="D205" s="56">
        <v>2035</v>
      </c>
      <c r="E205" s="57">
        <f>'CSIRO Mk3.5 (Drier)'!M63</f>
        <v>21.445</v>
      </c>
      <c r="F205" s="57">
        <f>'CSIRO Mk3.5 (Drier)'!S63</f>
        <v>59.221874999999997</v>
      </c>
      <c r="G205" s="57">
        <f>'CSIRO Mk3.5 (Drier)'!K63</f>
        <v>475.75</v>
      </c>
      <c r="H205" s="146">
        <f t="shared" si="242"/>
        <v>2007</v>
      </c>
      <c r="I205" s="141" t="str">
        <f t="shared" si="243"/>
        <v>Pile No 243 @ Berth 107</v>
      </c>
      <c r="J205" s="205" t="str">
        <f t="shared" si="244"/>
        <v>splash</v>
      </c>
      <c r="K205" s="212">
        <f t="shared" si="245"/>
        <v>1</v>
      </c>
      <c r="L205" s="146" t="str">
        <f t="shared" si="246"/>
        <v>C1</v>
      </c>
      <c r="M205" s="146" t="str">
        <f t="shared" si="247"/>
        <v>CB4</v>
      </c>
      <c r="N205" s="146" t="str">
        <f t="shared" si="248"/>
        <v>CL5</v>
      </c>
      <c r="O205" s="146">
        <f t="shared" si="249"/>
        <v>0</v>
      </c>
      <c r="P205" s="146">
        <f t="shared" si="250"/>
        <v>50</v>
      </c>
      <c r="Q205" s="146">
        <f t="shared" si="251"/>
        <v>1200</v>
      </c>
      <c r="R205" s="146">
        <f t="shared" si="252"/>
        <v>60</v>
      </c>
      <c r="S205" s="146">
        <f t="shared" si="253"/>
        <v>0.37</v>
      </c>
      <c r="T205" s="146">
        <f t="shared" si="254"/>
        <v>310</v>
      </c>
      <c r="U205" s="205"/>
      <c r="V205" s="237">
        <f t="shared" si="272"/>
        <v>6.655353636249936E-2</v>
      </c>
      <c r="W205" s="214">
        <f t="shared" si="273"/>
        <v>2.1975706089391562</v>
      </c>
      <c r="X205" s="205"/>
      <c r="Y205" s="238">
        <f t="shared" si="274"/>
        <v>0.18424344084428723</v>
      </c>
      <c r="Z205" s="214">
        <f t="shared" si="275"/>
        <v>0.61721552682836223</v>
      </c>
      <c r="AA205" s="205"/>
      <c r="AB205" s="207">
        <f>INDEX(Coefficients!$O$3:$O$7,MATCH(S205,Coefficients!$O$3:$O$7))</f>
        <v>0.3</v>
      </c>
      <c r="AC205" s="207">
        <f>INDEX(Coefficients!$O$3:$O$7,MATCH(S205,Coefficients!$O$3:$O$7)+1)</f>
        <v>0.4</v>
      </c>
      <c r="AD205" s="212">
        <f>INDEX(Coefficients!$P$3:$P$7,MATCH(S205,Coefficients!$O$3:$O$7))</f>
        <v>50</v>
      </c>
      <c r="AE205" s="212">
        <f>INDEX(Coefficients!$P$3:$P$7,MATCH(S205,Coefficients!$O$3:$O$7)+1)</f>
        <v>41.8</v>
      </c>
      <c r="AF205" s="212">
        <f t="shared" si="255"/>
        <v>44.26</v>
      </c>
      <c r="AG205" s="136">
        <f t="shared" si="293"/>
        <v>2035</v>
      </c>
      <c r="AH205" s="137">
        <f t="shared" si="294"/>
        <v>21.445</v>
      </c>
      <c r="AI205" s="207">
        <f t="shared" si="276"/>
        <v>723.97250000000008</v>
      </c>
      <c r="AJ205" s="213">
        <f t="shared" si="277"/>
        <v>20.110347222222224</v>
      </c>
      <c r="AK205" s="136">
        <v>47</v>
      </c>
      <c r="AL205" s="137">
        <f t="shared" si="295"/>
        <v>59.221874999999997</v>
      </c>
      <c r="AM205" s="214">
        <f t="shared" si="296"/>
        <v>1.0068635718616716</v>
      </c>
      <c r="AN205" s="207">
        <f>INDEX(Coefficients!$K$3:$K$10,MATCH(S205,Coefficients!$K$3:$K$10))</f>
        <v>0.35</v>
      </c>
      <c r="AO205" s="207">
        <f>INDEX(Coefficients!$K$3:$K$10,MATCH(S205,Coefficients!$K$3:$K$10)+1)</f>
        <v>0.4</v>
      </c>
      <c r="AP205" s="207">
        <f>INDEX(Coefficients!$L$3:$L$10,MATCH(S205,Coefficients!$K$3:$K$10))</f>
        <v>0.19142307491680963</v>
      </c>
      <c r="AQ205" s="207">
        <f>INDEX(Coefficients!$L$3:$L$10,MATCH(S205,Coefficients!$K$3:$K$10)+1)</f>
        <v>0.35425563574488944</v>
      </c>
      <c r="AR205" s="214">
        <f>INDEX(Coefficients!$M$3:$M$10,MATCH(S205,Coefficients!$K$3:$K$10))</f>
        <v>0.20023799980895765</v>
      </c>
      <c r="AS205" s="214">
        <f>INDEX(Coefficients!$M$3:$M$10,MATCH(S205,Coefficients!$K$3:$K$10)+1)</f>
        <v>0.20987997823914079</v>
      </c>
      <c r="AT205" s="92">
        <f t="shared" si="278"/>
        <v>2.5655609924804158E-5</v>
      </c>
      <c r="AU205" s="140">
        <f t="shared" si="260"/>
        <v>0.20409479118103091</v>
      </c>
      <c r="AV205" s="215">
        <f t="shared" si="279"/>
        <v>1.234664922916634E-5</v>
      </c>
      <c r="AW205" s="118">
        <f t="shared" si="280"/>
        <v>3.8962229607275925E-2</v>
      </c>
      <c r="AX205" s="136">
        <f t="shared" si="261"/>
        <v>0.71366705445737511</v>
      </c>
      <c r="AY205" s="205">
        <f t="shared" si="297"/>
        <v>84.741590689541354</v>
      </c>
      <c r="AZ205" s="137">
        <f t="shared" si="298"/>
        <v>475.75</v>
      </c>
      <c r="BA205" s="213">
        <f t="shared" si="281"/>
        <v>14876.250000000002</v>
      </c>
      <c r="BB205" s="228">
        <f t="shared" si="282"/>
        <v>7.8513541666666684E-4</v>
      </c>
      <c r="BC205" s="136" t="str">
        <f t="shared" si="264"/>
        <v>YES</v>
      </c>
      <c r="BD205" s="209">
        <f t="shared" si="299"/>
        <v>3.3276768181249681</v>
      </c>
      <c r="BE205" s="55">
        <f t="shared" si="266"/>
        <v>6.655353636249936E-2</v>
      </c>
      <c r="BF205" s="126">
        <f t="shared" si="300"/>
        <v>2.1975706089391562</v>
      </c>
      <c r="BG205" s="46">
        <f t="shared" si="283"/>
        <v>-0.81874403973274812</v>
      </c>
      <c r="BH205" s="204">
        <f>VLOOKUP(M205,Coefficients!$E$4:$I$7,3)</f>
        <v>0.43099999999999999</v>
      </c>
      <c r="BI205" s="136">
        <f t="shared" si="284"/>
        <v>7.2999999999999995E-2</v>
      </c>
      <c r="BJ205" s="50">
        <f t="shared" si="285"/>
        <v>0.43447185465277777</v>
      </c>
      <c r="BK205" s="134">
        <f t="shared" si="286"/>
        <v>15.38087185235187</v>
      </c>
      <c r="BL205" s="46"/>
      <c r="BM205" s="44"/>
      <c r="CB205" s="205" t="str">
        <f t="shared" si="301"/>
        <v>splash</v>
      </c>
      <c r="CC205" s="212">
        <f t="shared" si="302"/>
        <v>1</v>
      </c>
      <c r="CD205" s="205">
        <f>IF(CB205="atmospheric",IF(CC205&gt;=1,Coefficients!$T$5,Coefficients!$T$4),Coefficients!$T$3)</f>
        <v>7.35</v>
      </c>
      <c r="CE205" s="136">
        <f>IF(S205&lt;Coefficients!$V$3,Coefficients!$X$3-(Coefficients!$X$4-Coefficients!$X$3)*(Coefficients!$V$3-S205)/(Coefficients!$V$4-Coefficients!$V$3),IF(S205&gt;Coefficients!$V$6,(Coefficients!$X$6-Coefficients!$X$5)*(S205-Coefficients!$V$6)/(Coefficients!$V$6-Coefficients!$V$5)+Coefficients!$X$6,VLOOKUP(S205,Coefficients!$V$3:$X$6,3)))</f>
        <v>5.1999999999999975</v>
      </c>
      <c r="CF205" s="119">
        <f t="shared" si="287"/>
        <v>1.6409601519999992E-4</v>
      </c>
      <c r="CG205" s="136">
        <f>VLOOKUP(CB205,Coefficients!$Z$4:$AD$7,4,FALSE)</f>
        <v>0.26500000000000001</v>
      </c>
      <c r="CH205" s="136">
        <f>VLOOKUP(CB205,Coefficients!$Z$4:$AD$7,2,FALSE)</f>
        <v>0.37</v>
      </c>
      <c r="CI205" s="214">
        <f t="shared" si="303"/>
        <v>6.6770165001185076</v>
      </c>
      <c r="CJ205" s="47">
        <f t="shared" si="304"/>
        <v>0.61721552682836223</v>
      </c>
      <c r="CK205" s="34">
        <v>3.35</v>
      </c>
      <c r="CL205" s="52">
        <f t="shared" si="288"/>
        <v>0.18424344084428723</v>
      </c>
      <c r="CM205" s="204">
        <f>VLOOKUP(N205,Coefficients!$E$12:$I$16,3)</f>
        <v>6.0350000000000001</v>
      </c>
      <c r="CN205" s="205">
        <f t="shared" si="289"/>
        <v>7.2999999999999995E-2</v>
      </c>
      <c r="CO205" s="203">
        <f t="shared" si="290"/>
        <v>6.0836140204861113</v>
      </c>
      <c r="CP205" s="189">
        <f t="shared" si="291"/>
        <v>215.36789241054186</v>
      </c>
      <c r="DV205" s="48">
        <f t="shared" si="292"/>
        <v>1.226205253978227E-2</v>
      </c>
    </row>
    <row r="206" spans="2:126" s="135" customFormat="1" outlineLevel="1">
      <c r="B206" s="56" t="s">
        <v>99</v>
      </c>
      <c r="C206" s="56" t="s">
        <v>194</v>
      </c>
      <c r="D206" s="56">
        <v>2036</v>
      </c>
      <c r="E206" s="57">
        <f>'CSIRO Mk3.5 (Drier)'!M64</f>
        <v>21.544000000000004</v>
      </c>
      <c r="F206" s="57">
        <f>'CSIRO Mk3.5 (Drier)'!S64</f>
        <v>59.083750000000002</v>
      </c>
      <c r="G206" s="57">
        <f>'CSIRO Mk3.5 (Drier)'!K64</f>
        <v>480.5</v>
      </c>
      <c r="H206" s="146">
        <f t="shared" si="242"/>
        <v>2007</v>
      </c>
      <c r="I206" s="141" t="str">
        <f t="shared" si="243"/>
        <v>Pile No 243 @ Berth 107</v>
      </c>
      <c r="J206" s="205" t="str">
        <f t="shared" si="244"/>
        <v>splash</v>
      </c>
      <c r="K206" s="212">
        <f t="shared" si="245"/>
        <v>1</v>
      </c>
      <c r="L206" s="146" t="str">
        <f t="shared" si="246"/>
        <v>C1</v>
      </c>
      <c r="M206" s="146" t="str">
        <f t="shared" si="247"/>
        <v>CB4</v>
      </c>
      <c r="N206" s="146" t="str">
        <f t="shared" si="248"/>
        <v>CL5</v>
      </c>
      <c r="O206" s="146">
        <f t="shared" si="249"/>
        <v>0</v>
      </c>
      <c r="P206" s="146">
        <f t="shared" si="250"/>
        <v>50</v>
      </c>
      <c r="Q206" s="146">
        <f t="shared" si="251"/>
        <v>1200</v>
      </c>
      <c r="R206" s="146">
        <f t="shared" si="252"/>
        <v>60</v>
      </c>
      <c r="S206" s="146">
        <f t="shared" si="253"/>
        <v>0.37</v>
      </c>
      <c r="T206" s="146">
        <f t="shared" si="254"/>
        <v>310</v>
      </c>
      <c r="U206" s="205"/>
      <c r="V206" s="237">
        <f t="shared" si="272"/>
        <v>6.7290407298855423E-2</v>
      </c>
      <c r="W206" s="214">
        <f t="shared" si="273"/>
        <v>2.234414155756959</v>
      </c>
      <c r="X206" s="205"/>
      <c r="Y206" s="238">
        <f t="shared" si="274"/>
        <v>0.19099015278435585</v>
      </c>
      <c r="Z206" s="214">
        <f t="shared" si="275"/>
        <v>0.6398170118275921</v>
      </c>
      <c r="AA206" s="205"/>
      <c r="AB206" s="207">
        <f>INDEX(Coefficients!$O$3:$O$7,MATCH(S206,Coefficients!$O$3:$O$7))</f>
        <v>0.3</v>
      </c>
      <c r="AC206" s="207">
        <f>INDEX(Coefficients!$O$3:$O$7,MATCH(S206,Coefficients!$O$3:$O$7)+1)</f>
        <v>0.4</v>
      </c>
      <c r="AD206" s="212">
        <f>INDEX(Coefficients!$P$3:$P$7,MATCH(S206,Coefficients!$O$3:$O$7))</f>
        <v>50</v>
      </c>
      <c r="AE206" s="212">
        <f>INDEX(Coefficients!$P$3:$P$7,MATCH(S206,Coefficients!$O$3:$O$7)+1)</f>
        <v>41.8</v>
      </c>
      <c r="AF206" s="212">
        <f t="shared" si="255"/>
        <v>44.26</v>
      </c>
      <c r="AG206" s="136">
        <f t="shared" si="293"/>
        <v>2036</v>
      </c>
      <c r="AH206" s="137">
        <f t="shared" si="294"/>
        <v>21.544000000000004</v>
      </c>
      <c r="AI206" s="207">
        <f t="shared" si="276"/>
        <v>745.51650000000006</v>
      </c>
      <c r="AJ206" s="213">
        <f t="shared" si="277"/>
        <v>20.149094594594597</v>
      </c>
      <c r="AK206" s="136">
        <v>48</v>
      </c>
      <c r="AL206" s="137">
        <f t="shared" si="295"/>
        <v>59.083750000000002</v>
      </c>
      <c r="AM206" s="214">
        <f t="shared" si="296"/>
        <v>1.0092835751723204</v>
      </c>
      <c r="AN206" s="207">
        <f>INDEX(Coefficients!$K$3:$K$10,MATCH(S206,Coefficients!$K$3:$K$10))</f>
        <v>0.35</v>
      </c>
      <c r="AO206" s="207">
        <f>INDEX(Coefficients!$K$3:$K$10,MATCH(S206,Coefficients!$K$3:$K$10)+1)</f>
        <v>0.4</v>
      </c>
      <c r="AP206" s="207">
        <f>INDEX(Coefficients!$L$3:$L$10,MATCH(S206,Coefficients!$K$3:$K$10))</f>
        <v>0.19142307491680963</v>
      </c>
      <c r="AQ206" s="207">
        <f>INDEX(Coefficients!$L$3:$L$10,MATCH(S206,Coefficients!$K$3:$K$10)+1)</f>
        <v>0.35425563574488944</v>
      </c>
      <c r="AR206" s="214">
        <f>INDEX(Coefficients!$M$3:$M$10,MATCH(S206,Coefficients!$K$3:$K$10))</f>
        <v>0.20023799980895765</v>
      </c>
      <c r="AS206" s="214">
        <f>INDEX(Coefficients!$M$3:$M$10,MATCH(S206,Coefficients!$K$3:$K$10)+1)</f>
        <v>0.20987997823914079</v>
      </c>
      <c r="AT206" s="92">
        <f t="shared" si="278"/>
        <v>2.5655609924804158E-5</v>
      </c>
      <c r="AU206" s="140">
        <f t="shared" si="260"/>
        <v>0.20409479118103091</v>
      </c>
      <c r="AV206" s="215">
        <f t="shared" si="279"/>
        <v>1.2277799598443902E-5</v>
      </c>
      <c r="AW206" s="118">
        <f t="shared" si="280"/>
        <v>3.8744961337092397E-2</v>
      </c>
      <c r="AX206" s="136">
        <f t="shared" si="261"/>
        <v>0.71366705445737511</v>
      </c>
      <c r="AY206" s="205">
        <f t="shared" si="297"/>
        <v>84.741590689541354</v>
      </c>
      <c r="AZ206" s="137">
        <f t="shared" si="298"/>
        <v>480.5</v>
      </c>
      <c r="BA206" s="213">
        <f t="shared" si="281"/>
        <v>15356.750000000002</v>
      </c>
      <c r="BB206" s="228">
        <f t="shared" si="282"/>
        <v>7.8858986486486497E-4</v>
      </c>
      <c r="BC206" s="136" t="str">
        <f t="shared" si="264"/>
        <v>YES</v>
      </c>
      <c r="BD206" s="209">
        <f t="shared" si="299"/>
        <v>3.3645203649427708</v>
      </c>
      <c r="BE206" s="55">
        <f t="shared" si="266"/>
        <v>6.7290407298855423E-2</v>
      </c>
      <c r="BF206" s="126">
        <f t="shared" si="300"/>
        <v>2.234414155756959</v>
      </c>
      <c r="BG206" s="46">
        <f t="shared" si="283"/>
        <v>-0.82060212898351648</v>
      </c>
      <c r="BH206" s="204">
        <f>VLOOKUP(M206,Coefficients!$E$4:$I$7,3)</f>
        <v>0.43099999999999999</v>
      </c>
      <c r="BI206" s="136">
        <f t="shared" si="284"/>
        <v>7.2999999999999995E-2</v>
      </c>
      <c r="BJ206" s="50">
        <f t="shared" si="285"/>
        <v>0.43569096322972978</v>
      </c>
      <c r="BK206" s="134">
        <f t="shared" si="286"/>
        <v>15.8165628155816</v>
      </c>
      <c r="BL206" s="46"/>
      <c r="BM206" s="44"/>
      <c r="CB206" s="205" t="str">
        <f t="shared" si="301"/>
        <v>splash</v>
      </c>
      <c r="CC206" s="212">
        <f t="shared" si="302"/>
        <v>1</v>
      </c>
      <c r="CD206" s="205">
        <f>IF(CB206="atmospheric",IF(CC206&gt;=1,Coefficients!$T$5,Coefficients!$T$4),Coefficients!$T$3)</f>
        <v>7.35</v>
      </c>
      <c r="CE206" s="136">
        <f>IF(S206&lt;Coefficients!$V$3,Coefficients!$X$3-(Coefficients!$X$4-Coefficients!$X$3)*(Coefficients!$V$3-S206)/(Coefficients!$V$4-Coefficients!$V$3),IF(S206&gt;Coefficients!$V$6,(Coefficients!$X$6-Coefficients!$X$5)*(S206-Coefficients!$V$6)/(Coefficients!$V$6-Coefficients!$V$5)+Coefficients!$X$6,VLOOKUP(S206,Coefficients!$V$3:$X$6,3)))</f>
        <v>5.1999999999999975</v>
      </c>
      <c r="CF206" s="119">
        <f t="shared" si="287"/>
        <v>1.6409601519999992E-4</v>
      </c>
      <c r="CG206" s="136">
        <f>VLOOKUP(CB206,Coefficients!$Z$4:$AD$7,4,FALSE)</f>
        <v>0.26500000000000001</v>
      </c>
      <c r="CH206" s="136">
        <f>VLOOKUP(CB206,Coefficients!$Z$4:$AD$7,2,FALSE)</f>
        <v>0.37</v>
      </c>
      <c r="CI206" s="214">
        <f t="shared" si="303"/>
        <v>6.6762254009149284</v>
      </c>
      <c r="CJ206" s="47">
        <f t="shared" si="304"/>
        <v>0.6398170118275921</v>
      </c>
      <c r="CK206" s="34">
        <v>3.35</v>
      </c>
      <c r="CL206" s="52">
        <f t="shared" si="288"/>
        <v>0.19099015278435585</v>
      </c>
      <c r="CM206" s="204">
        <f>VLOOKUP(N206,Coefficients!$E$12:$I$16,3)</f>
        <v>6.0350000000000001</v>
      </c>
      <c r="CN206" s="205">
        <f t="shared" si="289"/>
        <v>7.2999999999999995E-2</v>
      </c>
      <c r="CO206" s="203">
        <f t="shared" si="290"/>
        <v>6.1006843691216224</v>
      </c>
      <c r="CP206" s="189">
        <f t="shared" si="291"/>
        <v>221.46857677966347</v>
      </c>
      <c r="DV206" s="48">
        <f t="shared" si="292"/>
        <v>1.2851805170929931E-2</v>
      </c>
    </row>
    <row r="207" spans="2:126" s="135" customFormat="1" outlineLevel="1">
      <c r="B207" s="56" t="s">
        <v>99</v>
      </c>
      <c r="C207" s="56" t="s">
        <v>194</v>
      </c>
      <c r="D207" s="56">
        <v>2037</v>
      </c>
      <c r="E207" s="57">
        <f>'CSIRO Mk3.5 (Drier)'!M65</f>
        <v>21.643000000000001</v>
      </c>
      <c r="F207" s="57">
        <f>'CSIRO Mk3.5 (Drier)'!S65</f>
        <v>58.945625</v>
      </c>
      <c r="G207" s="57">
        <f>'CSIRO Mk3.5 (Drier)'!K65</f>
        <v>485.25</v>
      </c>
      <c r="H207" s="146">
        <f t="shared" si="242"/>
        <v>2007</v>
      </c>
      <c r="I207" s="141" t="str">
        <f t="shared" si="243"/>
        <v>Pile No 243 @ Berth 107</v>
      </c>
      <c r="J207" s="205" t="str">
        <f t="shared" si="244"/>
        <v>splash</v>
      </c>
      <c r="K207" s="212">
        <f t="shared" si="245"/>
        <v>1</v>
      </c>
      <c r="L207" s="146" t="str">
        <f t="shared" si="246"/>
        <v>C1</v>
      </c>
      <c r="M207" s="146" t="str">
        <f t="shared" si="247"/>
        <v>CB4</v>
      </c>
      <c r="N207" s="146" t="str">
        <f t="shared" si="248"/>
        <v>CL5</v>
      </c>
      <c r="O207" s="146">
        <f t="shared" si="249"/>
        <v>0</v>
      </c>
      <c r="P207" s="146">
        <f t="shared" si="250"/>
        <v>50</v>
      </c>
      <c r="Q207" s="146">
        <f t="shared" si="251"/>
        <v>1200</v>
      </c>
      <c r="R207" s="146">
        <f t="shared" si="252"/>
        <v>60</v>
      </c>
      <c r="S207" s="146">
        <f t="shared" si="253"/>
        <v>0.37</v>
      </c>
      <c r="T207" s="146">
        <f t="shared" si="254"/>
        <v>310</v>
      </c>
      <c r="U207" s="205"/>
      <c r="V207" s="237">
        <f t="shared" si="272"/>
        <v>6.8024528666343342E-2</v>
      </c>
      <c r="W207" s="214">
        <f t="shared" si="273"/>
        <v>2.2711202241313555</v>
      </c>
      <c r="X207" s="205"/>
      <c r="Y207" s="238">
        <f t="shared" si="274"/>
        <v>0.19771568484976274</v>
      </c>
      <c r="Z207" s="214">
        <f t="shared" si="275"/>
        <v>0.66234754424670517</v>
      </c>
      <c r="AA207" s="205"/>
      <c r="AB207" s="207">
        <f>INDEX(Coefficients!$O$3:$O$7,MATCH(S207,Coefficients!$O$3:$O$7))</f>
        <v>0.3</v>
      </c>
      <c r="AC207" s="207">
        <f>INDEX(Coefficients!$O$3:$O$7,MATCH(S207,Coefficients!$O$3:$O$7)+1)</f>
        <v>0.4</v>
      </c>
      <c r="AD207" s="212">
        <f>INDEX(Coefficients!$P$3:$P$7,MATCH(S207,Coefficients!$O$3:$O$7))</f>
        <v>50</v>
      </c>
      <c r="AE207" s="212">
        <f>INDEX(Coefficients!$P$3:$P$7,MATCH(S207,Coefficients!$O$3:$O$7)+1)</f>
        <v>41.8</v>
      </c>
      <c r="AF207" s="212">
        <f t="shared" si="255"/>
        <v>44.26</v>
      </c>
      <c r="AG207" s="136">
        <f t="shared" si="293"/>
        <v>2037</v>
      </c>
      <c r="AH207" s="137">
        <f t="shared" si="294"/>
        <v>21.643000000000001</v>
      </c>
      <c r="AI207" s="207">
        <f t="shared" si="276"/>
        <v>767.15950000000009</v>
      </c>
      <c r="AJ207" s="213">
        <f t="shared" si="277"/>
        <v>20.188407894736844</v>
      </c>
      <c r="AK207" s="136">
        <v>49</v>
      </c>
      <c r="AL207" s="137">
        <f t="shared" si="295"/>
        <v>58.945625</v>
      </c>
      <c r="AM207" s="214">
        <f t="shared" si="296"/>
        <v>1.0117442125326597</v>
      </c>
      <c r="AN207" s="207">
        <f>INDEX(Coefficients!$K$3:$K$10,MATCH(S207,Coefficients!$K$3:$K$10))</f>
        <v>0.35</v>
      </c>
      <c r="AO207" s="207">
        <f>INDEX(Coefficients!$K$3:$K$10,MATCH(S207,Coefficients!$K$3:$K$10)+1)</f>
        <v>0.4</v>
      </c>
      <c r="AP207" s="207">
        <f>INDEX(Coefficients!$L$3:$L$10,MATCH(S207,Coefficients!$K$3:$K$10))</f>
        <v>0.19142307491680963</v>
      </c>
      <c r="AQ207" s="207">
        <f>INDEX(Coefficients!$L$3:$L$10,MATCH(S207,Coefficients!$K$3:$K$10)+1)</f>
        <v>0.35425563574488944</v>
      </c>
      <c r="AR207" s="214">
        <f>INDEX(Coefficients!$M$3:$M$10,MATCH(S207,Coefficients!$K$3:$K$10))</f>
        <v>0.20023799980895765</v>
      </c>
      <c r="AS207" s="214">
        <f>INDEX(Coefficients!$M$3:$M$10,MATCH(S207,Coefficients!$K$3:$K$10)+1)</f>
        <v>0.20987997823914079</v>
      </c>
      <c r="AT207" s="92">
        <f t="shared" si="278"/>
        <v>2.5655609924804158E-5</v>
      </c>
      <c r="AU207" s="140">
        <f t="shared" si="260"/>
        <v>0.20409479118103091</v>
      </c>
      <c r="AV207" s="215">
        <f t="shared" si="279"/>
        <v>1.2211154906047547E-5</v>
      </c>
      <c r="AW207" s="118">
        <f t="shared" si="280"/>
        <v>3.8534651174467936E-2</v>
      </c>
      <c r="AX207" s="136">
        <f t="shared" si="261"/>
        <v>0.71366705445737511</v>
      </c>
      <c r="AY207" s="205">
        <f t="shared" si="297"/>
        <v>84.741590689541354</v>
      </c>
      <c r="AZ207" s="137">
        <f t="shared" si="298"/>
        <v>485.25</v>
      </c>
      <c r="BA207" s="213">
        <f t="shared" si="281"/>
        <v>15842.000000000002</v>
      </c>
      <c r="BB207" s="228">
        <f t="shared" si="282"/>
        <v>7.9210000000000012E-4</v>
      </c>
      <c r="BC207" s="136" t="str">
        <f t="shared" si="264"/>
        <v>YES</v>
      </c>
      <c r="BD207" s="209">
        <f t="shared" si="299"/>
        <v>3.4012264333171673</v>
      </c>
      <c r="BE207" s="55">
        <f t="shared" si="266"/>
        <v>6.8024528666343342E-2</v>
      </c>
      <c r="BF207" s="126">
        <f t="shared" si="300"/>
        <v>2.2711202241313555</v>
      </c>
      <c r="BG207" s="46">
        <f t="shared" si="283"/>
        <v>-0.82236868898427617</v>
      </c>
      <c r="BH207" s="204">
        <f>VLOOKUP(M207,Coefficients!$E$4:$I$7,3)</f>
        <v>0.43099999999999999</v>
      </c>
      <c r="BI207" s="136">
        <f t="shared" si="284"/>
        <v>7.2999999999999995E-2</v>
      </c>
      <c r="BJ207" s="50">
        <f t="shared" si="285"/>
        <v>0.43692787759210527</v>
      </c>
      <c r="BK207" s="134">
        <f t="shared" si="286"/>
        <v>16.253490693173706</v>
      </c>
      <c r="BL207" s="46"/>
      <c r="BM207" s="44"/>
      <c r="CB207" s="205" t="str">
        <f t="shared" si="301"/>
        <v>splash</v>
      </c>
      <c r="CC207" s="212">
        <f t="shared" si="302"/>
        <v>1</v>
      </c>
      <c r="CD207" s="205">
        <f>IF(CB207="atmospheric",IF(CC207&gt;=1,Coefficients!$T$5,Coefficients!$T$4),Coefficients!$T$3)</f>
        <v>7.35</v>
      </c>
      <c r="CE207" s="136">
        <f>IF(S207&lt;Coefficients!$V$3,Coefficients!$X$3-(Coefficients!$X$4-Coefficients!$X$3)*(Coefficients!$V$3-S207)/(Coefficients!$V$4-Coefficients!$V$3),IF(S207&gt;Coefficients!$V$6,(Coefficients!$X$6-Coefficients!$X$5)*(S207-Coefficients!$V$6)/(Coefficients!$V$6-Coefficients!$V$5)+Coefficients!$X$6,VLOOKUP(S207,Coefficients!$V$3:$X$6,3)))</f>
        <v>5.1999999999999975</v>
      </c>
      <c r="CF207" s="119">
        <f t="shared" si="287"/>
        <v>1.6409601519999992E-4</v>
      </c>
      <c r="CG207" s="136">
        <f>VLOOKUP(CB207,Coefficients!$Z$4:$AD$7,4,FALSE)</f>
        <v>0.26500000000000001</v>
      </c>
      <c r="CH207" s="136">
        <f>VLOOKUP(CB207,Coefficients!$Z$4:$AD$7,2,FALSE)</f>
        <v>0.37</v>
      </c>
      <c r="CI207" s="214">
        <f t="shared" si="303"/>
        <v>6.6753980339581585</v>
      </c>
      <c r="CJ207" s="47">
        <f t="shared" si="304"/>
        <v>0.66234754424670517</v>
      </c>
      <c r="CK207" s="34">
        <v>3.35</v>
      </c>
      <c r="CL207" s="52">
        <f t="shared" si="288"/>
        <v>0.19771568484976274</v>
      </c>
      <c r="CM207" s="204">
        <f>VLOOKUP(N207,Coefficients!$E$12:$I$16,3)</f>
        <v>6.0350000000000001</v>
      </c>
      <c r="CN207" s="205">
        <f t="shared" si="289"/>
        <v>7.2999999999999995E-2</v>
      </c>
      <c r="CO207" s="203">
        <f t="shared" si="290"/>
        <v>6.1180040400657898</v>
      </c>
      <c r="CP207" s="189">
        <f t="shared" si="291"/>
        <v>227.58658081972925</v>
      </c>
      <c r="DV207" s="48">
        <f t="shared" si="292"/>
        <v>1.3449516271848391E-2</v>
      </c>
    </row>
    <row r="208" spans="2:126" s="135" customFormat="1" outlineLevel="1">
      <c r="B208" s="56" t="s">
        <v>99</v>
      </c>
      <c r="C208" s="56" t="s">
        <v>194</v>
      </c>
      <c r="D208" s="56">
        <v>2038</v>
      </c>
      <c r="E208" s="57">
        <f>'CSIRO Mk3.5 (Drier)'!M66</f>
        <v>21.742000000000004</v>
      </c>
      <c r="F208" s="57">
        <f>'CSIRO Mk3.5 (Drier)'!S66</f>
        <v>58.807499999999997</v>
      </c>
      <c r="G208" s="57">
        <f>'CSIRO Mk3.5 (Drier)'!K66</f>
        <v>490</v>
      </c>
      <c r="H208" s="146">
        <f t="shared" si="242"/>
        <v>2007</v>
      </c>
      <c r="I208" s="141" t="str">
        <f t="shared" si="243"/>
        <v>Pile No 243 @ Berth 107</v>
      </c>
      <c r="J208" s="205" t="str">
        <f t="shared" si="244"/>
        <v>splash</v>
      </c>
      <c r="K208" s="212">
        <f t="shared" si="245"/>
        <v>1</v>
      </c>
      <c r="L208" s="146" t="str">
        <f t="shared" si="246"/>
        <v>C1</v>
      </c>
      <c r="M208" s="146" t="str">
        <f t="shared" si="247"/>
        <v>CB4</v>
      </c>
      <c r="N208" s="146" t="str">
        <f t="shared" si="248"/>
        <v>CL5</v>
      </c>
      <c r="O208" s="146">
        <f t="shared" si="249"/>
        <v>0</v>
      </c>
      <c r="P208" s="146">
        <f t="shared" si="250"/>
        <v>50</v>
      </c>
      <c r="Q208" s="146">
        <f t="shared" si="251"/>
        <v>1200</v>
      </c>
      <c r="R208" s="146">
        <f t="shared" si="252"/>
        <v>60</v>
      </c>
      <c r="S208" s="146">
        <f t="shared" si="253"/>
        <v>0.37</v>
      </c>
      <c r="T208" s="146">
        <f t="shared" si="254"/>
        <v>310</v>
      </c>
      <c r="U208" s="205"/>
      <c r="V208" s="237">
        <f t="shared" si="272"/>
        <v>6.8756054403500022E-2</v>
      </c>
      <c r="W208" s="214">
        <f t="shared" si="273"/>
        <v>2.3076965109891896</v>
      </c>
      <c r="X208" s="205"/>
      <c r="Y208" s="238">
        <f t="shared" si="274"/>
        <v>0.20441809494427557</v>
      </c>
      <c r="Z208" s="214">
        <f t="shared" si="275"/>
        <v>0.68480061806332315</v>
      </c>
      <c r="AA208" s="205"/>
      <c r="AB208" s="207">
        <f>INDEX(Coefficients!$O$3:$O$7,MATCH(S208,Coefficients!$O$3:$O$7))</f>
        <v>0.3</v>
      </c>
      <c r="AC208" s="207">
        <f>INDEX(Coefficients!$O$3:$O$7,MATCH(S208,Coefficients!$O$3:$O$7)+1)</f>
        <v>0.4</v>
      </c>
      <c r="AD208" s="212">
        <f>INDEX(Coefficients!$P$3:$P$7,MATCH(S208,Coefficients!$O$3:$O$7))</f>
        <v>50</v>
      </c>
      <c r="AE208" s="212">
        <f>INDEX(Coefficients!$P$3:$P$7,MATCH(S208,Coefficients!$O$3:$O$7)+1)</f>
        <v>41.8</v>
      </c>
      <c r="AF208" s="212">
        <f t="shared" si="255"/>
        <v>44.26</v>
      </c>
      <c r="AG208" s="136">
        <f t="shared" si="293"/>
        <v>2038</v>
      </c>
      <c r="AH208" s="137">
        <f t="shared" si="294"/>
        <v>21.742000000000004</v>
      </c>
      <c r="AI208" s="207">
        <f t="shared" si="276"/>
        <v>788.90150000000006</v>
      </c>
      <c r="AJ208" s="213">
        <f t="shared" si="277"/>
        <v>20.228243589743592</v>
      </c>
      <c r="AK208" s="136">
        <v>50</v>
      </c>
      <c r="AL208" s="137">
        <f t="shared" si="295"/>
        <v>58.807499999999997</v>
      </c>
      <c r="AM208" s="214">
        <f t="shared" si="296"/>
        <v>1.0142429905456902</v>
      </c>
      <c r="AN208" s="207">
        <f>INDEX(Coefficients!$K$3:$K$10,MATCH(S208,Coefficients!$K$3:$K$10))</f>
        <v>0.35</v>
      </c>
      <c r="AO208" s="207">
        <f>INDEX(Coefficients!$K$3:$K$10,MATCH(S208,Coefficients!$K$3:$K$10)+1)</f>
        <v>0.4</v>
      </c>
      <c r="AP208" s="207">
        <f>INDEX(Coefficients!$L$3:$L$10,MATCH(S208,Coefficients!$K$3:$K$10))</f>
        <v>0.19142307491680963</v>
      </c>
      <c r="AQ208" s="207">
        <f>INDEX(Coefficients!$L$3:$L$10,MATCH(S208,Coefficients!$K$3:$K$10)+1)</f>
        <v>0.35425563574488944</v>
      </c>
      <c r="AR208" s="214">
        <f>INDEX(Coefficients!$M$3:$M$10,MATCH(S208,Coefficients!$K$3:$K$10))</f>
        <v>0.20023799980895765</v>
      </c>
      <c r="AS208" s="214">
        <f>INDEX(Coefficients!$M$3:$M$10,MATCH(S208,Coefficients!$K$3:$K$10)+1)</f>
        <v>0.20987997823914079</v>
      </c>
      <c r="AT208" s="92">
        <f t="shared" si="278"/>
        <v>2.5655609924804158E-5</v>
      </c>
      <c r="AU208" s="140">
        <f t="shared" si="260"/>
        <v>0.20409479118103091</v>
      </c>
      <c r="AV208" s="215">
        <f t="shared" si="279"/>
        <v>1.2146589236195024E-5</v>
      </c>
      <c r="AW208" s="118">
        <f t="shared" si="280"/>
        <v>3.8330901767900286E-2</v>
      </c>
      <c r="AX208" s="136">
        <f t="shared" si="261"/>
        <v>0.71366705445737511</v>
      </c>
      <c r="AY208" s="205">
        <f t="shared" si="297"/>
        <v>84.741590689541354</v>
      </c>
      <c r="AZ208" s="137">
        <f t="shared" si="298"/>
        <v>490</v>
      </c>
      <c r="BA208" s="213">
        <f t="shared" si="281"/>
        <v>16332.000000000002</v>
      </c>
      <c r="BB208" s="228">
        <f t="shared" si="282"/>
        <v>7.9566153846153851E-4</v>
      </c>
      <c r="BC208" s="136" t="str">
        <f t="shared" si="264"/>
        <v>YES</v>
      </c>
      <c r="BD208" s="209">
        <f t="shared" si="299"/>
        <v>3.4378027201750014</v>
      </c>
      <c r="BE208" s="55">
        <f t="shared" si="266"/>
        <v>6.8756054403500022E-2</v>
      </c>
      <c r="BF208" s="126">
        <f t="shared" si="300"/>
        <v>2.3076965109891896</v>
      </c>
      <c r="BG208" s="46">
        <f t="shared" si="283"/>
        <v>-0.82405017672019798</v>
      </c>
      <c r="BH208" s="204">
        <f>VLOOKUP(M208,Coefficients!$E$4:$I$7,3)</f>
        <v>0.43099999999999999</v>
      </c>
      <c r="BI208" s="136">
        <f t="shared" si="284"/>
        <v>7.2999999999999995E-2</v>
      </c>
      <c r="BJ208" s="50">
        <f t="shared" si="285"/>
        <v>0.43818122806410265</v>
      </c>
      <c r="BK208" s="134">
        <f t="shared" si="286"/>
        <v>16.691671921237809</v>
      </c>
      <c r="BL208" s="46"/>
      <c r="BM208" s="44"/>
      <c r="CB208" s="205" t="str">
        <f t="shared" si="301"/>
        <v>splash</v>
      </c>
      <c r="CC208" s="212">
        <f t="shared" si="302"/>
        <v>1</v>
      </c>
      <c r="CD208" s="205">
        <f>IF(CB208="atmospheric",IF(CC208&gt;=1,Coefficients!$T$5,Coefficients!$T$4),Coefficients!$T$3)</f>
        <v>7.35</v>
      </c>
      <c r="CE208" s="136">
        <f>IF(S208&lt;Coefficients!$V$3,Coefficients!$X$3-(Coefficients!$X$4-Coefficients!$X$3)*(Coefficients!$V$3-S208)/(Coefficients!$V$4-Coefficients!$V$3),IF(S208&gt;Coefficients!$V$6,(Coefficients!$X$6-Coefficients!$X$5)*(S208-Coefficients!$V$6)/(Coefficients!$V$6-Coefficients!$V$5)+Coefficients!$X$6,VLOOKUP(S208,Coefficients!$V$3:$X$6,3)))</f>
        <v>5.1999999999999975</v>
      </c>
      <c r="CF208" s="119">
        <f t="shared" si="287"/>
        <v>1.6409601519999992E-4</v>
      </c>
      <c r="CG208" s="136">
        <f>VLOOKUP(CB208,Coefficients!$Z$4:$AD$7,4,FALSE)</f>
        <v>0.26500000000000001</v>
      </c>
      <c r="CH208" s="136">
        <f>VLOOKUP(CB208,Coefficients!$Z$4:$AD$7,2,FALSE)</f>
        <v>0.37</v>
      </c>
      <c r="CI208" s="214">
        <f t="shared" si="303"/>
        <v>6.6745372819384405</v>
      </c>
      <c r="CJ208" s="47">
        <f t="shared" si="304"/>
        <v>0.68480061806332315</v>
      </c>
      <c r="CK208" s="34">
        <v>3.35</v>
      </c>
      <c r="CL208" s="52">
        <f t="shared" si="288"/>
        <v>0.20441809494427557</v>
      </c>
      <c r="CM208" s="204">
        <f>VLOOKUP(N208,Coefficients!$E$12:$I$16,3)</f>
        <v>6.0350000000000001</v>
      </c>
      <c r="CN208" s="205">
        <f t="shared" si="289"/>
        <v>7.2999999999999995E-2</v>
      </c>
      <c r="CO208" s="203">
        <f t="shared" si="290"/>
        <v>6.1355538546794879</v>
      </c>
      <c r="CP208" s="189">
        <f t="shared" si="291"/>
        <v>233.72213467440875</v>
      </c>
      <c r="DV208" s="48">
        <f t="shared" si="292"/>
        <v>1.4054981657048445E-2</v>
      </c>
    </row>
    <row r="209" spans="1:126" s="135" customFormat="1" outlineLevel="1">
      <c r="B209" s="56" t="s">
        <v>99</v>
      </c>
      <c r="C209" s="56" t="s">
        <v>194</v>
      </c>
      <c r="D209" s="56">
        <v>2039</v>
      </c>
      <c r="E209" s="57">
        <f>'CSIRO Mk3.5 (Drier)'!M67</f>
        <v>21.841000000000001</v>
      </c>
      <c r="F209" s="57">
        <f>'CSIRO Mk3.5 (Drier)'!S67</f>
        <v>58.669375000000002</v>
      </c>
      <c r="G209" s="57">
        <f>'CSIRO Mk3.5 (Drier)'!K67</f>
        <v>494.75</v>
      </c>
      <c r="H209" s="146">
        <f t="shared" si="242"/>
        <v>2007</v>
      </c>
      <c r="I209" s="141" t="str">
        <f t="shared" si="243"/>
        <v>Pile No 243 @ Berth 107</v>
      </c>
      <c r="J209" s="205" t="str">
        <f t="shared" si="244"/>
        <v>splash</v>
      </c>
      <c r="K209" s="212">
        <f t="shared" si="245"/>
        <v>1</v>
      </c>
      <c r="L209" s="146" t="str">
        <f t="shared" si="246"/>
        <v>C1</v>
      </c>
      <c r="M209" s="146" t="str">
        <f t="shared" si="247"/>
        <v>CB4</v>
      </c>
      <c r="N209" s="146" t="str">
        <f t="shared" si="248"/>
        <v>CL5</v>
      </c>
      <c r="O209" s="146">
        <f t="shared" si="249"/>
        <v>0</v>
      </c>
      <c r="P209" s="146">
        <f t="shared" si="250"/>
        <v>50</v>
      </c>
      <c r="Q209" s="146">
        <f t="shared" si="251"/>
        <v>1200</v>
      </c>
      <c r="R209" s="146">
        <f t="shared" si="252"/>
        <v>60</v>
      </c>
      <c r="S209" s="146">
        <f t="shared" si="253"/>
        <v>0.37</v>
      </c>
      <c r="T209" s="146">
        <f t="shared" si="254"/>
        <v>310</v>
      </c>
      <c r="U209" s="205"/>
      <c r="V209" s="237">
        <f t="shared" si="272"/>
        <v>6.9485130583852112E-2</v>
      </c>
      <c r="W209" s="214">
        <f t="shared" si="273"/>
        <v>2.3441503200067935</v>
      </c>
      <c r="X209" s="205"/>
      <c r="Y209" s="238">
        <f t="shared" si="274"/>
        <v>0.21109568946523594</v>
      </c>
      <c r="Z209" s="214">
        <f t="shared" si="275"/>
        <v>0.70717055970854037</v>
      </c>
      <c r="AA209" s="205"/>
      <c r="AB209" s="207">
        <f>INDEX(Coefficients!$O$3:$O$7,MATCH(S209,Coefficients!$O$3:$O$7))</f>
        <v>0.3</v>
      </c>
      <c r="AC209" s="207">
        <f>INDEX(Coefficients!$O$3:$O$7,MATCH(S209,Coefficients!$O$3:$O$7)+1)</f>
        <v>0.4</v>
      </c>
      <c r="AD209" s="212">
        <f>INDEX(Coefficients!$P$3:$P$7,MATCH(S209,Coefficients!$O$3:$O$7))</f>
        <v>50</v>
      </c>
      <c r="AE209" s="212">
        <f>INDEX(Coefficients!$P$3:$P$7,MATCH(S209,Coefficients!$O$3:$O$7)+1)</f>
        <v>41.8</v>
      </c>
      <c r="AF209" s="212">
        <f t="shared" si="255"/>
        <v>44.26</v>
      </c>
      <c r="AG209" s="136">
        <f t="shared" si="293"/>
        <v>2039</v>
      </c>
      <c r="AH209" s="137">
        <f t="shared" si="294"/>
        <v>21.841000000000001</v>
      </c>
      <c r="AI209" s="207">
        <f t="shared" si="276"/>
        <v>810.74250000000006</v>
      </c>
      <c r="AJ209" s="213">
        <f t="shared" si="277"/>
        <v>20.268562500000002</v>
      </c>
      <c r="AK209" s="136">
        <v>51</v>
      </c>
      <c r="AL209" s="137">
        <f t="shared" si="295"/>
        <v>58.669375000000002</v>
      </c>
      <c r="AM209" s="214">
        <f t="shared" si="296"/>
        <v>1.0167776696556166</v>
      </c>
      <c r="AN209" s="207">
        <f>INDEX(Coefficients!$K$3:$K$10,MATCH(S209,Coefficients!$K$3:$K$10))</f>
        <v>0.35</v>
      </c>
      <c r="AO209" s="207">
        <f>INDEX(Coefficients!$K$3:$K$10,MATCH(S209,Coefficients!$K$3:$K$10)+1)</f>
        <v>0.4</v>
      </c>
      <c r="AP209" s="207">
        <f>INDEX(Coefficients!$L$3:$L$10,MATCH(S209,Coefficients!$K$3:$K$10))</f>
        <v>0.19142307491680963</v>
      </c>
      <c r="AQ209" s="207">
        <f>INDEX(Coefficients!$L$3:$L$10,MATCH(S209,Coefficients!$K$3:$K$10)+1)</f>
        <v>0.35425563574488944</v>
      </c>
      <c r="AR209" s="214">
        <f>INDEX(Coefficients!$M$3:$M$10,MATCH(S209,Coefficients!$K$3:$K$10))</f>
        <v>0.20023799980895765</v>
      </c>
      <c r="AS209" s="214">
        <f>INDEX(Coefficients!$M$3:$M$10,MATCH(S209,Coefficients!$K$3:$K$10)+1)</f>
        <v>0.20987997823914079</v>
      </c>
      <c r="AT209" s="92">
        <f t="shared" si="278"/>
        <v>2.5655609924804158E-5</v>
      </c>
      <c r="AU209" s="140">
        <f t="shared" si="260"/>
        <v>0.20409479118103091</v>
      </c>
      <c r="AV209" s="215">
        <f t="shared" si="279"/>
        <v>1.2083986862499803E-5</v>
      </c>
      <c r="AW209" s="118">
        <f t="shared" si="280"/>
        <v>3.8133347920487851E-2</v>
      </c>
      <c r="AX209" s="136">
        <f t="shared" si="261"/>
        <v>0.71366705445737511</v>
      </c>
      <c r="AY209" s="205">
        <f t="shared" si="297"/>
        <v>84.741590689541354</v>
      </c>
      <c r="AZ209" s="137">
        <f t="shared" si="298"/>
        <v>494.75</v>
      </c>
      <c r="BA209" s="213">
        <f t="shared" si="281"/>
        <v>16826.75</v>
      </c>
      <c r="BB209" s="228">
        <f t="shared" si="282"/>
        <v>7.9927062500000003E-4</v>
      </c>
      <c r="BC209" s="136" t="str">
        <f t="shared" si="264"/>
        <v>YES</v>
      </c>
      <c r="BD209" s="209">
        <f t="shared" si="299"/>
        <v>3.4742565291926053</v>
      </c>
      <c r="BE209" s="55">
        <f t="shared" si="266"/>
        <v>6.9485130583852112E-2</v>
      </c>
      <c r="BF209" s="126">
        <f t="shared" si="300"/>
        <v>2.3441503200067935</v>
      </c>
      <c r="BG209" s="46">
        <f t="shared" si="283"/>
        <v>-0.82565243806976418</v>
      </c>
      <c r="BH209" s="204">
        <f>VLOOKUP(M209,Coefficients!$E$4:$I$7,3)</f>
        <v>0.43099999999999999</v>
      </c>
      <c r="BI209" s="136">
        <f t="shared" si="284"/>
        <v>7.2999999999999995E-2</v>
      </c>
      <c r="BJ209" s="50">
        <f t="shared" si="285"/>
        <v>0.43944978193750006</v>
      </c>
      <c r="BK209" s="134">
        <f t="shared" si="286"/>
        <v>17.13112170317531</v>
      </c>
      <c r="BL209" s="46"/>
      <c r="BM209" s="44"/>
      <c r="CB209" s="205" t="str">
        <f t="shared" si="301"/>
        <v>splash</v>
      </c>
      <c r="CC209" s="212">
        <f t="shared" si="302"/>
        <v>1</v>
      </c>
      <c r="CD209" s="205">
        <f>IF(CB209="atmospheric",IF(CC209&gt;=1,Coefficients!$T$5,Coefficients!$T$4),Coefficients!$T$3)</f>
        <v>7.35</v>
      </c>
      <c r="CE209" s="136">
        <f>IF(S209&lt;Coefficients!$V$3,Coefficients!$X$3-(Coefficients!$X$4-Coefficients!$X$3)*(Coefficients!$V$3-S209)/(Coefficients!$V$4-Coefficients!$V$3),IF(S209&gt;Coefficients!$V$6,(Coefficients!$X$6-Coefficients!$X$5)*(S209-Coefficients!$V$6)/(Coefficients!$V$6-Coefficients!$V$5)+Coefficients!$X$6,VLOOKUP(S209,Coefficients!$V$3:$X$6,3)))</f>
        <v>5.1999999999999975</v>
      </c>
      <c r="CF209" s="119">
        <f t="shared" si="287"/>
        <v>1.6409601519999992E-4</v>
      </c>
      <c r="CG209" s="136">
        <f>VLOOKUP(CB209,Coefficients!$Z$4:$AD$7,4,FALSE)</f>
        <v>0.26500000000000001</v>
      </c>
      <c r="CH209" s="136">
        <f>VLOOKUP(CB209,Coefficients!$Z$4:$AD$7,2,FALSE)</f>
        <v>0.37</v>
      </c>
      <c r="CI209" s="214">
        <f t="shared" si="303"/>
        <v>6.6736457525111472</v>
      </c>
      <c r="CJ209" s="47">
        <f t="shared" si="304"/>
        <v>0.70717055970854037</v>
      </c>
      <c r="CK209" s="34">
        <v>3.35</v>
      </c>
      <c r="CL209" s="52">
        <f t="shared" si="288"/>
        <v>0.21109568946523594</v>
      </c>
      <c r="CM209" s="204">
        <f>VLOOKUP(N209,Coefficients!$E$12:$I$16,3)</f>
        <v>6.0350000000000001</v>
      </c>
      <c r="CN209" s="205">
        <f t="shared" si="289"/>
        <v>7.2999999999999995E-2</v>
      </c>
      <c r="CO209" s="203">
        <f t="shared" si="290"/>
        <v>6.1533165521875013</v>
      </c>
      <c r="CP209" s="189">
        <f t="shared" si="291"/>
        <v>239.87545122659625</v>
      </c>
      <c r="DV209" s="48">
        <f t="shared" si="292"/>
        <v>1.4668011548180213E-2</v>
      </c>
    </row>
    <row r="210" spans="1:126" s="135" customFormat="1" outlineLevel="1">
      <c r="B210" s="56" t="s">
        <v>99</v>
      </c>
      <c r="C210" s="56" t="s">
        <v>194</v>
      </c>
      <c r="D210" s="56">
        <v>2040</v>
      </c>
      <c r="E210" s="57">
        <f>'CSIRO Mk3.5 (Drier)'!M68</f>
        <v>21.940000000000005</v>
      </c>
      <c r="F210" s="57">
        <f>'CSIRO Mk3.5 (Drier)'!S68</f>
        <v>58.53125</v>
      </c>
      <c r="G210" s="57">
        <f>'CSIRO Mk3.5 (Drier)'!K68</f>
        <v>499.5</v>
      </c>
      <c r="H210" s="146">
        <f t="shared" si="242"/>
        <v>2007</v>
      </c>
      <c r="I210" s="141" t="str">
        <f t="shared" si="243"/>
        <v>Pile No 243 @ Berth 107</v>
      </c>
      <c r="J210" s="205" t="str">
        <f t="shared" si="244"/>
        <v>splash</v>
      </c>
      <c r="K210" s="212">
        <f t="shared" si="245"/>
        <v>1</v>
      </c>
      <c r="L210" s="146" t="str">
        <f t="shared" si="246"/>
        <v>C1</v>
      </c>
      <c r="M210" s="146" t="str">
        <f t="shared" si="247"/>
        <v>CB4</v>
      </c>
      <c r="N210" s="146" t="str">
        <f t="shared" si="248"/>
        <v>CL5</v>
      </c>
      <c r="O210" s="146">
        <f t="shared" si="249"/>
        <v>0</v>
      </c>
      <c r="P210" s="146">
        <f t="shared" si="250"/>
        <v>50</v>
      </c>
      <c r="Q210" s="146">
        <f t="shared" si="251"/>
        <v>1200</v>
      </c>
      <c r="R210" s="146">
        <f t="shared" si="252"/>
        <v>60</v>
      </c>
      <c r="S210" s="146">
        <f t="shared" si="253"/>
        <v>0.37</v>
      </c>
      <c r="T210" s="146">
        <f t="shared" si="254"/>
        <v>310</v>
      </c>
      <c r="U210" s="205"/>
      <c r="V210" s="237">
        <f t="shared" si="272"/>
        <v>7.0211895862102733E-2</v>
      </c>
      <c r="W210" s="214">
        <f t="shared" si="273"/>
        <v>2.3804885839193251</v>
      </c>
      <c r="X210" s="205"/>
      <c r="Y210" s="238">
        <f t="shared" si="274"/>
        <v>0.21774697448813909</v>
      </c>
      <c r="Z210" s="214">
        <f t="shared" si="275"/>
        <v>0.72945236453526596</v>
      </c>
      <c r="AA210" s="205"/>
      <c r="AB210" s="207">
        <f>INDEX(Coefficients!$O$3:$O$7,MATCH(S210,Coefficients!$O$3:$O$7))</f>
        <v>0.3</v>
      </c>
      <c r="AC210" s="207">
        <f>INDEX(Coefficients!$O$3:$O$7,MATCH(S210,Coefficients!$O$3:$O$7)+1)</f>
        <v>0.4</v>
      </c>
      <c r="AD210" s="212">
        <f>INDEX(Coefficients!$P$3:$P$7,MATCH(S210,Coefficients!$O$3:$O$7))</f>
        <v>50</v>
      </c>
      <c r="AE210" s="212">
        <f>INDEX(Coefficients!$P$3:$P$7,MATCH(S210,Coefficients!$O$3:$O$7)+1)</f>
        <v>41.8</v>
      </c>
      <c r="AF210" s="212">
        <f t="shared" si="255"/>
        <v>44.26</v>
      </c>
      <c r="AG210" s="136">
        <f t="shared" si="293"/>
        <v>2040</v>
      </c>
      <c r="AH210" s="137">
        <f t="shared" si="294"/>
        <v>21.940000000000005</v>
      </c>
      <c r="AI210" s="207">
        <f t="shared" si="276"/>
        <v>832.68250000000012</v>
      </c>
      <c r="AJ210" s="213">
        <f t="shared" si="277"/>
        <v>20.309329268292686</v>
      </c>
      <c r="AK210" s="136">
        <v>52</v>
      </c>
      <c r="AL210" s="137">
        <f t="shared" si="295"/>
        <v>58.53125</v>
      </c>
      <c r="AM210" s="214">
        <f t="shared" si="296"/>
        <v>1.0193462328986511</v>
      </c>
      <c r="AN210" s="207">
        <f>INDEX(Coefficients!$K$3:$K$10,MATCH(S210,Coefficients!$K$3:$K$10))</f>
        <v>0.35</v>
      </c>
      <c r="AO210" s="207">
        <f>INDEX(Coefficients!$K$3:$K$10,MATCH(S210,Coefficients!$K$3:$K$10)+1)</f>
        <v>0.4</v>
      </c>
      <c r="AP210" s="207">
        <f>INDEX(Coefficients!$L$3:$L$10,MATCH(S210,Coefficients!$K$3:$K$10))</f>
        <v>0.19142307491680963</v>
      </c>
      <c r="AQ210" s="207">
        <f>INDEX(Coefficients!$L$3:$L$10,MATCH(S210,Coefficients!$K$3:$K$10)+1)</f>
        <v>0.35425563574488944</v>
      </c>
      <c r="AR210" s="214">
        <f>INDEX(Coefficients!$M$3:$M$10,MATCH(S210,Coefficients!$K$3:$K$10))</f>
        <v>0.20023799980895765</v>
      </c>
      <c r="AS210" s="214">
        <f>INDEX(Coefficients!$M$3:$M$10,MATCH(S210,Coefficients!$K$3:$K$10)+1)</f>
        <v>0.20987997823914079</v>
      </c>
      <c r="AT210" s="92">
        <f t="shared" si="278"/>
        <v>2.5655609924804158E-5</v>
      </c>
      <c r="AU210" s="140">
        <f t="shared" si="260"/>
        <v>0.20409479118103091</v>
      </c>
      <c r="AV210" s="215">
        <f t="shared" si="279"/>
        <v>1.2023241192687887E-5</v>
      </c>
      <c r="AW210" s="118">
        <f t="shared" si="280"/>
        <v>3.7941653259780335E-2</v>
      </c>
      <c r="AX210" s="136">
        <f t="shared" si="261"/>
        <v>0.71366705445737511</v>
      </c>
      <c r="AY210" s="205">
        <f t="shared" si="297"/>
        <v>84.741590689541354</v>
      </c>
      <c r="AZ210" s="137">
        <f t="shared" si="298"/>
        <v>499.5</v>
      </c>
      <c r="BA210" s="213">
        <f t="shared" si="281"/>
        <v>17326.25</v>
      </c>
      <c r="BB210" s="228">
        <f t="shared" si="282"/>
        <v>8.0292378048780479E-4</v>
      </c>
      <c r="BC210" s="136" t="str">
        <f t="shared" si="264"/>
        <v>YES</v>
      </c>
      <c r="BD210" s="209">
        <f t="shared" si="299"/>
        <v>3.5105947931051369</v>
      </c>
      <c r="BE210" s="55">
        <f t="shared" si="266"/>
        <v>7.0211895862102733E-2</v>
      </c>
      <c r="BF210" s="126">
        <f t="shared" si="300"/>
        <v>2.3804885839193251</v>
      </c>
      <c r="BG210" s="46">
        <f t="shared" si="283"/>
        <v>-0.82718077963707659</v>
      </c>
      <c r="BH210" s="204">
        <f>VLOOKUP(M210,Coefficients!$E$4:$I$7,3)</f>
        <v>0.43099999999999999</v>
      </c>
      <c r="BI210" s="136">
        <f t="shared" si="284"/>
        <v>7.2999999999999995E-2</v>
      </c>
      <c r="BJ210" s="50">
        <f t="shared" si="285"/>
        <v>0.44073242676829277</v>
      </c>
      <c r="BK210" s="134">
        <f t="shared" si="286"/>
        <v>17.571854129943603</v>
      </c>
      <c r="BL210" s="46"/>
      <c r="BM210" s="44"/>
      <c r="CB210" s="205" t="str">
        <f t="shared" si="301"/>
        <v>splash</v>
      </c>
      <c r="CC210" s="212">
        <f t="shared" si="302"/>
        <v>1</v>
      </c>
      <c r="CD210" s="205">
        <f>IF(CB210="atmospheric",IF(CC210&gt;=1,Coefficients!$T$5,Coefficients!$T$4),Coefficients!$T$3)</f>
        <v>7.35</v>
      </c>
      <c r="CE210" s="136">
        <f>IF(S210&lt;Coefficients!$V$3,Coefficients!$X$3-(Coefficients!$X$4-Coefficients!$X$3)*(Coefficients!$V$3-S210)/(Coefficients!$V$4-Coefficients!$V$3),IF(S210&gt;Coefficients!$V$6,(Coefficients!$X$6-Coefficients!$X$5)*(S210-Coefficients!$V$6)/(Coefficients!$V$6-Coefficients!$V$5)+Coefficients!$X$6,VLOOKUP(S210,Coefficients!$V$3:$X$6,3)))</f>
        <v>5.1999999999999975</v>
      </c>
      <c r="CF210" s="119">
        <f t="shared" si="287"/>
        <v>1.6409601519999992E-4</v>
      </c>
      <c r="CG210" s="136">
        <f>VLOOKUP(CB210,Coefficients!$Z$4:$AD$7,4,FALSE)</f>
        <v>0.26500000000000001</v>
      </c>
      <c r="CH210" s="136">
        <f>VLOOKUP(CB210,Coefficients!$Z$4:$AD$7,2,FALSE)</f>
        <v>0.37</v>
      </c>
      <c r="CI210" s="214">
        <f t="shared" si="303"/>
        <v>6.6727258104477736</v>
      </c>
      <c r="CJ210" s="47">
        <f t="shared" si="304"/>
        <v>0.72945236453526596</v>
      </c>
      <c r="CK210" s="34">
        <v>3.35</v>
      </c>
      <c r="CL210" s="52">
        <f t="shared" si="288"/>
        <v>0.21774697448813909</v>
      </c>
      <c r="CM210" s="204">
        <f>VLOOKUP(N210,Coefficients!$E$12:$I$16,3)</f>
        <v>6.0350000000000001</v>
      </c>
      <c r="CN210" s="205">
        <f t="shared" si="289"/>
        <v>7.2999999999999995E-2</v>
      </c>
      <c r="CO210" s="203">
        <f t="shared" si="290"/>
        <v>6.1712765557926845</v>
      </c>
      <c r="CP210" s="189">
        <f t="shared" si="291"/>
        <v>246.04672778238893</v>
      </c>
      <c r="DV210" s="48">
        <f t="shared" si="292"/>
        <v>1.5288427897049163E-2</v>
      </c>
    </row>
    <row r="211" spans="1:126" s="135" customFormat="1" outlineLevel="1">
      <c r="A211" s="133"/>
      <c r="B211" s="56" t="s">
        <v>99</v>
      </c>
      <c r="C211" s="56" t="s">
        <v>194</v>
      </c>
      <c r="D211" s="56">
        <v>2041</v>
      </c>
      <c r="E211" s="57">
        <f>'CSIRO Mk3.5 (Drier)'!M69</f>
        <v>22.039000000000001</v>
      </c>
      <c r="F211" s="57">
        <f>'CSIRO Mk3.5 (Drier)'!S69</f>
        <v>58.393124999999998</v>
      </c>
      <c r="G211" s="57">
        <f>'CSIRO Mk3.5 (Drier)'!K69</f>
        <v>505.65</v>
      </c>
      <c r="H211" s="146">
        <f t="shared" si="242"/>
        <v>2007</v>
      </c>
      <c r="I211" s="141" t="str">
        <f t="shared" si="243"/>
        <v>Pile No 243 @ Berth 107</v>
      </c>
      <c r="J211" s="205" t="str">
        <f t="shared" si="244"/>
        <v>splash</v>
      </c>
      <c r="K211" s="212">
        <f t="shared" si="245"/>
        <v>1</v>
      </c>
      <c r="L211" s="146" t="str">
        <f t="shared" si="246"/>
        <v>C1</v>
      </c>
      <c r="M211" s="146" t="str">
        <f t="shared" si="247"/>
        <v>CB4</v>
      </c>
      <c r="N211" s="146" t="str">
        <f t="shared" si="248"/>
        <v>CL5</v>
      </c>
      <c r="O211" s="146">
        <f t="shared" si="249"/>
        <v>0</v>
      </c>
      <c r="P211" s="146">
        <f t="shared" si="250"/>
        <v>50</v>
      </c>
      <c r="Q211" s="146">
        <f t="shared" si="251"/>
        <v>1200</v>
      </c>
      <c r="R211" s="146">
        <f t="shared" si="252"/>
        <v>60</v>
      </c>
      <c r="S211" s="146">
        <f t="shared" si="253"/>
        <v>0.37</v>
      </c>
      <c r="T211" s="146">
        <f t="shared" si="254"/>
        <v>310</v>
      </c>
      <c r="U211" s="205"/>
      <c r="V211" s="237">
        <f t="shared" si="272"/>
        <v>7.0939266713300808E-2</v>
      </c>
      <c r="W211" s="214">
        <f t="shared" si="273"/>
        <v>2.4168571264792282</v>
      </c>
      <c r="X211" s="205"/>
      <c r="Y211" s="238">
        <f t="shared" si="274"/>
        <v>0.22437059955058489</v>
      </c>
      <c r="Z211" s="214">
        <f t="shared" si="275"/>
        <v>0.75164150849445943</v>
      </c>
      <c r="AA211" s="205"/>
      <c r="AB211" s="207">
        <f>INDEX(Coefficients!$O$3:$O$7,MATCH(S211,Coefficients!$O$3:$O$7))</f>
        <v>0.3</v>
      </c>
      <c r="AC211" s="207">
        <f>INDEX(Coefficients!$O$3:$O$7,MATCH(S211,Coefficients!$O$3:$O$7)+1)</f>
        <v>0.4</v>
      </c>
      <c r="AD211" s="212">
        <f>INDEX(Coefficients!$P$3:$P$7,MATCH(S211,Coefficients!$O$3:$O$7))</f>
        <v>50</v>
      </c>
      <c r="AE211" s="212">
        <f>INDEX(Coefficients!$P$3:$P$7,MATCH(S211,Coefficients!$O$3:$O$7)+1)</f>
        <v>41.8</v>
      </c>
      <c r="AF211" s="212">
        <f t="shared" si="255"/>
        <v>44.26</v>
      </c>
      <c r="AG211" s="136">
        <f t="shared" si="293"/>
        <v>2041</v>
      </c>
      <c r="AH211" s="137">
        <f t="shared" si="294"/>
        <v>22.039000000000001</v>
      </c>
      <c r="AI211" s="207">
        <f t="shared" si="276"/>
        <v>854.72150000000011</v>
      </c>
      <c r="AJ211" s="213">
        <f t="shared" si="277"/>
        <v>20.350511904761909</v>
      </c>
      <c r="AK211" s="136">
        <v>53</v>
      </c>
      <c r="AL211" s="137">
        <f t="shared" si="295"/>
        <v>58.393124999999998</v>
      </c>
      <c r="AM211" s="214">
        <f t="shared" si="296"/>
        <v>1.0219468591597243</v>
      </c>
      <c r="AN211" s="207">
        <f>INDEX(Coefficients!$K$3:$K$10,MATCH(S211,Coefficients!$K$3:$K$10))</f>
        <v>0.35</v>
      </c>
      <c r="AO211" s="207">
        <f>INDEX(Coefficients!$K$3:$K$10,MATCH(S211,Coefficients!$K$3:$K$10)+1)</f>
        <v>0.4</v>
      </c>
      <c r="AP211" s="207">
        <f>INDEX(Coefficients!$L$3:$L$10,MATCH(S211,Coefficients!$K$3:$K$10))</f>
        <v>0.19142307491680963</v>
      </c>
      <c r="AQ211" s="207">
        <f>INDEX(Coefficients!$L$3:$L$10,MATCH(S211,Coefficients!$K$3:$K$10)+1)</f>
        <v>0.35425563574488944</v>
      </c>
      <c r="AR211" s="214">
        <f>INDEX(Coefficients!$M$3:$M$10,MATCH(S211,Coefficients!$K$3:$K$10))</f>
        <v>0.20023799980895765</v>
      </c>
      <c r="AS211" s="214">
        <f>INDEX(Coefficients!$M$3:$M$10,MATCH(S211,Coefficients!$K$3:$K$10)+1)</f>
        <v>0.20987997823914079</v>
      </c>
      <c r="AT211" s="92">
        <f t="shared" si="278"/>
        <v>2.5655609924804158E-5</v>
      </c>
      <c r="AU211" s="140">
        <f t="shared" si="260"/>
        <v>0.20409479118103091</v>
      </c>
      <c r="AV211" s="215">
        <f t="shared" si="279"/>
        <v>1.1964253845355942E-5</v>
      </c>
      <c r="AW211" s="118">
        <f t="shared" si="280"/>
        <v>3.7755507324311294E-2</v>
      </c>
      <c r="AX211" s="136">
        <f t="shared" si="261"/>
        <v>0.71366705445737511</v>
      </c>
      <c r="AY211" s="205">
        <f t="shared" si="297"/>
        <v>84.741590689541354</v>
      </c>
      <c r="AZ211" s="137">
        <f t="shared" si="298"/>
        <v>505.65</v>
      </c>
      <c r="BA211" s="213">
        <f t="shared" si="281"/>
        <v>17831.900000000001</v>
      </c>
      <c r="BB211" s="228">
        <f t="shared" si="282"/>
        <v>8.0668119047619044E-4</v>
      </c>
      <c r="BC211" s="136" t="str">
        <f t="shared" si="264"/>
        <v>YES</v>
      </c>
      <c r="BD211" s="209">
        <f t="shared" si="299"/>
        <v>3.5469633356650401</v>
      </c>
      <c r="BE211" s="55">
        <f t="shared" si="266"/>
        <v>7.0939266713300808E-2</v>
      </c>
      <c r="BF211" s="126">
        <f t="shared" si="300"/>
        <v>2.4168571264792282</v>
      </c>
      <c r="BG211" s="46">
        <f t="shared" si="283"/>
        <v>-0.8286333033601323</v>
      </c>
      <c r="BH211" s="204">
        <f>VLOOKUP(M211,Coefficients!$E$4:$I$7,3)</f>
        <v>0.43099999999999999</v>
      </c>
      <c r="BI211" s="136">
        <f t="shared" si="284"/>
        <v>7.2999999999999995E-2</v>
      </c>
      <c r="BJ211" s="50">
        <f t="shared" si="285"/>
        <v>0.44202815605952395</v>
      </c>
      <c r="BK211" s="134">
        <f t="shared" si="286"/>
        <v>18.013882286003128</v>
      </c>
      <c r="BL211" s="46"/>
      <c r="BM211" s="44"/>
      <c r="CB211" s="205" t="str">
        <f t="shared" si="301"/>
        <v>splash</v>
      </c>
      <c r="CC211" s="212">
        <f t="shared" si="302"/>
        <v>1</v>
      </c>
      <c r="CD211" s="205">
        <f>IF(CB211="atmospheric",IF(CC211&gt;=1,Coefficients!$T$5,Coefficients!$T$4),Coefficients!$T$3)</f>
        <v>7.35</v>
      </c>
      <c r="CE211" s="136">
        <f>IF(S211&lt;Coefficients!$V$3,Coefficients!$X$3-(Coefficients!$X$4-Coefficients!$X$3)*(Coefficients!$V$3-S211)/(Coefficients!$V$4-Coefficients!$V$3),IF(S211&gt;Coefficients!$V$6,(Coefficients!$X$6-Coefficients!$X$5)*(S211-Coefficients!$V$6)/(Coefficients!$V$6-Coefficients!$V$5)+Coefficients!$X$6,VLOOKUP(S211,Coefficients!$V$3:$X$6,3)))</f>
        <v>5.1999999999999975</v>
      </c>
      <c r="CF211" s="119">
        <f t="shared" si="287"/>
        <v>1.6409601519999992E-4</v>
      </c>
      <c r="CG211" s="136">
        <f>VLOOKUP(CB211,Coefficients!$Z$4:$AD$7,4,FALSE)</f>
        <v>0.26500000000000001</v>
      </c>
      <c r="CH211" s="136">
        <f>VLOOKUP(CB211,Coefficients!$Z$4:$AD$7,2,FALSE)</f>
        <v>0.37</v>
      </c>
      <c r="CI211" s="214">
        <f t="shared" si="303"/>
        <v>6.6717530989337535</v>
      </c>
      <c r="CJ211" s="47">
        <f t="shared" si="304"/>
        <v>0.75164150849445943</v>
      </c>
      <c r="CK211" s="34">
        <v>3.35</v>
      </c>
      <c r="CL211" s="52">
        <f t="shared" si="288"/>
        <v>0.22437059955058489</v>
      </c>
      <c r="CM211" s="204">
        <f>VLOOKUP(N211,Coefficients!$E$12:$I$16,3)</f>
        <v>6.0350000000000001</v>
      </c>
      <c r="CN211" s="205">
        <f t="shared" si="289"/>
        <v>7.2999999999999995E-2</v>
      </c>
      <c r="CO211" s="203">
        <f t="shared" si="290"/>
        <v>6.1894197722023829</v>
      </c>
      <c r="CP211" s="189">
        <f t="shared" si="291"/>
        <v>252.2361475545913</v>
      </c>
      <c r="DV211" s="48">
        <f t="shared" si="292"/>
        <v>1.5916685804142152E-2</v>
      </c>
    </row>
    <row r="212" spans="1:126" s="135" customFormat="1" outlineLevel="1">
      <c r="A212" s="133"/>
      <c r="B212" s="56" t="s">
        <v>99</v>
      </c>
      <c r="C212" s="56" t="s">
        <v>194</v>
      </c>
      <c r="D212" s="56">
        <v>2042</v>
      </c>
      <c r="E212" s="57">
        <f>'CSIRO Mk3.5 (Drier)'!M70</f>
        <v>22.138000000000005</v>
      </c>
      <c r="F212" s="57">
        <f>'CSIRO Mk3.5 (Drier)'!S70</f>
        <v>58.254999999999995</v>
      </c>
      <c r="G212" s="57">
        <f>'CSIRO Mk3.5 (Drier)'!K70</f>
        <v>511.79999999999995</v>
      </c>
      <c r="H212" s="146">
        <f t="shared" si="242"/>
        <v>2007</v>
      </c>
      <c r="I212" s="141" t="str">
        <f t="shared" si="243"/>
        <v>Pile No 243 @ Berth 107</v>
      </c>
      <c r="J212" s="205" t="str">
        <f t="shared" si="244"/>
        <v>splash</v>
      </c>
      <c r="K212" s="212">
        <f t="shared" si="245"/>
        <v>1</v>
      </c>
      <c r="L212" s="146" t="str">
        <f t="shared" si="246"/>
        <v>C1</v>
      </c>
      <c r="M212" s="146" t="str">
        <f t="shared" si="247"/>
        <v>CB4</v>
      </c>
      <c r="N212" s="146" t="str">
        <f t="shared" si="248"/>
        <v>CL5</v>
      </c>
      <c r="O212" s="146">
        <f t="shared" si="249"/>
        <v>0</v>
      </c>
      <c r="P212" s="146">
        <f t="shared" si="250"/>
        <v>50</v>
      </c>
      <c r="Q212" s="146">
        <f t="shared" si="251"/>
        <v>1200</v>
      </c>
      <c r="R212" s="146">
        <f t="shared" si="252"/>
        <v>60</v>
      </c>
      <c r="S212" s="146">
        <f t="shared" si="253"/>
        <v>0.37</v>
      </c>
      <c r="T212" s="146">
        <f t="shared" si="254"/>
        <v>310</v>
      </c>
      <c r="U212" s="205"/>
      <c r="V212" s="237">
        <f t="shared" si="272"/>
        <v>7.1667218774188732E-2</v>
      </c>
      <c r="W212" s="214">
        <f t="shared" si="273"/>
        <v>2.4532547295236249</v>
      </c>
      <c r="X212" s="205"/>
      <c r="Y212" s="238">
        <f t="shared" si="274"/>
        <v>0.23096547656363806</v>
      </c>
      <c r="Z212" s="214">
        <f t="shared" si="275"/>
        <v>0.77373434648818751</v>
      </c>
      <c r="AA212" s="205"/>
      <c r="AB212" s="207">
        <f>INDEX(Coefficients!$O$3:$O$7,MATCH(S212,Coefficients!$O$3:$O$7))</f>
        <v>0.3</v>
      </c>
      <c r="AC212" s="207">
        <f>INDEX(Coefficients!$O$3:$O$7,MATCH(S212,Coefficients!$O$3:$O$7)+1)</f>
        <v>0.4</v>
      </c>
      <c r="AD212" s="212">
        <f>INDEX(Coefficients!$P$3:$P$7,MATCH(S212,Coefficients!$O$3:$O$7))</f>
        <v>50</v>
      </c>
      <c r="AE212" s="212">
        <f>INDEX(Coefficients!$P$3:$P$7,MATCH(S212,Coefficients!$O$3:$O$7)+1)</f>
        <v>41.8</v>
      </c>
      <c r="AF212" s="212">
        <f t="shared" si="255"/>
        <v>44.26</v>
      </c>
      <c r="AG212" s="136">
        <f t="shared" si="293"/>
        <v>2042</v>
      </c>
      <c r="AH212" s="137">
        <f t="shared" si="294"/>
        <v>22.138000000000005</v>
      </c>
      <c r="AI212" s="207">
        <f t="shared" si="276"/>
        <v>876.85950000000014</v>
      </c>
      <c r="AJ212" s="213">
        <f t="shared" si="277"/>
        <v>20.392081395348839</v>
      </c>
      <c r="AK212" s="136">
        <v>54</v>
      </c>
      <c r="AL212" s="137">
        <f t="shared" si="295"/>
        <v>58.254999999999995</v>
      </c>
      <c r="AM212" s="214">
        <f t="shared" si="296"/>
        <v>1.0245779001949569</v>
      </c>
      <c r="AN212" s="207">
        <f>INDEX(Coefficients!$K$3:$K$10,MATCH(S212,Coefficients!$K$3:$K$10))</f>
        <v>0.35</v>
      </c>
      <c r="AO212" s="207">
        <f>INDEX(Coefficients!$K$3:$K$10,MATCH(S212,Coefficients!$K$3:$K$10)+1)</f>
        <v>0.4</v>
      </c>
      <c r="AP212" s="207">
        <f>INDEX(Coefficients!$L$3:$L$10,MATCH(S212,Coefficients!$K$3:$K$10))</f>
        <v>0.19142307491680963</v>
      </c>
      <c r="AQ212" s="207">
        <f>INDEX(Coefficients!$L$3:$L$10,MATCH(S212,Coefficients!$K$3:$K$10)+1)</f>
        <v>0.35425563574488944</v>
      </c>
      <c r="AR212" s="214">
        <f>INDEX(Coefficients!$M$3:$M$10,MATCH(S212,Coefficients!$K$3:$K$10))</f>
        <v>0.20023799980895765</v>
      </c>
      <c r="AS212" s="214">
        <f>INDEX(Coefficients!$M$3:$M$10,MATCH(S212,Coefficients!$K$3:$K$10)+1)</f>
        <v>0.20987997823914079</v>
      </c>
      <c r="AT212" s="92">
        <f t="shared" si="278"/>
        <v>2.5655609924804158E-5</v>
      </c>
      <c r="AU212" s="140">
        <f t="shared" si="260"/>
        <v>0.20409479118103091</v>
      </c>
      <c r="AV212" s="215">
        <f t="shared" si="279"/>
        <v>1.1906933839536226E-5</v>
      </c>
      <c r="AW212" s="118">
        <f t="shared" si="280"/>
        <v>3.7574623006114055E-2</v>
      </c>
      <c r="AX212" s="136">
        <f t="shared" si="261"/>
        <v>0.71366705445737511</v>
      </c>
      <c r="AY212" s="205">
        <f t="shared" si="297"/>
        <v>84.741590689541354</v>
      </c>
      <c r="AZ212" s="137">
        <f t="shared" si="298"/>
        <v>511.79999999999995</v>
      </c>
      <c r="BA212" s="213">
        <f t="shared" si="281"/>
        <v>18343.7</v>
      </c>
      <c r="BB212" s="228">
        <f t="shared" si="282"/>
        <v>8.1053558139534889E-4</v>
      </c>
      <c r="BC212" s="136" t="str">
        <f t="shared" si="264"/>
        <v>YES</v>
      </c>
      <c r="BD212" s="209">
        <f t="shared" si="299"/>
        <v>3.5833609387094367</v>
      </c>
      <c r="BE212" s="55">
        <f t="shared" si="266"/>
        <v>7.1667218774188732E-2</v>
      </c>
      <c r="BF212" s="126">
        <f t="shared" si="300"/>
        <v>2.4532547295236249</v>
      </c>
      <c r="BG212" s="46">
        <f t="shared" si="283"/>
        <v>-0.83001513490440704</v>
      </c>
      <c r="BH212" s="204">
        <f>VLOOKUP(M212,Coefficients!$E$4:$I$7,3)</f>
        <v>0.43099999999999999</v>
      </c>
      <c r="BI212" s="136">
        <f t="shared" si="284"/>
        <v>7.2999999999999995E-2</v>
      </c>
      <c r="BJ212" s="50">
        <f t="shared" si="285"/>
        <v>0.44333605694186051</v>
      </c>
      <c r="BK212" s="134">
        <f t="shared" si="286"/>
        <v>18.457218342944987</v>
      </c>
      <c r="BL212" s="46"/>
      <c r="BM212" s="44"/>
      <c r="CB212" s="205" t="str">
        <f t="shared" si="301"/>
        <v>splash</v>
      </c>
      <c r="CC212" s="212">
        <f t="shared" si="302"/>
        <v>1</v>
      </c>
      <c r="CD212" s="205">
        <f>IF(CB212="atmospheric",IF(CC212&gt;=1,Coefficients!$T$5,Coefficients!$T$4),Coefficients!$T$3)</f>
        <v>7.35</v>
      </c>
      <c r="CE212" s="136">
        <f>IF(S212&lt;Coefficients!$V$3,Coefficients!$X$3-(Coefficients!$X$4-Coefficients!$X$3)*(Coefficients!$V$3-S212)/(Coefficients!$V$4-Coefficients!$V$3),IF(S212&gt;Coefficients!$V$6,(Coefficients!$X$6-Coefficients!$X$5)*(S212-Coefficients!$V$6)/(Coefficients!$V$6-Coefficients!$V$5)+Coefficients!$X$6,VLOOKUP(S212,Coefficients!$V$3:$X$6,3)))</f>
        <v>5.1999999999999975</v>
      </c>
      <c r="CF212" s="119">
        <f t="shared" si="287"/>
        <v>1.6409601519999992E-4</v>
      </c>
      <c r="CG212" s="136">
        <f>VLOOKUP(CB212,Coefficients!$Z$4:$AD$7,4,FALSE)</f>
        <v>0.26500000000000001</v>
      </c>
      <c r="CH212" s="136">
        <f>VLOOKUP(CB212,Coefficients!$Z$4:$AD$7,2,FALSE)</f>
        <v>0.37</v>
      </c>
      <c r="CI212" s="214">
        <f t="shared" si="303"/>
        <v>6.6707316766908749</v>
      </c>
      <c r="CJ212" s="47">
        <f t="shared" si="304"/>
        <v>0.77373434648818751</v>
      </c>
      <c r="CK212" s="34">
        <v>3.35</v>
      </c>
      <c r="CL212" s="52">
        <f t="shared" si="288"/>
        <v>0.23096547656363806</v>
      </c>
      <c r="CM212" s="204">
        <f>VLOOKUP(N212,Coefficients!$E$12:$I$16,3)</f>
        <v>6.0350000000000001</v>
      </c>
      <c r="CN212" s="205">
        <f t="shared" si="289"/>
        <v>7.2999999999999995E-2</v>
      </c>
      <c r="CO212" s="203">
        <f t="shared" si="290"/>
        <v>6.2077334191279077</v>
      </c>
      <c r="CP212" s="189">
        <f t="shared" si="291"/>
        <v>258.44388097371922</v>
      </c>
      <c r="DV212" s="48">
        <f t="shared" si="292"/>
        <v>1.6552653338171009E-2</v>
      </c>
    </row>
    <row r="213" spans="1:126" s="135" customFormat="1" outlineLevel="1">
      <c r="A213" s="133"/>
      <c r="B213" s="56" t="s">
        <v>99</v>
      </c>
      <c r="C213" s="56" t="s">
        <v>194</v>
      </c>
      <c r="D213" s="56">
        <v>2043</v>
      </c>
      <c r="E213" s="57">
        <f>'CSIRO Mk3.5 (Drier)'!M71</f>
        <v>22.237000000000002</v>
      </c>
      <c r="F213" s="57">
        <f>'CSIRO Mk3.5 (Drier)'!S71</f>
        <v>58.116875</v>
      </c>
      <c r="G213" s="57">
        <f>'CSIRO Mk3.5 (Drier)'!K71</f>
        <v>517.94999999999993</v>
      </c>
      <c r="H213" s="146">
        <f t="shared" si="242"/>
        <v>2007</v>
      </c>
      <c r="I213" s="141" t="str">
        <f t="shared" si="243"/>
        <v>Pile No 243 @ Berth 107</v>
      </c>
      <c r="J213" s="205" t="str">
        <f t="shared" si="244"/>
        <v>splash</v>
      </c>
      <c r="K213" s="212">
        <f t="shared" si="245"/>
        <v>1</v>
      </c>
      <c r="L213" s="146" t="str">
        <f t="shared" si="246"/>
        <v>C1</v>
      </c>
      <c r="M213" s="146" t="str">
        <f t="shared" si="247"/>
        <v>CB4</v>
      </c>
      <c r="N213" s="146" t="str">
        <f t="shared" si="248"/>
        <v>CL5</v>
      </c>
      <c r="O213" s="146">
        <f t="shared" si="249"/>
        <v>0</v>
      </c>
      <c r="P213" s="146">
        <f t="shared" si="250"/>
        <v>50</v>
      </c>
      <c r="Q213" s="146">
        <f t="shared" si="251"/>
        <v>1200</v>
      </c>
      <c r="R213" s="146">
        <f t="shared" si="252"/>
        <v>60</v>
      </c>
      <c r="S213" s="146">
        <f t="shared" si="253"/>
        <v>0.37</v>
      </c>
      <c r="T213" s="146">
        <f t="shared" si="254"/>
        <v>310</v>
      </c>
      <c r="U213" s="205"/>
      <c r="V213" s="237">
        <f t="shared" si="272"/>
        <v>7.2395732859339632E-2</v>
      </c>
      <c r="W213" s="214">
        <f t="shared" si="273"/>
        <v>2.48968043378117</v>
      </c>
      <c r="X213" s="205"/>
      <c r="Y213" s="238">
        <f t="shared" si="274"/>
        <v>0.23753056564056196</v>
      </c>
      <c r="Z213" s="214">
        <f t="shared" si="275"/>
        <v>0.79572739489588262</v>
      </c>
      <c r="AA213" s="205"/>
      <c r="AB213" s="207">
        <f>INDEX(Coefficients!$O$3:$O$7,MATCH(S213,Coefficients!$O$3:$O$7))</f>
        <v>0.3</v>
      </c>
      <c r="AC213" s="207">
        <f>INDEX(Coefficients!$O$3:$O$7,MATCH(S213,Coefficients!$O$3:$O$7)+1)</f>
        <v>0.4</v>
      </c>
      <c r="AD213" s="212">
        <f>INDEX(Coefficients!$P$3:$P$7,MATCH(S213,Coefficients!$O$3:$O$7))</f>
        <v>50</v>
      </c>
      <c r="AE213" s="212">
        <f>INDEX(Coefficients!$P$3:$P$7,MATCH(S213,Coefficients!$O$3:$O$7)+1)</f>
        <v>41.8</v>
      </c>
      <c r="AF213" s="212">
        <f t="shared" si="255"/>
        <v>44.26</v>
      </c>
      <c r="AG213" s="136">
        <f t="shared" si="293"/>
        <v>2043</v>
      </c>
      <c r="AH213" s="137">
        <f t="shared" si="294"/>
        <v>22.237000000000002</v>
      </c>
      <c r="AI213" s="207">
        <f t="shared" si="276"/>
        <v>899.09650000000011</v>
      </c>
      <c r="AJ213" s="213">
        <f t="shared" si="277"/>
        <v>20.434011363636365</v>
      </c>
      <c r="AK213" s="136">
        <v>55</v>
      </c>
      <c r="AL213" s="137">
        <f t="shared" si="295"/>
        <v>58.116875</v>
      </c>
      <c r="AM213" s="214">
        <f t="shared" si="296"/>
        <v>1.0272378608154284</v>
      </c>
      <c r="AN213" s="207">
        <f>INDEX(Coefficients!$K$3:$K$10,MATCH(S213,Coefficients!$K$3:$K$10))</f>
        <v>0.35</v>
      </c>
      <c r="AO213" s="207">
        <f>INDEX(Coefficients!$K$3:$K$10,MATCH(S213,Coefficients!$K$3:$K$10)+1)</f>
        <v>0.4</v>
      </c>
      <c r="AP213" s="207">
        <f>INDEX(Coefficients!$L$3:$L$10,MATCH(S213,Coefficients!$K$3:$K$10))</f>
        <v>0.19142307491680963</v>
      </c>
      <c r="AQ213" s="207">
        <f>INDEX(Coefficients!$L$3:$L$10,MATCH(S213,Coefficients!$K$3:$K$10)+1)</f>
        <v>0.35425563574488944</v>
      </c>
      <c r="AR213" s="214">
        <f>INDEX(Coefficients!$M$3:$M$10,MATCH(S213,Coefficients!$K$3:$K$10))</f>
        <v>0.20023799980895765</v>
      </c>
      <c r="AS213" s="214">
        <f>INDEX(Coefficients!$M$3:$M$10,MATCH(S213,Coefficients!$K$3:$K$10)+1)</f>
        <v>0.20987997823914079</v>
      </c>
      <c r="AT213" s="92">
        <f t="shared" si="278"/>
        <v>2.5655609924804158E-5</v>
      </c>
      <c r="AU213" s="140">
        <f t="shared" si="260"/>
        <v>0.20409479118103091</v>
      </c>
      <c r="AV213" s="215">
        <f t="shared" si="279"/>
        <v>1.1851196881012775E-5</v>
      </c>
      <c r="AW213" s="118">
        <f t="shared" si="280"/>
        <v>3.7398734298555093E-2</v>
      </c>
      <c r="AX213" s="136">
        <f t="shared" si="261"/>
        <v>0.71366705445737511</v>
      </c>
      <c r="AY213" s="205">
        <f t="shared" si="297"/>
        <v>84.741590689541354</v>
      </c>
      <c r="AZ213" s="137">
        <f t="shared" si="298"/>
        <v>517.94999999999993</v>
      </c>
      <c r="BA213" s="213">
        <f t="shared" si="281"/>
        <v>18861.650000000001</v>
      </c>
      <c r="BB213" s="228">
        <f t="shared" si="282"/>
        <v>8.1448034090909091E-4</v>
      </c>
      <c r="BC213" s="136" t="str">
        <f t="shared" si="264"/>
        <v>YES</v>
      </c>
      <c r="BD213" s="209">
        <f t="shared" si="299"/>
        <v>3.6197866429669818</v>
      </c>
      <c r="BE213" s="55">
        <f t="shared" si="266"/>
        <v>7.2395732859339632E-2</v>
      </c>
      <c r="BF213" s="126">
        <f t="shared" si="300"/>
        <v>2.48968043378117</v>
      </c>
      <c r="BG213" s="46">
        <f t="shared" si="283"/>
        <v>-0.83133094094277005</v>
      </c>
      <c r="BH213" s="204">
        <f>VLOOKUP(M213,Coefficients!$E$4:$I$7,3)</f>
        <v>0.43099999999999999</v>
      </c>
      <c r="BI213" s="136">
        <f t="shared" si="284"/>
        <v>7.2999999999999995E-2</v>
      </c>
      <c r="BJ213" s="50">
        <f t="shared" si="285"/>
        <v>0.444655299534091</v>
      </c>
      <c r="BK213" s="134">
        <f t="shared" si="286"/>
        <v>18.901873642479078</v>
      </c>
      <c r="BL213" s="46"/>
      <c r="BM213" s="44"/>
      <c r="CB213" s="205" t="str">
        <f t="shared" si="301"/>
        <v>splash</v>
      </c>
      <c r="CC213" s="212">
        <f t="shared" si="302"/>
        <v>1</v>
      </c>
      <c r="CD213" s="205">
        <f>IF(CB213="atmospheric",IF(CC213&gt;=1,Coefficients!$T$5,Coefficients!$T$4),Coefficients!$T$3)</f>
        <v>7.35</v>
      </c>
      <c r="CE213" s="136">
        <f>IF(S213&lt;Coefficients!$V$3,Coefficients!$X$3-(Coefficients!$X$4-Coefficients!$X$3)*(Coefficients!$V$3-S213)/(Coefficients!$V$4-Coefficients!$V$3),IF(S213&gt;Coefficients!$V$6,(Coefficients!$X$6-Coefficients!$X$5)*(S213-Coefficients!$V$6)/(Coefficients!$V$6-Coefficients!$V$5)+Coefficients!$X$6,VLOOKUP(S213,Coefficients!$V$3:$X$6,3)))</f>
        <v>5.1999999999999975</v>
      </c>
      <c r="CF213" s="119">
        <f t="shared" si="287"/>
        <v>1.6409601519999992E-4</v>
      </c>
      <c r="CG213" s="136">
        <f>VLOOKUP(CB213,Coefficients!$Z$4:$AD$7,4,FALSE)</f>
        <v>0.26500000000000001</v>
      </c>
      <c r="CH213" s="136">
        <f>VLOOKUP(CB213,Coefficients!$Z$4:$AD$7,2,FALSE)</f>
        <v>0.37</v>
      </c>
      <c r="CI213" s="214">
        <f t="shared" si="303"/>
        <v>6.6696652407939148</v>
      </c>
      <c r="CJ213" s="47">
        <f t="shared" si="304"/>
        <v>0.79572739489588262</v>
      </c>
      <c r="CK213" s="34">
        <v>3.35</v>
      </c>
      <c r="CL213" s="52">
        <f t="shared" si="288"/>
        <v>0.23753056564056196</v>
      </c>
      <c r="CM213" s="204">
        <f>VLOOKUP(N213,Coefficients!$E$12:$I$16,3)</f>
        <v>6.0350000000000001</v>
      </c>
      <c r="CN213" s="205">
        <f t="shared" si="289"/>
        <v>7.2999999999999995E-2</v>
      </c>
      <c r="CO213" s="203">
        <f t="shared" si="290"/>
        <v>6.2262058763068193</v>
      </c>
      <c r="CP213" s="189">
        <f t="shared" si="291"/>
        <v>264.67008685002605</v>
      </c>
      <c r="DV213" s="48">
        <f t="shared" si="292"/>
        <v>1.719619937604196E-2</v>
      </c>
    </row>
    <row r="214" spans="1:126" s="135" customFormat="1" outlineLevel="1">
      <c r="A214" s="133"/>
      <c r="B214" s="56" t="s">
        <v>99</v>
      </c>
      <c r="C214" s="56" t="s">
        <v>194</v>
      </c>
      <c r="D214" s="56">
        <v>2044</v>
      </c>
      <c r="E214" s="57">
        <f>'CSIRO Mk3.5 (Drier)'!M72</f>
        <v>22.336000000000006</v>
      </c>
      <c r="F214" s="57">
        <f>'CSIRO Mk3.5 (Drier)'!S72</f>
        <v>57.978749999999998</v>
      </c>
      <c r="G214" s="57">
        <f>'CSIRO Mk3.5 (Drier)'!K72</f>
        <v>524.09999999999991</v>
      </c>
      <c r="H214" s="146">
        <f t="shared" si="242"/>
        <v>2007</v>
      </c>
      <c r="I214" s="141" t="str">
        <f t="shared" si="243"/>
        <v>Pile No 243 @ Berth 107</v>
      </c>
      <c r="J214" s="205" t="str">
        <f t="shared" si="244"/>
        <v>splash</v>
      </c>
      <c r="K214" s="212">
        <f t="shared" si="245"/>
        <v>1</v>
      </c>
      <c r="L214" s="146" t="str">
        <f t="shared" si="246"/>
        <v>C1</v>
      </c>
      <c r="M214" s="146" t="str">
        <f t="shared" si="247"/>
        <v>CB4</v>
      </c>
      <c r="N214" s="146" t="str">
        <f t="shared" si="248"/>
        <v>CL5</v>
      </c>
      <c r="O214" s="146">
        <f t="shared" si="249"/>
        <v>0</v>
      </c>
      <c r="P214" s="146">
        <f t="shared" si="250"/>
        <v>50</v>
      </c>
      <c r="Q214" s="146">
        <f t="shared" si="251"/>
        <v>1200</v>
      </c>
      <c r="R214" s="146">
        <f t="shared" si="252"/>
        <v>60</v>
      </c>
      <c r="S214" s="146">
        <f t="shared" si="253"/>
        <v>0.37</v>
      </c>
      <c r="T214" s="146">
        <f t="shared" si="254"/>
        <v>310</v>
      </c>
      <c r="U214" s="205"/>
      <c r="V214" s="237">
        <f t="shared" si="272"/>
        <v>7.3124794236812563E-2</v>
      </c>
      <c r="W214" s="214">
        <f t="shared" si="273"/>
        <v>2.5261335026548166</v>
      </c>
      <c r="X214" s="205"/>
      <c r="Y214" s="238">
        <f t="shared" si="274"/>
        <v>0.24406498760311943</v>
      </c>
      <c r="Z214" s="214">
        <f t="shared" si="275"/>
        <v>0.81761770847045012</v>
      </c>
      <c r="AA214" s="205"/>
      <c r="AB214" s="207">
        <f>INDEX(Coefficients!$O$3:$O$7,MATCH(S214,Coefficients!$O$3:$O$7))</f>
        <v>0.3</v>
      </c>
      <c r="AC214" s="207">
        <f>INDEX(Coefficients!$O$3:$O$7,MATCH(S214,Coefficients!$O$3:$O$7)+1)</f>
        <v>0.4</v>
      </c>
      <c r="AD214" s="212">
        <f>INDEX(Coefficients!$P$3:$P$7,MATCH(S214,Coefficients!$O$3:$O$7))</f>
        <v>50</v>
      </c>
      <c r="AE214" s="212">
        <f>INDEX(Coefficients!$P$3:$P$7,MATCH(S214,Coefficients!$O$3:$O$7)+1)</f>
        <v>41.8</v>
      </c>
      <c r="AF214" s="212">
        <f t="shared" si="255"/>
        <v>44.26</v>
      </c>
      <c r="AG214" s="136">
        <f t="shared" si="293"/>
        <v>2044</v>
      </c>
      <c r="AH214" s="137">
        <f t="shared" si="294"/>
        <v>22.336000000000006</v>
      </c>
      <c r="AI214" s="207">
        <f t="shared" si="276"/>
        <v>921.43250000000012</v>
      </c>
      <c r="AJ214" s="213">
        <f t="shared" si="277"/>
        <v>20.476277777777781</v>
      </c>
      <c r="AK214" s="136">
        <v>56</v>
      </c>
      <c r="AL214" s="137">
        <f t="shared" si="295"/>
        <v>57.978749999999998</v>
      </c>
      <c r="AM214" s="214">
        <f t="shared" si="296"/>
        <v>1.029925381736237</v>
      </c>
      <c r="AN214" s="207">
        <f>INDEX(Coefficients!$K$3:$K$10,MATCH(S214,Coefficients!$K$3:$K$10))</f>
        <v>0.35</v>
      </c>
      <c r="AO214" s="207">
        <f>INDEX(Coefficients!$K$3:$K$10,MATCH(S214,Coefficients!$K$3:$K$10)+1)</f>
        <v>0.4</v>
      </c>
      <c r="AP214" s="207">
        <f>INDEX(Coefficients!$L$3:$L$10,MATCH(S214,Coefficients!$K$3:$K$10))</f>
        <v>0.19142307491680963</v>
      </c>
      <c r="AQ214" s="207">
        <f>INDEX(Coefficients!$L$3:$L$10,MATCH(S214,Coefficients!$K$3:$K$10)+1)</f>
        <v>0.35425563574488944</v>
      </c>
      <c r="AR214" s="214">
        <f>INDEX(Coefficients!$M$3:$M$10,MATCH(S214,Coefficients!$K$3:$K$10))</f>
        <v>0.20023799980895765</v>
      </c>
      <c r="AS214" s="214">
        <f>INDEX(Coefficients!$M$3:$M$10,MATCH(S214,Coefficients!$K$3:$K$10)+1)</f>
        <v>0.20987997823914079</v>
      </c>
      <c r="AT214" s="92">
        <f t="shared" si="278"/>
        <v>2.5655609924804158E-5</v>
      </c>
      <c r="AU214" s="140">
        <f t="shared" si="260"/>
        <v>0.20409479118103091</v>
      </c>
      <c r="AV214" s="215">
        <f t="shared" si="279"/>
        <v>1.179696473192742E-5</v>
      </c>
      <c r="AW214" s="118">
        <f t="shared" si="280"/>
        <v>3.7227594307004341E-2</v>
      </c>
      <c r="AX214" s="136">
        <f t="shared" si="261"/>
        <v>0.71366705445737511</v>
      </c>
      <c r="AY214" s="205">
        <f t="shared" si="297"/>
        <v>84.741590689541354</v>
      </c>
      <c r="AZ214" s="137">
        <f t="shared" si="298"/>
        <v>524.09999999999991</v>
      </c>
      <c r="BA214" s="213">
        <f t="shared" si="281"/>
        <v>19385.75</v>
      </c>
      <c r="BB214" s="228">
        <f t="shared" si="282"/>
        <v>8.1850944444444439E-4</v>
      </c>
      <c r="BC214" s="136" t="str">
        <f t="shared" si="264"/>
        <v>YES</v>
      </c>
      <c r="BD214" s="209">
        <f t="shared" si="299"/>
        <v>3.6562397118406285</v>
      </c>
      <c r="BE214" s="55">
        <f t="shared" si="266"/>
        <v>7.3124794236812563E-2</v>
      </c>
      <c r="BF214" s="126">
        <f t="shared" si="300"/>
        <v>2.5261335026548166</v>
      </c>
      <c r="BG214" s="46">
        <f t="shared" si="283"/>
        <v>-0.83258497981262858</v>
      </c>
      <c r="BH214" s="204">
        <f>VLOOKUP(M214,Coefficients!$E$4:$I$7,3)</f>
        <v>0.43099999999999999</v>
      </c>
      <c r="BI214" s="136">
        <f t="shared" si="284"/>
        <v>7.2999999999999995E-2</v>
      </c>
      <c r="BJ214" s="50">
        <f t="shared" si="285"/>
        <v>0.44598512772222232</v>
      </c>
      <c r="BK214" s="134">
        <f t="shared" si="286"/>
        <v>19.347858770201299</v>
      </c>
      <c r="BL214" s="46"/>
      <c r="BM214" s="44"/>
      <c r="CB214" s="205" t="str">
        <f t="shared" si="301"/>
        <v>splash</v>
      </c>
      <c r="CC214" s="212">
        <f t="shared" si="302"/>
        <v>1</v>
      </c>
      <c r="CD214" s="205">
        <f>IF(CB214="atmospheric",IF(CC214&gt;=1,Coefficients!$T$5,Coefficients!$T$4),Coefficients!$T$3)</f>
        <v>7.35</v>
      </c>
      <c r="CE214" s="136">
        <f>IF(S214&lt;Coefficients!$V$3,Coefficients!$X$3-(Coefficients!$X$4-Coefficients!$X$3)*(Coefficients!$V$3-S214)/(Coefficients!$V$4-Coefficients!$V$3),IF(S214&gt;Coefficients!$V$6,(Coefficients!$X$6-Coefficients!$X$5)*(S214-Coefficients!$V$6)/(Coefficients!$V$6-Coefficients!$V$5)+Coefficients!$X$6,VLOOKUP(S214,Coefficients!$V$3:$X$6,3)))</f>
        <v>5.1999999999999975</v>
      </c>
      <c r="CF214" s="119">
        <f t="shared" si="287"/>
        <v>1.6409601519999992E-4</v>
      </c>
      <c r="CG214" s="136">
        <f>VLOOKUP(CB214,Coefficients!$Z$4:$AD$7,4,FALSE)</f>
        <v>0.26500000000000001</v>
      </c>
      <c r="CH214" s="136">
        <f>VLOOKUP(CB214,Coefficients!$Z$4:$AD$7,2,FALSE)</f>
        <v>0.37</v>
      </c>
      <c r="CI214" s="214">
        <f t="shared" si="303"/>
        <v>6.6685571655180746</v>
      </c>
      <c r="CJ214" s="47">
        <f t="shared" si="304"/>
        <v>0.81761770847045012</v>
      </c>
      <c r="CK214" s="34">
        <v>3.35</v>
      </c>
      <c r="CL214" s="52">
        <f t="shared" si="288"/>
        <v>0.24406498760311943</v>
      </c>
      <c r="CM214" s="204">
        <f>VLOOKUP(N214,Coefficients!$E$12:$I$16,3)</f>
        <v>6.0350000000000001</v>
      </c>
      <c r="CN214" s="205">
        <f t="shared" si="289"/>
        <v>7.2999999999999995E-2</v>
      </c>
      <c r="CO214" s="203">
        <f t="shared" si="290"/>
        <v>6.2448265563888903</v>
      </c>
      <c r="CP214" s="189">
        <f t="shared" si="291"/>
        <v>270.91491340641494</v>
      </c>
      <c r="DV214" s="48">
        <f t="shared" si="292"/>
        <v>1.7847201998888316E-2</v>
      </c>
    </row>
    <row r="215" spans="1:126" s="135" customFormat="1" outlineLevel="1">
      <c r="A215" s="133"/>
      <c r="B215" s="56" t="s">
        <v>99</v>
      </c>
      <c r="C215" s="56" t="s">
        <v>194</v>
      </c>
      <c r="D215" s="56">
        <v>2045</v>
      </c>
      <c r="E215" s="57">
        <f>'CSIRO Mk3.5 (Drier)'!M73</f>
        <v>22.435000000000002</v>
      </c>
      <c r="F215" s="57">
        <f>'CSIRO Mk3.5 (Drier)'!S73</f>
        <v>57.840625000000003</v>
      </c>
      <c r="G215" s="57">
        <f>'CSIRO Mk3.5 (Drier)'!K73</f>
        <v>530.24999999999989</v>
      </c>
      <c r="H215" s="146">
        <f t="shared" si="242"/>
        <v>2007</v>
      </c>
      <c r="I215" s="141" t="str">
        <f t="shared" si="243"/>
        <v>Pile No 243 @ Berth 107</v>
      </c>
      <c r="J215" s="205" t="str">
        <f t="shared" si="244"/>
        <v>splash</v>
      </c>
      <c r="K215" s="212">
        <f t="shared" si="245"/>
        <v>1</v>
      </c>
      <c r="L215" s="146" t="str">
        <f t="shared" si="246"/>
        <v>C1</v>
      </c>
      <c r="M215" s="146" t="str">
        <f t="shared" si="247"/>
        <v>CB4</v>
      </c>
      <c r="N215" s="146" t="str">
        <f t="shared" si="248"/>
        <v>CL5</v>
      </c>
      <c r="O215" s="146">
        <f t="shared" si="249"/>
        <v>0</v>
      </c>
      <c r="P215" s="146">
        <f t="shared" si="250"/>
        <v>50</v>
      </c>
      <c r="Q215" s="146">
        <f t="shared" si="251"/>
        <v>1200</v>
      </c>
      <c r="R215" s="146">
        <f t="shared" si="252"/>
        <v>60</v>
      </c>
      <c r="S215" s="146">
        <f t="shared" si="253"/>
        <v>0.37</v>
      </c>
      <c r="T215" s="146">
        <f t="shared" si="254"/>
        <v>310</v>
      </c>
      <c r="U215" s="205"/>
      <c r="V215" s="237">
        <f t="shared" si="272"/>
        <v>7.3854392008778177E-2</v>
      </c>
      <c r="W215" s="214">
        <f t="shared" si="273"/>
        <v>2.5626133912530968</v>
      </c>
      <c r="X215" s="205"/>
      <c r="Y215" s="238">
        <f t="shared" si="274"/>
        <v>0.25056798030293004</v>
      </c>
      <c r="Z215" s="214">
        <f t="shared" si="275"/>
        <v>0.83940273401481558</v>
      </c>
      <c r="AA215" s="205"/>
      <c r="AB215" s="207">
        <f>INDEX(Coefficients!$O$3:$O$7,MATCH(S215,Coefficients!$O$3:$O$7))</f>
        <v>0.3</v>
      </c>
      <c r="AC215" s="207">
        <f>INDEX(Coefficients!$O$3:$O$7,MATCH(S215,Coefficients!$O$3:$O$7)+1)</f>
        <v>0.4</v>
      </c>
      <c r="AD215" s="212">
        <f>INDEX(Coefficients!$P$3:$P$7,MATCH(S215,Coefficients!$O$3:$O$7))</f>
        <v>50</v>
      </c>
      <c r="AE215" s="212">
        <f>INDEX(Coefficients!$P$3:$P$7,MATCH(S215,Coefficients!$O$3:$O$7)+1)</f>
        <v>41.8</v>
      </c>
      <c r="AF215" s="212">
        <f t="shared" si="255"/>
        <v>44.26</v>
      </c>
      <c r="AG215" s="136">
        <f t="shared" si="293"/>
        <v>2045</v>
      </c>
      <c r="AH215" s="137">
        <f t="shared" si="294"/>
        <v>22.435000000000002</v>
      </c>
      <c r="AI215" s="207">
        <f t="shared" si="276"/>
        <v>943.86750000000006</v>
      </c>
      <c r="AJ215" s="213">
        <f t="shared" si="277"/>
        <v>20.518858695652174</v>
      </c>
      <c r="AK215" s="136">
        <v>57</v>
      </c>
      <c r="AL215" s="137">
        <f t="shared" si="295"/>
        <v>57.840625000000003</v>
      </c>
      <c r="AM215" s="214">
        <f t="shared" si="296"/>
        <v>1.0326392246817881</v>
      </c>
      <c r="AN215" s="207">
        <f>INDEX(Coefficients!$K$3:$K$10,MATCH(S215,Coefficients!$K$3:$K$10))</f>
        <v>0.35</v>
      </c>
      <c r="AO215" s="207">
        <f>INDEX(Coefficients!$K$3:$K$10,MATCH(S215,Coefficients!$K$3:$K$10)+1)</f>
        <v>0.4</v>
      </c>
      <c r="AP215" s="207">
        <f>INDEX(Coefficients!$L$3:$L$10,MATCH(S215,Coefficients!$K$3:$K$10))</f>
        <v>0.19142307491680963</v>
      </c>
      <c r="AQ215" s="207">
        <f>INDEX(Coefficients!$L$3:$L$10,MATCH(S215,Coefficients!$K$3:$K$10)+1)</f>
        <v>0.35425563574488944</v>
      </c>
      <c r="AR215" s="214">
        <f>INDEX(Coefficients!$M$3:$M$10,MATCH(S215,Coefficients!$K$3:$K$10))</f>
        <v>0.20023799980895765</v>
      </c>
      <c r="AS215" s="214">
        <f>INDEX(Coefficients!$M$3:$M$10,MATCH(S215,Coefficients!$K$3:$K$10)+1)</f>
        <v>0.20987997823914079</v>
      </c>
      <c r="AT215" s="92">
        <f t="shared" si="278"/>
        <v>2.5655609924804158E-5</v>
      </c>
      <c r="AU215" s="140">
        <f t="shared" si="260"/>
        <v>0.20409479118103091</v>
      </c>
      <c r="AV215" s="215">
        <f t="shared" si="279"/>
        <v>1.1744164652341296E-5</v>
      </c>
      <c r="AW215" s="118">
        <f t="shared" si="280"/>
        <v>3.7060973486575E-2</v>
      </c>
      <c r="AX215" s="136">
        <f t="shared" si="261"/>
        <v>0.71366705445737511</v>
      </c>
      <c r="AY215" s="205">
        <f t="shared" si="297"/>
        <v>84.741590689541354</v>
      </c>
      <c r="AZ215" s="137">
        <f t="shared" si="298"/>
        <v>530.24999999999989</v>
      </c>
      <c r="BA215" s="213">
        <f t="shared" si="281"/>
        <v>19916</v>
      </c>
      <c r="BB215" s="228">
        <f t="shared" si="282"/>
        <v>8.2261739130434785E-4</v>
      </c>
      <c r="BC215" s="136" t="str">
        <f t="shared" si="264"/>
        <v>YES</v>
      </c>
      <c r="BD215" s="209">
        <f t="shared" si="299"/>
        <v>3.6927196004389087</v>
      </c>
      <c r="BE215" s="55">
        <f t="shared" si="266"/>
        <v>7.3854392008778177E-2</v>
      </c>
      <c r="BF215" s="126">
        <f t="shared" si="300"/>
        <v>2.5626133912530968</v>
      </c>
      <c r="BG215" s="46">
        <f t="shared" si="283"/>
        <v>-0.83378114557637539</v>
      </c>
      <c r="BH215" s="204">
        <f>VLOOKUP(M215,Coefficients!$E$4:$I$7,3)</f>
        <v>0.43099999999999999</v>
      </c>
      <c r="BI215" s="136">
        <f t="shared" si="284"/>
        <v>7.2999999999999995E-2</v>
      </c>
      <c r="BJ215" s="50">
        <f t="shared" si="285"/>
        <v>0.44732485114130432</v>
      </c>
      <c r="BK215" s="134">
        <f t="shared" si="286"/>
        <v>19.795183621342602</v>
      </c>
      <c r="BL215" s="46"/>
      <c r="BM215" s="44"/>
      <c r="CB215" s="205" t="str">
        <f t="shared" si="301"/>
        <v>splash</v>
      </c>
      <c r="CC215" s="212">
        <f t="shared" si="302"/>
        <v>1</v>
      </c>
      <c r="CD215" s="205">
        <f>IF(CB215="atmospheric",IF(CC215&gt;=1,Coefficients!$T$5,Coefficients!$T$4),Coefficients!$T$3)</f>
        <v>7.35</v>
      </c>
      <c r="CE215" s="136">
        <f>IF(S215&lt;Coefficients!$V$3,Coefficients!$X$3-(Coefficients!$X$4-Coefficients!$X$3)*(Coefficients!$V$3-S215)/(Coefficients!$V$4-Coefficients!$V$3),IF(S215&gt;Coefficients!$V$6,(Coefficients!$X$6-Coefficients!$X$5)*(S215-Coefficients!$V$6)/(Coefficients!$V$6-Coefficients!$V$5)+Coefficients!$X$6,VLOOKUP(S215,Coefficients!$V$3:$X$6,3)))</f>
        <v>5.1999999999999975</v>
      </c>
      <c r="CF215" s="119">
        <f t="shared" si="287"/>
        <v>1.6409601519999992E-4</v>
      </c>
      <c r="CG215" s="136">
        <f>VLOOKUP(CB215,Coefficients!$Z$4:$AD$7,4,FALSE)</f>
        <v>0.26500000000000001</v>
      </c>
      <c r="CH215" s="136">
        <f>VLOOKUP(CB215,Coefficients!$Z$4:$AD$7,2,FALSE)</f>
        <v>0.37</v>
      </c>
      <c r="CI215" s="214">
        <f t="shared" si="303"/>
        <v>6.6674105362880178</v>
      </c>
      <c r="CJ215" s="47">
        <f t="shared" si="304"/>
        <v>0.83940273401481558</v>
      </c>
      <c r="CK215" s="34">
        <v>3.35</v>
      </c>
      <c r="CL215" s="52">
        <f t="shared" si="288"/>
        <v>0.25056798030293004</v>
      </c>
      <c r="CM215" s="204">
        <f>VLOOKUP(N215,Coefficients!$E$12:$I$16,3)</f>
        <v>6.0350000000000001</v>
      </c>
      <c r="CN215" s="205">
        <f t="shared" si="289"/>
        <v>7.2999999999999995E-2</v>
      </c>
      <c r="CO215" s="203">
        <f t="shared" si="290"/>
        <v>6.2635857926630436</v>
      </c>
      <c r="CP215" s="189">
        <f t="shared" si="291"/>
        <v>277.17849919907798</v>
      </c>
      <c r="DV215" s="48">
        <f t="shared" si="292"/>
        <v>1.8505545842140404E-2</v>
      </c>
    </row>
    <row r="216" spans="1:126" s="135" customFormat="1" outlineLevel="1">
      <c r="A216" s="133"/>
      <c r="B216" s="56" t="s">
        <v>99</v>
      </c>
      <c r="C216" s="56" t="s">
        <v>194</v>
      </c>
      <c r="D216" s="56">
        <v>2046</v>
      </c>
      <c r="E216" s="57">
        <f>'CSIRO Mk3.5 (Drier)'!M74</f>
        <v>22.534000000000006</v>
      </c>
      <c r="F216" s="57">
        <f>'CSIRO Mk3.5 (Drier)'!S74</f>
        <v>57.702500000000001</v>
      </c>
      <c r="G216" s="57">
        <f>'CSIRO Mk3.5 (Drier)'!K74</f>
        <v>536.39999999999986</v>
      </c>
      <c r="H216" s="146">
        <f t="shared" si="242"/>
        <v>2007</v>
      </c>
      <c r="I216" s="141" t="str">
        <f t="shared" si="243"/>
        <v>Pile No 243 @ Berth 107</v>
      </c>
      <c r="J216" s="205" t="str">
        <f t="shared" si="244"/>
        <v>splash</v>
      </c>
      <c r="K216" s="212">
        <f t="shared" si="245"/>
        <v>1</v>
      </c>
      <c r="L216" s="146" t="str">
        <f t="shared" si="246"/>
        <v>C1</v>
      </c>
      <c r="M216" s="146" t="str">
        <f t="shared" si="247"/>
        <v>CB4</v>
      </c>
      <c r="N216" s="146" t="str">
        <f t="shared" si="248"/>
        <v>CL5</v>
      </c>
      <c r="O216" s="146">
        <f t="shared" si="249"/>
        <v>0</v>
      </c>
      <c r="P216" s="146">
        <f t="shared" si="250"/>
        <v>50</v>
      </c>
      <c r="Q216" s="146">
        <f t="shared" si="251"/>
        <v>1200</v>
      </c>
      <c r="R216" s="146">
        <f t="shared" si="252"/>
        <v>60</v>
      </c>
      <c r="S216" s="146">
        <f t="shared" si="253"/>
        <v>0.37</v>
      </c>
      <c r="T216" s="146">
        <f t="shared" si="254"/>
        <v>310</v>
      </c>
      <c r="U216" s="205"/>
      <c r="V216" s="237">
        <f t="shared" si="272"/>
        <v>7.458451858060583E-2</v>
      </c>
      <c r="W216" s="214">
        <f t="shared" si="273"/>
        <v>2.59911971984448</v>
      </c>
      <c r="X216" s="205"/>
      <c r="Y216" s="238">
        <f t="shared" si="274"/>
        <v>0.2570388869514903</v>
      </c>
      <c r="Z216" s="214">
        <f t="shared" si="275"/>
        <v>0.86108027128749254</v>
      </c>
      <c r="AA216" s="205"/>
      <c r="AB216" s="207">
        <f>INDEX(Coefficients!$O$3:$O$7,MATCH(S216,Coefficients!$O$3:$O$7))</f>
        <v>0.3</v>
      </c>
      <c r="AC216" s="207">
        <f>INDEX(Coefficients!$O$3:$O$7,MATCH(S216,Coefficients!$O$3:$O$7)+1)</f>
        <v>0.4</v>
      </c>
      <c r="AD216" s="212">
        <f>INDEX(Coefficients!$P$3:$P$7,MATCH(S216,Coefficients!$O$3:$O$7))</f>
        <v>50</v>
      </c>
      <c r="AE216" s="212">
        <f>INDEX(Coefficients!$P$3:$P$7,MATCH(S216,Coefficients!$O$3:$O$7)+1)</f>
        <v>41.8</v>
      </c>
      <c r="AF216" s="212">
        <f t="shared" si="255"/>
        <v>44.26</v>
      </c>
      <c r="AG216" s="136">
        <f t="shared" si="293"/>
        <v>2046</v>
      </c>
      <c r="AH216" s="137">
        <f t="shared" si="294"/>
        <v>22.534000000000006</v>
      </c>
      <c r="AI216" s="207">
        <f t="shared" si="276"/>
        <v>966.40150000000006</v>
      </c>
      <c r="AJ216" s="213">
        <f t="shared" si="277"/>
        <v>20.561734042553194</v>
      </c>
      <c r="AK216" s="136">
        <v>58</v>
      </c>
      <c r="AL216" s="137">
        <f t="shared" si="295"/>
        <v>57.702500000000001</v>
      </c>
      <c r="AM216" s="214">
        <f t="shared" si="296"/>
        <v>1.0353782594084813</v>
      </c>
      <c r="AN216" s="207">
        <f>INDEX(Coefficients!$K$3:$K$10,MATCH(S216,Coefficients!$K$3:$K$10))</f>
        <v>0.35</v>
      </c>
      <c r="AO216" s="207">
        <f>INDEX(Coefficients!$K$3:$K$10,MATCH(S216,Coefficients!$K$3:$K$10)+1)</f>
        <v>0.4</v>
      </c>
      <c r="AP216" s="207">
        <f>INDEX(Coefficients!$L$3:$L$10,MATCH(S216,Coefficients!$K$3:$K$10))</f>
        <v>0.19142307491680963</v>
      </c>
      <c r="AQ216" s="207">
        <f>INDEX(Coefficients!$L$3:$L$10,MATCH(S216,Coefficients!$K$3:$K$10)+1)</f>
        <v>0.35425563574488944</v>
      </c>
      <c r="AR216" s="214">
        <f>INDEX(Coefficients!$M$3:$M$10,MATCH(S216,Coefficients!$K$3:$K$10))</f>
        <v>0.20023799980895765</v>
      </c>
      <c r="AS216" s="214">
        <f>INDEX(Coefficients!$M$3:$M$10,MATCH(S216,Coefficients!$K$3:$K$10)+1)</f>
        <v>0.20987997823914079</v>
      </c>
      <c r="AT216" s="92">
        <f t="shared" si="278"/>
        <v>2.5655609924804158E-5</v>
      </c>
      <c r="AU216" s="140">
        <f t="shared" si="260"/>
        <v>0.20409479118103091</v>
      </c>
      <c r="AV216" s="215">
        <f t="shared" si="279"/>
        <v>1.1692728904170272E-5</v>
      </c>
      <c r="AW216" s="118">
        <f t="shared" si="280"/>
        <v>3.689865807669624E-2</v>
      </c>
      <c r="AX216" s="136">
        <f t="shared" si="261"/>
        <v>0.71366705445737511</v>
      </c>
      <c r="AY216" s="205">
        <f t="shared" si="297"/>
        <v>84.741590689541354</v>
      </c>
      <c r="AZ216" s="137">
        <f t="shared" si="298"/>
        <v>536.39999999999986</v>
      </c>
      <c r="BA216" s="213">
        <f t="shared" si="281"/>
        <v>20452.400000000001</v>
      </c>
      <c r="BB216" s="228">
        <f t="shared" si="282"/>
        <v>8.2679914893617028E-4</v>
      </c>
      <c r="BC216" s="136" t="str">
        <f t="shared" si="264"/>
        <v>YES</v>
      </c>
      <c r="BD216" s="209">
        <f t="shared" si="299"/>
        <v>3.7292259290302918</v>
      </c>
      <c r="BE216" s="55">
        <f t="shared" si="266"/>
        <v>7.458451858060583E-2</v>
      </c>
      <c r="BF216" s="126">
        <f t="shared" si="300"/>
        <v>2.59911971984448</v>
      </c>
      <c r="BG216" s="46">
        <f t="shared" si="283"/>
        <v>-0.8349230064691312</v>
      </c>
      <c r="BH216" s="204">
        <f>VLOOKUP(M216,Coefficients!$E$4:$I$7,3)</f>
        <v>0.43099999999999999</v>
      </c>
      <c r="BI216" s="136">
        <f t="shared" si="284"/>
        <v>7.2999999999999995E-2</v>
      </c>
      <c r="BJ216" s="50">
        <f t="shared" si="285"/>
        <v>0.44867383818085116</v>
      </c>
      <c r="BK216" s="134">
        <f t="shared" si="286"/>
        <v>20.243857459523454</v>
      </c>
      <c r="BL216" s="46"/>
      <c r="BM216" s="44"/>
      <c r="CB216" s="205" t="str">
        <f t="shared" si="301"/>
        <v>splash</v>
      </c>
      <c r="CC216" s="212">
        <f t="shared" si="302"/>
        <v>1</v>
      </c>
      <c r="CD216" s="205">
        <f>IF(CB216="atmospheric",IF(CC216&gt;=1,Coefficients!$T$5,Coefficients!$T$4),Coefficients!$T$3)</f>
        <v>7.35</v>
      </c>
      <c r="CE216" s="136">
        <f>IF(S216&lt;Coefficients!$V$3,Coefficients!$X$3-(Coefficients!$X$4-Coefficients!$X$3)*(Coefficients!$V$3-S216)/(Coefficients!$V$4-Coefficients!$V$3),IF(S216&gt;Coefficients!$V$6,(Coefficients!$X$6-Coefficients!$X$5)*(S216-Coefficients!$V$6)/(Coefficients!$V$6-Coefficients!$V$5)+Coefficients!$X$6,VLOOKUP(S216,Coefficients!$V$3:$X$6,3)))</f>
        <v>5.1999999999999975</v>
      </c>
      <c r="CF216" s="119">
        <f t="shared" si="287"/>
        <v>1.6409601519999992E-4</v>
      </c>
      <c r="CG216" s="136">
        <f>VLOOKUP(CB216,Coefficients!$Z$4:$AD$7,4,FALSE)</f>
        <v>0.26500000000000001</v>
      </c>
      <c r="CH216" s="136">
        <f>VLOOKUP(CB216,Coefficients!$Z$4:$AD$7,2,FALSE)</f>
        <v>0.37</v>
      </c>
      <c r="CI216" s="214">
        <f t="shared" si="303"/>
        <v>6.6662281794352669</v>
      </c>
      <c r="CJ216" s="47">
        <f t="shared" si="304"/>
        <v>0.86108027128749254</v>
      </c>
      <c r="CK216" s="34">
        <v>3.35</v>
      </c>
      <c r="CL216" s="52">
        <f t="shared" si="288"/>
        <v>0.2570388869514903</v>
      </c>
      <c r="CM216" s="204">
        <f>VLOOKUP(N216,Coefficients!$E$12:$I$16,3)</f>
        <v>6.0350000000000001</v>
      </c>
      <c r="CN216" s="205">
        <f t="shared" si="289"/>
        <v>7.2999999999999995E-2</v>
      </c>
      <c r="CO216" s="203">
        <f t="shared" si="290"/>
        <v>6.2824747411170225</v>
      </c>
      <c r="CP216" s="189">
        <f t="shared" si="291"/>
        <v>283.460973940195</v>
      </c>
      <c r="DV216" s="48">
        <f t="shared" si="292"/>
        <v>1.9171121639771669E-2</v>
      </c>
    </row>
    <row r="217" spans="1:126" s="135" customFormat="1" outlineLevel="1">
      <c r="A217" s="133"/>
      <c r="B217" s="56" t="s">
        <v>99</v>
      </c>
      <c r="C217" s="56" t="s">
        <v>194</v>
      </c>
      <c r="D217" s="56">
        <v>2047</v>
      </c>
      <c r="E217" s="57">
        <f>'CSIRO Mk3.5 (Drier)'!M75</f>
        <v>22.633000000000003</v>
      </c>
      <c r="F217" s="57">
        <f>'CSIRO Mk3.5 (Drier)'!S75</f>
        <v>57.564374999999998</v>
      </c>
      <c r="G217" s="57">
        <f>'CSIRO Mk3.5 (Drier)'!K75</f>
        <v>542.54999999999984</v>
      </c>
      <c r="H217" s="146">
        <f t="shared" si="242"/>
        <v>2007</v>
      </c>
      <c r="I217" s="141" t="str">
        <f t="shared" si="243"/>
        <v>Pile No 243 @ Berth 107</v>
      </c>
      <c r="J217" s="205" t="str">
        <f t="shared" si="244"/>
        <v>splash</v>
      </c>
      <c r="K217" s="212">
        <f t="shared" si="245"/>
        <v>1</v>
      </c>
      <c r="L217" s="146" t="str">
        <f t="shared" si="246"/>
        <v>C1</v>
      </c>
      <c r="M217" s="146" t="str">
        <f t="shared" si="247"/>
        <v>CB4</v>
      </c>
      <c r="N217" s="146" t="str">
        <f t="shared" si="248"/>
        <v>CL5</v>
      </c>
      <c r="O217" s="146">
        <f t="shared" si="249"/>
        <v>0</v>
      </c>
      <c r="P217" s="146">
        <f t="shared" si="250"/>
        <v>50</v>
      </c>
      <c r="Q217" s="146">
        <f t="shared" si="251"/>
        <v>1200</v>
      </c>
      <c r="R217" s="146">
        <f t="shared" si="252"/>
        <v>60</v>
      </c>
      <c r="S217" s="146">
        <f t="shared" si="253"/>
        <v>0.37</v>
      </c>
      <c r="T217" s="146">
        <f t="shared" si="254"/>
        <v>310</v>
      </c>
      <c r="U217" s="205"/>
      <c r="V217" s="237">
        <f t="shared" si="272"/>
        <v>7.531516920473412E-2</v>
      </c>
      <c r="W217" s="214">
        <f t="shared" si="273"/>
        <v>2.6356522510508942</v>
      </c>
      <c r="X217" s="205"/>
      <c r="Y217" s="238">
        <f t="shared" si="274"/>
        <v>0.2634770996725766</v>
      </c>
      <c r="Z217" s="214">
        <f t="shared" si="275"/>
        <v>0.88264828390313155</v>
      </c>
      <c r="AA217" s="205"/>
      <c r="AB217" s="207">
        <f>INDEX(Coefficients!$O$3:$O$7,MATCH(S217,Coefficients!$O$3:$O$7))</f>
        <v>0.3</v>
      </c>
      <c r="AC217" s="207">
        <f>INDEX(Coefficients!$O$3:$O$7,MATCH(S217,Coefficients!$O$3:$O$7)+1)</f>
        <v>0.4</v>
      </c>
      <c r="AD217" s="212">
        <f>INDEX(Coefficients!$P$3:$P$7,MATCH(S217,Coefficients!$O$3:$O$7))</f>
        <v>50</v>
      </c>
      <c r="AE217" s="212">
        <f>INDEX(Coefficients!$P$3:$P$7,MATCH(S217,Coefficients!$O$3:$O$7)+1)</f>
        <v>41.8</v>
      </c>
      <c r="AF217" s="212">
        <f t="shared" si="255"/>
        <v>44.26</v>
      </c>
      <c r="AG217" s="136">
        <f t="shared" si="293"/>
        <v>2047</v>
      </c>
      <c r="AH217" s="137">
        <f t="shared" si="294"/>
        <v>22.633000000000003</v>
      </c>
      <c r="AI217" s="207">
        <f t="shared" si="276"/>
        <v>989.03450000000009</v>
      </c>
      <c r="AJ217" s="213">
        <f t="shared" si="277"/>
        <v>20.604885416666669</v>
      </c>
      <c r="AK217" s="136">
        <v>59</v>
      </c>
      <c r="AL217" s="137">
        <f t="shared" si="295"/>
        <v>57.564374999999998</v>
      </c>
      <c r="AM217" s="214">
        <f t="shared" si="296"/>
        <v>1.038141452362848</v>
      </c>
      <c r="AN217" s="207">
        <f>INDEX(Coefficients!$K$3:$K$10,MATCH(S217,Coefficients!$K$3:$K$10))</f>
        <v>0.35</v>
      </c>
      <c r="AO217" s="207">
        <f>INDEX(Coefficients!$K$3:$K$10,MATCH(S217,Coefficients!$K$3:$K$10)+1)</f>
        <v>0.4</v>
      </c>
      <c r="AP217" s="207">
        <f>INDEX(Coefficients!$L$3:$L$10,MATCH(S217,Coefficients!$K$3:$K$10))</f>
        <v>0.19142307491680963</v>
      </c>
      <c r="AQ217" s="207">
        <f>INDEX(Coefficients!$L$3:$L$10,MATCH(S217,Coefficients!$K$3:$K$10)+1)</f>
        <v>0.35425563574488944</v>
      </c>
      <c r="AR217" s="214">
        <f>INDEX(Coefficients!$M$3:$M$10,MATCH(S217,Coefficients!$K$3:$K$10))</f>
        <v>0.20023799980895765</v>
      </c>
      <c r="AS217" s="214">
        <f>INDEX(Coefficients!$M$3:$M$10,MATCH(S217,Coefficients!$K$3:$K$10)+1)</f>
        <v>0.20987997823914079</v>
      </c>
      <c r="AT217" s="92">
        <f t="shared" si="278"/>
        <v>2.5655609924804158E-5</v>
      </c>
      <c r="AU217" s="140">
        <f t="shared" si="260"/>
        <v>0.20409479118103091</v>
      </c>
      <c r="AV217" s="215">
        <f t="shared" si="279"/>
        <v>1.1642594309363058E-5</v>
      </c>
      <c r="AW217" s="118">
        <f t="shared" si="280"/>
        <v>3.6740448706859108E-2</v>
      </c>
      <c r="AX217" s="136">
        <f t="shared" si="261"/>
        <v>0.71366705445737511</v>
      </c>
      <c r="AY217" s="205">
        <f t="shared" si="297"/>
        <v>84.741590689541354</v>
      </c>
      <c r="AZ217" s="137">
        <f t="shared" si="298"/>
        <v>542.54999999999984</v>
      </c>
      <c r="BA217" s="213">
        <f t="shared" si="281"/>
        <v>20994.95</v>
      </c>
      <c r="BB217" s="228">
        <f t="shared" si="282"/>
        <v>8.3105010416666667E-4</v>
      </c>
      <c r="BC217" s="136" t="str">
        <f t="shared" si="264"/>
        <v>YES</v>
      </c>
      <c r="BD217" s="209">
        <f t="shared" si="299"/>
        <v>3.765758460236706</v>
      </c>
      <c r="BE217" s="55">
        <f t="shared" si="266"/>
        <v>7.531516920473412E-2</v>
      </c>
      <c r="BF217" s="126">
        <f t="shared" si="300"/>
        <v>2.6356522510508942</v>
      </c>
      <c r="BG217" s="46">
        <f t="shared" si="283"/>
        <v>-0.83601383855320288</v>
      </c>
      <c r="BH217" s="204">
        <f>VLOOKUP(M217,Coefficients!$E$4:$I$7,3)</f>
        <v>0.43099999999999999</v>
      </c>
      <c r="BI217" s="136">
        <f t="shared" si="284"/>
        <v>7.2999999999999995E-2</v>
      </c>
      <c r="BJ217" s="50">
        <f t="shared" si="285"/>
        <v>0.45003150986458335</v>
      </c>
      <c r="BK217" s="134">
        <f t="shared" si="286"/>
        <v>20.693888969388038</v>
      </c>
      <c r="BL217" s="46"/>
      <c r="BM217" s="44"/>
      <c r="CB217" s="205" t="str">
        <f t="shared" si="301"/>
        <v>splash</v>
      </c>
      <c r="CC217" s="212">
        <f t="shared" si="302"/>
        <v>1</v>
      </c>
      <c r="CD217" s="205">
        <f>IF(CB217="atmospheric",IF(CC217&gt;=1,Coefficients!$T$5,Coefficients!$T$4),Coefficients!$T$3)</f>
        <v>7.35</v>
      </c>
      <c r="CE217" s="136">
        <f>IF(S217&lt;Coefficients!$V$3,Coefficients!$X$3-(Coefficients!$X$4-Coefficients!$X$3)*(Coefficients!$V$3-S217)/(Coefficients!$V$4-Coefficients!$V$3),IF(S217&gt;Coefficients!$V$6,(Coefficients!$X$6-Coefficients!$X$5)*(S217-Coefficients!$V$6)/(Coefficients!$V$6-Coefficients!$V$5)+Coefficients!$X$6,VLOOKUP(S217,Coefficients!$V$3:$X$6,3)))</f>
        <v>5.1999999999999975</v>
      </c>
      <c r="CF217" s="119">
        <f t="shared" si="287"/>
        <v>1.6409601519999992E-4</v>
      </c>
      <c r="CG217" s="136">
        <f>VLOOKUP(CB217,Coefficients!$Z$4:$AD$7,4,FALSE)</f>
        <v>0.26500000000000001</v>
      </c>
      <c r="CH217" s="136">
        <f>VLOOKUP(CB217,Coefficients!$Z$4:$AD$7,2,FALSE)</f>
        <v>0.37</v>
      </c>
      <c r="CI217" s="214">
        <f t="shared" si="303"/>
        <v>6.6650126883564056</v>
      </c>
      <c r="CJ217" s="47">
        <f t="shared" si="304"/>
        <v>0.88264828390313155</v>
      </c>
      <c r="CK217" s="34">
        <v>3.35</v>
      </c>
      <c r="CL217" s="52">
        <f t="shared" si="288"/>
        <v>0.2634770996725766</v>
      </c>
      <c r="CM217" s="204">
        <f>VLOOKUP(N217,Coefficients!$E$12:$I$16,3)</f>
        <v>6.0350000000000001</v>
      </c>
      <c r="CN217" s="205">
        <f t="shared" si="289"/>
        <v>7.2999999999999995E-2</v>
      </c>
      <c r="CO217" s="203">
        <f t="shared" si="290"/>
        <v>6.3014852947395834</v>
      </c>
      <c r="CP217" s="189">
        <f t="shared" si="291"/>
        <v>289.76245923493457</v>
      </c>
      <c r="DV217" s="48">
        <f t="shared" si="292"/>
        <v>1.9843822343412702E-2</v>
      </c>
    </row>
    <row r="218" spans="1:126" s="135" customFormat="1" outlineLevel="1">
      <c r="A218" s="133"/>
      <c r="B218" s="56" t="s">
        <v>99</v>
      </c>
      <c r="C218" s="56" t="s">
        <v>194</v>
      </c>
      <c r="D218" s="56">
        <v>2048</v>
      </c>
      <c r="E218" s="57">
        <f>'CSIRO Mk3.5 (Drier)'!M76</f>
        <v>22.732000000000006</v>
      </c>
      <c r="F218" s="57">
        <f>'CSIRO Mk3.5 (Drier)'!S76</f>
        <v>57.426249999999996</v>
      </c>
      <c r="G218" s="57">
        <f>'CSIRO Mk3.5 (Drier)'!K76</f>
        <v>548.69999999999982</v>
      </c>
      <c r="H218" s="146">
        <f t="shared" si="242"/>
        <v>2007</v>
      </c>
      <c r="I218" s="141" t="str">
        <f t="shared" si="243"/>
        <v>Pile No 243 @ Berth 107</v>
      </c>
      <c r="J218" s="205" t="str">
        <f t="shared" si="244"/>
        <v>splash</v>
      </c>
      <c r="K218" s="212">
        <f t="shared" si="245"/>
        <v>1</v>
      </c>
      <c r="L218" s="146" t="str">
        <f t="shared" si="246"/>
        <v>C1</v>
      </c>
      <c r="M218" s="146" t="str">
        <f t="shared" si="247"/>
        <v>CB4</v>
      </c>
      <c r="N218" s="146" t="str">
        <f t="shared" si="248"/>
        <v>CL5</v>
      </c>
      <c r="O218" s="146">
        <f t="shared" si="249"/>
        <v>0</v>
      </c>
      <c r="P218" s="146">
        <f t="shared" si="250"/>
        <v>50</v>
      </c>
      <c r="Q218" s="146">
        <f t="shared" si="251"/>
        <v>1200</v>
      </c>
      <c r="R218" s="146">
        <f t="shared" si="252"/>
        <v>60</v>
      </c>
      <c r="S218" s="146">
        <f t="shared" si="253"/>
        <v>0.37</v>
      </c>
      <c r="T218" s="146">
        <f t="shared" si="254"/>
        <v>310</v>
      </c>
      <c r="U218" s="205"/>
      <c r="V218" s="237">
        <f t="shared" si="272"/>
        <v>7.6046341587957297E-2</v>
      </c>
      <c r="W218" s="214">
        <f t="shared" si="273"/>
        <v>2.6722108702120533</v>
      </c>
      <c r="X218" s="205"/>
      <c r="Y218" s="238">
        <f t="shared" si="274"/>
        <v>0.26988222758092623</v>
      </c>
      <c r="Z218" s="214">
        <f t="shared" si="275"/>
        <v>0.9041054623961029</v>
      </c>
      <c r="AA218" s="205"/>
      <c r="AB218" s="207">
        <f>INDEX(Coefficients!$O$3:$O$7,MATCH(S218,Coefficients!$O$3:$O$7))</f>
        <v>0.3</v>
      </c>
      <c r="AC218" s="207">
        <f>INDEX(Coefficients!$O$3:$O$7,MATCH(S218,Coefficients!$O$3:$O$7)+1)</f>
        <v>0.4</v>
      </c>
      <c r="AD218" s="212">
        <f>INDEX(Coefficients!$P$3:$P$7,MATCH(S218,Coefficients!$O$3:$O$7))</f>
        <v>50</v>
      </c>
      <c r="AE218" s="212">
        <f>INDEX(Coefficients!$P$3:$P$7,MATCH(S218,Coefficients!$O$3:$O$7)+1)</f>
        <v>41.8</v>
      </c>
      <c r="AF218" s="212">
        <f t="shared" si="255"/>
        <v>44.26</v>
      </c>
      <c r="AG218" s="136">
        <f t="shared" si="293"/>
        <v>2048</v>
      </c>
      <c r="AH218" s="137">
        <f t="shared" si="294"/>
        <v>22.732000000000006</v>
      </c>
      <c r="AI218" s="207">
        <f t="shared" si="276"/>
        <v>1011.7665000000001</v>
      </c>
      <c r="AJ218" s="213">
        <f t="shared" si="277"/>
        <v>20.648295918367349</v>
      </c>
      <c r="AK218" s="136">
        <v>60</v>
      </c>
      <c r="AL218" s="137">
        <f t="shared" si="295"/>
        <v>57.426249999999996</v>
      </c>
      <c r="AM218" s="214">
        <f t="shared" si="296"/>
        <v>1.0409278567397371</v>
      </c>
      <c r="AN218" s="207">
        <f>INDEX(Coefficients!$K$3:$K$10,MATCH(S218,Coefficients!$K$3:$K$10))</f>
        <v>0.35</v>
      </c>
      <c r="AO218" s="207">
        <f>INDEX(Coefficients!$K$3:$K$10,MATCH(S218,Coefficients!$K$3:$K$10)+1)</f>
        <v>0.4</v>
      </c>
      <c r="AP218" s="207">
        <f>INDEX(Coefficients!$L$3:$L$10,MATCH(S218,Coefficients!$K$3:$K$10))</f>
        <v>0.19142307491680963</v>
      </c>
      <c r="AQ218" s="207">
        <f>INDEX(Coefficients!$L$3:$L$10,MATCH(S218,Coefficients!$K$3:$K$10)+1)</f>
        <v>0.35425563574488944</v>
      </c>
      <c r="AR218" s="214">
        <f>INDEX(Coefficients!$M$3:$M$10,MATCH(S218,Coefficients!$K$3:$K$10))</f>
        <v>0.20023799980895765</v>
      </c>
      <c r="AS218" s="214">
        <f>INDEX(Coefficients!$M$3:$M$10,MATCH(S218,Coefficients!$K$3:$K$10)+1)</f>
        <v>0.20987997823914079</v>
      </c>
      <c r="AT218" s="92">
        <f t="shared" si="278"/>
        <v>2.5655609924804158E-5</v>
      </c>
      <c r="AU218" s="140">
        <f t="shared" si="260"/>
        <v>0.20409479118103091</v>
      </c>
      <c r="AV218" s="215">
        <f t="shared" si="279"/>
        <v>1.1593701855396413E-5</v>
      </c>
      <c r="AW218" s="118">
        <f t="shared" si="280"/>
        <v>3.6586159151680731E-2</v>
      </c>
      <c r="AX218" s="136">
        <f t="shared" si="261"/>
        <v>0.71366705445737511</v>
      </c>
      <c r="AY218" s="205">
        <f t="shared" si="297"/>
        <v>84.741590689541354</v>
      </c>
      <c r="AZ218" s="137">
        <f t="shared" si="298"/>
        <v>548.69999999999982</v>
      </c>
      <c r="BA218" s="213">
        <f t="shared" si="281"/>
        <v>21543.65</v>
      </c>
      <c r="BB218" s="228">
        <f t="shared" si="282"/>
        <v>8.3536602040816337E-4</v>
      </c>
      <c r="BC218" s="136" t="str">
        <f t="shared" si="264"/>
        <v>YES</v>
      </c>
      <c r="BD218" s="209">
        <f t="shared" si="299"/>
        <v>3.8023170793978651</v>
      </c>
      <c r="BE218" s="55">
        <f t="shared" si="266"/>
        <v>7.6046341587957297E-2</v>
      </c>
      <c r="BF218" s="126">
        <f t="shared" si="300"/>
        <v>2.6722108702120533</v>
      </c>
      <c r="BG218" s="46">
        <f t="shared" si="283"/>
        <v>-0.83705665526446194</v>
      </c>
      <c r="BH218" s="204">
        <f>VLOOKUP(M218,Coefficients!$E$4:$I$7,3)</f>
        <v>0.43099999999999999</v>
      </c>
      <c r="BI218" s="136">
        <f t="shared" si="284"/>
        <v>7.2999999999999995E-2</v>
      </c>
      <c r="BJ218" s="50">
        <f t="shared" si="285"/>
        <v>0.45139733447959196</v>
      </c>
      <c r="BK218" s="134">
        <f t="shared" si="286"/>
        <v>21.145286303867628</v>
      </c>
      <c r="BL218" s="46"/>
      <c r="BM218" s="44"/>
      <c r="CB218" s="205" t="str">
        <f t="shared" si="301"/>
        <v>splash</v>
      </c>
      <c r="CC218" s="212">
        <f t="shared" si="302"/>
        <v>1</v>
      </c>
      <c r="CD218" s="205">
        <f>IF(CB218="atmospheric",IF(CC218&gt;=1,Coefficients!$T$5,Coefficients!$T$4),Coefficients!$T$3)</f>
        <v>7.35</v>
      </c>
      <c r="CE218" s="136">
        <f>IF(S218&lt;Coefficients!$V$3,Coefficients!$X$3-(Coefficients!$X$4-Coefficients!$X$3)*(Coefficients!$V$3-S218)/(Coefficients!$V$4-Coefficients!$V$3),IF(S218&gt;Coefficients!$V$6,(Coefficients!$X$6-Coefficients!$X$5)*(S218-Coefficients!$V$6)/(Coefficients!$V$6-Coefficients!$V$5)+Coefficients!$X$6,VLOOKUP(S218,Coefficients!$V$3:$X$6,3)))</f>
        <v>5.1999999999999975</v>
      </c>
      <c r="CF218" s="119">
        <f t="shared" si="287"/>
        <v>1.6409601519999992E-4</v>
      </c>
      <c r="CG218" s="136">
        <f>VLOOKUP(CB218,Coefficients!$Z$4:$AD$7,4,FALSE)</f>
        <v>0.26500000000000001</v>
      </c>
      <c r="CH218" s="136">
        <f>VLOOKUP(CB218,Coefficients!$Z$4:$AD$7,2,FALSE)</f>
        <v>0.37</v>
      </c>
      <c r="CI218" s="214">
        <f t="shared" si="303"/>
        <v>6.6637664465705218</v>
      </c>
      <c r="CJ218" s="47">
        <f t="shared" si="304"/>
        <v>0.9041054623961029</v>
      </c>
      <c r="CK218" s="34">
        <v>3.35</v>
      </c>
      <c r="CL218" s="52">
        <f t="shared" si="288"/>
        <v>0.26988222758092623</v>
      </c>
      <c r="CM218" s="204">
        <f>VLOOKUP(N218,Coefficients!$E$12:$I$16,3)</f>
        <v>6.0350000000000001</v>
      </c>
      <c r="CN218" s="205">
        <f t="shared" si="289"/>
        <v>7.2999999999999995E-2</v>
      </c>
      <c r="CO218" s="203">
        <f t="shared" si="290"/>
        <v>6.3206100083163284</v>
      </c>
      <c r="CP218" s="189">
        <f t="shared" si="291"/>
        <v>296.08306924325092</v>
      </c>
      <c r="DV218" s="48">
        <f t="shared" si="292"/>
        <v>2.0523556067137946E-2</v>
      </c>
    </row>
    <row r="219" spans="1:126" s="135" customFormat="1" outlineLevel="1">
      <c r="A219" s="133"/>
      <c r="B219" s="56" t="s">
        <v>99</v>
      </c>
      <c r="C219" s="56" t="s">
        <v>194</v>
      </c>
      <c r="D219" s="56">
        <v>2049</v>
      </c>
      <c r="E219" s="57">
        <f>'CSIRO Mk3.5 (Drier)'!M77</f>
        <v>22.831000000000003</v>
      </c>
      <c r="F219" s="57">
        <f>'CSIRO Mk3.5 (Drier)'!S77</f>
        <v>57.288125000000001</v>
      </c>
      <c r="G219" s="57">
        <f>'CSIRO Mk3.5 (Drier)'!K77</f>
        <v>554.8499999999998</v>
      </c>
      <c r="H219" s="146">
        <f t="shared" si="242"/>
        <v>2007</v>
      </c>
      <c r="I219" s="141" t="str">
        <f t="shared" si="243"/>
        <v>Pile No 243 @ Berth 107</v>
      </c>
      <c r="J219" s="205" t="str">
        <f t="shared" si="244"/>
        <v>splash</v>
      </c>
      <c r="K219" s="212">
        <f t="shared" si="245"/>
        <v>1</v>
      </c>
      <c r="L219" s="146" t="str">
        <f t="shared" si="246"/>
        <v>C1</v>
      </c>
      <c r="M219" s="146" t="str">
        <f t="shared" si="247"/>
        <v>CB4</v>
      </c>
      <c r="N219" s="146" t="str">
        <f t="shared" si="248"/>
        <v>CL5</v>
      </c>
      <c r="O219" s="146">
        <f t="shared" si="249"/>
        <v>0</v>
      </c>
      <c r="P219" s="146">
        <f t="shared" si="250"/>
        <v>50</v>
      </c>
      <c r="Q219" s="146">
        <f t="shared" si="251"/>
        <v>1200</v>
      </c>
      <c r="R219" s="146">
        <f t="shared" si="252"/>
        <v>60</v>
      </c>
      <c r="S219" s="146">
        <f t="shared" si="253"/>
        <v>0.37</v>
      </c>
      <c r="T219" s="146">
        <f t="shared" si="254"/>
        <v>310</v>
      </c>
      <c r="U219" s="205"/>
      <c r="V219" s="237">
        <f t="shared" si="272"/>
        <v>7.6778035552633128E-2</v>
      </c>
      <c r="W219" s="214">
        <f t="shared" si="273"/>
        <v>2.7087955684458445</v>
      </c>
      <c r="X219" s="205"/>
      <c r="Y219" s="238">
        <f t="shared" si="274"/>
        <v>0.27625383112174323</v>
      </c>
      <c r="Z219" s="214">
        <f t="shared" si="275"/>
        <v>0.92545033425783985</v>
      </c>
      <c r="AA219" s="205"/>
      <c r="AB219" s="207">
        <f>INDEX(Coefficients!$O$3:$O$7,MATCH(S219,Coefficients!$O$3:$O$7))</f>
        <v>0.3</v>
      </c>
      <c r="AC219" s="207">
        <f>INDEX(Coefficients!$O$3:$O$7,MATCH(S219,Coefficients!$O$3:$O$7)+1)</f>
        <v>0.4</v>
      </c>
      <c r="AD219" s="212">
        <f>INDEX(Coefficients!$P$3:$P$7,MATCH(S219,Coefficients!$O$3:$O$7))</f>
        <v>50</v>
      </c>
      <c r="AE219" s="212">
        <f>INDEX(Coefficients!$P$3:$P$7,MATCH(S219,Coefficients!$O$3:$O$7)+1)</f>
        <v>41.8</v>
      </c>
      <c r="AF219" s="212">
        <f t="shared" si="255"/>
        <v>44.26</v>
      </c>
      <c r="AG219" s="136">
        <f t="shared" si="293"/>
        <v>2049</v>
      </c>
      <c r="AH219" s="137">
        <f t="shared" si="294"/>
        <v>22.831000000000003</v>
      </c>
      <c r="AI219" s="207">
        <f t="shared" si="276"/>
        <v>1034.5975000000001</v>
      </c>
      <c r="AJ219" s="213">
        <f t="shared" si="277"/>
        <v>20.691950000000002</v>
      </c>
      <c r="AK219" s="136">
        <v>61</v>
      </c>
      <c r="AL219" s="137">
        <f t="shared" si="295"/>
        <v>57.288125000000001</v>
      </c>
      <c r="AM219" s="214">
        <f t="shared" si="296"/>
        <v>1.0437366037428557</v>
      </c>
      <c r="AN219" s="207">
        <f>INDEX(Coefficients!$K$3:$K$10,MATCH(S219,Coefficients!$K$3:$K$10))</f>
        <v>0.35</v>
      </c>
      <c r="AO219" s="207">
        <f>INDEX(Coefficients!$K$3:$K$10,MATCH(S219,Coefficients!$K$3:$K$10)+1)</f>
        <v>0.4</v>
      </c>
      <c r="AP219" s="207">
        <f>INDEX(Coefficients!$L$3:$L$10,MATCH(S219,Coefficients!$K$3:$K$10))</f>
        <v>0.19142307491680963</v>
      </c>
      <c r="AQ219" s="207">
        <f>INDEX(Coefficients!$L$3:$L$10,MATCH(S219,Coefficients!$K$3:$K$10)+1)</f>
        <v>0.35425563574488944</v>
      </c>
      <c r="AR219" s="214">
        <f>INDEX(Coefficients!$M$3:$M$10,MATCH(S219,Coefficients!$K$3:$K$10))</f>
        <v>0.20023799980895765</v>
      </c>
      <c r="AS219" s="214">
        <f>INDEX(Coefficients!$M$3:$M$10,MATCH(S219,Coefficients!$K$3:$K$10)+1)</f>
        <v>0.20987997823914079</v>
      </c>
      <c r="AT219" s="92">
        <f t="shared" si="278"/>
        <v>2.5655609924804158E-5</v>
      </c>
      <c r="AU219" s="140">
        <f t="shared" si="260"/>
        <v>0.20409479118103091</v>
      </c>
      <c r="AV219" s="215">
        <f t="shared" si="279"/>
        <v>1.154599634216788E-5</v>
      </c>
      <c r="AW219" s="118">
        <f t="shared" si="280"/>
        <v>3.6435615216606251E-2</v>
      </c>
      <c r="AX219" s="136">
        <f t="shared" si="261"/>
        <v>0.71366705445737511</v>
      </c>
      <c r="AY219" s="205">
        <f t="shared" si="297"/>
        <v>84.741590689541354</v>
      </c>
      <c r="AZ219" s="137">
        <f t="shared" si="298"/>
        <v>554.8499999999998</v>
      </c>
      <c r="BA219" s="213">
        <f t="shared" si="281"/>
        <v>22098.5</v>
      </c>
      <c r="BB219" s="228">
        <f t="shared" si="282"/>
        <v>8.39743E-4</v>
      </c>
      <c r="BC219" s="136" t="str">
        <f t="shared" si="264"/>
        <v>YES</v>
      </c>
      <c r="BD219" s="209">
        <f t="shared" si="299"/>
        <v>3.8389017776316563</v>
      </c>
      <c r="BE219" s="55">
        <f t="shared" si="266"/>
        <v>7.6778035552633128E-2</v>
      </c>
      <c r="BF219" s="126">
        <f t="shared" si="300"/>
        <v>2.7087955684458445</v>
      </c>
      <c r="BG219" s="46">
        <f t="shared" si="283"/>
        <v>-0.83805423342592578</v>
      </c>
      <c r="BH219" s="204">
        <f>VLOOKUP(M219,Coefficients!$E$4:$I$7,3)</f>
        <v>0.43099999999999999</v>
      </c>
      <c r="BI219" s="136">
        <f t="shared" si="284"/>
        <v>7.2999999999999995E-2</v>
      </c>
      <c r="BJ219" s="50">
        <f t="shared" si="285"/>
        <v>0.45277082285000009</v>
      </c>
      <c r="BK219" s="134">
        <f t="shared" si="286"/>
        <v>21.598057126717627</v>
      </c>
      <c r="BL219" s="46"/>
      <c r="BM219" s="44"/>
      <c r="CB219" s="205" t="str">
        <f t="shared" si="301"/>
        <v>splash</v>
      </c>
      <c r="CC219" s="212">
        <f t="shared" si="302"/>
        <v>1</v>
      </c>
      <c r="CD219" s="205">
        <f>IF(CB219="atmospheric",IF(CC219&gt;=1,Coefficients!$T$5,Coefficients!$T$4),Coefficients!$T$3)</f>
        <v>7.35</v>
      </c>
      <c r="CE219" s="136">
        <f>IF(S219&lt;Coefficients!$V$3,Coefficients!$X$3-(Coefficients!$X$4-Coefficients!$X$3)*(Coefficients!$V$3-S219)/(Coefficients!$V$4-Coefficients!$V$3),IF(S219&gt;Coefficients!$V$6,(Coefficients!$X$6-Coefficients!$X$5)*(S219-Coefficients!$V$6)/(Coefficients!$V$6-Coefficients!$V$5)+Coefficients!$X$6,VLOOKUP(S219,Coefficients!$V$3:$X$6,3)))</f>
        <v>5.1999999999999975</v>
      </c>
      <c r="CF219" s="119">
        <f t="shared" si="287"/>
        <v>1.6409601519999992E-4</v>
      </c>
      <c r="CG219" s="136">
        <f>VLOOKUP(CB219,Coefficients!$Z$4:$AD$7,4,FALSE)</f>
        <v>0.26500000000000001</v>
      </c>
      <c r="CH219" s="136">
        <f>VLOOKUP(CB219,Coefficients!$Z$4:$AD$7,2,FALSE)</f>
        <v>0.37</v>
      </c>
      <c r="CI219" s="214">
        <f t="shared" si="303"/>
        <v>6.6624916480968768</v>
      </c>
      <c r="CJ219" s="47">
        <f t="shared" si="304"/>
        <v>0.92545033425783985</v>
      </c>
      <c r="CK219" s="34">
        <v>3.35</v>
      </c>
      <c r="CL219" s="52">
        <f t="shared" si="288"/>
        <v>0.27625383112174323</v>
      </c>
      <c r="CM219" s="204">
        <f>VLOOKUP(N219,Coefficients!$E$12:$I$16,3)</f>
        <v>6.0350000000000001</v>
      </c>
      <c r="CN219" s="205">
        <f t="shared" si="289"/>
        <v>7.2999999999999995E-2</v>
      </c>
      <c r="CO219" s="203">
        <f t="shared" si="290"/>
        <v>6.3398420322500018</v>
      </c>
      <c r="CP219" s="189">
        <f t="shared" si="291"/>
        <v>302.42291127550089</v>
      </c>
      <c r="DV219" s="48">
        <f t="shared" si="292"/>
        <v>2.1210226467416309E-2</v>
      </c>
    </row>
    <row r="220" spans="1:126" s="135" customFormat="1" outlineLevel="1">
      <c r="A220" s="133"/>
      <c r="B220" s="56" t="s">
        <v>99</v>
      </c>
      <c r="C220" s="56" t="s">
        <v>194</v>
      </c>
      <c r="D220" s="56">
        <v>2050</v>
      </c>
      <c r="E220" s="57">
        <f>'CSIRO Mk3.5 (Drier)'!M78</f>
        <v>22.93</v>
      </c>
      <c r="F220" s="57">
        <f>'CSIRO Mk3.5 (Drier)'!S78</f>
        <v>57.15</v>
      </c>
      <c r="G220" s="57">
        <f>'CSIRO Mk3.5 (Drier)'!K78</f>
        <v>561</v>
      </c>
      <c r="H220" s="146">
        <f t="shared" si="242"/>
        <v>2007</v>
      </c>
      <c r="I220" s="141" t="str">
        <f t="shared" si="243"/>
        <v>Pile No 243 @ Berth 107</v>
      </c>
      <c r="J220" s="205" t="str">
        <f t="shared" si="244"/>
        <v>splash</v>
      </c>
      <c r="K220" s="212">
        <f t="shared" si="245"/>
        <v>1</v>
      </c>
      <c r="L220" s="146" t="str">
        <f t="shared" si="246"/>
        <v>C1</v>
      </c>
      <c r="M220" s="146" t="str">
        <f t="shared" si="247"/>
        <v>CB4</v>
      </c>
      <c r="N220" s="146" t="str">
        <f t="shared" si="248"/>
        <v>CL5</v>
      </c>
      <c r="O220" s="146">
        <f t="shared" si="249"/>
        <v>0</v>
      </c>
      <c r="P220" s="146">
        <f t="shared" si="250"/>
        <v>50</v>
      </c>
      <c r="Q220" s="146">
        <f t="shared" si="251"/>
        <v>1200</v>
      </c>
      <c r="R220" s="146">
        <f t="shared" si="252"/>
        <v>60</v>
      </c>
      <c r="S220" s="146">
        <f t="shared" si="253"/>
        <v>0.37</v>
      </c>
      <c r="T220" s="146">
        <f t="shared" si="254"/>
        <v>310</v>
      </c>
      <c r="U220" s="205"/>
      <c r="V220" s="237">
        <f t="shared" si="272"/>
        <v>7.7510252743872646E-2</v>
      </c>
      <c r="W220" s="214">
        <f t="shared" si="273"/>
        <v>2.7454064280078203</v>
      </c>
      <c r="X220" s="205"/>
      <c r="Y220" s="238">
        <f t="shared" si="274"/>
        <v>0.28259158039798066</v>
      </c>
      <c r="Z220" s="214">
        <f t="shared" si="275"/>
        <v>0.94668179433323518</v>
      </c>
      <c r="AA220" s="205"/>
      <c r="AB220" s="207">
        <f>INDEX(Coefficients!$O$3:$O$7,MATCH(S220,Coefficients!$O$3:$O$7))</f>
        <v>0.3</v>
      </c>
      <c r="AC220" s="207">
        <f>INDEX(Coefficients!$O$3:$O$7,MATCH(S220,Coefficients!$O$3:$O$7)+1)</f>
        <v>0.4</v>
      </c>
      <c r="AD220" s="212">
        <f>INDEX(Coefficients!$P$3:$P$7,MATCH(S220,Coefficients!$O$3:$O$7))</f>
        <v>50</v>
      </c>
      <c r="AE220" s="212">
        <f>INDEX(Coefficients!$P$3:$P$7,MATCH(S220,Coefficients!$O$3:$O$7)+1)</f>
        <v>41.8</v>
      </c>
      <c r="AF220" s="212">
        <f t="shared" si="255"/>
        <v>44.26</v>
      </c>
      <c r="AG220" s="136">
        <f t="shared" si="293"/>
        <v>2050</v>
      </c>
      <c r="AH220" s="137">
        <f t="shared" si="294"/>
        <v>22.93</v>
      </c>
      <c r="AI220" s="207">
        <f t="shared" si="276"/>
        <v>1057.5275000000001</v>
      </c>
      <c r="AJ220" s="213">
        <f t="shared" si="277"/>
        <v>20.735833333333336</v>
      </c>
      <c r="AK220" s="136">
        <v>62</v>
      </c>
      <c r="AL220" s="137">
        <f t="shared" si="295"/>
        <v>57.15</v>
      </c>
      <c r="AM220" s="214">
        <f t="shared" si="296"/>
        <v>1.0465668948814939</v>
      </c>
      <c r="AN220" s="207">
        <f>INDEX(Coefficients!$K$3:$K$10,MATCH(S220,Coefficients!$K$3:$K$10))</f>
        <v>0.35</v>
      </c>
      <c r="AO220" s="207">
        <f>INDEX(Coefficients!$K$3:$K$10,MATCH(S220,Coefficients!$K$3:$K$10)+1)</f>
        <v>0.4</v>
      </c>
      <c r="AP220" s="207">
        <f>INDEX(Coefficients!$L$3:$L$10,MATCH(S220,Coefficients!$K$3:$K$10))</f>
        <v>0.19142307491680963</v>
      </c>
      <c r="AQ220" s="207">
        <f>INDEX(Coefficients!$L$3:$L$10,MATCH(S220,Coefficients!$K$3:$K$10)+1)</f>
        <v>0.35425563574488944</v>
      </c>
      <c r="AR220" s="214">
        <f>INDEX(Coefficients!$M$3:$M$10,MATCH(S220,Coefficients!$K$3:$K$10))</f>
        <v>0.20023799980895765</v>
      </c>
      <c r="AS220" s="214">
        <f>INDEX(Coefficients!$M$3:$M$10,MATCH(S220,Coefficients!$K$3:$K$10)+1)</f>
        <v>0.20987997823914079</v>
      </c>
      <c r="AT220" s="92">
        <f t="shared" si="278"/>
        <v>2.5655609924804158E-5</v>
      </c>
      <c r="AU220" s="140">
        <f t="shared" si="260"/>
        <v>0.20409479118103091</v>
      </c>
      <c r="AV220" s="215">
        <f t="shared" si="279"/>
        <v>1.1499426065209516E-5</v>
      </c>
      <c r="AW220" s="118">
        <f t="shared" si="280"/>
        <v>3.6288653738228788E-2</v>
      </c>
      <c r="AX220" s="136">
        <f t="shared" si="261"/>
        <v>0.71366705445737511</v>
      </c>
      <c r="AY220" s="205">
        <f t="shared" si="297"/>
        <v>84.741590689541354</v>
      </c>
      <c r="AZ220" s="137">
        <f t="shared" si="298"/>
        <v>561</v>
      </c>
      <c r="BA220" s="213">
        <f t="shared" si="281"/>
        <v>22659.5</v>
      </c>
      <c r="BB220" s="228">
        <f t="shared" si="282"/>
        <v>8.4417745098039224E-4</v>
      </c>
      <c r="BC220" s="136" t="str">
        <f t="shared" si="264"/>
        <v>YES</v>
      </c>
      <c r="BD220" s="209">
        <f t="shared" si="299"/>
        <v>3.8755126371936321</v>
      </c>
      <c r="BE220" s="55">
        <f t="shared" si="266"/>
        <v>7.7510252743872646E-2</v>
      </c>
      <c r="BF220" s="126">
        <f t="shared" si="300"/>
        <v>2.7454064280078203</v>
      </c>
      <c r="BG220" s="46">
        <f t="shared" si="283"/>
        <v>-0.83900913621334738</v>
      </c>
      <c r="BH220" s="204">
        <f>VLOOKUP(M220,Coefficients!$E$4:$I$7,3)</f>
        <v>0.43099999999999999</v>
      </c>
      <c r="BI220" s="136">
        <f t="shared" si="284"/>
        <v>7.2999999999999995E-2</v>
      </c>
      <c r="BJ220" s="50">
        <f t="shared" si="285"/>
        <v>0.45415152416666671</v>
      </c>
      <c r="BK220" s="134">
        <f t="shared" si="286"/>
        <v>22.052208650884292</v>
      </c>
      <c r="BL220" s="46"/>
      <c r="BM220" s="44"/>
      <c r="CB220" s="205" t="str">
        <f t="shared" si="301"/>
        <v>splash</v>
      </c>
      <c r="CC220" s="212">
        <f t="shared" si="302"/>
        <v>1</v>
      </c>
      <c r="CD220" s="205">
        <f>IF(CB220="atmospheric",IF(CC220&gt;=1,Coefficients!$T$5,Coefficients!$T$4),Coefficients!$T$3)</f>
        <v>7.35</v>
      </c>
      <c r="CE220" s="136">
        <f>IF(S220&lt;Coefficients!$V$3,Coefficients!$X$3-(Coefficients!$X$4-Coefficients!$X$3)*(Coefficients!$V$3-S220)/(Coefficients!$V$4-Coefficients!$V$3),IF(S220&gt;Coefficients!$V$6,(Coefficients!$X$6-Coefficients!$X$5)*(S220-Coefficients!$V$6)/(Coefficients!$V$6-Coefficients!$V$5)+Coefficients!$X$6,VLOOKUP(S220,Coefficients!$V$3:$X$6,3)))</f>
        <v>5.1999999999999975</v>
      </c>
      <c r="CF220" s="119">
        <f t="shared" si="287"/>
        <v>1.6409601519999992E-4</v>
      </c>
      <c r="CG220" s="136">
        <f>VLOOKUP(CB220,Coefficients!$Z$4:$AD$7,4,FALSE)</f>
        <v>0.26500000000000001</v>
      </c>
      <c r="CH220" s="136">
        <f>VLOOKUP(CB220,Coefficients!$Z$4:$AD$7,2,FALSE)</f>
        <v>0.37</v>
      </c>
      <c r="CI220" s="214">
        <f t="shared" si="303"/>
        <v>6.6611903155096188</v>
      </c>
      <c r="CJ220" s="47">
        <f t="shared" si="304"/>
        <v>0.94668179433323518</v>
      </c>
      <c r="CK220" s="34">
        <v>3.35</v>
      </c>
      <c r="CL220" s="52">
        <f t="shared" si="288"/>
        <v>0.28259158039798066</v>
      </c>
      <c r="CM220" s="204">
        <f>VLOOKUP(N220,Coefficients!$E$12:$I$16,3)</f>
        <v>6.0350000000000001</v>
      </c>
      <c r="CN220" s="205">
        <f t="shared" si="289"/>
        <v>7.2999999999999995E-2</v>
      </c>
      <c r="CO220" s="203">
        <f t="shared" si="290"/>
        <v>6.3591750541666672</v>
      </c>
      <c r="CP220" s="189">
        <f t="shared" si="291"/>
        <v>308.78208632966755</v>
      </c>
      <c r="DV220" s="48">
        <f t="shared" si="292"/>
        <v>2.1903744819937888E-2</v>
      </c>
    </row>
    <row r="221" spans="1:126" s="135" customFormat="1" outlineLevel="1">
      <c r="A221" s="133"/>
      <c r="B221" s="56" t="s">
        <v>99</v>
      </c>
      <c r="C221" s="56" t="s">
        <v>194</v>
      </c>
      <c r="D221" s="56">
        <v>2051</v>
      </c>
      <c r="E221" s="57">
        <f>'CSIRO Mk3.5 (Drier)'!M79</f>
        <v>23.047000000000001</v>
      </c>
      <c r="F221" s="57">
        <f>'CSIRO Mk3.5 (Drier)'!S79</f>
        <v>56.986562499999998</v>
      </c>
      <c r="G221" s="57">
        <f>'CSIRO Mk3.5 (Drier)'!K79</f>
        <v>568.04999999999995</v>
      </c>
      <c r="H221" s="146">
        <f t="shared" si="242"/>
        <v>2007</v>
      </c>
      <c r="I221" s="141" t="str">
        <f t="shared" si="243"/>
        <v>Pile No 243 @ Berth 107</v>
      </c>
      <c r="J221" s="205" t="str">
        <f t="shared" si="244"/>
        <v>splash</v>
      </c>
      <c r="K221" s="212">
        <f t="shared" si="245"/>
        <v>1</v>
      </c>
      <c r="L221" s="146" t="str">
        <f t="shared" si="246"/>
        <v>C1</v>
      </c>
      <c r="M221" s="146" t="str">
        <f t="shared" si="247"/>
        <v>CB4</v>
      </c>
      <c r="N221" s="146" t="str">
        <f t="shared" si="248"/>
        <v>CL5</v>
      </c>
      <c r="O221" s="146">
        <f t="shared" si="249"/>
        <v>0</v>
      </c>
      <c r="P221" s="146">
        <f t="shared" si="250"/>
        <v>50</v>
      </c>
      <c r="Q221" s="146">
        <f t="shared" si="251"/>
        <v>1200</v>
      </c>
      <c r="R221" s="146">
        <f t="shared" si="252"/>
        <v>60</v>
      </c>
      <c r="S221" s="146">
        <f t="shared" si="253"/>
        <v>0.37</v>
      </c>
      <c r="T221" s="146">
        <f t="shared" si="254"/>
        <v>310</v>
      </c>
      <c r="U221" s="205"/>
      <c r="V221" s="237">
        <f t="shared" si="272"/>
        <v>7.8245347582649061E-2</v>
      </c>
      <c r="W221" s="214">
        <f t="shared" si="273"/>
        <v>2.7821611699466415</v>
      </c>
      <c r="X221" s="205"/>
      <c r="Y221" s="238">
        <f t="shared" si="274"/>
        <v>0.28890425187794044</v>
      </c>
      <c r="Z221" s="214">
        <f t="shared" si="275"/>
        <v>0.96782924379110047</v>
      </c>
      <c r="AA221" s="205"/>
      <c r="AB221" s="207">
        <f>INDEX(Coefficients!$O$3:$O$7,MATCH(S221,Coefficients!$O$3:$O$7))</f>
        <v>0.3</v>
      </c>
      <c r="AC221" s="207">
        <f>INDEX(Coefficients!$O$3:$O$7,MATCH(S221,Coefficients!$O$3:$O$7)+1)</f>
        <v>0.4</v>
      </c>
      <c r="AD221" s="212">
        <f>INDEX(Coefficients!$P$3:$P$7,MATCH(S221,Coefficients!$O$3:$O$7))</f>
        <v>50</v>
      </c>
      <c r="AE221" s="212">
        <f>INDEX(Coefficients!$P$3:$P$7,MATCH(S221,Coefficients!$O$3:$O$7)+1)</f>
        <v>41.8</v>
      </c>
      <c r="AF221" s="212">
        <f t="shared" si="255"/>
        <v>44.26</v>
      </c>
      <c r="AG221" s="136">
        <f t="shared" si="293"/>
        <v>2051</v>
      </c>
      <c r="AH221" s="137">
        <f t="shared" si="294"/>
        <v>23.047000000000001</v>
      </c>
      <c r="AI221" s="207">
        <f t="shared" si="276"/>
        <v>1080.5745000000002</v>
      </c>
      <c r="AJ221" s="213">
        <f t="shared" si="277"/>
        <v>20.780278846153848</v>
      </c>
      <c r="AK221" s="136">
        <v>63</v>
      </c>
      <c r="AL221" s="137">
        <f t="shared" si="295"/>
        <v>56.986562499999998</v>
      </c>
      <c r="AM221" s="214">
        <f t="shared" si="296"/>
        <v>1.0494404019159249</v>
      </c>
      <c r="AN221" s="207">
        <f>INDEX(Coefficients!$K$3:$K$10,MATCH(S221,Coefficients!$K$3:$K$10))</f>
        <v>0.35</v>
      </c>
      <c r="AO221" s="207">
        <f>INDEX(Coefficients!$K$3:$K$10,MATCH(S221,Coefficients!$K$3:$K$10)+1)</f>
        <v>0.4</v>
      </c>
      <c r="AP221" s="207">
        <f>INDEX(Coefficients!$L$3:$L$10,MATCH(S221,Coefficients!$K$3:$K$10))</f>
        <v>0.19142307491680963</v>
      </c>
      <c r="AQ221" s="207">
        <f>INDEX(Coefficients!$L$3:$L$10,MATCH(S221,Coefficients!$K$3:$K$10)+1)</f>
        <v>0.35425563574488944</v>
      </c>
      <c r="AR221" s="214">
        <f>INDEX(Coefficients!$M$3:$M$10,MATCH(S221,Coefficients!$K$3:$K$10))</f>
        <v>0.20023799980895765</v>
      </c>
      <c r="AS221" s="214">
        <f>INDEX(Coefficients!$M$3:$M$10,MATCH(S221,Coefficients!$K$3:$K$10)+1)</f>
        <v>0.20987997823914079</v>
      </c>
      <c r="AT221" s="92">
        <f t="shared" si="278"/>
        <v>2.5655609924804158E-5</v>
      </c>
      <c r="AU221" s="140">
        <f t="shared" si="260"/>
        <v>0.20409479118103091</v>
      </c>
      <c r="AV221" s="215">
        <f t="shared" si="279"/>
        <v>1.1453942530854863E-5</v>
      </c>
      <c r="AW221" s="118">
        <f t="shared" si="280"/>
        <v>3.6145121685443961E-2</v>
      </c>
      <c r="AX221" s="136">
        <f t="shared" si="261"/>
        <v>0.71366705445737511</v>
      </c>
      <c r="AY221" s="205">
        <f t="shared" si="297"/>
        <v>84.741590689541354</v>
      </c>
      <c r="AZ221" s="137">
        <f t="shared" si="298"/>
        <v>568.04999999999995</v>
      </c>
      <c r="BA221" s="213">
        <f t="shared" si="281"/>
        <v>23227.55</v>
      </c>
      <c r="BB221" s="228">
        <f t="shared" si="282"/>
        <v>8.4869894230769232E-4</v>
      </c>
      <c r="BC221" s="136" t="str">
        <f t="shared" si="264"/>
        <v>YES</v>
      </c>
      <c r="BD221" s="209">
        <f t="shared" si="299"/>
        <v>3.9122673791324534</v>
      </c>
      <c r="BE221" s="55">
        <f t="shared" si="266"/>
        <v>7.8245347582649061E-2</v>
      </c>
      <c r="BF221" s="126">
        <f t="shared" si="300"/>
        <v>2.7821611699466415</v>
      </c>
      <c r="BG221" s="46">
        <f t="shared" si="283"/>
        <v>-0.83991892318173011</v>
      </c>
      <c r="BH221" s="204">
        <f>VLOOKUP(M221,Coefficients!$E$4:$I$7,3)</f>
        <v>0.43099999999999999</v>
      </c>
      <c r="BI221" s="136">
        <f t="shared" si="284"/>
        <v>7.2999999999999995E-2</v>
      </c>
      <c r="BJ221" s="50">
        <f t="shared" si="285"/>
        <v>0.45554991333653849</v>
      </c>
      <c r="BK221" s="134">
        <f t="shared" si="286"/>
        <v>22.507758564220833</v>
      </c>
      <c r="BL221" s="46"/>
      <c r="BM221" s="44"/>
      <c r="CB221" s="205" t="str">
        <f t="shared" si="301"/>
        <v>splash</v>
      </c>
      <c r="CC221" s="212">
        <f t="shared" si="302"/>
        <v>1</v>
      </c>
      <c r="CD221" s="205">
        <f>IF(CB221="atmospheric",IF(CC221&gt;=1,Coefficients!$T$5,Coefficients!$T$4),Coefficients!$T$3)</f>
        <v>7.35</v>
      </c>
      <c r="CE221" s="136">
        <f>IF(S221&lt;Coefficients!$V$3,Coefficients!$X$3-(Coefficients!$X$4-Coefficients!$X$3)*(Coefficients!$V$3-S221)/(Coefficients!$V$4-Coefficients!$V$3),IF(S221&gt;Coefficients!$V$6,(Coefficients!$X$6-Coefficients!$X$5)*(S221-Coefficients!$V$6)/(Coefficients!$V$6-Coefficients!$V$5)+Coefficients!$X$6,VLOOKUP(S221,Coefficients!$V$3:$X$6,3)))</f>
        <v>5.1999999999999975</v>
      </c>
      <c r="CF221" s="119">
        <f t="shared" si="287"/>
        <v>1.6409601519999992E-4</v>
      </c>
      <c r="CG221" s="136">
        <f>VLOOKUP(CB221,Coefficients!$Z$4:$AD$7,4,FALSE)</f>
        <v>0.26500000000000001</v>
      </c>
      <c r="CH221" s="136">
        <f>VLOOKUP(CB221,Coefficients!$Z$4:$AD$7,2,FALSE)</f>
        <v>0.37</v>
      </c>
      <c r="CI221" s="214">
        <f t="shared" si="303"/>
        <v>6.659851007106024</v>
      </c>
      <c r="CJ221" s="47">
        <f t="shared" si="304"/>
        <v>0.96782924379110047</v>
      </c>
      <c r="CK221" s="34">
        <v>3.35</v>
      </c>
      <c r="CL221" s="52">
        <f t="shared" si="288"/>
        <v>0.28890425187794044</v>
      </c>
      <c r="CM221" s="204">
        <f>VLOOKUP(N221,Coefficients!$E$12:$I$16,3)</f>
        <v>6.0350000000000001</v>
      </c>
      <c r="CN221" s="205">
        <f t="shared" si="289"/>
        <v>7.2999999999999995E-2</v>
      </c>
      <c r="CO221" s="203">
        <f t="shared" si="290"/>
        <v>6.3787557470673084</v>
      </c>
      <c r="CP221" s="189">
        <f t="shared" si="291"/>
        <v>315.16084207673487</v>
      </c>
      <c r="DV221" s="48">
        <f t="shared" si="292"/>
        <v>2.2605413606294644E-2</v>
      </c>
    </row>
    <row r="222" spans="1:126" s="135" customFormat="1" outlineLevel="1">
      <c r="A222" s="133"/>
      <c r="B222" s="56" t="s">
        <v>99</v>
      </c>
      <c r="C222" s="56" t="s">
        <v>194</v>
      </c>
      <c r="D222" s="56">
        <v>2052</v>
      </c>
      <c r="E222" s="57">
        <f>'CSIRO Mk3.5 (Drier)'!M80</f>
        <v>23.164000000000001</v>
      </c>
      <c r="F222" s="57">
        <f>'CSIRO Mk3.5 (Drier)'!S80</f>
        <v>56.823124999999997</v>
      </c>
      <c r="G222" s="57">
        <f>'CSIRO Mk3.5 (Drier)'!K80</f>
        <v>575.09999999999991</v>
      </c>
      <c r="H222" s="146">
        <f t="shared" si="242"/>
        <v>2007</v>
      </c>
      <c r="I222" s="141" t="str">
        <f t="shared" si="243"/>
        <v>Pile No 243 @ Berth 107</v>
      </c>
      <c r="J222" s="205" t="str">
        <f t="shared" si="244"/>
        <v>splash</v>
      </c>
      <c r="K222" s="212">
        <f t="shared" si="245"/>
        <v>1</v>
      </c>
      <c r="L222" s="146" t="str">
        <f t="shared" si="246"/>
        <v>C1</v>
      </c>
      <c r="M222" s="146" t="str">
        <f t="shared" si="247"/>
        <v>CB4</v>
      </c>
      <c r="N222" s="146" t="str">
        <f t="shared" si="248"/>
        <v>CL5</v>
      </c>
      <c r="O222" s="146">
        <f t="shared" si="249"/>
        <v>0</v>
      </c>
      <c r="P222" s="146">
        <f t="shared" si="250"/>
        <v>50</v>
      </c>
      <c r="Q222" s="146">
        <f t="shared" si="251"/>
        <v>1200</v>
      </c>
      <c r="R222" s="146">
        <f t="shared" si="252"/>
        <v>60</v>
      </c>
      <c r="S222" s="146">
        <f t="shared" si="253"/>
        <v>0.37</v>
      </c>
      <c r="T222" s="146">
        <f t="shared" si="254"/>
        <v>310</v>
      </c>
      <c r="U222" s="205"/>
      <c r="V222" s="237">
        <f t="shared" si="272"/>
        <v>7.89832317209338E-2</v>
      </c>
      <c r="W222" s="214">
        <f t="shared" si="273"/>
        <v>2.8190553768608781</v>
      </c>
      <c r="X222" s="205"/>
      <c r="Y222" s="238">
        <f t="shared" si="274"/>
        <v>0.29519136250682665</v>
      </c>
      <c r="Z222" s="214">
        <f t="shared" si="275"/>
        <v>0.98889106439786933</v>
      </c>
      <c r="AA222" s="205"/>
      <c r="AB222" s="207">
        <f>INDEX(Coefficients!$O$3:$O$7,MATCH(S222,Coefficients!$O$3:$O$7))</f>
        <v>0.3</v>
      </c>
      <c r="AC222" s="207">
        <f>INDEX(Coefficients!$O$3:$O$7,MATCH(S222,Coefficients!$O$3:$O$7)+1)</f>
        <v>0.4</v>
      </c>
      <c r="AD222" s="212">
        <f>INDEX(Coefficients!$P$3:$P$7,MATCH(S222,Coefficients!$O$3:$O$7))</f>
        <v>50</v>
      </c>
      <c r="AE222" s="212">
        <f>INDEX(Coefficients!$P$3:$P$7,MATCH(S222,Coefficients!$O$3:$O$7)+1)</f>
        <v>41.8</v>
      </c>
      <c r="AF222" s="212">
        <f t="shared" si="255"/>
        <v>44.26</v>
      </c>
      <c r="AG222" s="136">
        <f t="shared" si="293"/>
        <v>2052</v>
      </c>
      <c r="AH222" s="137">
        <f t="shared" si="294"/>
        <v>23.164000000000001</v>
      </c>
      <c r="AI222" s="207">
        <f t="shared" si="276"/>
        <v>1103.7385000000002</v>
      </c>
      <c r="AJ222" s="213">
        <f t="shared" si="277"/>
        <v>20.825254716981135</v>
      </c>
      <c r="AK222" s="136">
        <v>64</v>
      </c>
      <c r="AL222" s="137">
        <f t="shared" si="295"/>
        <v>56.823124999999997</v>
      </c>
      <c r="AM222" s="214">
        <f t="shared" si="296"/>
        <v>1.0523553407373532</v>
      </c>
      <c r="AN222" s="207">
        <f>INDEX(Coefficients!$K$3:$K$10,MATCH(S222,Coefficients!$K$3:$K$10))</f>
        <v>0.35</v>
      </c>
      <c r="AO222" s="207">
        <f>INDEX(Coefficients!$K$3:$K$10,MATCH(S222,Coefficients!$K$3:$K$10)+1)</f>
        <v>0.4</v>
      </c>
      <c r="AP222" s="207">
        <f>INDEX(Coefficients!$L$3:$L$10,MATCH(S222,Coefficients!$K$3:$K$10))</f>
        <v>0.19142307491680963</v>
      </c>
      <c r="AQ222" s="207">
        <f>INDEX(Coefficients!$L$3:$L$10,MATCH(S222,Coefficients!$K$3:$K$10)+1)</f>
        <v>0.35425563574488944</v>
      </c>
      <c r="AR222" s="214">
        <f>INDEX(Coefficients!$M$3:$M$10,MATCH(S222,Coefficients!$K$3:$K$10))</f>
        <v>0.20023799980895765</v>
      </c>
      <c r="AS222" s="214">
        <f>INDEX(Coefficients!$M$3:$M$10,MATCH(S222,Coefficients!$K$3:$K$10)+1)</f>
        <v>0.20987997823914079</v>
      </c>
      <c r="AT222" s="92">
        <f t="shared" si="278"/>
        <v>2.5655609924804158E-5</v>
      </c>
      <c r="AU222" s="140">
        <f t="shared" si="260"/>
        <v>0.20409479118103091</v>
      </c>
      <c r="AV222" s="215">
        <f t="shared" si="279"/>
        <v>1.1409500199589843E-5</v>
      </c>
      <c r="AW222" s="118">
        <f t="shared" si="280"/>
        <v>3.6004875349544184E-2</v>
      </c>
      <c r="AX222" s="136">
        <f t="shared" si="261"/>
        <v>0.71366705445737511</v>
      </c>
      <c r="AY222" s="205">
        <f t="shared" si="297"/>
        <v>84.741590689541354</v>
      </c>
      <c r="AZ222" s="137">
        <f t="shared" si="298"/>
        <v>575.09999999999991</v>
      </c>
      <c r="BA222" s="213">
        <f t="shared" si="281"/>
        <v>23802.649999999998</v>
      </c>
      <c r="BB222" s="228">
        <f t="shared" si="282"/>
        <v>8.5330254716981121E-4</v>
      </c>
      <c r="BC222" s="136" t="str">
        <f t="shared" si="264"/>
        <v>YES</v>
      </c>
      <c r="BD222" s="209">
        <f t="shared" si="299"/>
        <v>3.94916158604669</v>
      </c>
      <c r="BE222" s="55">
        <f t="shared" si="266"/>
        <v>7.89832317209338E-2</v>
      </c>
      <c r="BF222" s="126">
        <f t="shared" si="300"/>
        <v>2.8190553768608781</v>
      </c>
      <c r="BG222" s="46">
        <f t="shared" si="283"/>
        <v>-0.84078618846547382</v>
      </c>
      <c r="BH222" s="204">
        <f>VLOOKUP(M222,Coefficients!$E$4:$I$7,3)</f>
        <v>0.43099999999999999</v>
      </c>
      <c r="BI222" s="136">
        <f t="shared" si="284"/>
        <v>7.2999999999999995E-2</v>
      </c>
      <c r="BJ222" s="50">
        <f t="shared" si="285"/>
        <v>0.45696498916037748</v>
      </c>
      <c r="BK222" s="134">
        <f t="shared" si="286"/>
        <v>22.964723553381209</v>
      </c>
      <c r="BL222" s="46"/>
      <c r="BM222" s="44"/>
      <c r="CB222" s="205" t="str">
        <f t="shared" si="301"/>
        <v>splash</v>
      </c>
      <c r="CC222" s="212">
        <f t="shared" si="302"/>
        <v>1</v>
      </c>
      <c r="CD222" s="205">
        <f>IF(CB222="atmospheric",IF(CC222&gt;=1,Coefficients!$T$5,Coefficients!$T$4),Coefficients!$T$3)</f>
        <v>7.35</v>
      </c>
      <c r="CE222" s="136">
        <f>IF(S222&lt;Coefficients!$V$3,Coefficients!$X$3-(Coefficients!$X$4-Coefficients!$X$3)*(Coefficients!$V$3-S222)/(Coefficients!$V$4-Coefficients!$V$3),IF(S222&gt;Coefficients!$V$6,(Coefficients!$X$6-Coefficients!$X$5)*(S222-Coefficients!$V$6)/(Coefficients!$V$6-Coefficients!$V$5)+Coefficients!$X$6,VLOOKUP(S222,Coefficients!$V$3:$X$6,3)))</f>
        <v>5.1999999999999975</v>
      </c>
      <c r="CF222" s="119">
        <f t="shared" si="287"/>
        <v>1.6409601519999992E-4</v>
      </c>
      <c r="CG222" s="136">
        <f>VLOOKUP(CB222,Coefficients!$Z$4:$AD$7,4,FALSE)</f>
        <v>0.26500000000000001</v>
      </c>
      <c r="CH222" s="136">
        <f>VLOOKUP(CB222,Coefficients!$Z$4:$AD$7,2,FALSE)</f>
        <v>0.37</v>
      </c>
      <c r="CI222" s="214">
        <f t="shared" si="303"/>
        <v>6.6584763359692367</v>
      </c>
      <c r="CJ222" s="47">
        <f t="shared" si="304"/>
        <v>0.98889106439786933</v>
      </c>
      <c r="CK222" s="34">
        <v>3.35</v>
      </c>
      <c r="CL222" s="52">
        <f t="shared" si="288"/>
        <v>0.29519136250682665</v>
      </c>
      <c r="CM222" s="204">
        <f>VLOOKUP(N222,Coefficients!$E$12:$I$16,3)</f>
        <v>6.0350000000000001</v>
      </c>
      <c r="CN222" s="205">
        <f t="shared" si="289"/>
        <v>7.2999999999999995E-2</v>
      </c>
      <c r="CO222" s="203">
        <f t="shared" si="290"/>
        <v>6.3985700918396242</v>
      </c>
      <c r="CP222" s="189">
        <f t="shared" si="291"/>
        <v>321.55941216857451</v>
      </c>
      <c r="DV222" s="48">
        <f t="shared" si="292"/>
        <v>2.331516778689486E-2</v>
      </c>
    </row>
    <row r="223" spans="1:126" s="135" customFormat="1" outlineLevel="1">
      <c r="A223" s="133"/>
      <c r="B223" s="56" t="s">
        <v>99</v>
      </c>
      <c r="C223" s="56" t="s">
        <v>194</v>
      </c>
      <c r="D223" s="56">
        <v>2053</v>
      </c>
      <c r="E223" s="57">
        <f>'CSIRO Mk3.5 (Drier)'!M81</f>
        <v>23.281000000000002</v>
      </c>
      <c r="F223" s="57">
        <f>'CSIRO Mk3.5 (Drier)'!S81</f>
        <v>56.659687500000004</v>
      </c>
      <c r="G223" s="57">
        <f>'CSIRO Mk3.5 (Drier)'!K81</f>
        <v>582.14999999999986</v>
      </c>
      <c r="H223" s="146">
        <f t="shared" si="242"/>
        <v>2007</v>
      </c>
      <c r="I223" s="141" t="str">
        <f t="shared" si="243"/>
        <v>Pile No 243 @ Berth 107</v>
      </c>
      <c r="J223" s="205" t="str">
        <f t="shared" si="244"/>
        <v>splash</v>
      </c>
      <c r="K223" s="212">
        <f t="shared" si="245"/>
        <v>1</v>
      </c>
      <c r="L223" s="146" t="str">
        <f t="shared" si="246"/>
        <v>C1</v>
      </c>
      <c r="M223" s="146" t="str">
        <f t="shared" si="247"/>
        <v>CB4</v>
      </c>
      <c r="N223" s="146" t="str">
        <f t="shared" si="248"/>
        <v>CL5</v>
      </c>
      <c r="O223" s="146">
        <f t="shared" si="249"/>
        <v>0</v>
      </c>
      <c r="P223" s="146">
        <f t="shared" si="250"/>
        <v>50</v>
      </c>
      <c r="Q223" s="146">
        <f t="shared" si="251"/>
        <v>1200</v>
      </c>
      <c r="R223" s="146">
        <f t="shared" si="252"/>
        <v>60</v>
      </c>
      <c r="S223" s="146">
        <f t="shared" si="253"/>
        <v>0.37</v>
      </c>
      <c r="T223" s="146">
        <f t="shared" si="254"/>
        <v>310</v>
      </c>
      <c r="U223" s="205"/>
      <c r="V223" s="237">
        <f t="shared" si="272"/>
        <v>7.9723824072765528E-2</v>
      </c>
      <c r="W223" s="214">
        <f t="shared" si="273"/>
        <v>2.8560849944524644</v>
      </c>
      <c r="X223" s="205"/>
      <c r="Y223" s="238">
        <f t="shared" si="274"/>
        <v>0.30145242859491433</v>
      </c>
      <c r="Z223" s="214">
        <f t="shared" si="275"/>
        <v>1.009865635792963</v>
      </c>
      <c r="AA223" s="205"/>
      <c r="AB223" s="207">
        <f>INDEX(Coefficients!$O$3:$O$7,MATCH(S223,Coefficients!$O$3:$O$7))</f>
        <v>0.3</v>
      </c>
      <c r="AC223" s="207">
        <f>INDEX(Coefficients!$O$3:$O$7,MATCH(S223,Coefficients!$O$3:$O$7)+1)</f>
        <v>0.4</v>
      </c>
      <c r="AD223" s="212">
        <f>INDEX(Coefficients!$P$3:$P$7,MATCH(S223,Coefficients!$O$3:$O$7))</f>
        <v>50</v>
      </c>
      <c r="AE223" s="212">
        <f>INDEX(Coefficients!$P$3:$P$7,MATCH(S223,Coefficients!$O$3:$O$7)+1)</f>
        <v>41.8</v>
      </c>
      <c r="AF223" s="212">
        <f t="shared" si="255"/>
        <v>44.26</v>
      </c>
      <c r="AG223" s="136">
        <f t="shared" si="293"/>
        <v>2053</v>
      </c>
      <c r="AH223" s="137">
        <f t="shared" si="294"/>
        <v>23.281000000000002</v>
      </c>
      <c r="AI223" s="207">
        <f t="shared" si="276"/>
        <v>1127.0195000000001</v>
      </c>
      <c r="AJ223" s="213">
        <f t="shared" si="277"/>
        <v>20.870731481481485</v>
      </c>
      <c r="AK223" s="136">
        <v>65</v>
      </c>
      <c r="AL223" s="137">
        <f t="shared" si="295"/>
        <v>56.659687500000004</v>
      </c>
      <c r="AM223" s="214">
        <f t="shared" si="296"/>
        <v>1.0553100644655125</v>
      </c>
      <c r="AN223" s="207">
        <f>INDEX(Coefficients!$K$3:$K$10,MATCH(S223,Coefficients!$K$3:$K$10))</f>
        <v>0.35</v>
      </c>
      <c r="AO223" s="207">
        <f>INDEX(Coefficients!$K$3:$K$10,MATCH(S223,Coefficients!$K$3:$K$10)+1)</f>
        <v>0.4</v>
      </c>
      <c r="AP223" s="207">
        <f>INDEX(Coefficients!$L$3:$L$10,MATCH(S223,Coefficients!$K$3:$K$10))</f>
        <v>0.19142307491680963</v>
      </c>
      <c r="AQ223" s="207">
        <f>INDEX(Coefficients!$L$3:$L$10,MATCH(S223,Coefficients!$K$3:$K$10)+1)</f>
        <v>0.35425563574488944</v>
      </c>
      <c r="AR223" s="214">
        <f>INDEX(Coefficients!$M$3:$M$10,MATCH(S223,Coefficients!$K$3:$K$10))</f>
        <v>0.20023799980895765</v>
      </c>
      <c r="AS223" s="214">
        <f>INDEX(Coefficients!$M$3:$M$10,MATCH(S223,Coefficients!$K$3:$K$10)+1)</f>
        <v>0.20987997823914079</v>
      </c>
      <c r="AT223" s="92">
        <f t="shared" si="278"/>
        <v>2.5655609924804158E-5</v>
      </c>
      <c r="AU223" s="140">
        <f t="shared" si="260"/>
        <v>0.20409479118103091</v>
      </c>
      <c r="AV223" s="215">
        <f t="shared" si="279"/>
        <v>1.1366056254324821E-5</v>
      </c>
      <c r="AW223" s="118">
        <f t="shared" si="280"/>
        <v>3.5867779612956556E-2</v>
      </c>
      <c r="AX223" s="136">
        <f t="shared" si="261"/>
        <v>0.71366705445737511</v>
      </c>
      <c r="AY223" s="205">
        <f t="shared" si="297"/>
        <v>84.741590689541354</v>
      </c>
      <c r="AZ223" s="137">
        <f t="shared" si="298"/>
        <v>582.14999999999986</v>
      </c>
      <c r="BA223" s="213">
        <f t="shared" si="281"/>
        <v>24384.799999999999</v>
      </c>
      <c r="BB223" s="228">
        <f t="shared" si="282"/>
        <v>8.5798370370370369E-4</v>
      </c>
      <c r="BC223" s="136" t="str">
        <f t="shared" si="264"/>
        <v>YES</v>
      </c>
      <c r="BD223" s="209">
        <f t="shared" si="299"/>
        <v>3.9861912036382763</v>
      </c>
      <c r="BE223" s="55">
        <f t="shared" si="266"/>
        <v>7.9723824072765528E-2</v>
      </c>
      <c r="BF223" s="126">
        <f t="shared" si="300"/>
        <v>2.8560849944524644</v>
      </c>
      <c r="BG223" s="46">
        <f t="shared" si="283"/>
        <v>-0.84161333001362704</v>
      </c>
      <c r="BH223" s="204">
        <f>VLOOKUP(M223,Coefficients!$E$4:$I$7,3)</f>
        <v>0.43099999999999999</v>
      </c>
      <c r="BI223" s="136">
        <f t="shared" si="284"/>
        <v>7.2999999999999995E-2</v>
      </c>
      <c r="BJ223" s="50">
        <f t="shared" si="285"/>
        <v>0.45839582460185196</v>
      </c>
      <c r="BK223" s="134">
        <f t="shared" si="286"/>
        <v>23.42311937798306</v>
      </c>
      <c r="BL223" s="46"/>
      <c r="BM223" s="44"/>
      <c r="CB223" s="205" t="str">
        <f t="shared" si="301"/>
        <v>splash</v>
      </c>
      <c r="CC223" s="212">
        <f t="shared" si="302"/>
        <v>1</v>
      </c>
      <c r="CD223" s="205">
        <f>IF(CB223="atmospheric",IF(CC223&gt;=1,Coefficients!$T$5,Coefficients!$T$4),Coefficients!$T$3)</f>
        <v>7.35</v>
      </c>
      <c r="CE223" s="136">
        <f>IF(S223&lt;Coefficients!$V$3,Coefficients!$X$3-(Coefficients!$X$4-Coefficients!$X$3)*(Coefficients!$V$3-S223)/(Coefficients!$V$4-Coefficients!$V$3),IF(S223&gt;Coefficients!$V$6,(Coefficients!$X$6-Coefficients!$X$5)*(S223-Coefficients!$V$6)/(Coefficients!$V$6-Coefficients!$V$5)+Coefficients!$X$6,VLOOKUP(S223,Coefficients!$V$3:$X$6,3)))</f>
        <v>5.1999999999999975</v>
      </c>
      <c r="CF223" s="119">
        <f t="shared" si="287"/>
        <v>1.6409601519999992E-4</v>
      </c>
      <c r="CG223" s="136">
        <f>VLOOKUP(CB223,Coefficients!$Z$4:$AD$7,4,FALSE)</f>
        <v>0.26500000000000001</v>
      </c>
      <c r="CH223" s="136">
        <f>VLOOKUP(CB223,Coefficients!$Z$4:$AD$7,2,FALSE)</f>
        <v>0.37</v>
      </c>
      <c r="CI223" s="214">
        <f t="shared" si="303"/>
        <v>6.6570687209214592</v>
      </c>
      <c r="CJ223" s="47">
        <f t="shared" si="304"/>
        <v>1.009865635792963</v>
      </c>
      <c r="CK223" s="34">
        <v>3.35</v>
      </c>
      <c r="CL223" s="52">
        <f t="shared" si="288"/>
        <v>0.30145242859491433</v>
      </c>
      <c r="CM223" s="204">
        <f>VLOOKUP(N223,Coefficients!$E$12:$I$16,3)</f>
        <v>6.0350000000000001</v>
      </c>
      <c r="CN223" s="205">
        <f t="shared" si="289"/>
        <v>7.2999999999999995E-2</v>
      </c>
      <c r="CO223" s="203">
        <f t="shared" si="290"/>
        <v>6.4186051078240762</v>
      </c>
      <c r="CP223" s="189">
        <f t="shared" si="291"/>
        <v>327.97801727639859</v>
      </c>
      <c r="DV223" s="48">
        <f t="shared" si="292"/>
        <v>2.4032940383608863E-2</v>
      </c>
    </row>
    <row r="224" spans="1:126" s="135" customFormat="1" outlineLevel="1">
      <c r="A224" s="133"/>
      <c r="B224" s="56" t="s">
        <v>99</v>
      </c>
      <c r="C224" s="56" t="s">
        <v>194</v>
      </c>
      <c r="D224" s="56">
        <v>2054</v>
      </c>
      <c r="E224" s="57">
        <f>'CSIRO Mk3.5 (Drier)'!M82</f>
        <v>23.398000000000003</v>
      </c>
      <c r="F224" s="57">
        <f>'CSIRO Mk3.5 (Drier)'!S82</f>
        <v>56.496250000000003</v>
      </c>
      <c r="G224" s="57">
        <f>'CSIRO Mk3.5 (Drier)'!K82</f>
        <v>589.19999999999982</v>
      </c>
      <c r="H224" s="146">
        <f t="shared" si="242"/>
        <v>2007</v>
      </c>
      <c r="I224" s="141" t="str">
        <f t="shared" si="243"/>
        <v>Pile No 243 @ Berth 107</v>
      </c>
      <c r="J224" s="205" t="str">
        <f t="shared" si="244"/>
        <v>splash</v>
      </c>
      <c r="K224" s="212">
        <f t="shared" si="245"/>
        <v>1</v>
      </c>
      <c r="L224" s="146" t="str">
        <f t="shared" si="246"/>
        <v>C1</v>
      </c>
      <c r="M224" s="146" t="str">
        <f t="shared" si="247"/>
        <v>CB4</v>
      </c>
      <c r="N224" s="146" t="str">
        <f t="shared" si="248"/>
        <v>CL5</v>
      </c>
      <c r="O224" s="146">
        <f t="shared" si="249"/>
        <v>0</v>
      </c>
      <c r="P224" s="146">
        <f t="shared" si="250"/>
        <v>50</v>
      </c>
      <c r="Q224" s="146">
        <f t="shared" si="251"/>
        <v>1200</v>
      </c>
      <c r="R224" s="146">
        <f t="shared" si="252"/>
        <v>60</v>
      </c>
      <c r="S224" s="146">
        <f t="shared" si="253"/>
        <v>0.37</v>
      </c>
      <c r="T224" s="146">
        <f t="shared" si="254"/>
        <v>310</v>
      </c>
      <c r="U224" s="205"/>
      <c r="V224" s="237">
        <f t="shared" si="272"/>
        <v>8.0467050151928787E-2</v>
      </c>
      <c r="W224" s="214">
        <f t="shared" si="273"/>
        <v>2.8932462984106277</v>
      </c>
      <c r="X224" s="205"/>
      <c r="Y224" s="238">
        <f t="shared" si="274"/>
        <v>0.30768717946063484</v>
      </c>
      <c r="Z224" s="214">
        <f t="shared" si="275"/>
        <v>1.0307520511931267</v>
      </c>
      <c r="AA224" s="205"/>
      <c r="AB224" s="207">
        <f>INDEX(Coefficients!$O$3:$O$7,MATCH(S224,Coefficients!$O$3:$O$7))</f>
        <v>0.3</v>
      </c>
      <c r="AC224" s="207">
        <f>INDEX(Coefficients!$O$3:$O$7,MATCH(S224,Coefficients!$O$3:$O$7)+1)</f>
        <v>0.4</v>
      </c>
      <c r="AD224" s="212">
        <f>INDEX(Coefficients!$P$3:$P$7,MATCH(S224,Coefficients!$O$3:$O$7))</f>
        <v>50</v>
      </c>
      <c r="AE224" s="212">
        <f>INDEX(Coefficients!$P$3:$P$7,MATCH(S224,Coefficients!$O$3:$O$7)+1)</f>
        <v>41.8</v>
      </c>
      <c r="AF224" s="212">
        <f t="shared" si="255"/>
        <v>44.26</v>
      </c>
      <c r="AG224" s="136">
        <f t="shared" si="293"/>
        <v>2054</v>
      </c>
      <c r="AH224" s="137">
        <f t="shared" si="294"/>
        <v>23.398000000000003</v>
      </c>
      <c r="AI224" s="207">
        <f t="shared" si="276"/>
        <v>1150.4175</v>
      </c>
      <c r="AJ224" s="213">
        <f t="shared" si="277"/>
        <v>20.916681818181818</v>
      </c>
      <c r="AK224" s="136">
        <v>66</v>
      </c>
      <c r="AL224" s="137">
        <f t="shared" si="295"/>
        <v>56.496250000000003</v>
      </c>
      <c r="AM224" s="214">
        <f t="shared" si="296"/>
        <v>1.0583030507497275</v>
      </c>
      <c r="AN224" s="207">
        <f>INDEX(Coefficients!$K$3:$K$10,MATCH(S224,Coefficients!$K$3:$K$10))</f>
        <v>0.35</v>
      </c>
      <c r="AO224" s="207">
        <f>INDEX(Coefficients!$K$3:$K$10,MATCH(S224,Coefficients!$K$3:$K$10)+1)</f>
        <v>0.4</v>
      </c>
      <c r="AP224" s="207">
        <f>INDEX(Coefficients!$L$3:$L$10,MATCH(S224,Coefficients!$K$3:$K$10))</f>
        <v>0.19142307491680963</v>
      </c>
      <c r="AQ224" s="207">
        <f>INDEX(Coefficients!$L$3:$L$10,MATCH(S224,Coefficients!$K$3:$K$10)+1)</f>
        <v>0.35425563574488944</v>
      </c>
      <c r="AR224" s="214">
        <f>INDEX(Coefficients!$M$3:$M$10,MATCH(S224,Coefficients!$K$3:$K$10))</f>
        <v>0.20023799980895765</v>
      </c>
      <c r="AS224" s="214">
        <f>INDEX(Coefficients!$M$3:$M$10,MATCH(S224,Coefficients!$K$3:$K$10)+1)</f>
        <v>0.20987997823914079</v>
      </c>
      <c r="AT224" s="92">
        <f t="shared" si="278"/>
        <v>2.5655609924804158E-5</v>
      </c>
      <c r="AU224" s="140">
        <f t="shared" si="260"/>
        <v>0.20409479118103091</v>
      </c>
      <c r="AV224" s="215">
        <f t="shared" si="279"/>
        <v>1.1323570390755803E-5</v>
      </c>
      <c r="AW224" s="118">
        <f t="shared" si="280"/>
        <v>3.5733707287687197E-2</v>
      </c>
      <c r="AX224" s="136">
        <f t="shared" si="261"/>
        <v>0.71366705445737511</v>
      </c>
      <c r="AY224" s="205">
        <f t="shared" si="297"/>
        <v>84.741590689541354</v>
      </c>
      <c r="AZ224" s="137">
        <f t="shared" si="298"/>
        <v>589.19999999999982</v>
      </c>
      <c r="BA224" s="213">
        <f t="shared" si="281"/>
        <v>24974</v>
      </c>
      <c r="BB224" s="228">
        <f t="shared" si="282"/>
        <v>8.6273818181818187E-4</v>
      </c>
      <c r="BC224" s="136" t="str">
        <f t="shared" si="264"/>
        <v>YES</v>
      </c>
      <c r="BD224" s="209">
        <f t="shared" si="299"/>
        <v>4.0233525075964396</v>
      </c>
      <c r="BE224" s="55">
        <f t="shared" si="266"/>
        <v>8.0467050151928787E-2</v>
      </c>
      <c r="BF224" s="126">
        <f t="shared" si="300"/>
        <v>2.8932462984106277</v>
      </c>
      <c r="BG224" s="46">
        <f t="shared" si="283"/>
        <v>-0.84240256778294009</v>
      </c>
      <c r="BH224" s="204">
        <f>VLOOKUP(M224,Coefficients!$E$4:$I$7,3)</f>
        <v>0.43099999999999999</v>
      </c>
      <c r="BI224" s="136">
        <f t="shared" si="284"/>
        <v>7.2999999999999995E-2</v>
      </c>
      <c r="BJ224" s="50">
        <f t="shared" si="285"/>
        <v>0.45984156004545457</v>
      </c>
      <c r="BK224" s="134">
        <f t="shared" si="286"/>
        <v>23.882960938028514</v>
      </c>
      <c r="BL224" s="46"/>
      <c r="BM224" s="44"/>
      <c r="CB224" s="205" t="str">
        <f t="shared" si="301"/>
        <v>splash</v>
      </c>
      <c r="CC224" s="212">
        <f t="shared" si="302"/>
        <v>1</v>
      </c>
      <c r="CD224" s="205">
        <f>IF(CB224="atmospheric",IF(CC224&gt;=1,Coefficients!$T$5,Coefficients!$T$4),Coefficients!$T$3)</f>
        <v>7.35</v>
      </c>
      <c r="CE224" s="136">
        <f>IF(S224&lt;Coefficients!$V$3,Coefficients!$X$3-(Coefficients!$X$4-Coefficients!$X$3)*(Coefficients!$V$3-S224)/(Coefficients!$V$4-Coefficients!$V$3),IF(S224&gt;Coefficients!$V$6,(Coefficients!$X$6-Coefficients!$X$5)*(S224-Coefficients!$V$6)/(Coefficients!$V$6-Coefficients!$V$5)+Coefficients!$X$6,VLOOKUP(S224,Coefficients!$V$3:$X$6,3)))</f>
        <v>5.1999999999999975</v>
      </c>
      <c r="CF224" s="119">
        <f t="shared" si="287"/>
        <v>1.6409601519999992E-4</v>
      </c>
      <c r="CG224" s="136">
        <f>VLOOKUP(CB224,Coefficients!$Z$4:$AD$7,4,FALSE)</f>
        <v>0.26500000000000001</v>
      </c>
      <c r="CH224" s="136">
        <f>VLOOKUP(CB224,Coefficients!$Z$4:$AD$7,2,FALSE)</f>
        <v>0.37</v>
      </c>
      <c r="CI224" s="214">
        <f t="shared" si="303"/>
        <v>6.6556304036442766</v>
      </c>
      <c r="CJ224" s="47">
        <f t="shared" si="304"/>
        <v>1.0307520511931267</v>
      </c>
      <c r="CK224" s="34">
        <v>3.35</v>
      </c>
      <c r="CL224" s="52">
        <f t="shared" si="288"/>
        <v>0.30768717946063484</v>
      </c>
      <c r="CM224" s="204">
        <f>VLOOKUP(N224,Coefficients!$E$12:$I$16,3)</f>
        <v>6.0350000000000001</v>
      </c>
      <c r="CN224" s="205">
        <f t="shared" si="289"/>
        <v>7.2999999999999995E-2</v>
      </c>
      <c r="CO224" s="203">
        <f t="shared" si="290"/>
        <v>6.4388487584090912</v>
      </c>
      <c r="CP224" s="189">
        <f t="shared" si="291"/>
        <v>334.4168660348077</v>
      </c>
      <c r="DV224" s="48">
        <f t="shared" si="292"/>
        <v>2.4758679700764417E-2</v>
      </c>
    </row>
    <row r="225" spans="1:126" s="135" customFormat="1" outlineLevel="1">
      <c r="A225" s="133"/>
      <c r="B225" s="56" t="s">
        <v>99</v>
      </c>
      <c r="C225" s="56" t="s">
        <v>194</v>
      </c>
      <c r="D225" s="56">
        <v>2055</v>
      </c>
      <c r="E225" s="57">
        <f>'CSIRO Mk3.5 (Drier)'!M83</f>
        <v>23.515000000000001</v>
      </c>
      <c r="F225" s="57">
        <f>'CSIRO Mk3.5 (Drier)'!S83</f>
        <v>56.332812500000003</v>
      </c>
      <c r="G225" s="57">
        <f>'CSIRO Mk3.5 (Drier)'!K83</f>
        <v>596.24999999999977</v>
      </c>
      <c r="H225" s="146">
        <f t="shared" si="242"/>
        <v>2007</v>
      </c>
      <c r="I225" s="141" t="str">
        <f t="shared" si="243"/>
        <v>Pile No 243 @ Berth 107</v>
      </c>
      <c r="J225" s="205" t="str">
        <f t="shared" si="244"/>
        <v>splash</v>
      </c>
      <c r="K225" s="212">
        <f t="shared" si="245"/>
        <v>1</v>
      </c>
      <c r="L225" s="146" t="str">
        <f t="shared" si="246"/>
        <v>C1</v>
      </c>
      <c r="M225" s="146" t="str">
        <f t="shared" si="247"/>
        <v>CB4</v>
      </c>
      <c r="N225" s="146" t="str">
        <f t="shared" si="248"/>
        <v>CL5</v>
      </c>
      <c r="O225" s="146">
        <f t="shared" si="249"/>
        <v>0</v>
      </c>
      <c r="P225" s="146">
        <f t="shared" si="250"/>
        <v>50</v>
      </c>
      <c r="Q225" s="146">
        <f t="shared" si="251"/>
        <v>1200</v>
      </c>
      <c r="R225" s="146">
        <f t="shared" si="252"/>
        <v>60</v>
      </c>
      <c r="S225" s="146">
        <f t="shared" si="253"/>
        <v>0.37</v>
      </c>
      <c r="T225" s="146">
        <f t="shared" si="254"/>
        <v>310</v>
      </c>
      <c r="U225" s="205"/>
      <c r="V225" s="237">
        <f t="shared" si="272"/>
        <v>8.1212841479737521E-2</v>
      </c>
      <c r="W225" s="214">
        <f t="shared" si="273"/>
        <v>2.930535864801064</v>
      </c>
      <c r="X225" s="205"/>
      <c r="Y225" s="238">
        <f t="shared" si="274"/>
        <v>0.31389523563678745</v>
      </c>
      <c r="Z225" s="214">
        <f t="shared" si="275"/>
        <v>1.0515490393832381</v>
      </c>
      <c r="AA225" s="205"/>
      <c r="AB225" s="207">
        <f>INDEX(Coefficients!$O$3:$O$7,MATCH(S225,Coefficients!$O$3:$O$7))</f>
        <v>0.3</v>
      </c>
      <c r="AC225" s="207">
        <f>INDEX(Coefficients!$O$3:$O$7,MATCH(S225,Coefficients!$O$3:$O$7)+1)</f>
        <v>0.4</v>
      </c>
      <c r="AD225" s="212">
        <f>INDEX(Coefficients!$P$3:$P$7,MATCH(S225,Coefficients!$O$3:$O$7))</f>
        <v>50</v>
      </c>
      <c r="AE225" s="212">
        <f>INDEX(Coefficients!$P$3:$P$7,MATCH(S225,Coefficients!$O$3:$O$7)+1)</f>
        <v>41.8</v>
      </c>
      <c r="AF225" s="212">
        <f t="shared" si="255"/>
        <v>44.26</v>
      </c>
      <c r="AG225" s="136">
        <f t="shared" si="293"/>
        <v>2055</v>
      </c>
      <c r="AH225" s="137">
        <f t="shared" si="294"/>
        <v>23.515000000000001</v>
      </c>
      <c r="AI225" s="207">
        <f t="shared" si="276"/>
        <v>1173.9325000000001</v>
      </c>
      <c r="AJ225" s="213">
        <f t="shared" si="277"/>
        <v>20.963080357142861</v>
      </c>
      <c r="AK225" s="136">
        <v>67</v>
      </c>
      <c r="AL225" s="137">
        <f t="shared" si="295"/>
        <v>56.332812500000003</v>
      </c>
      <c r="AM225" s="214">
        <f t="shared" si="296"/>
        <v>1.0613328904551542</v>
      </c>
      <c r="AN225" s="207">
        <f>INDEX(Coefficients!$K$3:$K$10,MATCH(S225,Coefficients!$K$3:$K$10))</f>
        <v>0.35</v>
      </c>
      <c r="AO225" s="207">
        <f>INDEX(Coefficients!$K$3:$K$10,MATCH(S225,Coefficients!$K$3:$K$10)+1)</f>
        <v>0.4</v>
      </c>
      <c r="AP225" s="207">
        <f>INDEX(Coefficients!$L$3:$L$10,MATCH(S225,Coefficients!$K$3:$K$10))</f>
        <v>0.19142307491680963</v>
      </c>
      <c r="AQ225" s="207">
        <f>INDEX(Coefficients!$L$3:$L$10,MATCH(S225,Coefficients!$K$3:$K$10)+1)</f>
        <v>0.35425563574488944</v>
      </c>
      <c r="AR225" s="214">
        <f>INDEX(Coefficients!$M$3:$M$10,MATCH(S225,Coefficients!$K$3:$K$10))</f>
        <v>0.20023799980895765</v>
      </c>
      <c r="AS225" s="214">
        <f>INDEX(Coefficients!$M$3:$M$10,MATCH(S225,Coefficients!$K$3:$K$10)+1)</f>
        <v>0.20987997823914079</v>
      </c>
      <c r="AT225" s="92">
        <f t="shared" si="278"/>
        <v>2.5655609924804158E-5</v>
      </c>
      <c r="AU225" s="140">
        <f t="shared" si="260"/>
        <v>0.20409479118103091</v>
      </c>
      <c r="AV225" s="215">
        <f t="shared" si="279"/>
        <v>1.1282004627349532E-5</v>
      </c>
      <c r="AW225" s="118">
        <f t="shared" si="280"/>
        <v>3.5602538515692672E-2</v>
      </c>
      <c r="AX225" s="136">
        <f t="shared" si="261"/>
        <v>0.71366705445737511</v>
      </c>
      <c r="AY225" s="205">
        <f t="shared" si="297"/>
        <v>84.741590689541354</v>
      </c>
      <c r="AZ225" s="137">
        <f t="shared" si="298"/>
        <v>596.24999999999977</v>
      </c>
      <c r="BA225" s="213">
        <f t="shared" si="281"/>
        <v>25570.25</v>
      </c>
      <c r="BB225" s="228">
        <f t="shared" si="282"/>
        <v>8.6756205357142854E-4</v>
      </c>
      <c r="BC225" s="136" t="str">
        <f t="shared" si="264"/>
        <v>YES</v>
      </c>
      <c r="BD225" s="209">
        <f t="shared" si="299"/>
        <v>4.0606420739868758</v>
      </c>
      <c r="BE225" s="55">
        <f t="shared" si="266"/>
        <v>8.1212841479737521E-2</v>
      </c>
      <c r="BF225" s="126">
        <f t="shared" si="300"/>
        <v>2.930535864801064</v>
      </c>
      <c r="BG225" s="46">
        <f t="shared" si="283"/>
        <v>-0.84315595994386849</v>
      </c>
      <c r="BH225" s="204">
        <f>VLOOKUP(M225,Coefficients!$E$4:$I$7,3)</f>
        <v>0.43099999999999999</v>
      </c>
      <c r="BI225" s="136">
        <f t="shared" si="284"/>
        <v>7.2999999999999995E-2</v>
      </c>
      <c r="BJ225" s="50">
        <f t="shared" si="285"/>
        <v>0.46130139727678587</v>
      </c>
      <c r="BK225" s="134">
        <f t="shared" si="286"/>
        <v>24.344262335305299</v>
      </c>
      <c r="BL225" s="46"/>
      <c r="BM225" s="44"/>
      <c r="CB225" s="205" t="str">
        <f t="shared" si="301"/>
        <v>splash</v>
      </c>
      <c r="CC225" s="212">
        <f t="shared" si="302"/>
        <v>1</v>
      </c>
      <c r="CD225" s="205">
        <f>IF(CB225="atmospheric",IF(CC225&gt;=1,Coefficients!$T$5,Coefficients!$T$4),Coefficients!$T$3)</f>
        <v>7.35</v>
      </c>
      <c r="CE225" s="136">
        <f>IF(S225&lt;Coefficients!$V$3,Coefficients!$X$3-(Coefficients!$X$4-Coefficients!$X$3)*(Coefficients!$V$3-S225)/(Coefficients!$V$4-Coefficients!$V$3),IF(S225&gt;Coefficients!$V$6,(Coefficients!$X$6-Coefficients!$X$5)*(S225-Coefficients!$V$6)/(Coefficients!$V$6-Coefficients!$V$5)+Coefficients!$X$6,VLOOKUP(S225,Coefficients!$V$3:$X$6,3)))</f>
        <v>5.1999999999999975</v>
      </c>
      <c r="CF225" s="119">
        <f t="shared" si="287"/>
        <v>1.6409601519999992E-4</v>
      </c>
      <c r="CG225" s="136">
        <f>VLOOKUP(CB225,Coefficients!$Z$4:$AD$7,4,FALSE)</f>
        <v>0.26500000000000001</v>
      </c>
      <c r="CH225" s="136">
        <f>VLOOKUP(CB225,Coefficients!$Z$4:$AD$7,2,FALSE)</f>
        <v>0.37</v>
      </c>
      <c r="CI225" s="214">
        <f t="shared" si="303"/>
        <v>6.6541634640346565</v>
      </c>
      <c r="CJ225" s="47">
        <f t="shared" si="304"/>
        <v>1.0515490393832381</v>
      </c>
      <c r="CK225" s="34">
        <v>3.35</v>
      </c>
      <c r="CL225" s="52">
        <f t="shared" si="288"/>
        <v>0.31389523563678745</v>
      </c>
      <c r="CM225" s="204">
        <f>VLOOKUP(N225,Coefficients!$E$12:$I$16,3)</f>
        <v>6.0350000000000001</v>
      </c>
      <c r="CN225" s="205">
        <f t="shared" si="289"/>
        <v>7.2999999999999995E-2</v>
      </c>
      <c r="CO225" s="203">
        <f t="shared" si="290"/>
        <v>6.4592898667410736</v>
      </c>
      <c r="CP225" s="189">
        <f t="shared" si="291"/>
        <v>340.87615590154877</v>
      </c>
      <c r="DV225" s="48">
        <f t="shared" si="292"/>
        <v>2.5492324013015277E-2</v>
      </c>
    </row>
    <row r="226" spans="1:126" s="135" customFormat="1" outlineLevel="1">
      <c r="A226" s="133"/>
      <c r="B226" s="56" t="s">
        <v>99</v>
      </c>
      <c r="C226" s="56" t="s">
        <v>194</v>
      </c>
      <c r="D226" s="56">
        <v>2056</v>
      </c>
      <c r="E226" s="57">
        <f>'CSIRO Mk3.5 (Drier)'!M84</f>
        <v>23.632000000000001</v>
      </c>
      <c r="F226" s="57">
        <f>'CSIRO Mk3.5 (Drier)'!S84</f>
        <v>56.169375000000002</v>
      </c>
      <c r="G226" s="57">
        <f>'CSIRO Mk3.5 (Drier)'!K84</f>
        <v>603.29999999999973</v>
      </c>
      <c r="H226" s="146">
        <f t="shared" si="242"/>
        <v>2007</v>
      </c>
      <c r="I226" s="141" t="str">
        <f t="shared" si="243"/>
        <v>Pile No 243 @ Berth 107</v>
      </c>
      <c r="J226" s="205" t="str">
        <f t="shared" si="244"/>
        <v>splash</v>
      </c>
      <c r="K226" s="212">
        <f t="shared" si="245"/>
        <v>1</v>
      </c>
      <c r="L226" s="146" t="str">
        <f t="shared" si="246"/>
        <v>C1</v>
      </c>
      <c r="M226" s="146" t="str">
        <f t="shared" si="247"/>
        <v>CB4</v>
      </c>
      <c r="N226" s="146" t="str">
        <f t="shared" si="248"/>
        <v>CL5</v>
      </c>
      <c r="O226" s="146">
        <f t="shared" si="249"/>
        <v>0</v>
      </c>
      <c r="P226" s="146">
        <f t="shared" si="250"/>
        <v>50</v>
      </c>
      <c r="Q226" s="146">
        <f t="shared" si="251"/>
        <v>1200</v>
      </c>
      <c r="R226" s="146">
        <f t="shared" si="252"/>
        <v>60</v>
      </c>
      <c r="S226" s="146">
        <f t="shared" si="253"/>
        <v>0.37</v>
      </c>
      <c r="T226" s="146">
        <f t="shared" si="254"/>
        <v>310</v>
      </c>
      <c r="U226" s="205"/>
      <c r="V226" s="237">
        <f t="shared" si="272"/>
        <v>8.1961135054444204E-2</v>
      </c>
      <c r="W226" s="214">
        <f t="shared" si="273"/>
        <v>2.9679505435363986</v>
      </c>
      <c r="X226" s="205"/>
      <c r="Y226" s="238">
        <f t="shared" si="274"/>
        <v>0.32007631046662149</v>
      </c>
      <c r="Z226" s="214">
        <f t="shared" si="275"/>
        <v>1.072255640063182</v>
      </c>
      <c r="AA226" s="205"/>
      <c r="AB226" s="207">
        <f>INDEX(Coefficients!$O$3:$O$7,MATCH(S226,Coefficients!$O$3:$O$7))</f>
        <v>0.3</v>
      </c>
      <c r="AC226" s="207">
        <f>INDEX(Coefficients!$O$3:$O$7,MATCH(S226,Coefficients!$O$3:$O$7)+1)</f>
        <v>0.4</v>
      </c>
      <c r="AD226" s="212">
        <f>INDEX(Coefficients!$P$3:$P$7,MATCH(S226,Coefficients!$O$3:$O$7))</f>
        <v>50</v>
      </c>
      <c r="AE226" s="212">
        <f>INDEX(Coefficients!$P$3:$P$7,MATCH(S226,Coefficients!$O$3:$O$7)+1)</f>
        <v>41.8</v>
      </c>
      <c r="AF226" s="212">
        <f t="shared" si="255"/>
        <v>44.26</v>
      </c>
      <c r="AG226" s="136">
        <f t="shared" si="293"/>
        <v>2056</v>
      </c>
      <c r="AH226" s="137">
        <f t="shared" si="294"/>
        <v>23.632000000000001</v>
      </c>
      <c r="AI226" s="207">
        <f t="shared" si="276"/>
        <v>1197.5645000000002</v>
      </c>
      <c r="AJ226" s="213">
        <f t="shared" si="277"/>
        <v>21.009903508771934</v>
      </c>
      <c r="AK226" s="136">
        <v>68</v>
      </c>
      <c r="AL226" s="137">
        <f t="shared" si="295"/>
        <v>56.169375000000002</v>
      </c>
      <c r="AM226" s="214">
        <f t="shared" si="296"/>
        <v>1.0643982775610459</v>
      </c>
      <c r="AN226" s="207">
        <f>INDEX(Coefficients!$K$3:$K$10,MATCH(S226,Coefficients!$K$3:$K$10))</f>
        <v>0.35</v>
      </c>
      <c r="AO226" s="207">
        <f>INDEX(Coefficients!$K$3:$K$10,MATCH(S226,Coefficients!$K$3:$K$10)+1)</f>
        <v>0.4</v>
      </c>
      <c r="AP226" s="207">
        <f>INDEX(Coefficients!$L$3:$L$10,MATCH(S226,Coefficients!$K$3:$K$10))</f>
        <v>0.19142307491680963</v>
      </c>
      <c r="AQ226" s="207">
        <f>INDEX(Coefficients!$L$3:$L$10,MATCH(S226,Coefficients!$K$3:$K$10)+1)</f>
        <v>0.35425563574488944</v>
      </c>
      <c r="AR226" s="214">
        <f>INDEX(Coefficients!$M$3:$M$10,MATCH(S226,Coefficients!$K$3:$K$10))</f>
        <v>0.20023799980895765</v>
      </c>
      <c r="AS226" s="214">
        <f>INDEX(Coefficients!$M$3:$M$10,MATCH(S226,Coefficients!$K$3:$K$10)+1)</f>
        <v>0.20987997823914079</v>
      </c>
      <c r="AT226" s="92">
        <f t="shared" si="278"/>
        <v>2.5655609924804158E-5</v>
      </c>
      <c r="AU226" s="140">
        <f t="shared" si="260"/>
        <v>0.20409479118103091</v>
      </c>
      <c r="AV226" s="215">
        <f t="shared" si="279"/>
        <v>1.1241323132801305E-5</v>
      </c>
      <c r="AW226" s="118">
        <f t="shared" si="280"/>
        <v>3.54741602243899E-2</v>
      </c>
      <c r="AX226" s="136">
        <f t="shared" si="261"/>
        <v>0.71366705445737511</v>
      </c>
      <c r="AY226" s="205">
        <f t="shared" si="297"/>
        <v>84.741590689541354</v>
      </c>
      <c r="AZ226" s="137">
        <f t="shared" si="298"/>
        <v>603.29999999999973</v>
      </c>
      <c r="BA226" s="213">
        <f t="shared" si="281"/>
        <v>26173.55</v>
      </c>
      <c r="BB226" s="228">
        <f t="shared" si="282"/>
        <v>8.7245166666666664E-4</v>
      </c>
      <c r="BC226" s="136" t="str">
        <f t="shared" si="264"/>
        <v>YES</v>
      </c>
      <c r="BD226" s="209">
        <f t="shared" si="299"/>
        <v>4.0980567527222105</v>
      </c>
      <c r="BE226" s="55">
        <f t="shared" si="266"/>
        <v>8.1961135054444204E-2</v>
      </c>
      <c r="BF226" s="126">
        <f t="shared" si="300"/>
        <v>2.9679505435363986</v>
      </c>
      <c r="BG226" s="46">
        <f t="shared" si="283"/>
        <v>-0.84387541734813576</v>
      </c>
      <c r="BH226" s="204">
        <f>VLOOKUP(M226,Coefficients!$E$4:$I$7,3)</f>
        <v>0.43099999999999999</v>
      </c>
      <c r="BI226" s="136">
        <f t="shared" si="284"/>
        <v>7.2999999999999995E-2</v>
      </c>
      <c r="BJ226" s="50">
        <f t="shared" si="285"/>
        <v>0.46277459409649135</v>
      </c>
      <c r="BK226" s="134">
        <f t="shared" si="286"/>
        <v>24.807036929401789</v>
      </c>
      <c r="BL226" s="46"/>
      <c r="BM226" s="44"/>
      <c r="CB226" s="205" t="str">
        <f t="shared" si="301"/>
        <v>splash</v>
      </c>
      <c r="CC226" s="212">
        <f t="shared" si="302"/>
        <v>1</v>
      </c>
      <c r="CD226" s="205">
        <f>IF(CB226="atmospheric",IF(CC226&gt;=1,Coefficients!$T$5,Coefficients!$T$4),Coefficients!$T$3)</f>
        <v>7.35</v>
      </c>
      <c r="CE226" s="136">
        <f>IF(S226&lt;Coefficients!$V$3,Coefficients!$X$3-(Coefficients!$X$4-Coefficients!$X$3)*(Coefficients!$V$3-S226)/(Coefficients!$V$4-Coefficients!$V$3),IF(S226&gt;Coefficients!$V$6,(Coefficients!$X$6-Coefficients!$X$5)*(S226-Coefficients!$V$6)/(Coefficients!$V$6-Coefficients!$V$5)+Coefficients!$X$6,VLOOKUP(S226,Coefficients!$V$3:$X$6,3)))</f>
        <v>5.1999999999999975</v>
      </c>
      <c r="CF226" s="119">
        <f t="shared" si="287"/>
        <v>1.6409601519999992E-4</v>
      </c>
      <c r="CG226" s="136">
        <f>VLOOKUP(CB226,Coefficients!$Z$4:$AD$7,4,FALSE)</f>
        <v>0.26500000000000001</v>
      </c>
      <c r="CH226" s="136">
        <f>VLOOKUP(CB226,Coefficients!$Z$4:$AD$7,2,FALSE)</f>
        <v>0.37</v>
      </c>
      <c r="CI226" s="214">
        <f t="shared" si="303"/>
        <v>6.6526698340048691</v>
      </c>
      <c r="CJ226" s="47">
        <f t="shared" si="304"/>
        <v>1.072255640063182</v>
      </c>
      <c r="CK226" s="34">
        <v>3.35</v>
      </c>
      <c r="CL226" s="52">
        <f t="shared" si="288"/>
        <v>0.32007631046662149</v>
      </c>
      <c r="CM226" s="204">
        <f>VLOOKUP(N226,Coefficients!$E$12:$I$16,3)</f>
        <v>6.0350000000000001</v>
      </c>
      <c r="CN226" s="205">
        <f t="shared" si="289"/>
        <v>7.2999999999999995E-2</v>
      </c>
      <c r="CO226" s="203">
        <f t="shared" si="290"/>
        <v>6.4799180403070196</v>
      </c>
      <c r="CP226" s="189">
        <f t="shared" si="291"/>
        <v>347.35607394185581</v>
      </c>
      <c r="DV226" s="48">
        <f t="shared" si="292"/>
        <v>2.6233817709882978E-2</v>
      </c>
    </row>
    <row r="227" spans="1:126" s="135" customFormat="1" outlineLevel="1">
      <c r="A227" s="133"/>
      <c r="B227" s="56" t="s">
        <v>99</v>
      </c>
      <c r="C227" s="56" t="s">
        <v>194</v>
      </c>
      <c r="D227" s="56">
        <v>2057</v>
      </c>
      <c r="E227" s="57">
        <f>'CSIRO Mk3.5 (Drier)'!M85</f>
        <v>23.749000000000002</v>
      </c>
      <c r="F227" s="57">
        <f>'CSIRO Mk3.5 (Drier)'!S85</f>
        <v>56.005937500000002</v>
      </c>
      <c r="G227" s="57">
        <f>'CSIRO Mk3.5 (Drier)'!K85</f>
        <v>610.34999999999968</v>
      </c>
      <c r="H227" s="146">
        <f t="shared" si="242"/>
        <v>2007</v>
      </c>
      <c r="I227" s="141" t="str">
        <f t="shared" si="243"/>
        <v>Pile No 243 @ Berth 107</v>
      </c>
      <c r="J227" s="205" t="str">
        <f t="shared" si="244"/>
        <v>splash</v>
      </c>
      <c r="K227" s="212">
        <f t="shared" si="245"/>
        <v>1</v>
      </c>
      <c r="L227" s="146" t="str">
        <f t="shared" si="246"/>
        <v>C1</v>
      </c>
      <c r="M227" s="146" t="str">
        <f t="shared" si="247"/>
        <v>CB4</v>
      </c>
      <c r="N227" s="146" t="str">
        <f t="shared" si="248"/>
        <v>CL5</v>
      </c>
      <c r="O227" s="146">
        <f t="shared" si="249"/>
        <v>0</v>
      </c>
      <c r="P227" s="146">
        <f t="shared" si="250"/>
        <v>50</v>
      </c>
      <c r="Q227" s="146">
        <f t="shared" si="251"/>
        <v>1200</v>
      </c>
      <c r="R227" s="146">
        <f t="shared" si="252"/>
        <v>60</v>
      </c>
      <c r="S227" s="146">
        <f t="shared" si="253"/>
        <v>0.37</v>
      </c>
      <c r="T227" s="146">
        <f t="shared" si="254"/>
        <v>310</v>
      </c>
      <c r="U227" s="205"/>
      <c r="V227" s="237">
        <f t="shared" si="272"/>
        <v>8.2711872874951645E-2</v>
      </c>
      <c r="W227" s="214">
        <f t="shared" si="273"/>
        <v>3.0054874345617706</v>
      </c>
      <c r="X227" s="205"/>
      <c r="Y227" s="238">
        <f t="shared" si="274"/>
        <v>0.3262301566269572</v>
      </c>
      <c r="Z227" s="214">
        <f t="shared" si="275"/>
        <v>1.0928710247003066</v>
      </c>
      <c r="AA227" s="205"/>
      <c r="AB227" s="207">
        <f>INDEX(Coefficients!$O$3:$O$7,MATCH(S227,Coefficients!$O$3:$O$7))</f>
        <v>0.3</v>
      </c>
      <c r="AC227" s="207">
        <f>INDEX(Coefficients!$O$3:$O$7,MATCH(S227,Coefficients!$O$3:$O$7)+1)</f>
        <v>0.4</v>
      </c>
      <c r="AD227" s="212">
        <f>INDEX(Coefficients!$P$3:$P$7,MATCH(S227,Coefficients!$O$3:$O$7))</f>
        <v>50</v>
      </c>
      <c r="AE227" s="212">
        <f>INDEX(Coefficients!$P$3:$P$7,MATCH(S227,Coefficients!$O$3:$O$7)+1)</f>
        <v>41.8</v>
      </c>
      <c r="AF227" s="212">
        <f t="shared" si="255"/>
        <v>44.26</v>
      </c>
      <c r="AG227" s="136">
        <f t="shared" si="293"/>
        <v>2057</v>
      </c>
      <c r="AH227" s="137">
        <f t="shared" si="294"/>
        <v>23.749000000000002</v>
      </c>
      <c r="AI227" s="207">
        <f t="shared" si="276"/>
        <v>1221.3135000000002</v>
      </c>
      <c r="AJ227" s="213">
        <f t="shared" si="277"/>
        <v>21.05712931034483</v>
      </c>
      <c r="AK227" s="136">
        <v>69</v>
      </c>
      <c r="AL227" s="137">
        <f t="shared" si="295"/>
        <v>56.005937500000002</v>
      </c>
      <c r="AM227" s="214">
        <f t="shared" si="296"/>
        <v>1.067498000122318</v>
      </c>
      <c r="AN227" s="207">
        <f>INDEX(Coefficients!$K$3:$K$10,MATCH(S227,Coefficients!$K$3:$K$10))</f>
        <v>0.35</v>
      </c>
      <c r="AO227" s="207">
        <f>INDEX(Coefficients!$K$3:$K$10,MATCH(S227,Coefficients!$K$3:$K$10)+1)</f>
        <v>0.4</v>
      </c>
      <c r="AP227" s="207">
        <f>INDEX(Coefficients!$L$3:$L$10,MATCH(S227,Coefficients!$K$3:$K$10))</f>
        <v>0.19142307491680963</v>
      </c>
      <c r="AQ227" s="207">
        <f>INDEX(Coefficients!$L$3:$L$10,MATCH(S227,Coefficients!$K$3:$K$10)+1)</f>
        <v>0.35425563574488944</v>
      </c>
      <c r="AR227" s="214">
        <f>INDEX(Coefficients!$M$3:$M$10,MATCH(S227,Coefficients!$K$3:$K$10))</f>
        <v>0.20023799980895765</v>
      </c>
      <c r="AS227" s="214">
        <f>INDEX(Coefficients!$M$3:$M$10,MATCH(S227,Coefficients!$K$3:$K$10)+1)</f>
        <v>0.20987997823914079</v>
      </c>
      <c r="AT227" s="92">
        <f t="shared" si="278"/>
        <v>2.5655609924804158E-5</v>
      </c>
      <c r="AU227" s="140">
        <f t="shared" si="260"/>
        <v>0.20409479118103091</v>
      </c>
      <c r="AV227" s="215">
        <f t="shared" si="279"/>
        <v>1.1201492069083236E-5</v>
      </c>
      <c r="AW227" s="118">
        <f t="shared" si="280"/>
        <v>3.5348465631364658E-2</v>
      </c>
      <c r="AX227" s="136">
        <f t="shared" si="261"/>
        <v>0.71366705445737511</v>
      </c>
      <c r="AY227" s="205">
        <f t="shared" si="297"/>
        <v>84.741590689541354</v>
      </c>
      <c r="AZ227" s="137">
        <f t="shared" si="298"/>
        <v>610.34999999999968</v>
      </c>
      <c r="BA227" s="213">
        <f t="shared" si="281"/>
        <v>26783.899999999998</v>
      </c>
      <c r="BB227" s="228">
        <f t="shared" si="282"/>
        <v>8.7740362068965507E-4</v>
      </c>
      <c r="BC227" s="136" t="str">
        <f t="shared" si="264"/>
        <v>YES</v>
      </c>
      <c r="BD227" s="209">
        <f t="shared" si="299"/>
        <v>4.1355936437475824</v>
      </c>
      <c r="BE227" s="55">
        <f t="shared" si="266"/>
        <v>8.2711872874951645E-2</v>
      </c>
      <c r="BF227" s="126">
        <f t="shared" si="300"/>
        <v>3.0054874345617706</v>
      </c>
      <c r="BG227" s="46">
        <f t="shared" si="283"/>
        <v>-0.84456271647153813</v>
      </c>
      <c r="BH227" s="204">
        <f>VLOOKUP(M227,Coefficients!$E$4:$I$7,3)</f>
        <v>0.43099999999999999</v>
      </c>
      <c r="BI227" s="136">
        <f t="shared" si="284"/>
        <v>7.2999999999999995E-2</v>
      </c>
      <c r="BJ227" s="50">
        <f t="shared" si="285"/>
        <v>0.4642604594913794</v>
      </c>
      <c r="BK227" s="134">
        <f t="shared" si="286"/>
        <v>25.271297388893167</v>
      </c>
      <c r="BL227" s="46"/>
      <c r="BM227" s="44"/>
      <c r="CB227" s="205" t="str">
        <f t="shared" si="301"/>
        <v>splash</v>
      </c>
      <c r="CC227" s="212">
        <f t="shared" si="302"/>
        <v>1</v>
      </c>
      <c r="CD227" s="205">
        <f>IF(CB227="atmospheric",IF(CC227&gt;=1,Coefficients!$T$5,Coefficients!$T$4),Coefficients!$T$3)</f>
        <v>7.35</v>
      </c>
      <c r="CE227" s="136">
        <f>IF(S227&lt;Coefficients!$V$3,Coefficients!$X$3-(Coefficients!$X$4-Coefficients!$X$3)*(Coefficients!$V$3-S227)/(Coefficients!$V$4-Coefficients!$V$3),IF(S227&gt;Coefficients!$V$6,(Coefficients!$X$6-Coefficients!$X$5)*(S227-Coefficients!$V$6)/(Coefficients!$V$6-Coefficients!$V$5)+Coefficients!$X$6,VLOOKUP(S227,Coefficients!$V$3:$X$6,3)))</f>
        <v>5.1999999999999975</v>
      </c>
      <c r="CF227" s="119">
        <f t="shared" si="287"/>
        <v>1.6409601519999992E-4</v>
      </c>
      <c r="CG227" s="136">
        <f>VLOOKUP(CB227,Coefficients!$Z$4:$AD$7,4,FALSE)</f>
        <v>0.26500000000000001</v>
      </c>
      <c r="CH227" s="136">
        <f>VLOOKUP(CB227,Coefficients!$Z$4:$AD$7,2,FALSE)</f>
        <v>0.37</v>
      </c>
      <c r="CI227" s="214">
        <f t="shared" si="303"/>
        <v>6.6511513099069592</v>
      </c>
      <c r="CJ227" s="47">
        <f t="shared" si="304"/>
        <v>1.0928710247003066</v>
      </c>
      <c r="CK227" s="34">
        <v>3.35</v>
      </c>
      <c r="CL227" s="52">
        <f t="shared" si="288"/>
        <v>0.3262301566269572</v>
      </c>
      <c r="CM227" s="204">
        <f>VLOOKUP(N227,Coefficients!$E$12:$I$16,3)</f>
        <v>6.0350000000000001</v>
      </c>
      <c r="CN227" s="205">
        <f t="shared" si="289"/>
        <v>7.2999999999999995E-2</v>
      </c>
      <c r="CO227" s="203">
        <f t="shared" si="290"/>
        <v>6.500723603318967</v>
      </c>
      <c r="CP227" s="189">
        <f t="shared" si="291"/>
        <v>353.8567975451748</v>
      </c>
      <c r="DV227" s="48">
        <f t="shared" si="292"/>
        <v>2.6983107242904449E-2</v>
      </c>
    </row>
    <row r="228" spans="1:126" s="135" customFormat="1" outlineLevel="1">
      <c r="A228" s="133"/>
      <c r="B228" s="56" t="s">
        <v>99</v>
      </c>
      <c r="C228" s="56" t="s">
        <v>194</v>
      </c>
      <c r="D228" s="56">
        <v>2058</v>
      </c>
      <c r="E228" s="57">
        <f>'CSIRO Mk3.5 (Drier)'!M86</f>
        <v>23.866</v>
      </c>
      <c r="F228" s="57">
        <f>'CSIRO Mk3.5 (Drier)'!S86</f>
        <v>55.842500000000001</v>
      </c>
      <c r="G228" s="57">
        <f>'CSIRO Mk3.5 (Drier)'!K86</f>
        <v>617.39999999999964</v>
      </c>
      <c r="H228" s="146">
        <f t="shared" si="242"/>
        <v>2007</v>
      </c>
      <c r="I228" s="141" t="str">
        <f t="shared" si="243"/>
        <v>Pile No 243 @ Berth 107</v>
      </c>
      <c r="J228" s="205" t="str">
        <f t="shared" si="244"/>
        <v>splash</v>
      </c>
      <c r="K228" s="212">
        <f t="shared" si="245"/>
        <v>1</v>
      </c>
      <c r="L228" s="146" t="str">
        <f t="shared" si="246"/>
        <v>C1</v>
      </c>
      <c r="M228" s="146" t="str">
        <f t="shared" si="247"/>
        <v>CB4</v>
      </c>
      <c r="N228" s="146" t="str">
        <f t="shared" si="248"/>
        <v>CL5</v>
      </c>
      <c r="O228" s="146">
        <f t="shared" si="249"/>
        <v>0</v>
      </c>
      <c r="P228" s="146">
        <f t="shared" si="250"/>
        <v>50</v>
      </c>
      <c r="Q228" s="146">
        <f t="shared" si="251"/>
        <v>1200</v>
      </c>
      <c r="R228" s="146">
        <f t="shared" si="252"/>
        <v>60</v>
      </c>
      <c r="S228" s="146">
        <f t="shared" si="253"/>
        <v>0.37</v>
      </c>
      <c r="T228" s="146">
        <f t="shared" si="254"/>
        <v>310</v>
      </c>
      <c r="U228" s="205"/>
      <c r="V228" s="237">
        <f t="shared" si="272"/>
        <v>8.3465001512476641E-2</v>
      </c>
      <c r="W228" s="214">
        <f t="shared" si="273"/>
        <v>3.0431438664380202</v>
      </c>
      <c r="X228" s="205"/>
      <c r="Y228" s="238">
        <f t="shared" si="274"/>
        <v>0.33235650291864061</v>
      </c>
      <c r="Z228" s="214">
        <f t="shared" si="275"/>
        <v>1.1133942847774461</v>
      </c>
      <c r="AA228" s="205"/>
      <c r="AB228" s="207">
        <f>INDEX(Coefficients!$O$3:$O$7,MATCH(S228,Coefficients!$O$3:$O$7))</f>
        <v>0.3</v>
      </c>
      <c r="AC228" s="207">
        <f>INDEX(Coefficients!$O$3:$O$7,MATCH(S228,Coefficients!$O$3:$O$7)+1)</f>
        <v>0.4</v>
      </c>
      <c r="AD228" s="212">
        <f>INDEX(Coefficients!$P$3:$P$7,MATCH(S228,Coefficients!$O$3:$O$7))</f>
        <v>50</v>
      </c>
      <c r="AE228" s="212">
        <f>INDEX(Coefficients!$P$3:$P$7,MATCH(S228,Coefficients!$O$3:$O$7)+1)</f>
        <v>41.8</v>
      </c>
      <c r="AF228" s="212">
        <f t="shared" si="255"/>
        <v>44.26</v>
      </c>
      <c r="AG228" s="136">
        <f t="shared" si="293"/>
        <v>2058</v>
      </c>
      <c r="AH228" s="137">
        <f t="shared" si="294"/>
        <v>23.866</v>
      </c>
      <c r="AI228" s="207">
        <f t="shared" si="276"/>
        <v>1245.1795000000002</v>
      </c>
      <c r="AJ228" s="213">
        <f t="shared" si="277"/>
        <v>21.104737288135595</v>
      </c>
      <c r="AK228" s="136">
        <v>70</v>
      </c>
      <c r="AL228" s="137">
        <f t="shared" si="295"/>
        <v>55.842500000000001</v>
      </c>
      <c r="AM228" s="214">
        <f t="shared" si="296"/>
        <v>1.0706309321660044</v>
      </c>
      <c r="AN228" s="207">
        <f>INDEX(Coefficients!$K$3:$K$10,MATCH(S228,Coefficients!$K$3:$K$10))</f>
        <v>0.35</v>
      </c>
      <c r="AO228" s="207">
        <f>INDEX(Coefficients!$K$3:$K$10,MATCH(S228,Coefficients!$K$3:$K$10)+1)</f>
        <v>0.4</v>
      </c>
      <c r="AP228" s="207">
        <f>INDEX(Coefficients!$L$3:$L$10,MATCH(S228,Coefficients!$K$3:$K$10))</f>
        <v>0.19142307491680963</v>
      </c>
      <c r="AQ228" s="207">
        <f>INDEX(Coefficients!$L$3:$L$10,MATCH(S228,Coefficients!$K$3:$K$10)+1)</f>
        <v>0.35425563574488944</v>
      </c>
      <c r="AR228" s="214">
        <f>INDEX(Coefficients!$M$3:$M$10,MATCH(S228,Coefficients!$K$3:$K$10))</f>
        <v>0.20023799980895765</v>
      </c>
      <c r="AS228" s="214">
        <f>INDEX(Coefficients!$M$3:$M$10,MATCH(S228,Coefficients!$K$3:$K$10)+1)</f>
        <v>0.20987997823914079</v>
      </c>
      <c r="AT228" s="92">
        <f t="shared" si="278"/>
        <v>2.5655609924804158E-5</v>
      </c>
      <c r="AU228" s="140">
        <f t="shared" si="260"/>
        <v>0.20409479118103091</v>
      </c>
      <c r="AV228" s="215">
        <f t="shared" si="279"/>
        <v>1.1162479448432201E-5</v>
      </c>
      <c r="AW228" s="118">
        <f t="shared" si="280"/>
        <v>3.5225353793069583E-2</v>
      </c>
      <c r="AX228" s="136">
        <f t="shared" si="261"/>
        <v>0.71366705445737511</v>
      </c>
      <c r="AY228" s="205">
        <f t="shared" si="297"/>
        <v>84.741590689541354</v>
      </c>
      <c r="AZ228" s="137">
        <f t="shared" si="298"/>
        <v>617.39999999999964</v>
      </c>
      <c r="BA228" s="213">
        <f t="shared" si="281"/>
        <v>27401.299999999996</v>
      </c>
      <c r="BB228" s="228">
        <f t="shared" si="282"/>
        <v>8.8241474576271177E-4</v>
      </c>
      <c r="BC228" s="136" t="str">
        <f t="shared" si="264"/>
        <v>YES</v>
      </c>
      <c r="BD228" s="209">
        <f t="shared" si="299"/>
        <v>4.173250075623832</v>
      </c>
      <c r="BE228" s="55">
        <f t="shared" si="266"/>
        <v>8.3465001512476641E-2</v>
      </c>
      <c r="BF228" s="126">
        <f t="shared" si="300"/>
        <v>3.0431438664380202</v>
      </c>
      <c r="BG228" s="46">
        <f t="shared" si="283"/>
        <v>-0.84521951101619641</v>
      </c>
      <c r="BH228" s="204">
        <f>VLOOKUP(M228,Coefficients!$E$4:$I$7,3)</f>
        <v>0.43099999999999999</v>
      </c>
      <c r="BI228" s="136">
        <f t="shared" si="284"/>
        <v>7.2999999999999995E-2</v>
      </c>
      <c r="BJ228" s="50">
        <f t="shared" si="285"/>
        <v>0.4657583492966102</v>
      </c>
      <c r="BK228" s="134">
        <f t="shared" si="286"/>
        <v>25.737055738189778</v>
      </c>
      <c r="BL228" s="46"/>
      <c r="BM228" s="44"/>
      <c r="CB228" s="205" t="str">
        <f t="shared" si="301"/>
        <v>splash</v>
      </c>
      <c r="CC228" s="212">
        <f t="shared" si="302"/>
        <v>1</v>
      </c>
      <c r="CD228" s="205">
        <f>IF(CB228="atmospheric",IF(CC228&gt;=1,Coefficients!$T$5,Coefficients!$T$4),Coefficients!$T$3)</f>
        <v>7.35</v>
      </c>
      <c r="CE228" s="136">
        <f>IF(S228&lt;Coefficients!$V$3,Coefficients!$X$3-(Coefficients!$X$4-Coefficients!$X$3)*(Coefficients!$V$3-S228)/(Coefficients!$V$4-Coefficients!$V$3),IF(S228&gt;Coefficients!$V$6,(Coefficients!$X$6-Coefficients!$X$5)*(S228-Coefficients!$V$6)/(Coefficients!$V$6-Coefficients!$V$5)+Coefficients!$X$6,VLOOKUP(S228,Coefficients!$V$3:$X$6,3)))</f>
        <v>5.1999999999999975</v>
      </c>
      <c r="CF228" s="119">
        <f t="shared" si="287"/>
        <v>1.6409601519999992E-4</v>
      </c>
      <c r="CG228" s="136">
        <f>VLOOKUP(CB228,Coefficients!$Z$4:$AD$7,4,FALSE)</f>
        <v>0.26500000000000001</v>
      </c>
      <c r="CH228" s="136">
        <f>VLOOKUP(CB228,Coefficients!$Z$4:$AD$7,2,FALSE)</f>
        <v>0.37</v>
      </c>
      <c r="CI228" s="214">
        <f t="shared" si="303"/>
        <v>6.6496095637387755</v>
      </c>
      <c r="CJ228" s="47">
        <f t="shared" si="304"/>
        <v>1.1133942847774461</v>
      </c>
      <c r="CK228" s="34">
        <v>3.35</v>
      </c>
      <c r="CL228" s="52">
        <f t="shared" si="288"/>
        <v>0.33235650291864061</v>
      </c>
      <c r="CM228" s="204">
        <f>VLOOKUP(N228,Coefficients!$E$12:$I$16,3)</f>
        <v>6.0350000000000001</v>
      </c>
      <c r="CN228" s="205">
        <f t="shared" si="289"/>
        <v>7.2999999999999995E-2</v>
      </c>
      <c r="CO228" s="203">
        <f t="shared" si="290"/>
        <v>6.5216975359745764</v>
      </c>
      <c r="CP228" s="189">
        <f t="shared" si="291"/>
        <v>360.37849508114937</v>
      </c>
      <c r="DV228" s="48">
        <f t="shared" si="292"/>
        <v>2.7740136018785784E-2</v>
      </c>
    </row>
    <row r="229" spans="1:126" s="135" customFormat="1" outlineLevel="1">
      <c r="A229" s="133"/>
      <c r="B229" s="56" t="s">
        <v>99</v>
      </c>
      <c r="C229" s="56" t="s">
        <v>194</v>
      </c>
      <c r="D229" s="56">
        <v>2059</v>
      </c>
      <c r="E229" s="57">
        <f>'CSIRO Mk3.5 (Drier)'!M87</f>
        <v>23.983000000000001</v>
      </c>
      <c r="F229" s="57">
        <f>'CSIRO Mk3.5 (Drier)'!S87</f>
        <v>55.679062500000001</v>
      </c>
      <c r="G229" s="57">
        <f>'CSIRO Mk3.5 (Drier)'!K87</f>
        <v>624.44999999999959</v>
      </c>
      <c r="H229" s="146">
        <f t="shared" si="242"/>
        <v>2007</v>
      </c>
      <c r="I229" s="141" t="str">
        <f t="shared" si="243"/>
        <v>Pile No 243 @ Berth 107</v>
      </c>
      <c r="J229" s="205" t="str">
        <f t="shared" si="244"/>
        <v>splash</v>
      </c>
      <c r="K229" s="212">
        <f t="shared" si="245"/>
        <v>1</v>
      </c>
      <c r="L229" s="146" t="str">
        <f t="shared" si="246"/>
        <v>C1</v>
      </c>
      <c r="M229" s="146" t="str">
        <f t="shared" si="247"/>
        <v>CB4</v>
      </c>
      <c r="N229" s="146" t="str">
        <f t="shared" si="248"/>
        <v>CL5</v>
      </c>
      <c r="O229" s="146">
        <f t="shared" si="249"/>
        <v>0</v>
      </c>
      <c r="P229" s="146">
        <f t="shared" si="250"/>
        <v>50</v>
      </c>
      <c r="Q229" s="146">
        <f t="shared" si="251"/>
        <v>1200</v>
      </c>
      <c r="R229" s="146">
        <f t="shared" si="252"/>
        <v>60</v>
      </c>
      <c r="S229" s="146">
        <f t="shared" si="253"/>
        <v>0.37</v>
      </c>
      <c r="T229" s="146">
        <f t="shared" si="254"/>
        <v>310</v>
      </c>
      <c r="U229" s="205"/>
      <c r="V229" s="237">
        <f t="shared" si="272"/>
        <v>8.4220471724655521E-2</v>
      </c>
      <c r="W229" s="214">
        <f t="shared" si="273"/>
        <v>3.0809173770469642</v>
      </c>
      <c r="X229" s="205"/>
      <c r="Y229" s="238">
        <f t="shared" si="274"/>
        <v>0.33845528407290126</v>
      </c>
      <c r="Z229" s="214">
        <f t="shared" si="275"/>
        <v>1.1338252016442192</v>
      </c>
      <c r="AA229" s="205"/>
      <c r="AB229" s="207">
        <f>INDEX(Coefficients!$O$3:$O$7,MATCH(S229,Coefficients!$O$3:$O$7))</f>
        <v>0.3</v>
      </c>
      <c r="AC229" s="207">
        <f>INDEX(Coefficients!$O$3:$O$7,MATCH(S229,Coefficients!$O$3:$O$7)+1)</f>
        <v>0.4</v>
      </c>
      <c r="AD229" s="212">
        <f>INDEX(Coefficients!$P$3:$P$7,MATCH(S229,Coefficients!$O$3:$O$7))</f>
        <v>50</v>
      </c>
      <c r="AE229" s="212">
        <f>INDEX(Coefficients!$P$3:$P$7,MATCH(S229,Coefficients!$O$3:$O$7)+1)</f>
        <v>41.8</v>
      </c>
      <c r="AF229" s="212">
        <f t="shared" si="255"/>
        <v>44.26</v>
      </c>
      <c r="AG229" s="136">
        <f t="shared" si="293"/>
        <v>2059</v>
      </c>
      <c r="AH229" s="137">
        <f t="shared" si="294"/>
        <v>23.983000000000001</v>
      </c>
      <c r="AI229" s="207">
        <f t="shared" si="276"/>
        <v>1269.1625000000001</v>
      </c>
      <c r="AJ229" s="213">
        <f t="shared" si="277"/>
        <v>21.152708333333337</v>
      </c>
      <c r="AK229" s="136">
        <v>71</v>
      </c>
      <c r="AL229" s="137">
        <f t="shared" si="295"/>
        <v>55.679062500000001</v>
      </c>
      <c r="AM229" s="214">
        <f t="shared" si="296"/>
        <v>1.0737960264117863</v>
      </c>
      <c r="AN229" s="207">
        <f>INDEX(Coefficients!$K$3:$K$10,MATCH(S229,Coefficients!$K$3:$K$10))</f>
        <v>0.35</v>
      </c>
      <c r="AO229" s="207">
        <f>INDEX(Coefficients!$K$3:$K$10,MATCH(S229,Coefficients!$K$3:$K$10)+1)</f>
        <v>0.4</v>
      </c>
      <c r="AP229" s="207">
        <f>INDEX(Coefficients!$L$3:$L$10,MATCH(S229,Coefficients!$K$3:$K$10))</f>
        <v>0.19142307491680963</v>
      </c>
      <c r="AQ229" s="207">
        <f>INDEX(Coefficients!$L$3:$L$10,MATCH(S229,Coefficients!$K$3:$K$10)+1)</f>
        <v>0.35425563574488944</v>
      </c>
      <c r="AR229" s="214">
        <f>INDEX(Coefficients!$M$3:$M$10,MATCH(S229,Coefficients!$K$3:$K$10))</f>
        <v>0.20023799980895765</v>
      </c>
      <c r="AS229" s="214">
        <f>INDEX(Coefficients!$M$3:$M$10,MATCH(S229,Coefficients!$K$3:$K$10)+1)</f>
        <v>0.20987997823914079</v>
      </c>
      <c r="AT229" s="92">
        <f t="shared" si="278"/>
        <v>2.5655609924804158E-5</v>
      </c>
      <c r="AU229" s="140">
        <f t="shared" si="260"/>
        <v>0.20409479118103091</v>
      </c>
      <c r="AV229" s="215">
        <f t="shared" si="279"/>
        <v>1.1124255002826278E-5</v>
      </c>
      <c r="AW229" s="118">
        <f t="shared" si="280"/>
        <v>3.5104729192931866E-2</v>
      </c>
      <c r="AX229" s="136">
        <f t="shared" si="261"/>
        <v>0.71366705445737511</v>
      </c>
      <c r="AY229" s="205">
        <f t="shared" si="297"/>
        <v>84.741590689541354</v>
      </c>
      <c r="AZ229" s="137">
        <f t="shared" si="298"/>
        <v>624.44999999999959</v>
      </c>
      <c r="BA229" s="213">
        <f t="shared" si="281"/>
        <v>28025.749999999996</v>
      </c>
      <c r="BB229" s="228">
        <f t="shared" si="282"/>
        <v>8.8748208333333317E-4</v>
      </c>
      <c r="BC229" s="136" t="str">
        <f t="shared" si="264"/>
        <v>YES</v>
      </c>
      <c r="BD229" s="209">
        <f t="shared" si="299"/>
        <v>4.2110235862327761</v>
      </c>
      <c r="BE229" s="55">
        <f t="shared" si="266"/>
        <v>8.4220471724655521E-2</v>
      </c>
      <c r="BF229" s="126">
        <f t="shared" si="300"/>
        <v>3.0809173770469642</v>
      </c>
      <c r="BG229" s="46">
        <f t="shared" si="283"/>
        <v>-0.84584734233144743</v>
      </c>
      <c r="BH229" s="204">
        <f>VLOOKUP(M229,Coefficients!$E$4:$I$7,3)</f>
        <v>0.43099999999999999</v>
      </c>
      <c r="BI229" s="136">
        <f t="shared" si="284"/>
        <v>7.2999999999999995E-2</v>
      </c>
      <c r="BJ229" s="50">
        <f t="shared" si="285"/>
        <v>0.46726766229166672</v>
      </c>
      <c r="BK229" s="134">
        <f t="shared" si="286"/>
        <v>26.204323400481446</v>
      </c>
      <c r="BL229" s="46"/>
      <c r="BM229" s="44"/>
      <c r="CB229" s="205" t="str">
        <f t="shared" si="301"/>
        <v>splash</v>
      </c>
      <c r="CC229" s="212">
        <f t="shared" si="302"/>
        <v>1</v>
      </c>
      <c r="CD229" s="205">
        <f>IF(CB229="atmospheric",IF(CC229&gt;=1,Coefficients!$T$5,Coefficients!$T$4),Coefficients!$T$3)</f>
        <v>7.35</v>
      </c>
      <c r="CE229" s="136">
        <f>IF(S229&lt;Coefficients!$V$3,Coefficients!$X$3-(Coefficients!$X$4-Coefficients!$X$3)*(Coefficients!$V$3-S229)/(Coefficients!$V$4-Coefficients!$V$3),IF(S229&gt;Coefficients!$V$6,(Coefficients!$X$6-Coefficients!$X$5)*(S229-Coefficients!$V$6)/(Coefficients!$V$6-Coefficients!$V$5)+Coefficients!$X$6,VLOOKUP(S229,Coefficients!$V$3:$X$6,3)))</f>
        <v>5.1999999999999975</v>
      </c>
      <c r="CF229" s="119">
        <f t="shared" si="287"/>
        <v>1.6409601519999992E-4</v>
      </c>
      <c r="CG229" s="136">
        <f>VLOOKUP(CB229,Coefficients!$Z$4:$AD$7,4,FALSE)</f>
        <v>0.26500000000000001</v>
      </c>
      <c r="CH229" s="136">
        <f>VLOOKUP(CB229,Coefficients!$Z$4:$AD$7,2,FALSE)</f>
        <v>0.37</v>
      </c>
      <c r="CI229" s="214">
        <f t="shared" si="303"/>
        <v>6.6480461532684396</v>
      </c>
      <c r="CJ229" s="47">
        <f t="shared" si="304"/>
        <v>1.1338252016442192</v>
      </c>
      <c r="CK229" s="34">
        <v>3.35</v>
      </c>
      <c r="CL229" s="52">
        <f t="shared" si="288"/>
        <v>0.33845528407290126</v>
      </c>
      <c r="CM229" s="204">
        <f>VLOOKUP(N229,Coefficients!$E$12:$I$16,3)</f>
        <v>6.0350000000000001</v>
      </c>
      <c r="CN229" s="205">
        <f t="shared" si="289"/>
        <v>7.2999999999999995E-2</v>
      </c>
      <c r="CO229" s="203">
        <f t="shared" si="290"/>
        <v>6.5428314197916677</v>
      </c>
      <c r="CP229" s="189">
        <f t="shared" si="291"/>
        <v>366.92132650094106</v>
      </c>
      <c r="DV229" s="48">
        <f t="shared" si="292"/>
        <v>2.8504863682322034E-2</v>
      </c>
    </row>
    <row r="230" spans="1:126" s="135" customFormat="1" outlineLevel="1">
      <c r="A230" s="133"/>
      <c r="B230" s="56" t="s">
        <v>99</v>
      </c>
      <c r="C230" s="56" t="s">
        <v>194</v>
      </c>
      <c r="D230" s="56">
        <v>2060</v>
      </c>
      <c r="E230" s="57">
        <f>'CSIRO Mk3.5 (Drier)'!M88</f>
        <v>24.1</v>
      </c>
      <c r="F230" s="57">
        <f>'CSIRO Mk3.5 (Drier)'!S88</f>
        <v>55.515625</v>
      </c>
      <c r="G230" s="57">
        <f>'CSIRO Mk3.5 (Drier)'!K88</f>
        <v>631.5</v>
      </c>
      <c r="H230" s="146">
        <f t="shared" si="242"/>
        <v>2007</v>
      </c>
      <c r="I230" s="141" t="str">
        <f t="shared" si="243"/>
        <v>Pile No 243 @ Berth 107</v>
      </c>
      <c r="J230" s="205" t="str">
        <f t="shared" si="244"/>
        <v>splash</v>
      </c>
      <c r="K230" s="212">
        <f t="shared" si="245"/>
        <v>1</v>
      </c>
      <c r="L230" s="146" t="str">
        <f t="shared" si="246"/>
        <v>C1</v>
      </c>
      <c r="M230" s="146" t="str">
        <f t="shared" si="247"/>
        <v>CB4</v>
      </c>
      <c r="N230" s="146" t="str">
        <f t="shared" si="248"/>
        <v>CL5</v>
      </c>
      <c r="O230" s="146">
        <f t="shared" si="249"/>
        <v>0</v>
      </c>
      <c r="P230" s="146">
        <f t="shared" si="250"/>
        <v>50</v>
      </c>
      <c r="Q230" s="146">
        <f t="shared" si="251"/>
        <v>1200</v>
      </c>
      <c r="R230" s="146">
        <f t="shared" si="252"/>
        <v>60</v>
      </c>
      <c r="S230" s="146">
        <f t="shared" si="253"/>
        <v>0.37</v>
      </c>
      <c r="T230" s="146">
        <f t="shared" si="254"/>
        <v>310</v>
      </c>
      <c r="U230" s="205"/>
      <c r="V230" s="237">
        <f t="shared" si="272"/>
        <v>8.4978238107290396E-2</v>
      </c>
      <c r="W230" s="214">
        <f t="shared" si="273"/>
        <v>3.1188056961787081</v>
      </c>
      <c r="X230" s="205"/>
      <c r="Y230" s="238">
        <f t="shared" si="274"/>
        <v>0.34452629871739948</v>
      </c>
      <c r="Z230" s="214">
        <f t="shared" si="275"/>
        <v>1.1541631007032882</v>
      </c>
      <c r="AA230" s="205"/>
      <c r="AB230" s="207">
        <f>INDEX(Coefficients!$O$3:$O$7,MATCH(S230,Coefficients!$O$3:$O$7))</f>
        <v>0.3</v>
      </c>
      <c r="AC230" s="207">
        <f>INDEX(Coefficients!$O$3:$O$7,MATCH(S230,Coefficients!$O$3:$O$7)+1)</f>
        <v>0.4</v>
      </c>
      <c r="AD230" s="212">
        <f>INDEX(Coefficients!$P$3:$P$7,MATCH(S230,Coefficients!$O$3:$O$7))</f>
        <v>50</v>
      </c>
      <c r="AE230" s="212">
        <f>INDEX(Coefficients!$P$3:$P$7,MATCH(S230,Coefficients!$O$3:$O$7)+1)</f>
        <v>41.8</v>
      </c>
      <c r="AF230" s="212">
        <f t="shared" si="255"/>
        <v>44.26</v>
      </c>
      <c r="AG230" s="136">
        <f t="shared" si="293"/>
        <v>2060</v>
      </c>
      <c r="AH230" s="137">
        <f t="shared" si="294"/>
        <v>24.1</v>
      </c>
      <c r="AI230" s="207">
        <f t="shared" si="276"/>
        <v>1293.2625</v>
      </c>
      <c r="AJ230" s="213">
        <f t="shared" si="277"/>
        <v>21.201024590163936</v>
      </c>
      <c r="AK230" s="136">
        <v>72</v>
      </c>
      <c r="AL230" s="137">
        <f t="shared" si="295"/>
        <v>55.515625</v>
      </c>
      <c r="AM230" s="214">
        <f t="shared" si="296"/>
        <v>1.0769923077204564</v>
      </c>
      <c r="AN230" s="207">
        <f>INDEX(Coefficients!$K$3:$K$10,MATCH(S230,Coefficients!$K$3:$K$10))</f>
        <v>0.35</v>
      </c>
      <c r="AO230" s="207">
        <f>INDEX(Coefficients!$K$3:$K$10,MATCH(S230,Coefficients!$K$3:$K$10)+1)</f>
        <v>0.4</v>
      </c>
      <c r="AP230" s="207">
        <f>INDEX(Coefficients!$L$3:$L$10,MATCH(S230,Coefficients!$K$3:$K$10))</f>
        <v>0.19142307491680963</v>
      </c>
      <c r="AQ230" s="207">
        <f>INDEX(Coefficients!$L$3:$L$10,MATCH(S230,Coefficients!$K$3:$K$10)+1)</f>
        <v>0.35425563574488944</v>
      </c>
      <c r="AR230" s="214">
        <f>INDEX(Coefficients!$M$3:$M$10,MATCH(S230,Coefficients!$K$3:$K$10))</f>
        <v>0.20023799980895765</v>
      </c>
      <c r="AS230" s="214">
        <f>INDEX(Coefficients!$M$3:$M$10,MATCH(S230,Coefficients!$K$3:$K$10)+1)</f>
        <v>0.20987997823914079</v>
      </c>
      <c r="AT230" s="92">
        <f t="shared" si="278"/>
        <v>2.5655609924804158E-5</v>
      </c>
      <c r="AU230" s="140">
        <f t="shared" si="260"/>
        <v>0.20409479118103091</v>
      </c>
      <c r="AV230" s="215">
        <f t="shared" si="279"/>
        <v>1.1086790064670943E-5</v>
      </c>
      <c r="AW230" s="118">
        <f t="shared" si="280"/>
        <v>3.4986501364835616E-2</v>
      </c>
      <c r="AX230" s="136">
        <f t="shared" si="261"/>
        <v>0.71366705445737511</v>
      </c>
      <c r="AY230" s="205">
        <f t="shared" si="297"/>
        <v>84.741590689541354</v>
      </c>
      <c r="AZ230" s="137">
        <f t="shared" si="298"/>
        <v>631.5</v>
      </c>
      <c r="BA230" s="213">
        <f t="shared" si="281"/>
        <v>28657.249999999996</v>
      </c>
      <c r="BB230" s="228">
        <f t="shared" si="282"/>
        <v>8.9260286885245888E-4</v>
      </c>
      <c r="BC230" s="136" t="str">
        <f t="shared" si="264"/>
        <v>YES</v>
      </c>
      <c r="BD230" s="209">
        <f t="shared" si="299"/>
        <v>4.2489119053645199</v>
      </c>
      <c r="BE230" s="55">
        <f t="shared" si="266"/>
        <v>8.4978238107290396E-2</v>
      </c>
      <c r="BF230" s="126">
        <f t="shared" si="300"/>
        <v>3.1188056961787081</v>
      </c>
      <c r="BG230" s="46">
        <f t="shared" si="283"/>
        <v>-0.84644764879133849</v>
      </c>
      <c r="BH230" s="204">
        <f>VLOOKUP(M230,Coefficients!$E$4:$I$7,3)</f>
        <v>0.43099999999999999</v>
      </c>
      <c r="BI230" s="136">
        <f t="shared" si="284"/>
        <v>7.2999999999999995E-2</v>
      </c>
      <c r="BJ230" s="50">
        <f t="shared" si="285"/>
        <v>0.46878783668032792</v>
      </c>
      <c r="BK230" s="134">
        <f t="shared" si="286"/>
        <v>26.673111237161773</v>
      </c>
      <c r="BL230" s="46"/>
      <c r="BM230" s="44"/>
      <c r="CB230" s="205" t="str">
        <f t="shared" si="301"/>
        <v>splash</v>
      </c>
      <c r="CC230" s="212">
        <f t="shared" si="302"/>
        <v>1</v>
      </c>
      <c r="CD230" s="205">
        <f>IF(CB230="atmospheric",IF(CC230&gt;=1,Coefficients!$T$5,Coefficients!$T$4),Coefficients!$T$3)</f>
        <v>7.35</v>
      </c>
      <c r="CE230" s="136">
        <f>IF(S230&lt;Coefficients!$V$3,Coefficients!$X$3-(Coefficients!$X$4-Coefficients!$X$3)*(Coefficients!$V$3-S230)/(Coefficients!$V$4-Coefficients!$V$3),IF(S230&gt;Coefficients!$V$6,(Coefficients!$X$6-Coefficients!$X$5)*(S230-Coefficients!$V$6)/(Coefficients!$V$6-Coefficients!$V$5)+Coefficients!$X$6,VLOOKUP(S230,Coefficients!$V$3:$X$6,3)))</f>
        <v>5.1999999999999975</v>
      </c>
      <c r="CF230" s="119">
        <f t="shared" si="287"/>
        <v>1.6409601519999992E-4</v>
      </c>
      <c r="CG230" s="136">
        <f>VLOOKUP(CB230,Coefficients!$Z$4:$AD$7,4,FALSE)</f>
        <v>0.26500000000000001</v>
      </c>
      <c r="CH230" s="136">
        <f>VLOOKUP(CB230,Coefficients!$Z$4:$AD$7,2,FALSE)</f>
        <v>0.37</v>
      </c>
      <c r="CI230" s="214">
        <f t="shared" si="303"/>
        <v>6.6464625311967804</v>
      </c>
      <c r="CJ230" s="47">
        <f t="shared" si="304"/>
        <v>1.1541631007032882</v>
      </c>
      <c r="CK230" s="34">
        <v>3.35</v>
      </c>
      <c r="CL230" s="52">
        <f t="shared" si="288"/>
        <v>0.34452629871739948</v>
      </c>
      <c r="CM230" s="204">
        <f>VLOOKUP(N230,Coefficients!$E$12:$I$16,3)</f>
        <v>6.0350000000000001</v>
      </c>
      <c r="CN230" s="205">
        <f t="shared" si="289"/>
        <v>7.2999999999999995E-2</v>
      </c>
      <c r="CO230" s="203">
        <f t="shared" si="290"/>
        <v>6.5641173883196737</v>
      </c>
      <c r="CP230" s="189">
        <f t="shared" si="291"/>
        <v>373.48544388926075</v>
      </c>
      <c r="DV230" s="48">
        <f t="shared" si="292"/>
        <v>2.9277237846630631E-2</v>
      </c>
    </row>
    <row r="231" spans="1:126" s="135" customFormat="1" outlineLevel="1">
      <c r="A231" s="133"/>
      <c r="B231" s="56" t="s">
        <v>99</v>
      </c>
      <c r="C231" s="56" t="s">
        <v>194</v>
      </c>
      <c r="D231" s="56">
        <v>2061</v>
      </c>
      <c r="E231" s="57">
        <f>'CSIRO Mk3.5 (Drier)'!M89</f>
        <v>24.217000000000002</v>
      </c>
      <c r="F231" s="57">
        <f>'CSIRO Mk3.5 (Drier)'!S89</f>
        <v>55.352187499999999</v>
      </c>
      <c r="G231" s="57">
        <f>'CSIRO Mk3.5 (Drier)'!K89</f>
        <v>639.25</v>
      </c>
      <c r="H231" s="146">
        <f t="shared" si="242"/>
        <v>2007</v>
      </c>
      <c r="I231" s="141" t="str">
        <f t="shared" si="243"/>
        <v>Pile No 243 @ Berth 107</v>
      </c>
      <c r="J231" s="205" t="str">
        <f t="shared" si="244"/>
        <v>splash</v>
      </c>
      <c r="K231" s="212">
        <f t="shared" si="245"/>
        <v>1</v>
      </c>
      <c r="L231" s="146" t="str">
        <f t="shared" si="246"/>
        <v>C1</v>
      </c>
      <c r="M231" s="146" t="str">
        <f t="shared" si="247"/>
        <v>CB4</v>
      </c>
      <c r="N231" s="146" t="str">
        <f t="shared" si="248"/>
        <v>CL5</v>
      </c>
      <c r="O231" s="146">
        <f t="shared" si="249"/>
        <v>0</v>
      </c>
      <c r="P231" s="146">
        <f t="shared" si="250"/>
        <v>50</v>
      </c>
      <c r="Q231" s="146">
        <f t="shared" si="251"/>
        <v>1200</v>
      </c>
      <c r="R231" s="146">
        <f t="shared" si="252"/>
        <v>60</v>
      </c>
      <c r="S231" s="146">
        <f t="shared" si="253"/>
        <v>0.37</v>
      </c>
      <c r="T231" s="146">
        <f t="shared" si="254"/>
        <v>310</v>
      </c>
      <c r="U231" s="205"/>
      <c r="V231" s="237">
        <f t="shared" si="272"/>
        <v>8.5739283097409955E-2</v>
      </c>
      <c r="W231" s="214">
        <f t="shared" si="273"/>
        <v>3.1568579456846861</v>
      </c>
      <c r="X231" s="205"/>
      <c r="Y231" s="238">
        <f t="shared" si="274"/>
        <v>0.35056942689103543</v>
      </c>
      <c r="Z231" s="214">
        <f t="shared" si="275"/>
        <v>1.1744075800849687</v>
      </c>
      <c r="AA231" s="205"/>
      <c r="AB231" s="207">
        <f>INDEX(Coefficients!$O$3:$O$7,MATCH(S231,Coefficients!$O$3:$O$7))</f>
        <v>0.3</v>
      </c>
      <c r="AC231" s="207">
        <f>INDEX(Coefficients!$O$3:$O$7,MATCH(S231,Coefficients!$O$3:$O$7)+1)</f>
        <v>0.4</v>
      </c>
      <c r="AD231" s="212">
        <f>INDEX(Coefficients!$P$3:$P$7,MATCH(S231,Coefficients!$O$3:$O$7))</f>
        <v>50</v>
      </c>
      <c r="AE231" s="212">
        <f>INDEX(Coefficients!$P$3:$P$7,MATCH(S231,Coefficients!$O$3:$O$7)+1)</f>
        <v>41.8</v>
      </c>
      <c r="AF231" s="212">
        <f t="shared" si="255"/>
        <v>44.26</v>
      </c>
      <c r="AG231" s="136">
        <f t="shared" si="293"/>
        <v>2061</v>
      </c>
      <c r="AH231" s="137">
        <f t="shared" si="294"/>
        <v>24.217000000000002</v>
      </c>
      <c r="AI231" s="207">
        <f t="shared" si="276"/>
        <v>1317.4795000000001</v>
      </c>
      <c r="AJ231" s="213">
        <f t="shared" si="277"/>
        <v>21.249669354838712</v>
      </c>
      <c r="AK231" s="136">
        <v>73</v>
      </c>
      <c r="AL231" s="137">
        <f t="shared" si="295"/>
        <v>55.352187499999999</v>
      </c>
      <c r="AM231" s="214">
        <f t="shared" si="296"/>
        <v>1.0802188671867681</v>
      </c>
      <c r="AN231" s="207">
        <f>INDEX(Coefficients!$K$3:$K$10,MATCH(S231,Coefficients!$K$3:$K$10))</f>
        <v>0.35</v>
      </c>
      <c r="AO231" s="207">
        <f>INDEX(Coefficients!$K$3:$K$10,MATCH(S231,Coefficients!$K$3:$K$10)+1)</f>
        <v>0.4</v>
      </c>
      <c r="AP231" s="207">
        <f>INDEX(Coefficients!$L$3:$L$10,MATCH(S231,Coefficients!$K$3:$K$10))</f>
        <v>0.19142307491680963</v>
      </c>
      <c r="AQ231" s="207">
        <f>INDEX(Coefficients!$L$3:$L$10,MATCH(S231,Coefficients!$K$3:$K$10)+1)</f>
        <v>0.35425563574488944</v>
      </c>
      <c r="AR231" s="214">
        <f>INDEX(Coefficients!$M$3:$M$10,MATCH(S231,Coefficients!$K$3:$K$10))</f>
        <v>0.20023799980895765</v>
      </c>
      <c r="AS231" s="214">
        <f>INDEX(Coefficients!$M$3:$M$10,MATCH(S231,Coefficients!$K$3:$K$10)+1)</f>
        <v>0.20987997823914079</v>
      </c>
      <c r="AT231" s="92">
        <f t="shared" si="278"/>
        <v>2.5655609924804158E-5</v>
      </c>
      <c r="AU231" s="140">
        <f t="shared" si="260"/>
        <v>0.20409479118103091</v>
      </c>
      <c r="AV231" s="215">
        <f t="shared" si="279"/>
        <v>1.1050057457565984E-5</v>
      </c>
      <c r="AW231" s="118">
        <f t="shared" si="280"/>
        <v>3.4870584548415788E-2</v>
      </c>
      <c r="AX231" s="136">
        <f t="shared" si="261"/>
        <v>0.71366705445737511</v>
      </c>
      <c r="AY231" s="205">
        <f t="shared" si="297"/>
        <v>84.741590689541354</v>
      </c>
      <c r="AZ231" s="137">
        <f t="shared" si="298"/>
        <v>639.25</v>
      </c>
      <c r="BA231" s="213">
        <f t="shared" si="281"/>
        <v>29296.499999999996</v>
      </c>
      <c r="BB231" s="228">
        <f t="shared" si="282"/>
        <v>8.9779596774193537E-4</v>
      </c>
      <c r="BC231" s="136" t="str">
        <f t="shared" si="264"/>
        <v>YES</v>
      </c>
      <c r="BD231" s="209">
        <f t="shared" si="299"/>
        <v>4.286964154870498</v>
      </c>
      <c r="BE231" s="55">
        <f t="shared" si="266"/>
        <v>8.5739283097409955E-2</v>
      </c>
      <c r="BF231" s="126">
        <f t="shared" si="300"/>
        <v>3.1568579456846861</v>
      </c>
      <c r="BG231" s="46">
        <f t="shared" si="283"/>
        <v>-0.84701994661256463</v>
      </c>
      <c r="BH231" s="204">
        <f>VLOOKUP(M231,Coefficients!$E$4:$I$7,3)</f>
        <v>0.43099999999999999</v>
      </c>
      <c r="BI231" s="136">
        <f t="shared" si="284"/>
        <v>7.2999999999999995E-2</v>
      </c>
      <c r="BJ231" s="50">
        <f t="shared" si="285"/>
        <v>0.47031834691129032</v>
      </c>
      <c r="BK231" s="134">
        <f t="shared" si="286"/>
        <v>27.143429584073065</v>
      </c>
      <c r="BL231" s="46"/>
      <c r="BM231" s="44"/>
      <c r="CB231" s="205" t="str">
        <f t="shared" si="301"/>
        <v>splash</v>
      </c>
      <c r="CC231" s="212">
        <f t="shared" si="302"/>
        <v>1</v>
      </c>
      <c r="CD231" s="205">
        <f>IF(CB231="atmospheric",IF(CC231&gt;=1,Coefficients!$T$5,Coefficients!$T$4),Coefficients!$T$3)</f>
        <v>7.35</v>
      </c>
      <c r="CE231" s="136">
        <f>IF(S231&lt;Coefficients!$V$3,Coefficients!$X$3-(Coefficients!$X$4-Coefficients!$X$3)*(Coefficients!$V$3-S231)/(Coefficients!$V$4-Coefficients!$V$3),IF(S231&gt;Coefficients!$V$6,(Coefficients!$X$6-Coefficients!$X$5)*(S231-Coefficients!$V$6)/(Coefficients!$V$6-Coefficients!$V$5)+Coefficients!$X$6,VLOOKUP(S231,Coefficients!$V$3:$X$6,3)))</f>
        <v>5.1999999999999975</v>
      </c>
      <c r="CF231" s="119">
        <f t="shared" si="287"/>
        <v>1.6409601519999992E-4</v>
      </c>
      <c r="CG231" s="136">
        <f>VLOOKUP(CB231,Coefficients!$Z$4:$AD$7,4,FALSE)</f>
        <v>0.26500000000000001</v>
      </c>
      <c r="CH231" s="136">
        <f>VLOOKUP(CB231,Coefficients!$Z$4:$AD$7,2,FALSE)</f>
        <v>0.37</v>
      </c>
      <c r="CI231" s="214">
        <f t="shared" si="303"/>
        <v>6.6448516698488991</v>
      </c>
      <c r="CJ231" s="47">
        <f t="shared" si="304"/>
        <v>1.1744075800849687</v>
      </c>
      <c r="CK231" s="34">
        <v>3.35</v>
      </c>
      <c r="CL231" s="52">
        <f t="shared" si="288"/>
        <v>0.35056942689103543</v>
      </c>
      <c r="CM231" s="204">
        <f>VLOOKUP(N231,Coefficients!$E$12:$I$16,3)</f>
        <v>6.0350000000000001</v>
      </c>
      <c r="CN231" s="205">
        <f t="shared" si="289"/>
        <v>7.2999999999999995E-2</v>
      </c>
      <c r="CO231" s="203">
        <f t="shared" si="290"/>
        <v>6.585548082620968</v>
      </c>
      <c r="CP231" s="189">
        <f t="shared" si="291"/>
        <v>380.07099197188171</v>
      </c>
      <c r="DV231" s="48">
        <f t="shared" si="292"/>
        <v>3.005757133750725E-2</v>
      </c>
    </row>
    <row r="232" spans="1:126" s="135" customFormat="1" outlineLevel="1">
      <c r="A232" s="133"/>
      <c r="B232" s="56" t="s">
        <v>99</v>
      </c>
      <c r="C232" s="56" t="s">
        <v>194</v>
      </c>
      <c r="D232" s="56">
        <v>2062</v>
      </c>
      <c r="E232" s="57">
        <f>'CSIRO Mk3.5 (Drier)'!M90</f>
        <v>24.334000000000003</v>
      </c>
      <c r="F232" s="57">
        <f>'CSIRO Mk3.5 (Drier)'!S90</f>
        <v>55.188749999999999</v>
      </c>
      <c r="G232" s="57">
        <f>'CSIRO Mk3.5 (Drier)'!K90</f>
        <v>647</v>
      </c>
      <c r="H232" s="146">
        <f t="shared" si="242"/>
        <v>2007</v>
      </c>
      <c r="I232" s="141" t="str">
        <f t="shared" si="243"/>
        <v>Pile No 243 @ Berth 107</v>
      </c>
      <c r="J232" s="205" t="str">
        <f t="shared" si="244"/>
        <v>splash</v>
      </c>
      <c r="K232" s="212">
        <f t="shared" si="245"/>
        <v>1</v>
      </c>
      <c r="L232" s="146" t="str">
        <f t="shared" si="246"/>
        <v>C1</v>
      </c>
      <c r="M232" s="146" t="str">
        <f t="shared" si="247"/>
        <v>CB4</v>
      </c>
      <c r="N232" s="146" t="str">
        <f t="shared" si="248"/>
        <v>CL5</v>
      </c>
      <c r="O232" s="146">
        <f t="shared" si="249"/>
        <v>0</v>
      </c>
      <c r="P232" s="146">
        <f t="shared" si="250"/>
        <v>50</v>
      </c>
      <c r="Q232" s="146">
        <f t="shared" si="251"/>
        <v>1200</v>
      </c>
      <c r="R232" s="146">
        <f t="shared" si="252"/>
        <v>60</v>
      </c>
      <c r="S232" s="146">
        <f t="shared" si="253"/>
        <v>0.37</v>
      </c>
      <c r="T232" s="146">
        <f t="shared" si="254"/>
        <v>310</v>
      </c>
      <c r="U232" s="205"/>
      <c r="V232" s="237">
        <f t="shared" si="272"/>
        <v>8.6503528488388423E-2</v>
      </c>
      <c r="W232" s="214">
        <f t="shared" si="273"/>
        <v>3.1950702152336095</v>
      </c>
      <c r="X232" s="205"/>
      <c r="Y232" s="238">
        <f t="shared" si="274"/>
        <v>0.35658457420145856</v>
      </c>
      <c r="Z232" s="214">
        <f t="shared" si="275"/>
        <v>1.1945583235748862</v>
      </c>
      <c r="AA232" s="205"/>
      <c r="AB232" s="207">
        <f>INDEX(Coefficients!$O$3:$O$7,MATCH(S232,Coefficients!$O$3:$O$7))</f>
        <v>0.3</v>
      </c>
      <c r="AC232" s="207">
        <f>INDEX(Coefficients!$O$3:$O$7,MATCH(S232,Coefficients!$O$3:$O$7)+1)</f>
        <v>0.4</v>
      </c>
      <c r="AD232" s="212">
        <f>INDEX(Coefficients!$P$3:$P$7,MATCH(S232,Coefficients!$O$3:$O$7))</f>
        <v>50</v>
      </c>
      <c r="AE232" s="212">
        <f>INDEX(Coefficients!$P$3:$P$7,MATCH(S232,Coefficients!$O$3:$O$7)+1)</f>
        <v>41.8</v>
      </c>
      <c r="AF232" s="212">
        <f t="shared" si="255"/>
        <v>44.26</v>
      </c>
      <c r="AG232" s="136">
        <f t="shared" si="293"/>
        <v>2062</v>
      </c>
      <c r="AH232" s="137">
        <f t="shared" si="294"/>
        <v>24.334000000000003</v>
      </c>
      <c r="AI232" s="207">
        <f t="shared" si="276"/>
        <v>1341.8135000000002</v>
      </c>
      <c r="AJ232" s="213">
        <f t="shared" si="277"/>
        <v>21.298626984126987</v>
      </c>
      <c r="AK232" s="136">
        <v>74</v>
      </c>
      <c r="AL232" s="137">
        <f t="shared" si="295"/>
        <v>55.188749999999999</v>
      </c>
      <c r="AM232" s="214">
        <f t="shared" si="296"/>
        <v>1.0834748568039396</v>
      </c>
      <c r="AN232" s="207">
        <f>INDEX(Coefficients!$K$3:$K$10,MATCH(S232,Coefficients!$K$3:$K$10))</f>
        <v>0.35</v>
      </c>
      <c r="AO232" s="207">
        <f>INDEX(Coefficients!$K$3:$K$10,MATCH(S232,Coefficients!$K$3:$K$10)+1)</f>
        <v>0.4</v>
      </c>
      <c r="AP232" s="207">
        <f>INDEX(Coefficients!$L$3:$L$10,MATCH(S232,Coefficients!$K$3:$K$10))</f>
        <v>0.19142307491680963</v>
      </c>
      <c r="AQ232" s="207">
        <f>INDEX(Coefficients!$L$3:$L$10,MATCH(S232,Coefficients!$K$3:$K$10)+1)</f>
        <v>0.35425563574488944</v>
      </c>
      <c r="AR232" s="214">
        <f>INDEX(Coefficients!$M$3:$M$10,MATCH(S232,Coefficients!$K$3:$K$10))</f>
        <v>0.20023799980895765</v>
      </c>
      <c r="AS232" s="214">
        <f>INDEX(Coefficients!$M$3:$M$10,MATCH(S232,Coefficients!$K$3:$K$10)+1)</f>
        <v>0.20987997823914079</v>
      </c>
      <c r="AT232" s="92">
        <f t="shared" si="278"/>
        <v>2.5655609924804158E-5</v>
      </c>
      <c r="AU232" s="140">
        <f t="shared" si="260"/>
        <v>0.20409479118103091</v>
      </c>
      <c r="AV232" s="215">
        <f t="shared" si="279"/>
        <v>1.1014031396153924E-5</v>
      </c>
      <c r="AW232" s="118">
        <f t="shared" si="280"/>
        <v>3.4756897373010603E-2</v>
      </c>
      <c r="AX232" s="136">
        <f t="shared" si="261"/>
        <v>0.71366705445737511</v>
      </c>
      <c r="AY232" s="205">
        <f t="shared" si="297"/>
        <v>84.741590689541354</v>
      </c>
      <c r="AZ232" s="137">
        <f t="shared" si="298"/>
        <v>647</v>
      </c>
      <c r="BA232" s="213">
        <f t="shared" si="281"/>
        <v>29943.499999999996</v>
      </c>
      <c r="BB232" s="228">
        <f t="shared" si="282"/>
        <v>9.0305793650793649E-4</v>
      </c>
      <c r="BC232" s="136" t="str">
        <f t="shared" si="264"/>
        <v>YES</v>
      </c>
      <c r="BD232" s="209">
        <f t="shared" si="299"/>
        <v>4.3251764244194213</v>
      </c>
      <c r="BE232" s="55">
        <f t="shared" si="266"/>
        <v>8.6503528488388423E-2</v>
      </c>
      <c r="BF232" s="126">
        <f t="shared" si="300"/>
        <v>3.1950702152336095</v>
      </c>
      <c r="BG232" s="46">
        <f t="shared" si="283"/>
        <v>-0.84756563030574172</v>
      </c>
      <c r="BH232" s="204">
        <f>VLOOKUP(M232,Coefficients!$E$4:$I$7,3)</f>
        <v>0.43099999999999999</v>
      </c>
      <c r="BI232" s="136">
        <f t="shared" si="284"/>
        <v>7.2999999999999995E-2</v>
      </c>
      <c r="BJ232" s="50">
        <f t="shared" si="285"/>
        <v>0.47185870080158732</v>
      </c>
      <c r="BK232" s="134">
        <f t="shared" si="286"/>
        <v>27.615288284874651</v>
      </c>
      <c r="BL232" s="46"/>
      <c r="BM232" s="44"/>
      <c r="CB232" s="205" t="str">
        <f t="shared" si="301"/>
        <v>splash</v>
      </c>
      <c r="CC232" s="212">
        <f t="shared" si="302"/>
        <v>1</v>
      </c>
      <c r="CD232" s="205">
        <f>IF(CB232="atmospheric",IF(CC232&gt;=1,Coefficients!$T$5,Coefficients!$T$4),Coefficients!$T$3)</f>
        <v>7.35</v>
      </c>
      <c r="CE232" s="136">
        <f>IF(S232&lt;Coefficients!$V$3,Coefficients!$X$3-(Coefficients!$X$4-Coefficients!$X$3)*(Coefficients!$V$3-S232)/(Coefficients!$V$4-Coefficients!$V$3),IF(S232&gt;Coefficients!$V$6,(Coefficients!$X$6-Coefficients!$X$5)*(S232-Coefficients!$V$6)/(Coefficients!$V$6-Coefficients!$V$5)+Coefficients!$X$6,VLOOKUP(S232,Coefficients!$V$3:$X$6,3)))</f>
        <v>5.1999999999999975</v>
      </c>
      <c r="CF232" s="119">
        <f t="shared" si="287"/>
        <v>1.6409601519999992E-4</v>
      </c>
      <c r="CG232" s="136">
        <f>VLOOKUP(CB232,Coefficients!$Z$4:$AD$7,4,FALSE)</f>
        <v>0.26500000000000001</v>
      </c>
      <c r="CH232" s="136">
        <f>VLOOKUP(CB232,Coefficients!$Z$4:$AD$7,2,FALSE)</f>
        <v>0.37</v>
      </c>
      <c r="CI232" s="214">
        <f t="shared" si="303"/>
        <v>6.6432153225498958</v>
      </c>
      <c r="CJ232" s="47">
        <f t="shared" si="304"/>
        <v>1.1945583235748862</v>
      </c>
      <c r="CK232" s="34">
        <v>3.35</v>
      </c>
      <c r="CL232" s="52">
        <f t="shared" si="288"/>
        <v>0.35658457420145856</v>
      </c>
      <c r="CM232" s="204">
        <f>VLOOKUP(N232,Coefficients!$E$12:$I$16,3)</f>
        <v>6.0350000000000001</v>
      </c>
      <c r="CN232" s="205">
        <f t="shared" si="289"/>
        <v>7.2999999999999995E-2</v>
      </c>
      <c r="CO232" s="203">
        <f t="shared" si="290"/>
        <v>6.6071166109920645</v>
      </c>
      <c r="CP232" s="189">
        <f t="shared" si="291"/>
        <v>386.67810858287379</v>
      </c>
      <c r="DV232" s="48">
        <f t="shared" si="292"/>
        <v>3.0845823872955726E-2</v>
      </c>
    </row>
    <row r="233" spans="1:126" s="135" customFormat="1" outlineLevel="1">
      <c r="A233" s="133"/>
      <c r="B233" s="56" t="s">
        <v>99</v>
      </c>
      <c r="C233" s="56" t="s">
        <v>194</v>
      </c>
      <c r="D233" s="56">
        <v>2063</v>
      </c>
      <c r="E233" s="57">
        <f>'CSIRO Mk3.5 (Drier)'!M91</f>
        <v>24.451000000000001</v>
      </c>
      <c r="F233" s="57">
        <f>'CSIRO Mk3.5 (Drier)'!S91</f>
        <v>55.025312499999998</v>
      </c>
      <c r="G233" s="57">
        <f>'CSIRO Mk3.5 (Drier)'!K91</f>
        <v>654.75</v>
      </c>
      <c r="H233" s="146">
        <f t="shared" si="242"/>
        <v>2007</v>
      </c>
      <c r="I233" s="141" t="str">
        <f t="shared" si="243"/>
        <v>Pile No 243 @ Berth 107</v>
      </c>
      <c r="J233" s="205" t="str">
        <f t="shared" si="244"/>
        <v>splash</v>
      </c>
      <c r="K233" s="212">
        <f t="shared" si="245"/>
        <v>1</v>
      </c>
      <c r="L233" s="146" t="str">
        <f t="shared" si="246"/>
        <v>C1</v>
      </c>
      <c r="M233" s="146" t="str">
        <f t="shared" si="247"/>
        <v>CB4</v>
      </c>
      <c r="N233" s="146" t="str">
        <f t="shared" si="248"/>
        <v>CL5</v>
      </c>
      <c r="O233" s="146">
        <f t="shared" si="249"/>
        <v>0</v>
      </c>
      <c r="P233" s="146">
        <f t="shared" si="250"/>
        <v>50</v>
      </c>
      <c r="Q233" s="146">
        <f t="shared" si="251"/>
        <v>1200</v>
      </c>
      <c r="R233" s="146">
        <f t="shared" si="252"/>
        <v>60</v>
      </c>
      <c r="S233" s="146">
        <f t="shared" si="253"/>
        <v>0.37</v>
      </c>
      <c r="T233" s="146">
        <f t="shared" si="254"/>
        <v>310</v>
      </c>
      <c r="U233" s="205"/>
      <c r="V233" s="237">
        <f t="shared" si="272"/>
        <v>8.7270901130395803E-2</v>
      </c>
      <c r="W233" s="214">
        <f t="shared" si="273"/>
        <v>3.2334388473339781</v>
      </c>
      <c r="X233" s="205"/>
      <c r="Y233" s="238">
        <f t="shared" si="274"/>
        <v>0.36257166971858007</v>
      </c>
      <c r="Z233" s="214">
        <f t="shared" si="275"/>
        <v>1.2146150935572433</v>
      </c>
      <c r="AA233" s="205"/>
      <c r="AB233" s="207">
        <f>INDEX(Coefficients!$O$3:$O$7,MATCH(S233,Coefficients!$O$3:$O$7))</f>
        <v>0.3</v>
      </c>
      <c r="AC233" s="207">
        <f>INDEX(Coefficients!$O$3:$O$7,MATCH(S233,Coefficients!$O$3:$O$7)+1)</f>
        <v>0.4</v>
      </c>
      <c r="AD233" s="212">
        <f>INDEX(Coefficients!$P$3:$P$7,MATCH(S233,Coefficients!$O$3:$O$7))</f>
        <v>50</v>
      </c>
      <c r="AE233" s="212">
        <f>INDEX(Coefficients!$P$3:$P$7,MATCH(S233,Coefficients!$O$3:$O$7)+1)</f>
        <v>41.8</v>
      </c>
      <c r="AF233" s="212">
        <f t="shared" si="255"/>
        <v>44.26</v>
      </c>
      <c r="AG233" s="136">
        <f t="shared" si="293"/>
        <v>2063</v>
      </c>
      <c r="AH233" s="137">
        <f t="shared" si="294"/>
        <v>24.451000000000001</v>
      </c>
      <c r="AI233" s="207">
        <f t="shared" si="276"/>
        <v>1366.2645000000002</v>
      </c>
      <c r="AJ233" s="213">
        <f t="shared" si="277"/>
        <v>21.347882812500004</v>
      </c>
      <c r="AK233" s="136">
        <v>75</v>
      </c>
      <c r="AL233" s="137">
        <f t="shared" si="295"/>
        <v>55.025312499999998</v>
      </c>
      <c r="AM233" s="214">
        <f t="shared" si="296"/>
        <v>1.086759484636334</v>
      </c>
      <c r="AN233" s="207">
        <f>INDEX(Coefficients!$K$3:$K$10,MATCH(S233,Coefficients!$K$3:$K$10))</f>
        <v>0.35</v>
      </c>
      <c r="AO233" s="207">
        <f>INDEX(Coefficients!$K$3:$K$10,MATCH(S233,Coefficients!$K$3:$K$10)+1)</f>
        <v>0.4</v>
      </c>
      <c r="AP233" s="207">
        <f>INDEX(Coefficients!$L$3:$L$10,MATCH(S233,Coefficients!$K$3:$K$10))</f>
        <v>0.19142307491680963</v>
      </c>
      <c r="AQ233" s="207">
        <f>INDEX(Coefficients!$L$3:$L$10,MATCH(S233,Coefficients!$K$3:$K$10)+1)</f>
        <v>0.35425563574488944</v>
      </c>
      <c r="AR233" s="214">
        <f>INDEX(Coefficients!$M$3:$M$10,MATCH(S233,Coefficients!$K$3:$K$10))</f>
        <v>0.20023799980895765</v>
      </c>
      <c r="AS233" s="214">
        <f>INDEX(Coefficients!$M$3:$M$10,MATCH(S233,Coefficients!$K$3:$K$10)+1)</f>
        <v>0.20987997823914079</v>
      </c>
      <c r="AT233" s="92">
        <f t="shared" si="278"/>
        <v>2.5655609924804158E-5</v>
      </c>
      <c r="AU233" s="140">
        <f t="shared" si="260"/>
        <v>0.20409479118103091</v>
      </c>
      <c r="AV233" s="215">
        <f t="shared" si="279"/>
        <v>1.0978687394163993E-5</v>
      </c>
      <c r="AW233" s="118">
        <f t="shared" si="280"/>
        <v>3.4645362567476599E-2</v>
      </c>
      <c r="AX233" s="136">
        <f t="shared" si="261"/>
        <v>0.71366705445737511</v>
      </c>
      <c r="AY233" s="205">
        <f t="shared" si="297"/>
        <v>84.741590689541354</v>
      </c>
      <c r="AZ233" s="137">
        <f t="shared" si="298"/>
        <v>654.75</v>
      </c>
      <c r="BA233" s="213">
        <f t="shared" si="281"/>
        <v>30598.249999999996</v>
      </c>
      <c r="BB233" s="228">
        <f t="shared" si="282"/>
        <v>9.0838554687499987E-4</v>
      </c>
      <c r="BC233" s="136" t="str">
        <f t="shared" si="264"/>
        <v>YES</v>
      </c>
      <c r="BD233" s="209">
        <f t="shared" si="299"/>
        <v>4.36354505651979</v>
      </c>
      <c r="BE233" s="55">
        <f t="shared" si="266"/>
        <v>8.7270901130395803E-2</v>
      </c>
      <c r="BF233" s="126">
        <f t="shared" si="300"/>
        <v>3.2334388473339781</v>
      </c>
      <c r="BG233" s="46">
        <f t="shared" si="283"/>
        <v>-0.84808600361550657</v>
      </c>
      <c r="BH233" s="204">
        <f>VLOOKUP(M233,Coefficients!$E$4:$I$7,3)</f>
        <v>0.43099999999999999</v>
      </c>
      <c r="BI233" s="136">
        <f t="shared" si="284"/>
        <v>7.2999999999999995E-2</v>
      </c>
      <c r="BJ233" s="50">
        <f t="shared" si="285"/>
        <v>0.47340843692968759</v>
      </c>
      <c r="BK233" s="134">
        <f t="shared" si="286"/>
        <v>28.08869672180434</v>
      </c>
      <c r="BL233" s="46"/>
      <c r="BM233" s="44"/>
      <c r="CB233" s="205" t="str">
        <f t="shared" si="301"/>
        <v>splash</v>
      </c>
      <c r="CC233" s="212">
        <f t="shared" si="302"/>
        <v>1</v>
      </c>
      <c r="CD233" s="205">
        <f>IF(CB233="atmospheric",IF(CC233&gt;=1,Coefficients!$T$5,Coefficients!$T$4),Coefficients!$T$3)</f>
        <v>7.35</v>
      </c>
      <c r="CE233" s="136">
        <f>IF(S233&lt;Coefficients!$V$3,Coefficients!$X$3-(Coefficients!$X$4-Coefficients!$X$3)*(Coefficients!$V$3-S233)/(Coefficients!$V$4-Coefficients!$V$3),IF(S233&gt;Coefficients!$V$6,(Coefficients!$X$6-Coefficients!$X$5)*(S233-Coefficients!$V$6)/(Coefficients!$V$6-Coefficients!$V$5)+Coefficients!$X$6,VLOOKUP(S233,Coefficients!$V$3:$X$6,3)))</f>
        <v>5.1999999999999975</v>
      </c>
      <c r="CF233" s="119">
        <f t="shared" si="287"/>
        <v>1.6409601519999992E-4</v>
      </c>
      <c r="CG233" s="136">
        <f>VLOOKUP(CB233,Coefficients!$Z$4:$AD$7,4,FALSE)</f>
        <v>0.26500000000000001</v>
      </c>
      <c r="CH233" s="136">
        <f>VLOOKUP(CB233,Coefficients!$Z$4:$AD$7,2,FALSE)</f>
        <v>0.37</v>
      </c>
      <c r="CI233" s="214">
        <f t="shared" si="303"/>
        <v>6.6415551294832769</v>
      </c>
      <c r="CJ233" s="47">
        <f t="shared" si="304"/>
        <v>1.2146150935572433</v>
      </c>
      <c r="CK233" s="34">
        <v>3.35</v>
      </c>
      <c r="CL233" s="52">
        <f t="shared" si="288"/>
        <v>0.36257166971858007</v>
      </c>
      <c r="CM233" s="204">
        <f>VLOOKUP(N233,Coefficients!$E$12:$I$16,3)</f>
        <v>6.0350000000000001</v>
      </c>
      <c r="CN233" s="205">
        <f t="shared" si="289"/>
        <v>7.2999999999999995E-2</v>
      </c>
      <c r="CO233" s="203">
        <f t="shared" si="290"/>
        <v>6.6288165124609391</v>
      </c>
      <c r="CP233" s="189">
        <f t="shared" si="291"/>
        <v>393.30692509533475</v>
      </c>
      <c r="DV233" s="48">
        <f t="shared" si="292"/>
        <v>3.1641956340692723E-2</v>
      </c>
    </row>
    <row r="234" spans="1:126" s="135" customFormat="1" outlineLevel="1">
      <c r="A234" s="133"/>
      <c r="B234" s="56" t="s">
        <v>99</v>
      </c>
      <c r="C234" s="56" t="s">
        <v>194</v>
      </c>
      <c r="D234" s="56">
        <v>2064</v>
      </c>
      <c r="E234" s="57">
        <f>'CSIRO Mk3.5 (Drier)'!M92</f>
        <v>24.568000000000001</v>
      </c>
      <c r="F234" s="57">
        <f>'CSIRO Mk3.5 (Drier)'!S92</f>
        <v>54.861874999999998</v>
      </c>
      <c r="G234" s="57">
        <f>'CSIRO Mk3.5 (Drier)'!K92</f>
        <v>662.5</v>
      </c>
      <c r="H234" s="146">
        <f t="shared" ref="H234:H240" si="305">$H$26</f>
        <v>2007</v>
      </c>
      <c r="I234" s="141" t="str">
        <f t="shared" ref="I234:I240" si="306">$I$26</f>
        <v>Pile No 243 @ Berth 107</v>
      </c>
      <c r="J234" s="205" t="str">
        <f t="shared" ref="J234:J240" si="307">$J$26</f>
        <v>splash</v>
      </c>
      <c r="K234" s="212">
        <f t="shared" ref="K234:K240" si="308">$K$26</f>
        <v>1</v>
      </c>
      <c r="L234" s="146" t="str">
        <f t="shared" ref="L234:L240" si="309">$L$26</f>
        <v>C1</v>
      </c>
      <c r="M234" s="146" t="str">
        <f t="shared" ref="M234:M240" si="310">$M$26</f>
        <v>CB4</v>
      </c>
      <c r="N234" s="146" t="str">
        <f t="shared" ref="N234:N240" si="311">$N$26</f>
        <v>CL5</v>
      </c>
      <c r="O234" s="146">
        <f t="shared" ref="O234:O240" si="312">$O$26</f>
        <v>0</v>
      </c>
      <c r="P234" s="146">
        <f t="shared" ref="P234:P240" si="313">$P$26</f>
        <v>50</v>
      </c>
      <c r="Q234" s="146">
        <f t="shared" ref="Q234:Q240" si="314">$Q$26</f>
        <v>1200</v>
      </c>
      <c r="R234" s="146">
        <f t="shared" ref="R234:R240" si="315">$R$26</f>
        <v>60</v>
      </c>
      <c r="S234" s="146">
        <f t="shared" ref="S234:S240" si="316">$S$26</f>
        <v>0.37</v>
      </c>
      <c r="T234" s="146">
        <f t="shared" ref="T234:T240" si="317">$T$26</f>
        <v>310</v>
      </c>
      <c r="U234" s="205"/>
      <c r="V234" s="237">
        <f t="shared" si="272"/>
        <v>8.8041332564052249E-2</v>
      </c>
      <c r="W234" s="214">
        <f t="shared" si="273"/>
        <v>3.2719604190168003</v>
      </c>
      <c r="X234" s="205"/>
      <c r="Y234" s="238">
        <f t="shared" si="274"/>
        <v>0.36853059373032276</v>
      </c>
      <c r="Z234" s="214">
        <f t="shared" si="275"/>
        <v>1.2345774889965813</v>
      </c>
      <c r="AA234" s="205"/>
      <c r="AB234" s="207">
        <f>INDEX(Coefficients!$O$3:$O$7,MATCH(S234,Coefficients!$O$3:$O$7))</f>
        <v>0.3</v>
      </c>
      <c r="AC234" s="207">
        <f>INDEX(Coefficients!$O$3:$O$7,MATCH(S234,Coefficients!$O$3:$O$7)+1)</f>
        <v>0.4</v>
      </c>
      <c r="AD234" s="212">
        <f>INDEX(Coefficients!$P$3:$P$7,MATCH(S234,Coefficients!$O$3:$O$7))</f>
        <v>50</v>
      </c>
      <c r="AE234" s="212">
        <f>INDEX(Coefficients!$P$3:$P$7,MATCH(S234,Coefficients!$O$3:$O$7)+1)</f>
        <v>41.8</v>
      </c>
      <c r="AF234" s="212">
        <f t="shared" ref="AF234:AF240" si="318">AD234+(S234-AB234)/(AC234-AB234)*(AE234-AD234)</f>
        <v>44.26</v>
      </c>
      <c r="AG234" s="136">
        <f t="shared" ref="AG234:AG240" si="319">D234</f>
        <v>2064</v>
      </c>
      <c r="AH234" s="137">
        <f t="shared" ref="AH234:AH240" si="320">E234</f>
        <v>24.568000000000001</v>
      </c>
      <c r="AI234" s="207">
        <f t="shared" si="276"/>
        <v>1390.8325000000002</v>
      </c>
      <c r="AJ234" s="213">
        <f t="shared" si="277"/>
        <v>21.397423076923079</v>
      </c>
      <c r="AK234" s="136">
        <v>76</v>
      </c>
      <c r="AL234" s="137">
        <f t="shared" ref="AL234:AL240" si="321">F234</f>
        <v>54.861874999999998</v>
      </c>
      <c r="AM234" s="214">
        <f t="shared" ref="AM234:AM240" si="322">EXP(AF234/RR*(1/293-1/(273+AJ234)))</f>
        <v>1.0900720104446859</v>
      </c>
      <c r="AN234" s="207">
        <f>INDEX(Coefficients!$K$3:$K$10,MATCH(S234,Coefficients!$K$3:$K$10))</f>
        <v>0.35</v>
      </c>
      <c r="AO234" s="207">
        <f>INDEX(Coefficients!$K$3:$K$10,MATCH(S234,Coefficients!$K$3:$K$10)+1)</f>
        <v>0.4</v>
      </c>
      <c r="AP234" s="207">
        <f>INDEX(Coefficients!$L$3:$L$10,MATCH(S234,Coefficients!$K$3:$K$10))</f>
        <v>0.19142307491680963</v>
      </c>
      <c r="AQ234" s="207">
        <f>INDEX(Coefficients!$L$3:$L$10,MATCH(S234,Coefficients!$K$3:$K$10)+1)</f>
        <v>0.35425563574488944</v>
      </c>
      <c r="AR234" s="214">
        <f>INDEX(Coefficients!$M$3:$M$10,MATCH(S234,Coefficients!$K$3:$K$10))</f>
        <v>0.20023799980895765</v>
      </c>
      <c r="AS234" s="214">
        <f>INDEX(Coefficients!$M$3:$M$10,MATCH(S234,Coefficients!$K$3:$K$10)+1)</f>
        <v>0.20987997823914079</v>
      </c>
      <c r="AT234" s="92">
        <f t="shared" si="278"/>
        <v>2.5655609924804158E-5</v>
      </c>
      <c r="AU234" s="140">
        <f t="shared" ref="AU234:AU240" si="323">AR234+(S234-AN234)/(AO234-AN234)*(AS234-AR234)</f>
        <v>0.20409479118103091</v>
      </c>
      <c r="AV234" s="215">
        <f t="shared" si="279"/>
        <v>1.0944002179864462E-5</v>
      </c>
      <c r="AW234" s="118">
        <f t="shared" si="280"/>
        <v>3.4535906693382148E-2</v>
      </c>
      <c r="AX234" s="136">
        <f t="shared" ref="AX234:AX240" si="324">1-EXP(-3.38*S234)</f>
        <v>0.71366705445737511</v>
      </c>
      <c r="AY234" s="205">
        <f t="shared" ref="AY234:AY240" si="325">0.75*T234*CaO*AX234*(MCO2_/MCaO)</f>
        <v>84.741590689541354</v>
      </c>
      <c r="AZ234" s="137">
        <f t="shared" ref="AZ234:AZ240" si="326">G234</f>
        <v>662.5</v>
      </c>
      <c r="BA234" s="213">
        <f t="shared" si="281"/>
        <v>31260.749999999996</v>
      </c>
      <c r="BB234" s="228">
        <f t="shared" si="282"/>
        <v>9.1377576923076906E-4</v>
      </c>
      <c r="BC234" s="136" t="str">
        <f t="shared" ref="BC234:BC240" si="327">IF(AK234&gt;=12,IF(AL234&gt;=50,"YES","NO"),"NO")</f>
        <v>YES</v>
      </c>
      <c r="BD234" s="209">
        <f t="shared" ref="BD234:BD240" si="328">IF(BC234="YES",SQRT((2*AM234*AW234/AY234)*kurban*BB234*(AG234-($C$20-1)))*(1/(AG234-($C$20-1)))^nm*1000,0)</f>
        <v>4.4020666282026122</v>
      </c>
      <c r="BE234" s="55">
        <f t="shared" ref="BE234:BE240" si="329">BD234/P234</f>
        <v>8.8041332564052249E-2</v>
      </c>
      <c r="BF234" s="126">
        <f t="shared" ref="BF234:BF240" si="330">BD234-VLOOKUP($C$20,$AG$170:$BD$240,24)</f>
        <v>3.2719604190168003</v>
      </c>
      <c r="BG234" s="46">
        <f t="shared" si="283"/>
        <v>-0.84858228672399749</v>
      </c>
      <c r="BH234" s="204">
        <f>VLOOKUP(M234,Coefficients!$E$4:$I$7,3)</f>
        <v>0.43099999999999999</v>
      </c>
      <c r="BI234" s="136">
        <f t="shared" si="284"/>
        <v>7.2999999999999995E-2</v>
      </c>
      <c r="BJ234" s="50">
        <f t="shared" si="285"/>
        <v>0.47496712226923082</v>
      </c>
      <c r="BK234" s="134">
        <f t="shared" si="286"/>
        <v>28.56366384407357</v>
      </c>
      <c r="BL234" s="46"/>
      <c r="BM234" s="44"/>
      <c r="CB234" s="205" t="str">
        <f t="shared" ref="CB234:CB240" si="331">J234</f>
        <v>splash</v>
      </c>
      <c r="CC234" s="212">
        <f t="shared" ref="CC234:CC240" si="332">K234</f>
        <v>1</v>
      </c>
      <c r="CD234" s="205">
        <f>IF(CB234="atmospheric",IF(CC234&gt;=1,Coefficients!$T$5,Coefficients!$T$4),Coefficients!$T$3)</f>
        <v>7.35</v>
      </c>
      <c r="CE234" s="136">
        <f>IF(S234&lt;Coefficients!$V$3,Coefficients!$X$3-(Coefficients!$X$4-Coefficients!$X$3)*(Coefficients!$V$3-S234)/(Coefficients!$V$4-Coefficients!$V$3),IF(S234&gt;Coefficients!$V$6,(Coefficients!$X$6-Coefficients!$X$5)*(S234-Coefficients!$V$6)/(Coefficients!$V$6-Coefficients!$V$5)+Coefficients!$X$6,VLOOKUP(S234,Coefficients!$V$3:$X$6,3)))</f>
        <v>5.1999999999999975</v>
      </c>
      <c r="CF234" s="119">
        <f t="shared" si="287"/>
        <v>1.6409601519999992E-4</v>
      </c>
      <c r="CG234" s="136">
        <f>VLOOKUP(CB234,Coefficients!$Z$4:$AD$7,4,FALSE)</f>
        <v>0.26500000000000001</v>
      </c>
      <c r="CH234" s="136">
        <f>VLOOKUP(CB234,Coefficients!$Z$4:$AD$7,2,FALSE)</f>
        <v>0.37</v>
      </c>
      <c r="CI234" s="214">
        <f t="shared" ref="CI234:CI240" si="333">CD234*(1-ERF(BD234/(2*(SQRT(CG234*kt*kc*AM234*CF234*10^6*(1/(AG234-($C$20-1)))^CH234*(AG234-($C$20-1)))))))</f>
        <v>6.6398726261810843</v>
      </c>
      <c r="CJ234" s="47">
        <f t="shared" ref="CJ234:CJ240" si="334">CD234*(1-ERF(P234/(2*(SQRT(CG234*kt*kc*AM234*CF234*10^6*(1/(AG234-($C$20-1)))^CH234*(AG234-($C$20-1)))))))</f>
        <v>1.2345774889965813</v>
      </c>
      <c r="CK234" s="34">
        <v>3.35</v>
      </c>
      <c r="CL234" s="52">
        <f t="shared" si="288"/>
        <v>0.36853059373032276</v>
      </c>
      <c r="CM234" s="204">
        <f>VLOOKUP(N234,Coefficients!$E$12:$I$16,3)</f>
        <v>6.0350000000000001</v>
      </c>
      <c r="CN234" s="205">
        <f t="shared" si="289"/>
        <v>7.2999999999999995E-2</v>
      </c>
      <c r="CO234" s="203">
        <f t="shared" si="290"/>
        <v>6.6506417236538473</v>
      </c>
      <c r="CP234" s="189">
        <f t="shared" si="291"/>
        <v>399.9575668189886</v>
      </c>
      <c r="DV234" s="48">
        <f t="shared" si="292"/>
        <v>3.2445924562638978E-2</v>
      </c>
    </row>
    <row r="235" spans="1:126" s="135" customFormat="1" outlineLevel="1">
      <c r="A235" s="133"/>
      <c r="B235" s="56" t="s">
        <v>99</v>
      </c>
      <c r="C235" s="56" t="s">
        <v>194</v>
      </c>
      <c r="D235" s="56">
        <v>2065</v>
      </c>
      <c r="E235" s="57">
        <f>'CSIRO Mk3.5 (Drier)'!M93</f>
        <v>24.685000000000002</v>
      </c>
      <c r="F235" s="57">
        <f>'CSIRO Mk3.5 (Drier)'!S93</f>
        <v>54.698437499999997</v>
      </c>
      <c r="G235" s="57">
        <f>'CSIRO Mk3.5 (Drier)'!K93</f>
        <v>670.25</v>
      </c>
      <c r="H235" s="146">
        <f t="shared" si="305"/>
        <v>2007</v>
      </c>
      <c r="I235" s="141" t="str">
        <f t="shared" si="306"/>
        <v>Pile No 243 @ Berth 107</v>
      </c>
      <c r="J235" s="205" t="str">
        <f t="shared" si="307"/>
        <v>splash</v>
      </c>
      <c r="K235" s="212">
        <f t="shared" si="308"/>
        <v>1</v>
      </c>
      <c r="L235" s="146" t="str">
        <f t="shared" si="309"/>
        <v>C1</v>
      </c>
      <c r="M235" s="146" t="str">
        <f t="shared" si="310"/>
        <v>CB4</v>
      </c>
      <c r="N235" s="146" t="str">
        <f t="shared" si="311"/>
        <v>CL5</v>
      </c>
      <c r="O235" s="146">
        <f t="shared" si="312"/>
        <v>0</v>
      </c>
      <c r="P235" s="146">
        <f t="shared" si="313"/>
        <v>50</v>
      </c>
      <c r="Q235" s="146">
        <f t="shared" si="314"/>
        <v>1200</v>
      </c>
      <c r="R235" s="146">
        <f t="shared" si="315"/>
        <v>60</v>
      </c>
      <c r="S235" s="146">
        <f t="shared" si="316"/>
        <v>0.37</v>
      </c>
      <c r="T235" s="146">
        <f t="shared" si="317"/>
        <v>310</v>
      </c>
      <c r="U235" s="205"/>
      <c r="V235" s="237">
        <f t="shared" ref="V235:V240" si="335">BE235</f>
        <v>8.8814758685228021E-2</v>
      </c>
      <c r="W235" s="214">
        <f t="shared" ref="W235:W240" si="336">BF235</f>
        <v>3.3106317250755892</v>
      </c>
      <c r="X235" s="205"/>
      <c r="Y235" s="238">
        <f t="shared" ref="Y235:Y240" si="337">CL235</f>
        <v>0.37446144962635047</v>
      </c>
      <c r="Z235" s="214">
        <f t="shared" ref="Z235:Z240" si="338">CJ235</f>
        <v>1.2544458562482741</v>
      </c>
      <c r="AA235" s="205"/>
      <c r="AB235" s="207">
        <f>INDEX(Coefficients!$O$3:$O$7,MATCH(S235,Coefficients!$O$3:$O$7))</f>
        <v>0.3</v>
      </c>
      <c r="AC235" s="207">
        <f>INDEX(Coefficients!$O$3:$O$7,MATCH(S235,Coefficients!$O$3:$O$7)+1)</f>
        <v>0.4</v>
      </c>
      <c r="AD235" s="212">
        <f>INDEX(Coefficients!$P$3:$P$7,MATCH(S235,Coefficients!$O$3:$O$7))</f>
        <v>50</v>
      </c>
      <c r="AE235" s="212">
        <f>INDEX(Coefficients!$P$3:$P$7,MATCH(S235,Coefficients!$O$3:$O$7)+1)</f>
        <v>41.8</v>
      </c>
      <c r="AF235" s="212">
        <f t="shared" si="318"/>
        <v>44.26</v>
      </c>
      <c r="AG235" s="136">
        <f t="shared" si="319"/>
        <v>2065</v>
      </c>
      <c r="AH235" s="137">
        <f t="shared" si="320"/>
        <v>24.685000000000002</v>
      </c>
      <c r="AI235" s="207">
        <f t="shared" ref="AI235:AI240" si="339">IF(AG235&gt;=$C$20,AH235+AI234,0)</f>
        <v>1415.5175000000002</v>
      </c>
      <c r="AJ235" s="213">
        <f t="shared" ref="AJ235:AJ240" si="340">IF(ISERROR(AI235/(AG235-($C$20-1))),0,AI235/(AG235-($C$20-1)))</f>
        <v>21.44723484848485</v>
      </c>
      <c r="AK235" s="136">
        <v>77</v>
      </c>
      <c r="AL235" s="137">
        <f t="shared" si="321"/>
        <v>54.698437499999997</v>
      </c>
      <c r="AM235" s="214">
        <f t="shared" si="322"/>
        <v>1.0934117417152016</v>
      </c>
      <c r="AN235" s="207">
        <f>INDEX(Coefficients!$K$3:$K$10,MATCH(S235,Coefficients!$K$3:$K$10))</f>
        <v>0.35</v>
      </c>
      <c r="AO235" s="207">
        <f>INDEX(Coefficients!$K$3:$K$10,MATCH(S235,Coefficients!$K$3:$K$10)+1)</f>
        <v>0.4</v>
      </c>
      <c r="AP235" s="207">
        <f>INDEX(Coefficients!$L$3:$L$10,MATCH(S235,Coefficients!$K$3:$K$10))</f>
        <v>0.19142307491680963</v>
      </c>
      <c r="AQ235" s="207">
        <f>INDEX(Coefficients!$L$3:$L$10,MATCH(S235,Coefficients!$K$3:$K$10)+1)</f>
        <v>0.35425563574488944</v>
      </c>
      <c r="AR235" s="214">
        <f>INDEX(Coefficients!$M$3:$M$10,MATCH(S235,Coefficients!$K$3:$K$10))</f>
        <v>0.20023799980895765</v>
      </c>
      <c r="AS235" s="214">
        <f>INDEX(Coefficients!$M$3:$M$10,MATCH(S235,Coefficients!$K$3:$K$10)+1)</f>
        <v>0.20987997823914079</v>
      </c>
      <c r="AT235" s="92">
        <f t="shared" ref="AT235:AT240" si="341">(AP235+(S235-AN235)/(AO235-AN235)*(AQ235-AP235))*10^-4</f>
        <v>2.5655609924804158E-5</v>
      </c>
      <c r="AU235" s="140">
        <f t="shared" si="323"/>
        <v>0.20409479118103091</v>
      </c>
      <c r="AV235" s="215">
        <f t="shared" ref="AV235:AV240" si="342">AT235*(AG235-($C$20-1))^(-AU235)</f>
        <v>1.0909953618222723E-5</v>
      </c>
      <c r="AW235" s="118">
        <f t="shared" ref="AW235:AW240" si="343">AV235*31556926/10000</f>
        <v>3.4428459899368671E-2</v>
      </c>
      <c r="AX235" s="136">
        <f t="shared" si="324"/>
        <v>0.71366705445737511</v>
      </c>
      <c r="AY235" s="205">
        <f t="shared" si="325"/>
        <v>84.741590689541354</v>
      </c>
      <c r="AZ235" s="137">
        <f t="shared" si="326"/>
        <v>670.25</v>
      </c>
      <c r="BA235" s="213">
        <f t="shared" ref="BA235:BA240" si="344">IF(AG235&gt;=$C$20,BA234+AZ235,0)</f>
        <v>31930.999999999996</v>
      </c>
      <c r="BB235" s="228">
        <f t="shared" ref="BB235:BB240" si="345">BA235/(AG235-($C$20-1))*0.0019*10^-3</f>
        <v>9.1922575757575752E-4</v>
      </c>
      <c r="BC235" s="136" t="str">
        <f t="shared" si="327"/>
        <v>YES</v>
      </c>
      <c r="BD235" s="209">
        <f t="shared" si="328"/>
        <v>4.4407379342614011</v>
      </c>
      <c r="BE235" s="55">
        <f t="shared" si="329"/>
        <v>8.8814758685228021E-2</v>
      </c>
      <c r="BF235" s="126">
        <f t="shared" si="330"/>
        <v>3.3106317250755892</v>
      </c>
      <c r="BG235" s="46">
        <f t="shared" ref="BG235:BG240" si="346">((SQRT(AM235*BB235)/SQRT(VLOOKUP($C$20,$AG$170:$BD$240,7)*VLOOKUP($C$20,$AG$170:$BD$240,22)*(AG235-($C$20-1))))-1)</f>
        <v>-0.84905562278271896</v>
      </c>
      <c r="BH235" s="204">
        <f>VLOOKUP(M235,Coefficients!$E$4:$I$7,3)</f>
        <v>0.43099999999999999</v>
      </c>
      <c r="BI235" s="136">
        <f t="shared" ref="BI235:BI240" si="347">IF($AJ235&lt;20,0.025,0.073)</f>
        <v>7.2999999999999995E-2</v>
      </c>
      <c r="BJ235" s="50">
        <f t="shared" ref="BJ235:BJ240" si="348">BH235*(1+BI235*($AJ235-20))</f>
        <v>0.47653435003787886</v>
      </c>
      <c r="BK235" s="134">
        <f t="shared" ref="BK235:BK240" si="349">BK234+BJ235</f>
        <v>29.040198194111451</v>
      </c>
      <c r="BL235" s="46"/>
      <c r="BM235" s="44"/>
      <c r="CB235" s="205" t="str">
        <f t="shared" si="331"/>
        <v>splash</v>
      </c>
      <c r="CC235" s="212">
        <f t="shared" si="332"/>
        <v>1</v>
      </c>
      <c r="CD235" s="205">
        <f>IF(CB235="atmospheric",IF(CC235&gt;=1,Coefficients!$T$5,Coefficients!$T$4),Coefficients!$T$3)</f>
        <v>7.35</v>
      </c>
      <c r="CE235" s="136">
        <f>IF(S235&lt;Coefficients!$V$3,Coefficients!$X$3-(Coefficients!$X$4-Coefficients!$X$3)*(Coefficients!$V$3-S235)/(Coefficients!$V$4-Coefficients!$V$3),IF(S235&gt;Coefficients!$V$6,(Coefficients!$X$6-Coefficients!$X$5)*(S235-Coefficients!$V$6)/(Coefficients!$V$6-Coefficients!$V$5)+Coefficients!$X$6,VLOOKUP(S235,Coefficients!$V$3:$X$6,3)))</f>
        <v>5.1999999999999975</v>
      </c>
      <c r="CF235" s="119">
        <f t="shared" ref="CF235:CF240" si="350">CE235*10^-12*31556926</f>
        <v>1.6409601519999992E-4</v>
      </c>
      <c r="CG235" s="136">
        <f>VLOOKUP(CB235,Coefficients!$Z$4:$AD$7,4,FALSE)</f>
        <v>0.26500000000000001</v>
      </c>
      <c r="CH235" s="136">
        <f>VLOOKUP(CB235,Coefficients!$Z$4:$AD$7,2,FALSE)</f>
        <v>0.37</v>
      </c>
      <c r="CI235" s="214">
        <f t="shared" si="333"/>
        <v>6.6381692512742356</v>
      </c>
      <c r="CJ235" s="47">
        <f t="shared" si="334"/>
        <v>1.2544458562482741</v>
      </c>
      <c r="CK235" s="34">
        <v>3.35</v>
      </c>
      <c r="CL235" s="52">
        <f t="shared" ref="CL235:CL240" si="351">CJ235/CK235</f>
        <v>0.37446144962635047</v>
      </c>
      <c r="CM235" s="204">
        <f>VLOOKUP(N235,Coefficients!$E$12:$I$16,3)</f>
        <v>6.0350000000000001</v>
      </c>
      <c r="CN235" s="205">
        <f t="shared" ref="CN235:CN240" si="352">IF($AJ235&lt;20,0.025,0.073)</f>
        <v>7.2999999999999995E-2</v>
      </c>
      <c r="CO235" s="203">
        <f t="shared" ref="CO235:CO240" si="353">CM235*(1+CN235*($AJ235-20))</f>
        <v>6.6725865486742437</v>
      </c>
      <c r="CP235" s="189">
        <f t="shared" ref="CP235:CP240" si="354">CP234+CO235</f>
        <v>406.63015336766284</v>
      </c>
      <c r="DV235" s="48">
        <f t="shared" si="292"/>
        <v>3.3257703285484982E-2</v>
      </c>
    </row>
    <row r="236" spans="1:126" s="135" customFormat="1" outlineLevel="1">
      <c r="A236" s="133"/>
      <c r="B236" s="56" t="s">
        <v>99</v>
      </c>
      <c r="C236" s="56" t="s">
        <v>194</v>
      </c>
      <c r="D236" s="56">
        <v>2066</v>
      </c>
      <c r="E236" s="57">
        <f>'CSIRO Mk3.5 (Drier)'!M94</f>
        <v>24.802</v>
      </c>
      <c r="F236" s="57">
        <f>'CSIRO Mk3.5 (Drier)'!S94</f>
        <v>54.535000000000004</v>
      </c>
      <c r="G236" s="57">
        <f>'CSIRO Mk3.5 (Drier)'!K94</f>
        <v>678</v>
      </c>
      <c r="H236" s="146">
        <f t="shared" si="305"/>
        <v>2007</v>
      </c>
      <c r="I236" s="141" t="str">
        <f t="shared" si="306"/>
        <v>Pile No 243 @ Berth 107</v>
      </c>
      <c r="J236" s="205" t="str">
        <f t="shared" si="307"/>
        <v>splash</v>
      </c>
      <c r="K236" s="212">
        <f t="shared" si="308"/>
        <v>1</v>
      </c>
      <c r="L236" s="146" t="str">
        <f t="shared" si="309"/>
        <v>C1</v>
      </c>
      <c r="M236" s="146" t="str">
        <f t="shared" si="310"/>
        <v>CB4</v>
      </c>
      <c r="N236" s="146" t="str">
        <f t="shared" si="311"/>
        <v>CL5</v>
      </c>
      <c r="O236" s="146">
        <f t="shared" si="312"/>
        <v>0</v>
      </c>
      <c r="P236" s="146">
        <f t="shared" si="313"/>
        <v>50</v>
      </c>
      <c r="Q236" s="146">
        <f t="shared" si="314"/>
        <v>1200</v>
      </c>
      <c r="R236" s="146">
        <f t="shared" si="315"/>
        <v>60</v>
      </c>
      <c r="S236" s="146">
        <f t="shared" si="316"/>
        <v>0.37</v>
      </c>
      <c r="T236" s="146">
        <f t="shared" si="317"/>
        <v>310</v>
      </c>
      <c r="U236" s="205"/>
      <c r="V236" s="237">
        <f t="shared" si="335"/>
        <v>8.9591119437927386E-2</v>
      </c>
      <c r="W236" s="214">
        <f t="shared" si="336"/>
        <v>3.3494497627105573</v>
      </c>
      <c r="X236" s="205"/>
      <c r="Y236" s="238">
        <f t="shared" si="337"/>
        <v>0.38036416247097277</v>
      </c>
      <c r="Z236" s="214">
        <f t="shared" si="338"/>
        <v>1.2742199442777589</v>
      </c>
      <c r="AA236" s="205"/>
      <c r="AB236" s="207">
        <f>INDEX(Coefficients!$O$3:$O$7,MATCH(S236,Coefficients!$O$3:$O$7))</f>
        <v>0.3</v>
      </c>
      <c r="AC236" s="207">
        <f>INDEX(Coefficients!$O$3:$O$7,MATCH(S236,Coefficients!$O$3:$O$7)+1)</f>
        <v>0.4</v>
      </c>
      <c r="AD236" s="212">
        <f>INDEX(Coefficients!$P$3:$P$7,MATCH(S236,Coefficients!$O$3:$O$7))</f>
        <v>50</v>
      </c>
      <c r="AE236" s="212">
        <f>INDEX(Coefficients!$P$3:$P$7,MATCH(S236,Coefficients!$O$3:$O$7)+1)</f>
        <v>41.8</v>
      </c>
      <c r="AF236" s="212">
        <f t="shared" si="318"/>
        <v>44.26</v>
      </c>
      <c r="AG236" s="136">
        <f t="shared" si="319"/>
        <v>2066</v>
      </c>
      <c r="AH236" s="137">
        <f t="shared" si="320"/>
        <v>24.802</v>
      </c>
      <c r="AI236" s="207">
        <f t="shared" si="339"/>
        <v>1440.3195000000001</v>
      </c>
      <c r="AJ236" s="213">
        <f t="shared" si="340"/>
        <v>21.497305970149256</v>
      </c>
      <c r="AK236" s="136">
        <v>78</v>
      </c>
      <c r="AL236" s="137">
        <f t="shared" si="321"/>
        <v>54.535000000000004</v>
      </c>
      <c r="AM236" s="214">
        <f t="shared" si="322"/>
        <v>1.0967780300496326</v>
      </c>
      <c r="AN236" s="207">
        <f>INDEX(Coefficients!$K$3:$K$10,MATCH(S236,Coefficients!$K$3:$K$10))</f>
        <v>0.35</v>
      </c>
      <c r="AO236" s="207">
        <f>INDEX(Coefficients!$K$3:$K$10,MATCH(S236,Coefficients!$K$3:$K$10)+1)</f>
        <v>0.4</v>
      </c>
      <c r="AP236" s="207">
        <f>INDEX(Coefficients!$L$3:$L$10,MATCH(S236,Coefficients!$K$3:$K$10))</f>
        <v>0.19142307491680963</v>
      </c>
      <c r="AQ236" s="207">
        <f>INDEX(Coefficients!$L$3:$L$10,MATCH(S236,Coefficients!$K$3:$K$10)+1)</f>
        <v>0.35425563574488944</v>
      </c>
      <c r="AR236" s="214">
        <f>INDEX(Coefficients!$M$3:$M$10,MATCH(S236,Coefficients!$K$3:$K$10))</f>
        <v>0.20023799980895765</v>
      </c>
      <c r="AS236" s="214">
        <f>INDEX(Coefficients!$M$3:$M$10,MATCH(S236,Coefficients!$K$3:$K$10)+1)</f>
        <v>0.20987997823914079</v>
      </c>
      <c r="AT236" s="92">
        <f t="shared" si="341"/>
        <v>2.5655609924804158E-5</v>
      </c>
      <c r="AU236" s="140">
        <f t="shared" si="323"/>
        <v>0.20409479118103091</v>
      </c>
      <c r="AV236" s="215">
        <f t="shared" si="342"/>
        <v>1.0876520639148075E-5</v>
      </c>
      <c r="AW236" s="118">
        <f t="shared" si="343"/>
        <v>3.432295569470685E-2</v>
      </c>
      <c r="AX236" s="136">
        <f t="shared" si="324"/>
        <v>0.71366705445737511</v>
      </c>
      <c r="AY236" s="205">
        <f t="shared" si="325"/>
        <v>84.741590689541354</v>
      </c>
      <c r="AZ236" s="137">
        <f t="shared" si="326"/>
        <v>678</v>
      </c>
      <c r="BA236" s="213">
        <f t="shared" si="344"/>
        <v>32608.999999999996</v>
      </c>
      <c r="BB236" s="228">
        <f t="shared" si="345"/>
        <v>9.247328358208954E-4</v>
      </c>
      <c r="BC236" s="136" t="str">
        <f t="shared" si="327"/>
        <v>YES</v>
      </c>
      <c r="BD236" s="209">
        <f t="shared" si="328"/>
        <v>4.4795559718963691</v>
      </c>
      <c r="BE236" s="55">
        <f t="shared" si="329"/>
        <v>8.9591119437927386E-2</v>
      </c>
      <c r="BF236" s="126">
        <f t="shared" si="330"/>
        <v>3.3494497627105573</v>
      </c>
      <c r="BG236" s="46">
        <f t="shared" si="346"/>
        <v>-0.84950708384447715</v>
      </c>
      <c r="BH236" s="204">
        <f>VLOOKUP(M236,Coefficients!$E$4:$I$7,3)</f>
        <v>0.43099999999999999</v>
      </c>
      <c r="BI236" s="136">
        <f t="shared" si="347"/>
        <v>7.2999999999999995E-2</v>
      </c>
      <c r="BJ236" s="50">
        <f t="shared" si="348"/>
        <v>0.47810973773880605</v>
      </c>
      <c r="BK236" s="134">
        <f t="shared" si="349"/>
        <v>29.518307931850256</v>
      </c>
      <c r="BL236" s="46"/>
      <c r="BM236" s="44"/>
      <c r="CB236" s="205" t="str">
        <f t="shared" si="331"/>
        <v>splash</v>
      </c>
      <c r="CC236" s="212">
        <f t="shared" si="332"/>
        <v>1</v>
      </c>
      <c r="CD236" s="205">
        <f>IF(CB236="atmospheric",IF(CC236&gt;=1,Coefficients!$T$5,Coefficients!$T$4),Coefficients!$T$3)</f>
        <v>7.35</v>
      </c>
      <c r="CE236" s="136">
        <f>IF(S236&lt;Coefficients!$V$3,Coefficients!$X$3-(Coefficients!$X$4-Coefficients!$X$3)*(Coefficients!$V$3-S236)/(Coefficients!$V$4-Coefficients!$V$3),IF(S236&gt;Coefficients!$V$6,(Coefficients!$X$6-Coefficients!$X$5)*(S236-Coefficients!$V$6)/(Coefficients!$V$6-Coefficients!$V$5)+Coefficients!$X$6,VLOOKUP(S236,Coefficients!$V$3:$X$6,3)))</f>
        <v>5.1999999999999975</v>
      </c>
      <c r="CF236" s="119">
        <f t="shared" si="350"/>
        <v>1.6409601519999992E-4</v>
      </c>
      <c r="CG236" s="136">
        <f>VLOOKUP(CB236,Coefficients!$Z$4:$AD$7,4,FALSE)</f>
        <v>0.26500000000000001</v>
      </c>
      <c r="CH236" s="136">
        <f>VLOOKUP(CB236,Coefficients!$Z$4:$AD$7,2,FALSE)</f>
        <v>0.37</v>
      </c>
      <c r="CI236" s="214">
        <f t="shared" si="333"/>
        <v>6.6364463535768019</v>
      </c>
      <c r="CJ236" s="47">
        <f t="shared" si="334"/>
        <v>1.2742199442777589</v>
      </c>
      <c r="CK236" s="34">
        <v>3.35</v>
      </c>
      <c r="CL236" s="52">
        <f t="shared" si="351"/>
        <v>0.38036416247097277</v>
      </c>
      <c r="CM236" s="204">
        <f>VLOOKUP(N236,Coefficients!$E$12:$I$16,3)</f>
        <v>6.0350000000000001</v>
      </c>
      <c r="CN236" s="205">
        <f t="shared" si="352"/>
        <v>7.2999999999999995E-2</v>
      </c>
      <c r="CO236" s="203">
        <f t="shared" si="353"/>
        <v>6.6946456316791059</v>
      </c>
      <c r="CP236" s="189">
        <f t="shared" si="354"/>
        <v>413.32479899934197</v>
      </c>
      <c r="DV236" s="48">
        <f t="shared" si="292"/>
        <v>3.4077251109844137E-2</v>
      </c>
    </row>
    <row r="237" spans="1:126" s="135" customFormat="1" outlineLevel="1">
      <c r="A237" s="133"/>
      <c r="B237" s="56" t="s">
        <v>99</v>
      </c>
      <c r="C237" s="56" t="s">
        <v>194</v>
      </c>
      <c r="D237" s="56">
        <v>2067</v>
      </c>
      <c r="E237" s="57">
        <f>'CSIRO Mk3.5 (Drier)'!M95</f>
        <v>24.919</v>
      </c>
      <c r="F237" s="57">
        <f>'CSIRO Mk3.5 (Drier)'!S95</f>
        <v>54.371562500000003</v>
      </c>
      <c r="G237" s="57">
        <f>'CSIRO Mk3.5 (Drier)'!K95</f>
        <v>685.75</v>
      </c>
      <c r="H237" s="146">
        <f t="shared" si="305"/>
        <v>2007</v>
      </c>
      <c r="I237" s="141" t="str">
        <f t="shared" si="306"/>
        <v>Pile No 243 @ Berth 107</v>
      </c>
      <c r="J237" s="205" t="str">
        <f t="shared" si="307"/>
        <v>splash</v>
      </c>
      <c r="K237" s="212">
        <f t="shared" si="308"/>
        <v>1</v>
      </c>
      <c r="L237" s="146" t="str">
        <f t="shared" si="309"/>
        <v>C1</v>
      </c>
      <c r="M237" s="146" t="str">
        <f t="shared" si="310"/>
        <v>CB4</v>
      </c>
      <c r="N237" s="146" t="str">
        <f t="shared" si="311"/>
        <v>CL5</v>
      </c>
      <c r="O237" s="146">
        <f t="shared" si="312"/>
        <v>0</v>
      </c>
      <c r="P237" s="146">
        <f t="shared" si="313"/>
        <v>50</v>
      </c>
      <c r="Q237" s="146">
        <f t="shared" si="314"/>
        <v>1200</v>
      </c>
      <c r="R237" s="146">
        <f t="shared" si="315"/>
        <v>60</v>
      </c>
      <c r="S237" s="146">
        <f t="shared" si="316"/>
        <v>0.37</v>
      </c>
      <c r="T237" s="146">
        <f t="shared" si="317"/>
        <v>310</v>
      </c>
      <c r="U237" s="205"/>
      <c r="V237" s="237">
        <f t="shared" si="335"/>
        <v>9.0370358532543826E-2</v>
      </c>
      <c r="W237" s="214">
        <f t="shared" si="336"/>
        <v>3.3884117174413793</v>
      </c>
      <c r="X237" s="205"/>
      <c r="Y237" s="238">
        <f t="shared" si="337"/>
        <v>0.38623873729487673</v>
      </c>
      <c r="Z237" s="214">
        <f t="shared" si="338"/>
        <v>1.2938997699378372</v>
      </c>
      <c r="AA237" s="205"/>
      <c r="AB237" s="207">
        <f>INDEX(Coefficients!$O$3:$O$7,MATCH(S237,Coefficients!$O$3:$O$7))</f>
        <v>0.3</v>
      </c>
      <c r="AC237" s="207">
        <f>INDEX(Coefficients!$O$3:$O$7,MATCH(S237,Coefficients!$O$3:$O$7)+1)</f>
        <v>0.4</v>
      </c>
      <c r="AD237" s="212">
        <f>INDEX(Coefficients!$P$3:$P$7,MATCH(S237,Coefficients!$O$3:$O$7))</f>
        <v>50</v>
      </c>
      <c r="AE237" s="212">
        <f>INDEX(Coefficients!$P$3:$P$7,MATCH(S237,Coefficients!$O$3:$O$7)+1)</f>
        <v>41.8</v>
      </c>
      <c r="AF237" s="212">
        <f t="shared" si="318"/>
        <v>44.26</v>
      </c>
      <c r="AG237" s="136">
        <f t="shared" si="319"/>
        <v>2067</v>
      </c>
      <c r="AH237" s="137">
        <f t="shared" si="320"/>
        <v>24.919</v>
      </c>
      <c r="AI237" s="207">
        <f t="shared" si="339"/>
        <v>1465.2385000000002</v>
      </c>
      <c r="AJ237" s="213">
        <f t="shared" si="340"/>
        <v>21.547625000000004</v>
      </c>
      <c r="AK237" s="136">
        <v>79</v>
      </c>
      <c r="AL237" s="137">
        <f t="shared" si="321"/>
        <v>54.371562500000003</v>
      </c>
      <c r="AM237" s="214">
        <f t="shared" si="322"/>
        <v>1.1001702678787049</v>
      </c>
      <c r="AN237" s="207">
        <f>INDEX(Coefficients!$K$3:$K$10,MATCH(S237,Coefficients!$K$3:$K$10))</f>
        <v>0.35</v>
      </c>
      <c r="AO237" s="207">
        <f>INDEX(Coefficients!$K$3:$K$10,MATCH(S237,Coefficients!$K$3:$K$10)+1)</f>
        <v>0.4</v>
      </c>
      <c r="AP237" s="207">
        <f>INDEX(Coefficients!$L$3:$L$10,MATCH(S237,Coefficients!$K$3:$K$10))</f>
        <v>0.19142307491680963</v>
      </c>
      <c r="AQ237" s="207">
        <f>INDEX(Coefficients!$L$3:$L$10,MATCH(S237,Coefficients!$K$3:$K$10)+1)</f>
        <v>0.35425563574488944</v>
      </c>
      <c r="AR237" s="214">
        <f>INDEX(Coefficients!$M$3:$M$10,MATCH(S237,Coefficients!$K$3:$K$10))</f>
        <v>0.20023799980895765</v>
      </c>
      <c r="AS237" s="214">
        <f>INDEX(Coefficients!$M$3:$M$10,MATCH(S237,Coefficients!$K$3:$K$10)+1)</f>
        <v>0.20987997823914079</v>
      </c>
      <c r="AT237" s="92">
        <f t="shared" si="341"/>
        <v>2.5655609924804158E-5</v>
      </c>
      <c r="AU237" s="140">
        <f t="shared" si="323"/>
        <v>0.20409479118103091</v>
      </c>
      <c r="AV237" s="215">
        <f t="shared" si="342"/>
        <v>1.0843683171259046E-5</v>
      </c>
      <c r="AW237" s="118">
        <f t="shared" si="343"/>
        <v>3.4219330740286706E-2</v>
      </c>
      <c r="AX237" s="136">
        <f t="shared" si="324"/>
        <v>0.71366705445737511</v>
      </c>
      <c r="AY237" s="205">
        <f t="shared" si="325"/>
        <v>84.741590689541354</v>
      </c>
      <c r="AZ237" s="137">
        <f t="shared" si="326"/>
        <v>685.75</v>
      </c>
      <c r="BA237" s="213">
        <f t="shared" si="344"/>
        <v>33294.75</v>
      </c>
      <c r="BB237" s="228">
        <f t="shared" si="345"/>
        <v>9.3029448529411763E-4</v>
      </c>
      <c r="BC237" s="136" t="str">
        <f t="shared" si="327"/>
        <v>YES</v>
      </c>
      <c r="BD237" s="209">
        <f t="shared" si="328"/>
        <v>4.5185179266271911</v>
      </c>
      <c r="BE237" s="55">
        <f t="shared" si="329"/>
        <v>9.0370358532543826E-2</v>
      </c>
      <c r="BF237" s="126">
        <f t="shared" si="330"/>
        <v>3.3884117174413793</v>
      </c>
      <c r="BG237" s="46">
        <f t="shared" si="346"/>
        <v>-0.84993767625846894</v>
      </c>
      <c r="BH237" s="204">
        <f>VLOOKUP(M237,Coefficients!$E$4:$I$7,3)</f>
        <v>0.43099999999999999</v>
      </c>
      <c r="BI237" s="136">
        <f t="shared" si="347"/>
        <v>7.2999999999999995E-2</v>
      </c>
      <c r="BJ237" s="50">
        <f t="shared" si="348"/>
        <v>0.47969292537500008</v>
      </c>
      <c r="BK237" s="134">
        <f t="shared" si="349"/>
        <v>29.998000857225257</v>
      </c>
      <c r="BL237" s="46"/>
      <c r="BM237" s="44"/>
      <c r="CB237" s="205" t="str">
        <f t="shared" si="331"/>
        <v>splash</v>
      </c>
      <c r="CC237" s="212">
        <f t="shared" si="332"/>
        <v>1</v>
      </c>
      <c r="CD237" s="205">
        <f>IF(CB237="atmospheric",IF(CC237&gt;=1,Coefficients!$T$5,Coefficients!$T$4),Coefficients!$T$3)</f>
        <v>7.35</v>
      </c>
      <c r="CE237" s="136">
        <f>IF(S237&lt;Coefficients!$V$3,Coefficients!$X$3-(Coefficients!$X$4-Coefficients!$X$3)*(Coefficients!$V$3-S237)/(Coefficients!$V$4-Coefficients!$V$3),IF(S237&gt;Coefficients!$V$6,(Coefficients!$X$6-Coefficients!$X$5)*(S237-Coefficients!$V$6)/(Coefficients!$V$6-Coefficients!$V$5)+Coefficients!$X$6,VLOOKUP(S237,Coefficients!$V$3:$X$6,3)))</f>
        <v>5.1999999999999975</v>
      </c>
      <c r="CF237" s="119">
        <f t="shared" si="350"/>
        <v>1.6409601519999992E-4</v>
      </c>
      <c r="CG237" s="136">
        <f>VLOOKUP(CB237,Coefficients!$Z$4:$AD$7,4,FALSE)</f>
        <v>0.26500000000000001</v>
      </c>
      <c r="CH237" s="136">
        <f>VLOOKUP(CB237,Coefficients!$Z$4:$AD$7,2,FALSE)</f>
        <v>0.37</v>
      </c>
      <c r="CI237" s="214">
        <f t="shared" si="333"/>
        <v>6.6347051985696668</v>
      </c>
      <c r="CJ237" s="47">
        <f t="shared" si="334"/>
        <v>1.2938997699378372</v>
      </c>
      <c r="CK237" s="34">
        <v>3.35</v>
      </c>
      <c r="CL237" s="52">
        <f t="shared" si="351"/>
        <v>0.38623873729487673</v>
      </c>
      <c r="CM237" s="204">
        <f>VLOOKUP(N237,Coefficients!$E$12:$I$16,3)</f>
        <v>6.0350000000000001</v>
      </c>
      <c r="CN237" s="205">
        <f t="shared" si="352"/>
        <v>7.2999999999999995E-2</v>
      </c>
      <c r="CO237" s="203">
        <f t="shared" si="353"/>
        <v>6.7168139318750013</v>
      </c>
      <c r="CP237" s="189">
        <f t="shared" si="354"/>
        <v>420.04161293121695</v>
      </c>
      <c r="DV237" s="48">
        <f t="shared" si="292"/>
        <v>3.4904533168495018E-2</v>
      </c>
    </row>
    <row r="238" spans="1:126" s="135" customFormat="1" outlineLevel="1">
      <c r="A238" s="133"/>
      <c r="B238" s="56" t="s">
        <v>99</v>
      </c>
      <c r="C238" s="56" t="s">
        <v>194</v>
      </c>
      <c r="D238" s="56">
        <v>2068</v>
      </c>
      <c r="E238" s="57">
        <f>'CSIRO Mk3.5 (Drier)'!M96</f>
        <v>25.036000000000001</v>
      </c>
      <c r="F238" s="57">
        <f>'CSIRO Mk3.5 (Drier)'!S96</f>
        <v>54.208125000000003</v>
      </c>
      <c r="G238" s="57">
        <f>'CSIRO Mk3.5 (Drier)'!K96</f>
        <v>693.5</v>
      </c>
      <c r="H238" s="146">
        <f t="shared" si="305"/>
        <v>2007</v>
      </c>
      <c r="I238" s="141" t="str">
        <f t="shared" si="306"/>
        <v>Pile No 243 @ Berth 107</v>
      </c>
      <c r="J238" s="205" t="str">
        <f t="shared" si="307"/>
        <v>splash</v>
      </c>
      <c r="K238" s="212">
        <f t="shared" si="308"/>
        <v>1</v>
      </c>
      <c r="L238" s="146" t="str">
        <f t="shared" si="309"/>
        <v>C1</v>
      </c>
      <c r="M238" s="146" t="str">
        <f t="shared" si="310"/>
        <v>CB4</v>
      </c>
      <c r="N238" s="146" t="str">
        <f t="shared" si="311"/>
        <v>CL5</v>
      </c>
      <c r="O238" s="146">
        <f t="shared" si="312"/>
        <v>0</v>
      </c>
      <c r="P238" s="146">
        <f t="shared" si="313"/>
        <v>50</v>
      </c>
      <c r="Q238" s="146">
        <f t="shared" si="314"/>
        <v>1200</v>
      </c>
      <c r="R238" s="146">
        <f t="shared" si="315"/>
        <v>60</v>
      </c>
      <c r="S238" s="146">
        <f t="shared" si="316"/>
        <v>0.37</v>
      </c>
      <c r="T238" s="146">
        <f t="shared" si="317"/>
        <v>310</v>
      </c>
      <c r="U238" s="205"/>
      <c r="V238" s="237">
        <f t="shared" si="335"/>
        <v>9.1152423187062542E-2</v>
      </c>
      <c r="W238" s="214">
        <f t="shared" si="336"/>
        <v>3.4275149501673154</v>
      </c>
      <c r="X238" s="205"/>
      <c r="Y238" s="238">
        <f t="shared" si="337"/>
        <v>0.39208519435558659</v>
      </c>
      <c r="Z238" s="214">
        <f t="shared" si="338"/>
        <v>1.3134854010912151</v>
      </c>
      <c r="AA238" s="205"/>
      <c r="AB238" s="207">
        <f>INDEX(Coefficients!$O$3:$O$7,MATCH(S238,Coefficients!$O$3:$O$7))</f>
        <v>0.3</v>
      </c>
      <c r="AC238" s="207">
        <f>INDEX(Coefficients!$O$3:$O$7,MATCH(S238,Coefficients!$O$3:$O$7)+1)</f>
        <v>0.4</v>
      </c>
      <c r="AD238" s="212">
        <f>INDEX(Coefficients!$P$3:$P$7,MATCH(S238,Coefficients!$O$3:$O$7))</f>
        <v>50</v>
      </c>
      <c r="AE238" s="212">
        <f>INDEX(Coefficients!$P$3:$P$7,MATCH(S238,Coefficients!$O$3:$O$7)+1)</f>
        <v>41.8</v>
      </c>
      <c r="AF238" s="212">
        <f t="shared" si="318"/>
        <v>44.26</v>
      </c>
      <c r="AG238" s="136">
        <f t="shared" si="319"/>
        <v>2068</v>
      </c>
      <c r="AH238" s="137">
        <f t="shared" si="320"/>
        <v>25.036000000000001</v>
      </c>
      <c r="AI238" s="207">
        <f t="shared" si="339"/>
        <v>1490.2745000000002</v>
      </c>
      <c r="AJ238" s="213">
        <f t="shared" si="340"/>
        <v>21.598181159420292</v>
      </c>
      <c r="AK238" s="136">
        <v>80</v>
      </c>
      <c r="AL238" s="137">
        <f t="shared" si="321"/>
        <v>54.208125000000003</v>
      </c>
      <c r="AM238" s="214">
        <f t="shared" si="322"/>
        <v>1.1035878854654948</v>
      </c>
      <c r="AN238" s="207">
        <f>INDEX(Coefficients!$K$3:$K$10,MATCH(S238,Coefficients!$K$3:$K$10))</f>
        <v>0.35</v>
      </c>
      <c r="AO238" s="207">
        <f>INDEX(Coefficients!$K$3:$K$10,MATCH(S238,Coefficients!$K$3:$K$10)+1)</f>
        <v>0.4</v>
      </c>
      <c r="AP238" s="207">
        <f>INDEX(Coefficients!$L$3:$L$10,MATCH(S238,Coefficients!$K$3:$K$10))</f>
        <v>0.19142307491680963</v>
      </c>
      <c r="AQ238" s="207">
        <f>INDEX(Coefficients!$L$3:$L$10,MATCH(S238,Coefficients!$K$3:$K$10)+1)</f>
        <v>0.35425563574488944</v>
      </c>
      <c r="AR238" s="214">
        <f>INDEX(Coefficients!$M$3:$M$10,MATCH(S238,Coefficients!$K$3:$K$10))</f>
        <v>0.20023799980895765</v>
      </c>
      <c r="AS238" s="214">
        <f>INDEX(Coefficients!$M$3:$M$10,MATCH(S238,Coefficients!$K$3:$K$10)+1)</f>
        <v>0.20987997823914079</v>
      </c>
      <c r="AT238" s="92">
        <f t="shared" si="341"/>
        <v>2.5655609924804158E-5</v>
      </c>
      <c r="AU238" s="140">
        <f t="shared" si="323"/>
        <v>0.20409479118103091</v>
      </c>
      <c r="AV238" s="215">
        <f t="shared" si="342"/>
        <v>1.0811422080675517E-5</v>
      </c>
      <c r="AW238" s="118">
        <f t="shared" si="343"/>
        <v>3.4117524655464332E-2</v>
      </c>
      <c r="AX238" s="136">
        <f t="shared" si="324"/>
        <v>0.71366705445737511</v>
      </c>
      <c r="AY238" s="205">
        <f t="shared" si="325"/>
        <v>84.741590689541354</v>
      </c>
      <c r="AZ238" s="137">
        <f t="shared" si="326"/>
        <v>693.5</v>
      </c>
      <c r="BA238" s="213">
        <f t="shared" si="344"/>
        <v>33988.25</v>
      </c>
      <c r="BB238" s="228">
        <f t="shared" si="345"/>
        <v>9.3590833333333332E-4</v>
      </c>
      <c r="BC238" s="136" t="str">
        <f t="shared" si="327"/>
        <v>YES</v>
      </c>
      <c r="BD238" s="209">
        <f t="shared" si="328"/>
        <v>4.5576211593531273</v>
      </c>
      <c r="BE238" s="55">
        <f t="shared" si="329"/>
        <v>9.1152423187062542E-2</v>
      </c>
      <c r="BF238" s="126">
        <f t="shared" si="330"/>
        <v>3.4275149501673154</v>
      </c>
      <c r="BG238" s="46">
        <f t="shared" si="346"/>
        <v>-0.85034834558417127</v>
      </c>
      <c r="BH238" s="204">
        <f>VLOOKUP(M238,Coefficients!$E$4:$I$7,3)</f>
        <v>0.43099999999999999</v>
      </c>
      <c r="BI238" s="136">
        <f t="shared" si="347"/>
        <v>7.2999999999999995E-2</v>
      </c>
      <c r="BJ238" s="50">
        <f t="shared" si="348"/>
        <v>0.48128357381884068</v>
      </c>
      <c r="BK238" s="134">
        <f t="shared" si="349"/>
        <v>30.479284431044096</v>
      </c>
      <c r="BL238" s="46"/>
      <c r="BM238" s="44"/>
      <c r="CB238" s="205" t="str">
        <f t="shared" si="331"/>
        <v>splash</v>
      </c>
      <c r="CC238" s="212">
        <f t="shared" si="332"/>
        <v>1</v>
      </c>
      <c r="CD238" s="205">
        <f>IF(CB238="atmospheric",IF(CC238&gt;=1,Coefficients!$T$5,Coefficients!$T$4),Coefficients!$T$3)</f>
        <v>7.35</v>
      </c>
      <c r="CE238" s="136">
        <f>IF(S238&lt;Coefficients!$V$3,Coefficients!$X$3-(Coefficients!$X$4-Coefficients!$X$3)*(Coefficients!$V$3-S238)/(Coefficients!$V$4-Coefficients!$V$3),IF(S238&gt;Coefficients!$V$6,(Coefficients!$X$6-Coefficients!$X$5)*(S238-Coefficients!$V$6)/(Coefficients!$V$6-Coefficients!$V$5)+Coefficients!$X$6,VLOOKUP(S238,Coefficients!$V$3:$X$6,3)))</f>
        <v>5.1999999999999975</v>
      </c>
      <c r="CF238" s="119">
        <f t="shared" si="350"/>
        <v>1.6409601519999992E-4</v>
      </c>
      <c r="CG238" s="136">
        <f>VLOOKUP(CB238,Coefficients!$Z$4:$AD$7,4,FALSE)</f>
        <v>0.26500000000000001</v>
      </c>
      <c r="CH238" s="136">
        <f>VLOOKUP(CB238,Coefficients!$Z$4:$AD$7,2,FALSE)</f>
        <v>0.37</v>
      </c>
      <c r="CI238" s="214">
        <f t="shared" si="333"/>
        <v>6.6329469743417402</v>
      </c>
      <c r="CJ238" s="47">
        <f t="shared" si="334"/>
        <v>1.3134854010912151</v>
      </c>
      <c r="CK238" s="34">
        <v>3.35</v>
      </c>
      <c r="CL238" s="52">
        <f t="shared" si="351"/>
        <v>0.39208519435558659</v>
      </c>
      <c r="CM238" s="204">
        <f>VLOOKUP(N238,Coefficients!$E$12:$I$16,3)</f>
        <v>6.0350000000000001</v>
      </c>
      <c r="CN238" s="205">
        <f t="shared" si="352"/>
        <v>7.2999999999999995E-2</v>
      </c>
      <c r="CO238" s="203">
        <f t="shared" si="353"/>
        <v>6.7390867006884072</v>
      </c>
      <c r="CP238" s="189">
        <f t="shared" si="354"/>
        <v>426.78069963190535</v>
      </c>
      <c r="DV238" s="48">
        <f t="shared" si="292"/>
        <v>3.5739515561282097E-2</v>
      </c>
    </row>
    <row r="239" spans="1:126" s="135" customFormat="1" outlineLevel="1">
      <c r="A239" s="133"/>
      <c r="B239" s="56" t="s">
        <v>99</v>
      </c>
      <c r="C239" s="56" t="s">
        <v>194</v>
      </c>
      <c r="D239" s="56">
        <v>2069</v>
      </c>
      <c r="E239" s="57">
        <f>'CSIRO Mk3.5 (Drier)'!M97</f>
        <v>25.153000000000002</v>
      </c>
      <c r="F239" s="57">
        <f>'CSIRO Mk3.5 (Drier)'!S97</f>
        <v>54.044687500000002</v>
      </c>
      <c r="G239" s="57">
        <f>'CSIRO Mk3.5 (Drier)'!K97</f>
        <v>701.25</v>
      </c>
      <c r="H239" s="146">
        <f t="shared" si="305"/>
        <v>2007</v>
      </c>
      <c r="I239" s="141" t="str">
        <f t="shared" si="306"/>
        <v>Pile No 243 @ Berth 107</v>
      </c>
      <c r="J239" s="205" t="str">
        <f t="shared" si="307"/>
        <v>splash</v>
      </c>
      <c r="K239" s="212">
        <f t="shared" si="308"/>
        <v>1</v>
      </c>
      <c r="L239" s="146" t="str">
        <f t="shared" si="309"/>
        <v>C1</v>
      </c>
      <c r="M239" s="146" t="str">
        <f t="shared" si="310"/>
        <v>CB4</v>
      </c>
      <c r="N239" s="146" t="str">
        <f t="shared" si="311"/>
        <v>CL5</v>
      </c>
      <c r="O239" s="146">
        <f t="shared" si="312"/>
        <v>0</v>
      </c>
      <c r="P239" s="146">
        <f t="shared" si="313"/>
        <v>50</v>
      </c>
      <c r="Q239" s="146">
        <f t="shared" si="314"/>
        <v>1200</v>
      </c>
      <c r="R239" s="146">
        <f t="shared" si="315"/>
        <v>60</v>
      </c>
      <c r="S239" s="146">
        <f t="shared" si="316"/>
        <v>0.37</v>
      </c>
      <c r="T239" s="146">
        <f t="shared" si="317"/>
        <v>310</v>
      </c>
      <c r="U239" s="205"/>
      <c r="V239" s="237">
        <f t="shared" si="335"/>
        <v>9.1937263889059845E-2</v>
      </c>
      <c r="W239" s="214">
        <f t="shared" si="336"/>
        <v>3.4667569852671805</v>
      </c>
      <c r="X239" s="205"/>
      <c r="Y239" s="238">
        <f t="shared" si="337"/>
        <v>0.3979035678634813</v>
      </c>
      <c r="Z239" s="214">
        <f t="shared" si="338"/>
        <v>1.3329769523426624</v>
      </c>
      <c r="AA239" s="205"/>
      <c r="AB239" s="207">
        <f>INDEX(Coefficients!$O$3:$O$7,MATCH(S239,Coefficients!$O$3:$O$7))</f>
        <v>0.3</v>
      </c>
      <c r="AC239" s="207">
        <f>INDEX(Coefficients!$O$3:$O$7,MATCH(S239,Coefficients!$O$3:$O$7)+1)</f>
        <v>0.4</v>
      </c>
      <c r="AD239" s="212">
        <f>INDEX(Coefficients!$P$3:$P$7,MATCH(S239,Coefficients!$O$3:$O$7))</f>
        <v>50</v>
      </c>
      <c r="AE239" s="212">
        <f>INDEX(Coefficients!$P$3:$P$7,MATCH(S239,Coefficients!$O$3:$O$7)+1)</f>
        <v>41.8</v>
      </c>
      <c r="AF239" s="212">
        <f t="shared" si="318"/>
        <v>44.26</v>
      </c>
      <c r="AG239" s="136">
        <f t="shared" si="319"/>
        <v>2069</v>
      </c>
      <c r="AH239" s="137">
        <f t="shared" si="320"/>
        <v>25.153000000000002</v>
      </c>
      <c r="AI239" s="207">
        <f t="shared" si="339"/>
        <v>1515.4275000000002</v>
      </c>
      <c r="AJ239" s="213">
        <f t="shared" si="340"/>
        <v>21.648964285714289</v>
      </c>
      <c r="AK239" s="136">
        <v>81</v>
      </c>
      <c r="AL239" s="137">
        <f t="shared" si="321"/>
        <v>54.044687500000002</v>
      </c>
      <c r="AM239" s="214">
        <f t="shared" si="322"/>
        <v>1.1070303481694732</v>
      </c>
      <c r="AN239" s="207">
        <f>INDEX(Coefficients!$K$3:$K$10,MATCH(S239,Coefficients!$K$3:$K$10))</f>
        <v>0.35</v>
      </c>
      <c r="AO239" s="207">
        <f>INDEX(Coefficients!$K$3:$K$10,MATCH(S239,Coefficients!$K$3:$K$10)+1)</f>
        <v>0.4</v>
      </c>
      <c r="AP239" s="207">
        <f>INDEX(Coefficients!$L$3:$L$10,MATCH(S239,Coefficients!$K$3:$K$10))</f>
        <v>0.19142307491680963</v>
      </c>
      <c r="AQ239" s="207">
        <f>INDEX(Coefficients!$L$3:$L$10,MATCH(S239,Coefficients!$K$3:$K$10)+1)</f>
        <v>0.35425563574488944</v>
      </c>
      <c r="AR239" s="214">
        <f>INDEX(Coefficients!$M$3:$M$10,MATCH(S239,Coefficients!$K$3:$K$10))</f>
        <v>0.20023799980895765</v>
      </c>
      <c r="AS239" s="214">
        <f>INDEX(Coefficients!$M$3:$M$10,MATCH(S239,Coefficients!$K$3:$K$10)+1)</f>
        <v>0.20987997823914079</v>
      </c>
      <c r="AT239" s="92">
        <f t="shared" si="341"/>
        <v>2.5655609924804158E-5</v>
      </c>
      <c r="AU239" s="140">
        <f t="shared" si="323"/>
        <v>0.20409479118103091</v>
      </c>
      <c r="AV239" s="215">
        <f t="shared" si="342"/>
        <v>1.0779719114387686E-5</v>
      </c>
      <c r="AW239" s="118">
        <f t="shared" si="343"/>
        <v>3.4017479839351772E-2</v>
      </c>
      <c r="AX239" s="136">
        <f t="shared" si="324"/>
        <v>0.71366705445737511</v>
      </c>
      <c r="AY239" s="205">
        <f t="shared" si="325"/>
        <v>84.741590689541354</v>
      </c>
      <c r="AZ239" s="137">
        <f t="shared" si="326"/>
        <v>701.25</v>
      </c>
      <c r="BA239" s="213">
        <f t="shared" si="344"/>
        <v>34689.5</v>
      </c>
      <c r="BB239" s="228">
        <f t="shared" si="345"/>
        <v>9.4157214285714289E-4</v>
      </c>
      <c r="BC239" s="136" t="str">
        <f t="shared" si="327"/>
        <v>YES</v>
      </c>
      <c r="BD239" s="209">
        <f t="shared" si="328"/>
        <v>4.5968631944529923</v>
      </c>
      <c r="BE239" s="55">
        <f t="shared" si="329"/>
        <v>9.1937263889059845E-2</v>
      </c>
      <c r="BF239" s="126">
        <f t="shared" si="330"/>
        <v>3.4667569852671805</v>
      </c>
      <c r="BG239" s="46">
        <f t="shared" si="346"/>
        <v>-0.85073998107317828</v>
      </c>
      <c r="BH239" s="204">
        <f>VLOOKUP(M239,Coefficients!$E$4:$I$7,3)</f>
        <v>0.43099999999999999</v>
      </c>
      <c r="BI239" s="136">
        <f t="shared" si="347"/>
        <v>7.2999999999999995E-2</v>
      </c>
      <c r="BJ239" s="50">
        <f t="shared" si="348"/>
        <v>0.48288136332142861</v>
      </c>
      <c r="BK239" s="134">
        <f t="shared" si="349"/>
        <v>30.962165794365525</v>
      </c>
      <c r="BL239" s="46"/>
      <c r="BM239" s="44"/>
      <c r="CB239" s="205" t="str">
        <f t="shared" si="331"/>
        <v>splash</v>
      </c>
      <c r="CC239" s="212">
        <f t="shared" si="332"/>
        <v>1</v>
      </c>
      <c r="CD239" s="205">
        <f>IF(CB239="atmospheric",IF(CC239&gt;=1,Coefficients!$T$5,Coefficients!$T$4),Coefficients!$T$3)</f>
        <v>7.35</v>
      </c>
      <c r="CE239" s="136">
        <f>IF(S239&lt;Coefficients!$V$3,Coefficients!$X$3-(Coefficients!$X$4-Coefficients!$X$3)*(Coefficients!$V$3-S239)/(Coefficients!$V$4-Coefficients!$V$3),IF(S239&gt;Coefficients!$V$6,(Coefficients!$X$6-Coefficients!$X$5)*(S239-Coefficients!$V$6)/(Coefficients!$V$6-Coefficients!$V$5)+Coefficients!$X$6,VLOOKUP(S239,Coefficients!$V$3:$X$6,3)))</f>
        <v>5.1999999999999975</v>
      </c>
      <c r="CF239" s="119">
        <f t="shared" si="350"/>
        <v>1.6409601519999992E-4</v>
      </c>
      <c r="CG239" s="136">
        <f>VLOOKUP(CB239,Coefficients!$Z$4:$AD$7,4,FALSE)</f>
        <v>0.26500000000000001</v>
      </c>
      <c r="CH239" s="136">
        <f>VLOOKUP(CB239,Coefficients!$Z$4:$AD$7,2,FALSE)</f>
        <v>0.37</v>
      </c>
      <c r="CI239" s="214">
        <f t="shared" si="333"/>
        <v>6.6311727970406116</v>
      </c>
      <c r="CJ239" s="47">
        <f t="shared" si="334"/>
        <v>1.3329769523426624</v>
      </c>
      <c r="CK239" s="34">
        <v>3.35</v>
      </c>
      <c r="CL239" s="52">
        <f t="shared" si="351"/>
        <v>0.3979035678634813</v>
      </c>
      <c r="CM239" s="204">
        <f>VLOOKUP(N239,Coefficients!$E$12:$I$16,3)</f>
        <v>6.0350000000000001</v>
      </c>
      <c r="CN239" s="205">
        <f t="shared" si="352"/>
        <v>7.2999999999999995E-2</v>
      </c>
      <c r="CO239" s="203">
        <f t="shared" si="353"/>
        <v>6.7614594608928584</v>
      </c>
      <c r="CP239" s="189">
        <f t="shared" si="354"/>
        <v>433.54215909279822</v>
      </c>
      <c r="DV239" s="48">
        <f t="shared" si="292"/>
        <v>3.6582165321063315E-2</v>
      </c>
    </row>
    <row r="240" spans="1:126" s="135" customFormat="1" outlineLevel="1">
      <c r="A240" s="133"/>
      <c r="B240" s="56" t="s">
        <v>99</v>
      </c>
      <c r="C240" s="56" t="s">
        <v>194</v>
      </c>
      <c r="D240" s="56">
        <v>2070</v>
      </c>
      <c r="E240" s="57">
        <f>'CSIRO Mk3.5 (Drier)'!M98</f>
        <v>25.270000000000003</v>
      </c>
      <c r="F240" s="57">
        <f>'CSIRO Mk3.5 (Drier)'!S98</f>
        <v>53.881250000000001</v>
      </c>
      <c r="G240" s="57">
        <f>'CSIRO Mk3.5 (Drier)'!K98</f>
        <v>709</v>
      </c>
      <c r="H240" s="146">
        <f t="shared" si="305"/>
        <v>2007</v>
      </c>
      <c r="I240" s="141" t="str">
        <f t="shared" si="306"/>
        <v>Pile No 243 @ Berth 107</v>
      </c>
      <c r="J240" s="205" t="str">
        <f t="shared" si="307"/>
        <v>splash</v>
      </c>
      <c r="K240" s="212">
        <f t="shared" si="308"/>
        <v>1</v>
      </c>
      <c r="L240" s="146" t="str">
        <f t="shared" si="309"/>
        <v>C1</v>
      </c>
      <c r="M240" s="146" t="str">
        <f t="shared" si="310"/>
        <v>CB4</v>
      </c>
      <c r="N240" s="146" t="str">
        <f t="shared" si="311"/>
        <v>CL5</v>
      </c>
      <c r="O240" s="146">
        <f t="shared" si="312"/>
        <v>0</v>
      </c>
      <c r="P240" s="146">
        <f t="shared" si="313"/>
        <v>50</v>
      </c>
      <c r="Q240" s="146">
        <f t="shared" si="314"/>
        <v>1200</v>
      </c>
      <c r="R240" s="146">
        <f t="shared" si="315"/>
        <v>60</v>
      </c>
      <c r="S240" s="146">
        <f t="shared" si="316"/>
        <v>0.37</v>
      </c>
      <c r="T240" s="146">
        <f t="shared" si="317"/>
        <v>310</v>
      </c>
      <c r="U240" s="205"/>
      <c r="V240" s="237">
        <f t="shared" si="335"/>
        <v>9.2724834176567933E-2</v>
      </c>
      <c r="W240" s="214">
        <f t="shared" si="336"/>
        <v>3.5061354996425851</v>
      </c>
      <c r="X240" s="205"/>
      <c r="Y240" s="238">
        <f t="shared" si="337"/>
        <v>0.4036938238099918</v>
      </c>
      <c r="Z240" s="214">
        <f t="shared" si="338"/>
        <v>1.3523743097634726</v>
      </c>
      <c r="AA240" s="205"/>
      <c r="AB240" s="207">
        <f>INDEX(Coefficients!$O$3:$O$7,MATCH(S240,Coefficients!$O$3:$O$7))</f>
        <v>0.3</v>
      </c>
      <c r="AC240" s="207">
        <f>INDEX(Coefficients!$O$3:$O$7,MATCH(S240,Coefficients!$O$3:$O$7)+1)</f>
        <v>0.4</v>
      </c>
      <c r="AD240" s="212">
        <f>INDEX(Coefficients!$P$3:$P$7,MATCH(S240,Coefficients!$O$3:$O$7))</f>
        <v>50</v>
      </c>
      <c r="AE240" s="212">
        <f>INDEX(Coefficients!$P$3:$P$7,MATCH(S240,Coefficients!$O$3:$O$7)+1)</f>
        <v>41.8</v>
      </c>
      <c r="AF240" s="212">
        <f t="shared" si="318"/>
        <v>44.26</v>
      </c>
      <c r="AG240" s="136">
        <f t="shared" si="319"/>
        <v>2070</v>
      </c>
      <c r="AH240" s="137">
        <f t="shared" si="320"/>
        <v>25.270000000000003</v>
      </c>
      <c r="AI240" s="207">
        <f t="shared" si="339"/>
        <v>1540.6975000000002</v>
      </c>
      <c r="AJ240" s="213">
        <f t="shared" si="340"/>
        <v>21.699964788732398</v>
      </c>
      <c r="AK240" s="136">
        <v>82</v>
      </c>
      <c r="AL240" s="137">
        <f t="shared" si="321"/>
        <v>53.881250000000001</v>
      </c>
      <c r="AM240" s="214">
        <f t="shared" si="322"/>
        <v>1.1104971539450481</v>
      </c>
      <c r="AN240" s="207">
        <f>INDEX(Coefficients!$K$3:$K$10,MATCH(S240,Coefficients!$K$3:$K$10))</f>
        <v>0.35</v>
      </c>
      <c r="AO240" s="207">
        <f>INDEX(Coefficients!$K$3:$K$10,MATCH(S240,Coefficients!$K$3:$K$10)+1)</f>
        <v>0.4</v>
      </c>
      <c r="AP240" s="207">
        <f>INDEX(Coefficients!$L$3:$L$10,MATCH(S240,Coefficients!$K$3:$K$10))</f>
        <v>0.19142307491680963</v>
      </c>
      <c r="AQ240" s="207">
        <f>INDEX(Coefficients!$L$3:$L$10,MATCH(S240,Coefficients!$K$3:$K$10)+1)</f>
        <v>0.35425563574488944</v>
      </c>
      <c r="AR240" s="214">
        <f>INDEX(Coefficients!$M$3:$M$10,MATCH(S240,Coefficients!$K$3:$K$10))</f>
        <v>0.20023799980895765</v>
      </c>
      <c r="AS240" s="214">
        <f>INDEX(Coefficients!$M$3:$M$10,MATCH(S240,Coefficients!$K$3:$K$10)+1)</f>
        <v>0.20987997823914079</v>
      </c>
      <c r="AT240" s="92">
        <f t="shared" si="341"/>
        <v>2.5655609924804158E-5</v>
      </c>
      <c r="AU240" s="140">
        <f t="shared" si="323"/>
        <v>0.20409479118103091</v>
      </c>
      <c r="AV240" s="215">
        <f t="shared" si="342"/>
        <v>1.0748556847799731E-5</v>
      </c>
      <c r="AW240" s="118">
        <f t="shared" si="343"/>
        <v>3.3919141305280939E-2</v>
      </c>
      <c r="AX240" s="136">
        <f t="shared" si="324"/>
        <v>0.71366705445737511</v>
      </c>
      <c r="AY240" s="205">
        <f t="shared" si="325"/>
        <v>84.741590689541354</v>
      </c>
      <c r="AZ240" s="137">
        <f t="shared" si="326"/>
        <v>709</v>
      </c>
      <c r="BA240" s="213">
        <f t="shared" si="344"/>
        <v>35398.5</v>
      </c>
      <c r="BB240" s="228">
        <f t="shared" si="345"/>
        <v>9.4728380281690143E-4</v>
      </c>
      <c r="BC240" s="136" t="str">
        <f t="shared" si="327"/>
        <v>YES</v>
      </c>
      <c r="BD240" s="209">
        <f t="shared" si="328"/>
        <v>4.6362417088283969</v>
      </c>
      <c r="BE240" s="55">
        <f t="shared" si="329"/>
        <v>9.2724834176567933E-2</v>
      </c>
      <c r="BF240" s="126">
        <f t="shared" si="330"/>
        <v>3.5061354996425851</v>
      </c>
      <c r="BG240" s="46">
        <f t="shared" si="346"/>
        <v>-0.8511134197625102</v>
      </c>
      <c r="BH240" s="204">
        <f>VLOOKUP(M240,Coefficients!$E$4:$I$7,3)</f>
        <v>0.43099999999999999</v>
      </c>
      <c r="BI240" s="136">
        <f t="shared" si="347"/>
        <v>7.2999999999999995E-2</v>
      </c>
      <c r="BJ240" s="50">
        <f t="shared" si="348"/>
        <v>0.48448599214788746</v>
      </c>
      <c r="BK240" s="134">
        <f t="shared" si="349"/>
        <v>31.446651786513414</v>
      </c>
      <c r="BL240" s="46"/>
      <c r="BM240" s="44"/>
      <c r="CB240" s="205" t="str">
        <f t="shared" si="331"/>
        <v>splash</v>
      </c>
      <c r="CC240" s="212">
        <f t="shared" si="332"/>
        <v>1</v>
      </c>
      <c r="CD240" s="205">
        <f>IF(CB240="atmospheric",IF(CC240&gt;=1,Coefficients!$T$5,Coefficients!$T$4),Coefficients!$T$3)</f>
        <v>7.35</v>
      </c>
      <c r="CE240" s="136">
        <f>IF(S240&lt;Coefficients!$V$3,Coefficients!$X$3-(Coefficients!$X$4-Coefficients!$X$3)*(Coefficients!$V$3-S240)/(Coefficients!$V$4-Coefficients!$V$3),IF(S240&gt;Coefficients!$V$6,(Coefficients!$X$6-Coefficients!$X$5)*(S240-Coefficients!$V$6)/(Coefficients!$V$6-Coefficients!$V$5)+Coefficients!$X$6,VLOOKUP(S240,Coefficients!$V$3:$X$6,3)))</f>
        <v>5.1999999999999975</v>
      </c>
      <c r="CF240" s="119">
        <f t="shared" si="350"/>
        <v>1.6409601519999992E-4</v>
      </c>
      <c r="CG240" s="136">
        <f>VLOOKUP(CB240,Coefficients!$Z$4:$AD$7,4,FALSE)</f>
        <v>0.26500000000000001</v>
      </c>
      <c r="CH240" s="136">
        <f>VLOOKUP(CB240,Coefficients!$Z$4:$AD$7,2,FALSE)</f>
        <v>0.37</v>
      </c>
      <c r="CI240" s="214">
        <f t="shared" si="333"/>
        <v>6.6293837158788813</v>
      </c>
      <c r="CJ240" s="47">
        <f t="shared" si="334"/>
        <v>1.3523743097634726</v>
      </c>
      <c r="CK240" s="34">
        <v>3.35</v>
      </c>
      <c r="CL240" s="52">
        <f t="shared" si="351"/>
        <v>0.4036938238099918</v>
      </c>
      <c r="CM240" s="204">
        <f>VLOOKUP(N240,Coefficients!$E$12:$I$16,3)</f>
        <v>6.0350000000000001</v>
      </c>
      <c r="CN240" s="205">
        <f t="shared" si="352"/>
        <v>7.2999999999999995E-2</v>
      </c>
      <c r="CO240" s="203">
        <f t="shared" si="353"/>
        <v>6.783927987500002</v>
      </c>
      <c r="CP240" s="189">
        <f t="shared" si="354"/>
        <v>440.32608708029824</v>
      </c>
      <c r="DV240" s="48">
        <f t="shared" si="292"/>
        <v>3.7432442870886123E-2</v>
      </c>
    </row>
    <row r="241" spans="1:126" s="38" customFormat="1">
      <c r="B241" s="76" t="str">
        <f>B242&amp;" "&amp;C242</f>
        <v>A1FI MIROC(hires)</v>
      </c>
      <c r="C241" s="74"/>
      <c r="D241" s="65"/>
      <c r="E241" s="65"/>
      <c r="F241" s="65"/>
      <c r="G241" s="65"/>
      <c r="J241" s="199"/>
      <c r="K241" s="199"/>
      <c r="L241" s="54"/>
      <c r="M241" s="54"/>
      <c r="N241" s="54"/>
      <c r="O241" s="54"/>
      <c r="P241" s="54"/>
      <c r="Q241" s="54"/>
      <c r="R241" s="54"/>
      <c r="S241" s="54"/>
      <c r="T241" s="54"/>
      <c r="U241" s="206"/>
      <c r="V241" s="206"/>
      <c r="W241" s="206"/>
      <c r="X241" s="206"/>
      <c r="Y241" s="206"/>
      <c r="Z241" s="206"/>
      <c r="AA241" s="206"/>
      <c r="AB241" s="85"/>
      <c r="AC241" s="85"/>
      <c r="AD241" s="85"/>
      <c r="AE241" s="85"/>
      <c r="AF241" s="85"/>
      <c r="AG241" s="54"/>
      <c r="AH241" s="88"/>
      <c r="AI241" s="88"/>
      <c r="AJ241" s="88"/>
      <c r="AK241" s="54"/>
      <c r="AL241" s="85"/>
      <c r="AM241" s="90"/>
      <c r="AN241" s="88"/>
      <c r="AO241" s="88"/>
      <c r="AP241" s="88"/>
      <c r="AQ241" s="88"/>
      <c r="AR241" s="90"/>
      <c r="AS241" s="90"/>
      <c r="AT241" s="93"/>
      <c r="AU241" s="90"/>
      <c r="AV241" s="90"/>
      <c r="AW241" s="120"/>
      <c r="AX241" s="54"/>
      <c r="AY241" s="54"/>
      <c r="AZ241" s="88"/>
      <c r="BA241" s="88"/>
      <c r="BB241" s="121"/>
      <c r="BC241" s="54"/>
      <c r="BD241" s="54"/>
      <c r="BE241" s="53"/>
      <c r="BF241" s="127"/>
      <c r="BG241" s="66"/>
      <c r="BH241" s="66"/>
      <c r="BI241" s="66"/>
      <c r="BJ241" s="66"/>
      <c r="BK241" s="66"/>
      <c r="BL241" s="66"/>
      <c r="BM241" s="40"/>
      <c r="CB241" s="76" t="str">
        <f>B242&amp;" "&amp;C242</f>
        <v>A1FI MIROC(hires)</v>
      </c>
      <c r="CC241" s="54"/>
      <c r="CD241" s="54"/>
      <c r="CE241" s="54"/>
      <c r="CF241" s="121"/>
      <c r="CI241" s="90"/>
      <c r="CJ241" s="70"/>
      <c r="CK241" s="41"/>
      <c r="CL241" s="71"/>
      <c r="DV241" s="72"/>
    </row>
    <row r="242" spans="1:126" s="135" customFormat="1" outlineLevel="1">
      <c r="A242" s="133"/>
      <c r="B242" s="56" t="s">
        <v>99</v>
      </c>
      <c r="C242" s="56" t="s">
        <v>196</v>
      </c>
      <c r="D242" s="56">
        <v>2000</v>
      </c>
      <c r="E242" s="57">
        <f>'MIROC(hires) (Wetter)'!M28</f>
        <v>19.275000000000002</v>
      </c>
      <c r="F242" s="57">
        <f>'MIROC(hires) (Wetter)'!S28</f>
        <v>62.479687499999997</v>
      </c>
      <c r="G242" s="57">
        <f>'MIROC(hires) (Wetter)'!K28</f>
        <v>368</v>
      </c>
      <c r="H242" s="146">
        <f t="shared" ref="H242:H305" si="355">$H$26</f>
        <v>2007</v>
      </c>
      <c r="I242" s="141" t="str">
        <f t="shared" ref="I242:I305" si="356">$I$26</f>
        <v>Pile No 243 @ Berth 107</v>
      </c>
      <c r="J242" s="205" t="str">
        <f t="shared" ref="J242:J305" si="357">$J$26</f>
        <v>splash</v>
      </c>
      <c r="K242" s="212">
        <f t="shared" ref="K242:K305" si="358">$K$26</f>
        <v>1</v>
      </c>
      <c r="L242" s="146" t="str">
        <f t="shared" ref="L242:L305" si="359">$L$26</f>
        <v>C1</v>
      </c>
      <c r="M242" s="146" t="str">
        <f t="shared" ref="M242:M305" si="360">$M$26</f>
        <v>CB4</v>
      </c>
      <c r="N242" s="146" t="str">
        <f t="shared" ref="N242:N305" si="361">$N$26</f>
        <v>CL5</v>
      </c>
      <c r="O242" s="146">
        <f t="shared" ref="O242:O305" si="362">$O$26</f>
        <v>0</v>
      </c>
      <c r="P242" s="146">
        <f t="shared" ref="P242:P305" si="363">$P$26</f>
        <v>50</v>
      </c>
      <c r="Q242" s="146">
        <f t="shared" ref="Q242:Q305" si="364">$Q$26</f>
        <v>1200</v>
      </c>
      <c r="R242" s="146">
        <f t="shared" ref="R242:R305" si="365">$R$26</f>
        <v>60</v>
      </c>
      <c r="S242" s="146">
        <f t="shared" ref="S242:S305" si="366">$S$26</f>
        <v>0.37</v>
      </c>
      <c r="T242" s="146">
        <f t="shared" ref="T242:T305" si="367">$T$26</f>
        <v>310</v>
      </c>
      <c r="U242" s="205"/>
      <c r="V242" s="237">
        <f>BE242</f>
        <v>2.2602124183716238E-2</v>
      </c>
      <c r="W242" s="214">
        <f>BF242</f>
        <v>0</v>
      </c>
      <c r="X242" s="205"/>
      <c r="Y242" s="238">
        <f>CL242</f>
        <v>9.1411885354751988E-8</v>
      </c>
      <c r="Z242" s="214">
        <f>CJ242</f>
        <v>3.0622981593841915E-7</v>
      </c>
      <c r="AA242" s="205"/>
      <c r="AB242" s="207">
        <f>INDEX(Coefficients!$O$3:$O$7,MATCH(S242,Coefficients!$O$3:$O$7))</f>
        <v>0.3</v>
      </c>
      <c r="AC242" s="207">
        <f>INDEX(Coefficients!$O$3:$O$7,MATCH(S242,Coefficients!$O$3:$O$7)+1)</f>
        <v>0.4</v>
      </c>
      <c r="AD242" s="212">
        <f>INDEX(Coefficients!$P$3:$P$7,MATCH(S242,Coefficients!$O$3:$O$7))</f>
        <v>50</v>
      </c>
      <c r="AE242" s="212">
        <f>INDEX(Coefficients!$P$3:$P$7,MATCH(S242,Coefficients!$O$3:$O$7)+1)</f>
        <v>41.8</v>
      </c>
      <c r="AF242" s="212">
        <f t="shared" ref="AF242:AF305" si="368">AD242+(S242-AB242)/(AC242-AB242)*(AE242-AD242)</f>
        <v>44.26</v>
      </c>
      <c r="AG242" s="136">
        <f t="shared" ref="AG242:AG273" si="369">D242</f>
        <v>2000</v>
      </c>
      <c r="AH242" s="137">
        <f t="shared" ref="AH242:AH273" si="370">E242</f>
        <v>19.275000000000002</v>
      </c>
      <c r="AI242" s="207">
        <f>IF(AG242&gt;=$C$20,AH242+AI241,0)</f>
        <v>19.275000000000002</v>
      </c>
      <c r="AJ242" s="213">
        <f>IF(ISERROR(AI242/(AG242-($C$20-1))),0,AI242/(AG242-($C$20-1)))</f>
        <v>19.275000000000002</v>
      </c>
      <c r="AK242" s="136">
        <v>12</v>
      </c>
      <c r="AL242" s="137">
        <f t="shared" ref="AL242:AL273" si="371">F242</f>
        <v>62.479687499999997</v>
      </c>
      <c r="AM242" s="214">
        <f t="shared" ref="AM242:AM273" si="372">EXP(AF242/RR*(1/293-1/(273+AJ242)))</f>
        <v>0.95593130357640843</v>
      </c>
      <c r="AN242" s="207">
        <f>INDEX(Coefficients!$K$3:$K$10,MATCH(S242,Coefficients!$K$3:$K$10))</f>
        <v>0.35</v>
      </c>
      <c r="AO242" s="207">
        <f>INDEX(Coefficients!$K$3:$K$10,MATCH(S242,Coefficients!$K$3:$K$10)+1)</f>
        <v>0.4</v>
      </c>
      <c r="AP242" s="207">
        <f>INDEX(Coefficients!$L$3:$L$10,MATCH(S242,Coefficients!$K$3:$K$10))</f>
        <v>0.19142307491680963</v>
      </c>
      <c r="AQ242" s="207">
        <f>INDEX(Coefficients!$L$3:$L$10,MATCH(S242,Coefficients!$K$3:$K$10)+1)</f>
        <v>0.35425563574488944</v>
      </c>
      <c r="AR242" s="214">
        <f>INDEX(Coefficients!$M$3:$M$10,MATCH(S242,Coefficients!$K$3:$K$10))</f>
        <v>0.20023799980895765</v>
      </c>
      <c r="AS242" s="214">
        <f>INDEX(Coefficients!$M$3:$M$10,MATCH(S242,Coefficients!$K$3:$K$10)+1)</f>
        <v>0.20987997823914079</v>
      </c>
      <c r="AT242" s="92">
        <f>(AP242+(S242-AN242)/(AO242-AN242)*(AQ242-AP242))*10^-4</f>
        <v>2.5655609924804158E-5</v>
      </c>
      <c r="AU242" s="140">
        <f t="shared" ref="AU242:AU305" si="373">AR242+(S242-AN242)/(AO242-AN242)*(AS242-AR242)</f>
        <v>0.20409479118103091</v>
      </c>
      <c r="AV242" s="215">
        <f>AT242*(AG242-($C$20-1))^(-AU242)</f>
        <v>2.5655609924804158E-5</v>
      </c>
      <c r="AW242" s="118">
        <f>AV242*31556926/10000</f>
        <v>8.0961218388191036E-2</v>
      </c>
      <c r="AX242" s="136">
        <f t="shared" ref="AX242:AX305" si="374">1-EXP(-3.38*S242)</f>
        <v>0.71366705445737511</v>
      </c>
      <c r="AY242" s="205">
        <f t="shared" ref="AY242:AY273" si="375">0.75*T242*CaO*AX242*(MCO2_/MCaO)</f>
        <v>84.741590689541354</v>
      </c>
      <c r="AZ242" s="137">
        <f t="shared" ref="AZ242:AZ273" si="376">G242</f>
        <v>368</v>
      </c>
      <c r="BA242" s="213">
        <f>IF(AG242&gt;=$C$20,BA241+AZ242,0)</f>
        <v>368</v>
      </c>
      <c r="BB242" s="228">
        <f>BA242/(AG242-($C$20-1))*0.0019*10^-3</f>
        <v>6.9920000000000008E-4</v>
      </c>
      <c r="BC242" s="136" t="str">
        <f t="shared" ref="BC242:BC305" si="377">IF(AK242&gt;=12,IF(AL242&gt;=50,"YES","NO"),"NO")</f>
        <v>YES</v>
      </c>
      <c r="BD242" s="209">
        <f t="shared" ref="BD242:BD273" si="378">IF(BC242="YES",SQRT((2*AM242*AW242/AY242)*kurban*BB242*(AG242-($C$20-1)))*(1/(AG242-($C$20-1)))^nm*1000,0)</f>
        <v>1.1301062091858118</v>
      </c>
      <c r="BE242" s="52">
        <f t="shared" ref="BE242:BE305" si="379">BD242/P242</f>
        <v>2.2602124183716238E-2</v>
      </c>
      <c r="BF242" s="126">
        <f t="shared" ref="BF242:BF273" si="380">BD242-VLOOKUP($C$20,$AG$242:$BD$312,24)</f>
        <v>0</v>
      </c>
      <c r="BG242" s="46">
        <f>((SQRT(AM242*BB242)/SQRT(VLOOKUP($C$20,$AG$242:$BD$312,7)*VLOOKUP($C$20,$AG$242:$BD$312,22)*(AG242-($C$20-1))))-1)</f>
        <v>0</v>
      </c>
      <c r="BH242" s="204">
        <f>VLOOKUP(M242,Coefficients!$E$4:$I$7,3)</f>
        <v>0.43099999999999999</v>
      </c>
      <c r="BI242" s="136">
        <f>IF($AJ242&lt;20,0.025,0.073)</f>
        <v>2.5000000000000001E-2</v>
      </c>
      <c r="BJ242" s="50">
        <f>BH242*(1+BI242*($AJ242-20))</f>
        <v>0.42318812500000003</v>
      </c>
      <c r="BK242" s="134">
        <f>BK241+BJ242</f>
        <v>0.42318812500000003</v>
      </c>
      <c r="BL242" s="46"/>
      <c r="BM242" s="44"/>
      <c r="CB242" s="205" t="str">
        <f t="shared" ref="CB242:CB273" si="381">J242</f>
        <v>splash</v>
      </c>
      <c r="CC242" s="212">
        <f t="shared" ref="CC242:CC273" si="382">K242</f>
        <v>1</v>
      </c>
      <c r="CD242" s="205">
        <f>IF(CB242="atmospheric",IF(CC242&gt;=1,Coefficients!$T$5,Coefficients!$T$4),Coefficients!$T$3)</f>
        <v>7.35</v>
      </c>
      <c r="CE242" s="136">
        <f>IF(S242&lt;Coefficients!$V$3,Coefficients!$X$3-(Coefficients!$X$4-Coefficients!$X$3)*(Coefficients!$V$3-S242)/(Coefficients!$V$4-Coefficients!$V$3),IF(S242&gt;Coefficients!$V$6,(Coefficients!$X$6-Coefficients!$X$5)*(S242-Coefficients!$V$6)/(Coefficients!$V$6-Coefficients!$V$5)+Coefficients!$X$6,VLOOKUP(S242,Coefficients!$V$3:$X$6,3)))</f>
        <v>5.1999999999999975</v>
      </c>
      <c r="CF242" s="119">
        <f>CE242*10^-12*31556926</f>
        <v>1.6409601519999992E-4</v>
      </c>
      <c r="CG242" s="136">
        <f>VLOOKUP(CB242,Coefficients!$Z$4:$AD$7,4,FALSE)</f>
        <v>0.26500000000000001</v>
      </c>
      <c r="CH242" s="136">
        <f>VLOOKUP(CB242,Coefficients!$Z$4:$AD$7,2,FALSE)</f>
        <v>0.37</v>
      </c>
      <c r="CI242" s="214">
        <f t="shared" ref="CI242:CI273" si="383">CD242*(1-ERF(BD242/(2*(SQRT(CG242*kt*kc*AM242*CF242*10^6*(1/(AG242-($C$20-1)))^CH242*(AG242-($C$20-1)))))))</f>
        <v>6.6250040304906115</v>
      </c>
      <c r="CJ242" s="47">
        <f t="shared" ref="CJ242:CJ273" si="384">CD242*(1-ERF(P242/(2*(SQRT(CG242*kt*kc*AM242*CF242*10^6*(1/(AG242-($C$20-1)))^CH242*(AG242-($C$20-1)))))))</f>
        <v>3.0622981593841915E-7</v>
      </c>
      <c r="CK242" s="34">
        <v>3.35</v>
      </c>
      <c r="CL242" s="52">
        <f>CJ242/CK242</f>
        <v>9.1411885354751988E-8</v>
      </c>
      <c r="CM242" s="204">
        <f>VLOOKUP(N242,Coefficients!$E$12:$I$16,3)</f>
        <v>6.0350000000000001</v>
      </c>
      <c r="CN242" s="205">
        <f>IF($AJ242&lt;20,0.025,0.073)</f>
        <v>2.5000000000000001E-2</v>
      </c>
      <c r="CO242" s="203">
        <f>CM242*(1+CN242*($AJ242-20))</f>
        <v>5.9256156250000007</v>
      </c>
      <c r="CP242" s="189">
        <f>CP241+CO242</f>
        <v>5.9256156250000007</v>
      </c>
      <c r="DV242" s="48">
        <f t="shared" ref="DV242:DV273" si="385">BE242*CL242</f>
        <v>2.0661027846557361E-9</v>
      </c>
    </row>
    <row r="243" spans="1:126" s="135" customFormat="1" outlineLevel="1">
      <c r="A243" s="133"/>
      <c r="B243" s="56" t="s">
        <v>99</v>
      </c>
      <c r="C243" s="56" t="s">
        <v>196</v>
      </c>
      <c r="D243" s="56">
        <v>2001</v>
      </c>
      <c r="E243" s="57">
        <f>'MIROC(hires) (Wetter)'!M29</f>
        <v>19.2925</v>
      </c>
      <c r="F243" s="57">
        <f>'MIROC(hires) (Wetter)'!S29</f>
        <v>62.477656250000003</v>
      </c>
      <c r="G243" s="57">
        <f>'MIROC(hires) (Wetter)'!K29</f>
        <v>369.95</v>
      </c>
      <c r="H243" s="146">
        <f t="shared" si="355"/>
        <v>2007</v>
      </c>
      <c r="I243" s="141" t="str">
        <f t="shared" si="356"/>
        <v>Pile No 243 @ Berth 107</v>
      </c>
      <c r="J243" s="205" t="str">
        <f t="shared" si="357"/>
        <v>splash</v>
      </c>
      <c r="K243" s="212">
        <f t="shared" si="358"/>
        <v>1</v>
      </c>
      <c r="L243" s="146" t="str">
        <f t="shared" si="359"/>
        <v>C1</v>
      </c>
      <c r="M243" s="146" t="str">
        <f t="shared" si="360"/>
        <v>CB4</v>
      </c>
      <c r="N243" s="146" t="str">
        <f t="shared" si="361"/>
        <v>CL5</v>
      </c>
      <c r="O243" s="146">
        <f t="shared" si="362"/>
        <v>0</v>
      </c>
      <c r="P243" s="146">
        <f t="shared" si="363"/>
        <v>50</v>
      </c>
      <c r="Q243" s="146">
        <f t="shared" si="364"/>
        <v>1200</v>
      </c>
      <c r="R243" s="146">
        <f t="shared" si="365"/>
        <v>60</v>
      </c>
      <c r="S243" s="146">
        <f t="shared" si="366"/>
        <v>0.37</v>
      </c>
      <c r="T243" s="146">
        <f t="shared" si="367"/>
        <v>310</v>
      </c>
      <c r="U243" s="205"/>
      <c r="V243" s="237">
        <f t="shared" ref="V243:V306" si="386">BE243</f>
        <v>2.7448226809280166E-2</v>
      </c>
      <c r="W243" s="214">
        <f t="shared" ref="W243:W306" si="387">BF243</f>
        <v>0.24230513127819653</v>
      </c>
      <c r="X243" s="205"/>
      <c r="Y243" s="238">
        <f t="shared" ref="Y243:Y306" si="388">CL243</f>
        <v>2.3013551789733725E-5</v>
      </c>
      <c r="Z243" s="214">
        <f t="shared" ref="Z243:Z306" si="389">CJ243</f>
        <v>7.7095398495607978E-5</v>
      </c>
      <c r="AA243" s="205"/>
      <c r="AB243" s="207">
        <f>INDEX(Coefficients!$O$3:$O$7,MATCH(S243,Coefficients!$O$3:$O$7))</f>
        <v>0.3</v>
      </c>
      <c r="AC243" s="207">
        <f>INDEX(Coefficients!$O$3:$O$7,MATCH(S243,Coefficients!$O$3:$O$7)+1)</f>
        <v>0.4</v>
      </c>
      <c r="AD243" s="212">
        <f>INDEX(Coefficients!$P$3:$P$7,MATCH(S243,Coefficients!$O$3:$O$7))</f>
        <v>50</v>
      </c>
      <c r="AE243" s="212">
        <f>INDEX(Coefficients!$P$3:$P$7,MATCH(S243,Coefficients!$O$3:$O$7)+1)</f>
        <v>41.8</v>
      </c>
      <c r="AF243" s="212">
        <f t="shared" si="368"/>
        <v>44.26</v>
      </c>
      <c r="AG243" s="136">
        <f t="shared" si="369"/>
        <v>2001</v>
      </c>
      <c r="AH243" s="137">
        <f t="shared" si="370"/>
        <v>19.2925</v>
      </c>
      <c r="AI243" s="207">
        <f t="shared" ref="AI243:AI306" si="390">IF(AG243&gt;=$C$20,AH243+AI242,0)</f>
        <v>38.567500000000003</v>
      </c>
      <c r="AJ243" s="213">
        <f t="shared" ref="AJ243:AJ306" si="391">IF(ISERROR(AI243/(AG243-($C$20-1))),0,AI243/(AG243-($C$20-1)))</f>
        <v>19.283750000000001</v>
      </c>
      <c r="AK243" s="136">
        <v>13</v>
      </c>
      <c r="AL243" s="137">
        <f t="shared" si="371"/>
        <v>62.477656250000003</v>
      </c>
      <c r="AM243" s="214">
        <f t="shared" si="372"/>
        <v>0.95645268817206375</v>
      </c>
      <c r="AN243" s="207">
        <f>INDEX(Coefficients!$K$3:$K$10,MATCH(S243,Coefficients!$K$3:$K$10))</f>
        <v>0.35</v>
      </c>
      <c r="AO243" s="207">
        <f>INDEX(Coefficients!$K$3:$K$10,MATCH(S243,Coefficients!$K$3:$K$10)+1)</f>
        <v>0.4</v>
      </c>
      <c r="AP243" s="207">
        <f>INDEX(Coefficients!$L$3:$L$10,MATCH(S243,Coefficients!$K$3:$K$10))</f>
        <v>0.19142307491680963</v>
      </c>
      <c r="AQ243" s="207">
        <f>INDEX(Coefficients!$L$3:$L$10,MATCH(S243,Coefficients!$K$3:$K$10)+1)</f>
        <v>0.35425563574488944</v>
      </c>
      <c r="AR243" s="214">
        <f>INDEX(Coefficients!$M$3:$M$10,MATCH(S243,Coefficients!$K$3:$K$10))</f>
        <v>0.20023799980895765</v>
      </c>
      <c r="AS243" s="214">
        <f>INDEX(Coefficients!$M$3:$M$10,MATCH(S243,Coefficients!$K$3:$K$10)+1)</f>
        <v>0.20987997823914079</v>
      </c>
      <c r="AT243" s="92">
        <f t="shared" ref="AT243:AT306" si="392">(AP243+(S243-AN243)/(AO243-AN243)*(AQ243-AP243))*10^-4</f>
        <v>2.5655609924804158E-5</v>
      </c>
      <c r="AU243" s="140">
        <f t="shared" si="373"/>
        <v>0.20409479118103091</v>
      </c>
      <c r="AV243" s="215">
        <f t="shared" ref="AV243:AV306" si="393">AT243*(AG243-($C$20-1))^(-AU243)</f>
        <v>2.2271203678780301E-5</v>
      </c>
      <c r="AW243" s="118">
        <f t="shared" ref="AW243:AW306" si="394">AV243*31556926/10000</f>
        <v>7.0281072642219777E-2</v>
      </c>
      <c r="AX243" s="136">
        <f t="shared" si="374"/>
        <v>0.71366705445737511</v>
      </c>
      <c r="AY243" s="205">
        <f t="shared" si="375"/>
        <v>84.741590689541354</v>
      </c>
      <c r="AZ243" s="137">
        <f t="shared" si="376"/>
        <v>369.95</v>
      </c>
      <c r="BA243" s="213">
        <f t="shared" ref="BA243:BA306" si="395">IF(AG243&gt;=$C$20,BA242+AZ243,0)</f>
        <v>737.95</v>
      </c>
      <c r="BB243" s="228">
        <f t="shared" ref="BB243:BB306" si="396">BA243/(AG243-($C$20-1))*0.0019*10^-3</f>
        <v>7.0105250000000014E-4</v>
      </c>
      <c r="BC243" s="136" t="str">
        <f t="shared" si="377"/>
        <v>YES</v>
      </c>
      <c r="BD243" s="209">
        <f t="shared" si="378"/>
        <v>1.3724113404640084</v>
      </c>
      <c r="BE243" s="52">
        <f t="shared" si="379"/>
        <v>2.7448226809280166E-2</v>
      </c>
      <c r="BF243" s="126">
        <f t="shared" si="380"/>
        <v>0.24230513127819653</v>
      </c>
      <c r="BG243" s="46">
        <f t="shared" ref="BG243:BG306" si="397">((SQRT(AM243*BB243)/SQRT(VLOOKUP($C$20,$AG$242:$BD$312,7)*VLOOKUP($C$20,$AG$242:$BD$312,22)*(AG243-($C$20-1))))-1)</f>
        <v>-0.29176404985380644</v>
      </c>
      <c r="BH243" s="204">
        <f>VLOOKUP(M243,Coefficients!$E$4:$I$7,3)</f>
        <v>0.43099999999999999</v>
      </c>
      <c r="BI243" s="136">
        <f t="shared" ref="BI243:BI306" si="398">IF($AJ243&lt;20,0.025,0.073)</f>
        <v>2.5000000000000001E-2</v>
      </c>
      <c r="BJ243" s="50">
        <f t="shared" ref="BJ243:BJ306" si="399">BH243*(1+BI243*($AJ243-20))</f>
        <v>0.42328240624999997</v>
      </c>
      <c r="BK243" s="134">
        <f t="shared" ref="BK243:BK306" si="400">BK242+BJ243</f>
        <v>0.84647053125000005</v>
      </c>
      <c r="BL243" s="46"/>
      <c r="BM243" s="44"/>
      <c r="CB243" s="205" t="str">
        <f t="shared" si="381"/>
        <v>splash</v>
      </c>
      <c r="CC243" s="212">
        <f t="shared" si="382"/>
        <v>1</v>
      </c>
      <c r="CD243" s="205">
        <f>IF(CB243="atmospheric",IF(CC243&gt;=1,Coefficients!$T$5,Coefficients!$T$4),Coefficients!$T$3)</f>
        <v>7.35</v>
      </c>
      <c r="CE243" s="136">
        <f>IF(S243&lt;Coefficients!$V$3,Coefficients!$X$3-(Coefficients!$X$4-Coefficients!$X$3)*(Coefficients!$V$3-S243)/(Coefficients!$V$4-Coefficients!$V$3),IF(S243&gt;Coefficients!$V$6,(Coefficients!$X$6-Coefficients!$X$5)*(S243-Coefficients!$V$6)/(Coefficients!$V$6-Coefficients!$V$5)+Coefficients!$X$6,VLOOKUP(S243,Coefficients!$V$3:$X$6,3)))</f>
        <v>5.1999999999999975</v>
      </c>
      <c r="CF243" s="119">
        <f t="shared" ref="CF243:CF306" si="401">CE243*10^-12*31556926</f>
        <v>1.6409601519999992E-4</v>
      </c>
      <c r="CG243" s="136">
        <f>VLOOKUP(CB243,Coefficients!$Z$4:$AD$7,4,FALSE)</f>
        <v>0.26500000000000001</v>
      </c>
      <c r="CH243" s="136">
        <f>VLOOKUP(CB243,Coefficients!$Z$4:$AD$7,2,FALSE)</f>
        <v>0.37</v>
      </c>
      <c r="CI243" s="214">
        <f t="shared" si="383"/>
        <v>6.6423629932980148</v>
      </c>
      <c r="CJ243" s="47">
        <f t="shared" si="384"/>
        <v>7.7095398495607978E-5</v>
      </c>
      <c r="CK243" s="34">
        <v>3.35</v>
      </c>
      <c r="CL243" s="52">
        <f t="shared" ref="CL243:CL306" si="402">CJ243/CK243</f>
        <v>2.3013551789733725E-5</v>
      </c>
      <c r="CM243" s="204">
        <f>VLOOKUP(N243,Coefficients!$E$12:$I$16,3)</f>
        <v>6.0350000000000001</v>
      </c>
      <c r="CN243" s="205">
        <f t="shared" ref="CN243:CN306" si="403">IF($AJ243&lt;20,0.025,0.073)</f>
        <v>2.5000000000000001E-2</v>
      </c>
      <c r="CO243" s="203">
        <f t="shared" ref="CO243:CO306" si="404">CM243*(1+CN243*($AJ243-20))</f>
        <v>5.9269357812500001</v>
      </c>
      <c r="CP243" s="189">
        <f t="shared" ref="CP243:CP306" si="405">CP242+CO243</f>
        <v>11.852551406250001</v>
      </c>
      <c r="DV243" s="48">
        <f t="shared" si="385"/>
        <v>6.3168118921172677E-7</v>
      </c>
    </row>
    <row r="244" spans="1:126" s="135" customFormat="1" outlineLevel="1">
      <c r="A244" s="133"/>
      <c r="B244" s="56" t="s">
        <v>99</v>
      </c>
      <c r="C244" s="56" t="s">
        <v>196</v>
      </c>
      <c r="D244" s="56">
        <v>2002</v>
      </c>
      <c r="E244" s="57">
        <f>'MIROC(hires) (Wetter)'!M30</f>
        <v>19.310000000000002</v>
      </c>
      <c r="F244" s="57">
        <f>'MIROC(hires) (Wetter)'!S30</f>
        <v>62.475625000000001</v>
      </c>
      <c r="G244" s="57">
        <f>'MIROC(hires) (Wetter)'!K30</f>
        <v>371.9</v>
      </c>
      <c r="H244" s="146">
        <f t="shared" si="355"/>
        <v>2007</v>
      </c>
      <c r="I244" s="141" t="str">
        <f t="shared" si="356"/>
        <v>Pile No 243 @ Berth 107</v>
      </c>
      <c r="J244" s="205" t="str">
        <f t="shared" si="357"/>
        <v>splash</v>
      </c>
      <c r="K244" s="212">
        <f t="shared" si="358"/>
        <v>1</v>
      </c>
      <c r="L244" s="146" t="str">
        <f t="shared" si="359"/>
        <v>C1</v>
      </c>
      <c r="M244" s="146" t="str">
        <f t="shared" si="360"/>
        <v>CB4</v>
      </c>
      <c r="N244" s="146" t="str">
        <f t="shared" si="361"/>
        <v>CL5</v>
      </c>
      <c r="O244" s="146">
        <f t="shared" si="362"/>
        <v>0</v>
      </c>
      <c r="P244" s="146">
        <f t="shared" si="363"/>
        <v>50</v>
      </c>
      <c r="Q244" s="146">
        <f t="shared" si="364"/>
        <v>1200</v>
      </c>
      <c r="R244" s="146">
        <f t="shared" si="365"/>
        <v>60</v>
      </c>
      <c r="S244" s="146">
        <f t="shared" si="366"/>
        <v>0.37</v>
      </c>
      <c r="T244" s="146">
        <f t="shared" si="367"/>
        <v>310</v>
      </c>
      <c r="U244" s="205"/>
      <c r="V244" s="237">
        <f t="shared" si="386"/>
        <v>3.077164830038423E-2</v>
      </c>
      <c r="W244" s="214">
        <f t="shared" si="387"/>
        <v>0.40847620583339972</v>
      </c>
      <c r="X244" s="205"/>
      <c r="Y244" s="238">
        <f t="shared" si="388"/>
        <v>2.3165040757113553E-4</v>
      </c>
      <c r="Z244" s="214">
        <f t="shared" si="389"/>
        <v>7.7602886536330402E-4</v>
      </c>
      <c r="AA244" s="205"/>
      <c r="AB244" s="207">
        <f>INDEX(Coefficients!$O$3:$O$7,MATCH(S244,Coefficients!$O$3:$O$7))</f>
        <v>0.3</v>
      </c>
      <c r="AC244" s="207">
        <f>INDEX(Coefficients!$O$3:$O$7,MATCH(S244,Coefficients!$O$3:$O$7)+1)</f>
        <v>0.4</v>
      </c>
      <c r="AD244" s="212">
        <f>INDEX(Coefficients!$P$3:$P$7,MATCH(S244,Coefficients!$O$3:$O$7))</f>
        <v>50</v>
      </c>
      <c r="AE244" s="212">
        <f>INDEX(Coefficients!$P$3:$P$7,MATCH(S244,Coefficients!$O$3:$O$7)+1)</f>
        <v>41.8</v>
      </c>
      <c r="AF244" s="212">
        <f t="shared" si="368"/>
        <v>44.26</v>
      </c>
      <c r="AG244" s="136">
        <f t="shared" si="369"/>
        <v>2002</v>
      </c>
      <c r="AH244" s="137">
        <f t="shared" si="370"/>
        <v>19.310000000000002</v>
      </c>
      <c r="AI244" s="207">
        <f t="shared" si="390"/>
        <v>57.877500000000005</v>
      </c>
      <c r="AJ244" s="213">
        <f t="shared" si="391"/>
        <v>19.2925</v>
      </c>
      <c r="AK244" s="136">
        <v>14</v>
      </c>
      <c r="AL244" s="137">
        <f t="shared" si="371"/>
        <v>62.475625000000001</v>
      </c>
      <c r="AM244" s="214">
        <f t="shared" si="372"/>
        <v>0.95697432589996612</v>
      </c>
      <c r="AN244" s="207">
        <f>INDEX(Coefficients!$K$3:$K$10,MATCH(S244,Coefficients!$K$3:$K$10))</f>
        <v>0.35</v>
      </c>
      <c r="AO244" s="207">
        <f>INDEX(Coefficients!$K$3:$K$10,MATCH(S244,Coefficients!$K$3:$K$10)+1)</f>
        <v>0.4</v>
      </c>
      <c r="AP244" s="207">
        <f>INDEX(Coefficients!$L$3:$L$10,MATCH(S244,Coefficients!$K$3:$K$10))</f>
        <v>0.19142307491680963</v>
      </c>
      <c r="AQ244" s="207">
        <f>INDEX(Coefficients!$L$3:$L$10,MATCH(S244,Coefficients!$K$3:$K$10)+1)</f>
        <v>0.35425563574488944</v>
      </c>
      <c r="AR244" s="214">
        <f>INDEX(Coefficients!$M$3:$M$10,MATCH(S244,Coefficients!$K$3:$K$10))</f>
        <v>0.20023799980895765</v>
      </c>
      <c r="AS244" s="214">
        <f>INDEX(Coefficients!$M$3:$M$10,MATCH(S244,Coefficients!$K$3:$K$10)+1)</f>
        <v>0.20987997823914079</v>
      </c>
      <c r="AT244" s="92">
        <f t="shared" si="392"/>
        <v>2.5655609924804158E-5</v>
      </c>
      <c r="AU244" s="140">
        <f t="shared" si="373"/>
        <v>0.20409479118103091</v>
      </c>
      <c r="AV244" s="215">
        <f t="shared" si="393"/>
        <v>2.0502384830579242E-5</v>
      </c>
      <c r="AW244" s="118">
        <f t="shared" si="394"/>
        <v>6.4699224092211169E-2</v>
      </c>
      <c r="AX244" s="136">
        <f t="shared" si="374"/>
        <v>0.71366705445737511</v>
      </c>
      <c r="AY244" s="205">
        <f t="shared" si="375"/>
        <v>84.741590689541354</v>
      </c>
      <c r="AZ244" s="137">
        <f t="shared" si="376"/>
        <v>371.9</v>
      </c>
      <c r="BA244" s="213">
        <f t="shared" si="395"/>
        <v>1109.8499999999999</v>
      </c>
      <c r="BB244" s="228">
        <f t="shared" si="396"/>
        <v>7.0290499999999998E-4</v>
      </c>
      <c r="BC244" s="136" t="str">
        <f t="shared" si="377"/>
        <v>YES</v>
      </c>
      <c r="BD244" s="209">
        <f t="shared" si="378"/>
        <v>1.5385824150192116</v>
      </c>
      <c r="BE244" s="52">
        <f t="shared" si="379"/>
        <v>3.077164830038423E-2</v>
      </c>
      <c r="BF244" s="126">
        <f t="shared" si="380"/>
        <v>0.40847620583339972</v>
      </c>
      <c r="BG244" s="46">
        <f t="shared" si="397"/>
        <v>-0.4208063649466417</v>
      </c>
      <c r="BH244" s="204">
        <f>VLOOKUP(M244,Coefficients!$E$4:$I$7,3)</f>
        <v>0.43099999999999999</v>
      </c>
      <c r="BI244" s="136">
        <f t="shared" si="398"/>
        <v>2.5000000000000001E-2</v>
      </c>
      <c r="BJ244" s="50">
        <f t="shared" si="399"/>
        <v>0.42337668750000002</v>
      </c>
      <c r="BK244" s="134">
        <f t="shared" si="400"/>
        <v>1.2698472187500001</v>
      </c>
      <c r="BL244" s="46"/>
      <c r="BM244" s="44"/>
      <c r="CB244" s="205" t="str">
        <f t="shared" si="381"/>
        <v>splash</v>
      </c>
      <c r="CC244" s="212">
        <f t="shared" si="382"/>
        <v>1</v>
      </c>
      <c r="CD244" s="205">
        <f>IF(CB244="atmospheric",IF(CC244&gt;=1,Coefficients!$T$5,Coefficients!$T$4),Coefficients!$T$3)</f>
        <v>7.35</v>
      </c>
      <c r="CE244" s="136">
        <f>IF(S244&lt;Coefficients!$V$3,Coefficients!$X$3-(Coefficients!$X$4-Coefficients!$X$3)*(Coefficients!$V$3-S244)/(Coefficients!$V$4-Coefficients!$V$3),IF(S244&gt;Coefficients!$V$6,(Coefficients!$X$6-Coefficients!$X$5)*(S244-Coefficients!$V$6)/(Coefficients!$V$6-Coefficients!$V$5)+Coefficients!$X$6,VLOOKUP(S244,Coefficients!$V$3:$X$6,3)))</f>
        <v>5.1999999999999975</v>
      </c>
      <c r="CF244" s="119">
        <f t="shared" si="401"/>
        <v>1.6409601519999992E-4</v>
      </c>
      <c r="CG244" s="136">
        <f>VLOOKUP(CB244,Coefficients!$Z$4:$AD$7,4,FALSE)</f>
        <v>0.26500000000000001</v>
      </c>
      <c r="CH244" s="136">
        <f>VLOOKUP(CB244,Coefficients!$Z$4:$AD$7,2,FALSE)</f>
        <v>0.37</v>
      </c>
      <c r="CI244" s="214">
        <f t="shared" si="383"/>
        <v>6.6519469447536261</v>
      </c>
      <c r="CJ244" s="47">
        <f t="shared" si="384"/>
        <v>7.7602886536330402E-4</v>
      </c>
      <c r="CK244" s="34">
        <v>3.35</v>
      </c>
      <c r="CL244" s="52">
        <f t="shared" si="402"/>
        <v>2.3165040757113553E-4</v>
      </c>
      <c r="CM244" s="204">
        <f>VLOOKUP(N244,Coefficients!$E$12:$I$16,3)</f>
        <v>6.0350000000000001</v>
      </c>
      <c r="CN244" s="205">
        <f t="shared" si="403"/>
        <v>2.5000000000000001E-2</v>
      </c>
      <c r="CO244" s="203">
        <f t="shared" si="404"/>
        <v>5.9282559375000003</v>
      </c>
      <c r="CP244" s="189">
        <f t="shared" si="405"/>
        <v>17.780807343750002</v>
      </c>
      <c r="DV244" s="48">
        <f t="shared" si="385"/>
        <v>7.1282648704196471E-6</v>
      </c>
    </row>
    <row r="245" spans="1:126" s="135" customFormat="1" outlineLevel="1">
      <c r="A245" s="133"/>
      <c r="B245" s="56" t="s">
        <v>99</v>
      </c>
      <c r="C245" s="56" t="s">
        <v>196</v>
      </c>
      <c r="D245" s="56">
        <v>2003</v>
      </c>
      <c r="E245" s="57">
        <f>'MIROC(hires) (Wetter)'!M31</f>
        <v>19.327500000000001</v>
      </c>
      <c r="F245" s="57">
        <f>'MIROC(hires) (Wetter)'!S31</f>
        <v>62.473593749999999</v>
      </c>
      <c r="G245" s="57">
        <f>'MIROC(hires) (Wetter)'!K31</f>
        <v>373.84999999999997</v>
      </c>
      <c r="H245" s="146">
        <f t="shared" si="355"/>
        <v>2007</v>
      </c>
      <c r="I245" s="141" t="str">
        <f t="shared" si="356"/>
        <v>Pile No 243 @ Berth 107</v>
      </c>
      <c r="J245" s="205" t="str">
        <f t="shared" si="357"/>
        <v>splash</v>
      </c>
      <c r="K245" s="212">
        <f t="shared" si="358"/>
        <v>1</v>
      </c>
      <c r="L245" s="146" t="str">
        <f t="shared" si="359"/>
        <v>C1</v>
      </c>
      <c r="M245" s="146" t="str">
        <f t="shared" si="360"/>
        <v>CB4</v>
      </c>
      <c r="N245" s="146" t="str">
        <f t="shared" si="361"/>
        <v>CL5</v>
      </c>
      <c r="O245" s="146">
        <f t="shared" si="362"/>
        <v>0</v>
      </c>
      <c r="P245" s="146">
        <f t="shared" si="363"/>
        <v>50</v>
      </c>
      <c r="Q245" s="146">
        <f t="shared" si="364"/>
        <v>1200</v>
      </c>
      <c r="R245" s="146">
        <f t="shared" si="365"/>
        <v>60</v>
      </c>
      <c r="S245" s="146">
        <f t="shared" si="366"/>
        <v>0.37</v>
      </c>
      <c r="T245" s="146">
        <f t="shared" si="367"/>
        <v>310</v>
      </c>
      <c r="U245" s="205"/>
      <c r="V245" s="237">
        <f t="shared" si="386"/>
        <v>3.3386257163257056E-2</v>
      </c>
      <c r="W245" s="214">
        <f t="shared" si="387"/>
        <v>0.53920664897704107</v>
      </c>
      <c r="X245" s="205"/>
      <c r="Y245" s="238">
        <f t="shared" si="388"/>
        <v>8.7620122647503616E-4</v>
      </c>
      <c r="Z245" s="214">
        <f t="shared" si="389"/>
        <v>2.9352741086913713E-3</v>
      </c>
      <c r="AA245" s="205"/>
      <c r="AB245" s="207">
        <f>INDEX(Coefficients!$O$3:$O$7,MATCH(S245,Coefficients!$O$3:$O$7))</f>
        <v>0.3</v>
      </c>
      <c r="AC245" s="207">
        <f>INDEX(Coefficients!$O$3:$O$7,MATCH(S245,Coefficients!$O$3:$O$7)+1)</f>
        <v>0.4</v>
      </c>
      <c r="AD245" s="212">
        <f>INDEX(Coefficients!$P$3:$P$7,MATCH(S245,Coefficients!$O$3:$O$7))</f>
        <v>50</v>
      </c>
      <c r="AE245" s="212">
        <f>INDEX(Coefficients!$P$3:$P$7,MATCH(S245,Coefficients!$O$3:$O$7)+1)</f>
        <v>41.8</v>
      </c>
      <c r="AF245" s="212">
        <f t="shared" si="368"/>
        <v>44.26</v>
      </c>
      <c r="AG245" s="136">
        <f t="shared" si="369"/>
        <v>2003</v>
      </c>
      <c r="AH245" s="137">
        <f t="shared" si="370"/>
        <v>19.327500000000001</v>
      </c>
      <c r="AI245" s="207">
        <f t="shared" si="390"/>
        <v>77.205000000000013</v>
      </c>
      <c r="AJ245" s="213">
        <f t="shared" si="391"/>
        <v>19.301250000000003</v>
      </c>
      <c r="AK245" s="136">
        <v>15</v>
      </c>
      <c r="AL245" s="137">
        <f t="shared" si="371"/>
        <v>62.473593749999999</v>
      </c>
      <c r="AM245" s="214">
        <f t="shared" si="372"/>
        <v>0.95749621686690567</v>
      </c>
      <c r="AN245" s="207">
        <f>INDEX(Coefficients!$K$3:$K$10,MATCH(S245,Coefficients!$K$3:$K$10))</f>
        <v>0.35</v>
      </c>
      <c r="AO245" s="207">
        <f>INDEX(Coefficients!$K$3:$K$10,MATCH(S245,Coefficients!$K$3:$K$10)+1)</f>
        <v>0.4</v>
      </c>
      <c r="AP245" s="207">
        <f>INDEX(Coefficients!$L$3:$L$10,MATCH(S245,Coefficients!$K$3:$K$10))</f>
        <v>0.19142307491680963</v>
      </c>
      <c r="AQ245" s="207">
        <f>INDEX(Coefficients!$L$3:$L$10,MATCH(S245,Coefficients!$K$3:$K$10)+1)</f>
        <v>0.35425563574488944</v>
      </c>
      <c r="AR245" s="214">
        <f>INDEX(Coefficients!$M$3:$M$10,MATCH(S245,Coefficients!$K$3:$K$10))</f>
        <v>0.20023799980895765</v>
      </c>
      <c r="AS245" s="214">
        <f>INDEX(Coefficients!$M$3:$M$10,MATCH(S245,Coefficients!$K$3:$K$10)+1)</f>
        <v>0.20987997823914079</v>
      </c>
      <c r="AT245" s="92">
        <f t="shared" si="392"/>
        <v>2.5655609924804158E-5</v>
      </c>
      <c r="AU245" s="140">
        <f t="shared" si="373"/>
        <v>0.20409479118103091</v>
      </c>
      <c r="AV245" s="215">
        <f t="shared" si="393"/>
        <v>1.9333257511924208E-5</v>
      </c>
      <c r="AW245" s="118">
        <f t="shared" si="394"/>
        <v>6.1009817664273637E-2</v>
      </c>
      <c r="AX245" s="136">
        <f t="shared" si="374"/>
        <v>0.71366705445737511</v>
      </c>
      <c r="AY245" s="205">
        <f t="shared" si="375"/>
        <v>84.741590689541354</v>
      </c>
      <c r="AZ245" s="137">
        <f t="shared" si="376"/>
        <v>373.84999999999997</v>
      </c>
      <c r="BA245" s="213">
        <f t="shared" si="395"/>
        <v>1483.6999999999998</v>
      </c>
      <c r="BB245" s="228">
        <f t="shared" si="396"/>
        <v>7.0475749999999993E-4</v>
      </c>
      <c r="BC245" s="136" t="str">
        <f t="shared" si="377"/>
        <v>YES</v>
      </c>
      <c r="BD245" s="209">
        <f t="shared" si="378"/>
        <v>1.6693128581628529</v>
      </c>
      <c r="BE245" s="52">
        <f t="shared" si="379"/>
        <v>3.3386257163257056E-2</v>
      </c>
      <c r="BF245" s="126">
        <f t="shared" si="380"/>
        <v>0.53920664897704107</v>
      </c>
      <c r="BG245" s="46">
        <f t="shared" si="397"/>
        <v>-0.49760612122624348</v>
      </c>
      <c r="BH245" s="204">
        <f>VLOOKUP(M245,Coefficients!$E$4:$I$7,3)</f>
        <v>0.43099999999999999</v>
      </c>
      <c r="BI245" s="136">
        <f t="shared" si="398"/>
        <v>2.5000000000000001E-2</v>
      </c>
      <c r="BJ245" s="50">
        <f t="shared" si="399"/>
        <v>0.42347096875000001</v>
      </c>
      <c r="BK245" s="134">
        <f t="shared" si="400"/>
        <v>1.6933181875000001</v>
      </c>
      <c r="BL245" s="46"/>
      <c r="BM245" s="44"/>
      <c r="CB245" s="205" t="str">
        <f t="shared" si="381"/>
        <v>splash</v>
      </c>
      <c r="CC245" s="212">
        <f t="shared" si="382"/>
        <v>1</v>
      </c>
      <c r="CD245" s="205">
        <f>IF(CB245="atmospheric",IF(CC245&gt;=1,Coefficients!$T$5,Coefficients!$T$4),Coefficients!$T$3)</f>
        <v>7.35</v>
      </c>
      <c r="CE245" s="136">
        <f>IF(S245&lt;Coefficients!$V$3,Coefficients!$X$3-(Coefficients!$X$4-Coefficients!$X$3)*(Coefficients!$V$3-S245)/(Coefficients!$V$4-Coefficients!$V$3),IF(S245&gt;Coefficients!$V$6,(Coefficients!$X$6-Coefficients!$X$5)*(S245-Coefficients!$V$6)/(Coefficients!$V$6-Coefficients!$V$5)+Coefficients!$X$6,VLOOKUP(S245,Coefficients!$V$3:$X$6,3)))</f>
        <v>5.1999999999999975</v>
      </c>
      <c r="CF245" s="119">
        <f t="shared" si="401"/>
        <v>1.6409601519999992E-4</v>
      </c>
      <c r="CG245" s="136">
        <f>VLOOKUP(CB245,Coefficients!$Z$4:$AD$7,4,FALSE)</f>
        <v>0.26500000000000001</v>
      </c>
      <c r="CH245" s="136">
        <f>VLOOKUP(CB245,Coefficients!$Z$4:$AD$7,2,FALSE)</f>
        <v>0.37</v>
      </c>
      <c r="CI245" s="214">
        <f t="shared" si="383"/>
        <v>6.6584073775542993</v>
      </c>
      <c r="CJ245" s="47">
        <f t="shared" si="384"/>
        <v>2.9352741086913713E-3</v>
      </c>
      <c r="CK245" s="34">
        <v>3.35</v>
      </c>
      <c r="CL245" s="52">
        <f t="shared" si="402"/>
        <v>8.7620122647503616E-4</v>
      </c>
      <c r="CM245" s="204">
        <f>VLOOKUP(N245,Coefficients!$E$12:$I$16,3)</f>
        <v>6.0350000000000001</v>
      </c>
      <c r="CN245" s="205">
        <f t="shared" si="403"/>
        <v>2.5000000000000001E-2</v>
      </c>
      <c r="CO245" s="203">
        <f t="shared" si="404"/>
        <v>5.9295760937500006</v>
      </c>
      <c r="CP245" s="189">
        <f t="shared" si="405"/>
        <v>23.710383437500003</v>
      </c>
      <c r="DV245" s="48">
        <f t="shared" si="385"/>
        <v>2.9253079473856796E-5</v>
      </c>
    </row>
    <row r="246" spans="1:126" s="135" customFormat="1" outlineLevel="1">
      <c r="A246" s="133"/>
      <c r="B246" s="56" t="s">
        <v>99</v>
      </c>
      <c r="C246" s="56" t="s">
        <v>196</v>
      </c>
      <c r="D246" s="56">
        <v>2004</v>
      </c>
      <c r="E246" s="57">
        <f>'MIROC(hires) (Wetter)'!M32</f>
        <v>19.345000000000002</v>
      </c>
      <c r="F246" s="57">
        <f>'MIROC(hires) (Wetter)'!S32</f>
        <v>62.471562499999997</v>
      </c>
      <c r="G246" s="57">
        <f>'MIROC(hires) (Wetter)'!K32</f>
        <v>375.79999999999995</v>
      </c>
      <c r="H246" s="146">
        <f t="shared" si="355"/>
        <v>2007</v>
      </c>
      <c r="I246" s="141" t="str">
        <f t="shared" si="356"/>
        <v>Pile No 243 @ Berth 107</v>
      </c>
      <c r="J246" s="205" t="str">
        <f t="shared" si="357"/>
        <v>splash</v>
      </c>
      <c r="K246" s="212">
        <f t="shared" si="358"/>
        <v>1</v>
      </c>
      <c r="L246" s="146" t="str">
        <f t="shared" si="359"/>
        <v>C1</v>
      </c>
      <c r="M246" s="146" t="str">
        <f t="shared" si="360"/>
        <v>CB4</v>
      </c>
      <c r="N246" s="146" t="str">
        <f t="shared" si="361"/>
        <v>CL5</v>
      </c>
      <c r="O246" s="146">
        <f t="shared" si="362"/>
        <v>0</v>
      </c>
      <c r="P246" s="146">
        <f t="shared" si="363"/>
        <v>50</v>
      </c>
      <c r="Q246" s="146">
        <f t="shared" si="364"/>
        <v>1200</v>
      </c>
      <c r="R246" s="146">
        <f t="shared" si="365"/>
        <v>60</v>
      </c>
      <c r="S246" s="146">
        <f t="shared" si="366"/>
        <v>0.37</v>
      </c>
      <c r="T246" s="146">
        <f t="shared" si="367"/>
        <v>310</v>
      </c>
      <c r="U246" s="205"/>
      <c r="V246" s="237">
        <f t="shared" si="386"/>
        <v>3.5578902255132917E-2</v>
      </c>
      <c r="W246" s="214">
        <f t="shared" si="387"/>
        <v>0.64883890357083396</v>
      </c>
      <c r="X246" s="205"/>
      <c r="Y246" s="238">
        <f t="shared" si="388"/>
        <v>2.1266616650983707E-3</v>
      </c>
      <c r="Z246" s="214">
        <f t="shared" si="389"/>
        <v>7.124316578079542E-3</v>
      </c>
      <c r="AA246" s="205"/>
      <c r="AB246" s="207">
        <f>INDEX(Coefficients!$O$3:$O$7,MATCH(S246,Coefficients!$O$3:$O$7))</f>
        <v>0.3</v>
      </c>
      <c r="AC246" s="207">
        <f>INDEX(Coefficients!$O$3:$O$7,MATCH(S246,Coefficients!$O$3:$O$7)+1)</f>
        <v>0.4</v>
      </c>
      <c r="AD246" s="212">
        <f>INDEX(Coefficients!$P$3:$P$7,MATCH(S246,Coefficients!$O$3:$O$7))</f>
        <v>50</v>
      </c>
      <c r="AE246" s="212">
        <f>INDEX(Coefficients!$P$3:$P$7,MATCH(S246,Coefficients!$O$3:$O$7)+1)</f>
        <v>41.8</v>
      </c>
      <c r="AF246" s="212">
        <f t="shared" si="368"/>
        <v>44.26</v>
      </c>
      <c r="AG246" s="136">
        <f t="shared" si="369"/>
        <v>2004</v>
      </c>
      <c r="AH246" s="137">
        <f t="shared" si="370"/>
        <v>19.345000000000002</v>
      </c>
      <c r="AI246" s="207">
        <f t="shared" si="390"/>
        <v>96.550000000000011</v>
      </c>
      <c r="AJ246" s="213">
        <f t="shared" si="391"/>
        <v>19.310000000000002</v>
      </c>
      <c r="AK246" s="136">
        <v>16</v>
      </c>
      <c r="AL246" s="137">
        <f t="shared" si="371"/>
        <v>62.471562499999997</v>
      </c>
      <c r="AM246" s="214">
        <f t="shared" si="372"/>
        <v>0.95801836117971906</v>
      </c>
      <c r="AN246" s="207">
        <f>INDEX(Coefficients!$K$3:$K$10,MATCH(S246,Coefficients!$K$3:$K$10))</f>
        <v>0.35</v>
      </c>
      <c r="AO246" s="207">
        <f>INDEX(Coefficients!$K$3:$K$10,MATCH(S246,Coefficients!$K$3:$K$10)+1)</f>
        <v>0.4</v>
      </c>
      <c r="AP246" s="207">
        <f>INDEX(Coefficients!$L$3:$L$10,MATCH(S246,Coefficients!$K$3:$K$10))</f>
        <v>0.19142307491680963</v>
      </c>
      <c r="AQ246" s="207">
        <f>INDEX(Coefficients!$L$3:$L$10,MATCH(S246,Coefficients!$K$3:$K$10)+1)</f>
        <v>0.35425563574488944</v>
      </c>
      <c r="AR246" s="214">
        <f>INDEX(Coefficients!$M$3:$M$10,MATCH(S246,Coefficients!$K$3:$K$10))</f>
        <v>0.20023799980895765</v>
      </c>
      <c r="AS246" s="214">
        <f>INDEX(Coefficients!$M$3:$M$10,MATCH(S246,Coefficients!$K$3:$K$10)+1)</f>
        <v>0.20987997823914079</v>
      </c>
      <c r="AT246" s="92">
        <f t="shared" si="392"/>
        <v>2.5655609924804158E-5</v>
      </c>
      <c r="AU246" s="140">
        <f t="shared" si="373"/>
        <v>0.20409479118103091</v>
      </c>
      <c r="AV246" s="215">
        <f t="shared" si="393"/>
        <v>1.8472522608212184E-5</v>
      </c>
      <c r="AW246" s="118">
        <f t="shared" si="394"/>
        <v>5.8293602898067891E-2</v>
      </c>
      <c r="AX246" s="136">
        <f t="shared" si="374"/>
        <v>0.71366705445737511</v>
      </c>
      <c r="AY246" s="205">
        <f t="shared" si="375"/>
        <v>84.741590689541354</v>
      </c>
      <c r="AZ246" s="137">
        <f t="shared" si="376"/>
        <v>375.79999999999995</v>
      </c>
      <c r="BA246" s="213">
        <f t="shared" si="395"/>
        <v>1859.4999999999998</v>
      </c>
      <c r="BB246" s="228">
        <f t="shared" si="396"/>
        <v>7.0660999999999999E-4</v>
      </c>
      <c r="BC246" s="136" t="str">
        <f t="shared" si="377"/>
        <v>YES</v>
      </c>
      <c r="BD246" s="209">
        <f t="shared" si="378"/>
        <v>1.7789451127566458</v>
      </c>
      <c r="BE246" s="52">
        <f t="shared" si="379"/>
        <v>3.5578902255132917E-2</v>
      </c>
      <c r="BF246" s="126">
        <f t="shared" si="380"/>
        <v>0.64883890357083396</v>
      </c>
      <c r="BG246" s="46">
        <f t="shared" si="397"/>
        <v>-0.54993239717733233</v>
      </c>
      <c r="BH246" s="204">
        <f>VLOOKUP(M246,Coefficients!$E$4:$I$7,3)</f>
        <v>0.43099999999999999</v>
      </c>
      <c r="BI246" s="136">
        <f t="shared" si="398"/>
        <v>2.5000000000000001E-2</v>
      </c>
      <c r="BJ246" s="50">
        <f t="shared" si="399"/>
        <v>0.42356525</v>
      </c>
      <c r="BK246" s="134">
        <f t="shared" si="400"/>
        <v>2.1168834375000003</v>
      </c>
      <c r="BL246" s="46"/>
      <c r="BM246" s="44"/>
      <c r="CB246" s="205" t="str">
        <f t="shared" si="381"/>
        <v>splash</v>
      </c>
      <c r="CC246" s="212">
        <f t="shared" si="382"/>
        <v>1</v>
      </c>
      <c r="CD246" s="205">
        <f>IF(CB246="atmospheric",IF(CC246&gt;=1,Coefficients!$T$5,Coefficients!$T$4),Coefficients!$T$3)</f>
        <v>7.35</v>
      </c>
      <c r="CE246" s="136">
        <f>IF(S246&lt;Coefficients!$V$3,Coefficients!$X$3-(Coefficients!$X$4-Coefficients!$X$3)*(Coefficients!$V$3-S246)/(Coefficients!$V$4-Coefficients!$V$3),IF(S246&gt;Coefficients!$V$6,(Coefficients!$X$6-Coefficients!$X$5)*(S246-Coefficients!$V$6)/(Coefficients!$V$6-Coefficients!$V$5)+Coefficients!$X$6,VLOOKUP(S246,Coefficients!$V$3:$X$6,3)))</f>
        <v>5.1999999999999975</v>
      </c>
      <c r="CF246" s="119">
        <f t="shared" si="401"/>
        <v>1.6409601519999992E-4</v>
      </c>
      <c r="CG246" s="136">
        <f>VLOOKUP(CB246,Coefficients!$Z$4:$AD$7,4,FALSE)</f>
        <v>0.26500000000000001</v>
      </c>
      <c r="CH246" s="136">
        <f>VLOOKUP(CB246,Coefficients!$Z$4:$AD$7,2,FALSE)</f>
        <v>0.37</v>
      </c>
      <c r="CI246" s="214">
        <f t="shared" si="383"/>
        <v>6.6631782053938364</v>
      </c>
      <c r="CJ246" s="47">
        <f t="shared" si="384"/>
        <v>7.124316578079542E-3</v>
      </c>
      <c r="CK246" s="34">
        <v>3.35</v>
      </c>
      <c r="CL246" s="52">
        <f t="shared" si="402"/>
        <v>2.1266616650983707E-3</v>
      </c>
      <c r="CM246" s="204">
        <f>VLOOKUP(N246,Coefficients!$E$12:$I$16,3)</f>
        <v>6.0350000000000001</v>
      </c>
      <c r="CN246" s="205">
        <f t="shared" si="403"/>
        <v>2.5000000000000001E-2</v>
      </c>
      <c r="CO246" s="203">
        <f t="shared" si="404"/>
        <v>5.93089625</v>
      </c>
      <c r="CP246" s="189">
        <f t="shared" si="405"/>
        <v>29.641279687500003</v>
      </c>
      <c r="DV246" s="48">
        <f t="shared" si="385"/>
        <v>7.5664287512273144E-5</v>
      </c>
    </row>
    <row r="247" spans="1:126" s="135" customFormat="1" outlineLevel="1">
      <c r="A247" s="133"/>
      <c r="B247" s="56" t="s">
        <v>99</v>
      </c>
      <c r="C247" s="56" t="s">
        <v>196</v>
      </c>
      <c r="D247" s="56">
        <v>2005</v>
      </c>
      <c r="E247" s="57">
        <f>'MIROC(hires) (Wetter)'!M33</f>
        <v>19.362500000000001</v>
      </c>
      <c r="F247" s="57">
        <f>'MIROC(hires) (Wetter)'!S33</f>
        <v>62.469531250000003</v>
      </c>
      <c r="G247" s="57">
        <f>'MIROC(hires) (Wetter)'!K33</f>
        <v>377.74999999999994</v>
      </c>
      <c r="H247" s="146">
        <f t="shared" si="355"/>
        <v>2007</v>
      </c>
      <c r="I247" s="141" t="str">
        <f t="shared" si="356"/>
        <v>Pile No 243 @ Berth 107</v>
      </c>
      <c r="J247" s="205" t="str">
        <f t="shared" si="357"/>
        <v>splash</v>
      </c>
      <c r="K247" s="212">
        <f t="shared" si="358"/>
        <v>1</v>
      </c>
      <c r="L247" s="146" t="str">
        <f t="shared" si="359"/>
        <v>C1</v>
      </c>
      <c r="M247" s="146" t="str">
        <f t="shared" si="360"/>
        <v>CB4</v>
      </c>
      <c r="N247" s="146" t="str">
        <f t="shared" si="361"/>
        <v>CL5</v>
      </c>
      <c r="O247" s="146">
        <f t="shared" si="362"/>
        <v>0</v>
      </c>
      <c r="P247" s="146">
        <f t="shared" si="363"/>
        <v>50</v>
      </c>
      <c r="Q247" s="146">
        <f t="shared" si="364"/>
        <v>1200</v>
      </c>
      <c r="R247" s="146">
        <f t="shared" si="365"/>
        <v>60</v>
      </c>
      <c r="S247" s="146">
        <f t="shared" si="366"/>
        <v>0.37</v>
      </c>
      <c r="T247" s="146">
        <f t="shared" si="367"/>
        <v>310</v>
      </c>
      <c r="U247" s="205"/>
      <c r="V247" s="237">
        <f t="shared" si="386"/>
        <v>3.748763975303613E-2</v>
      </c>
      <c r="W247" s="214">
        <f t="shared" si="387"/>
        <v>0.74427577846599458</v>
      </c>
      <c r="X247" s="205"/>
      <c r="Y247" s="238">
        <f t="shared" si="388"/>
        <v>4.0454268779310859E-3</v>
      </c>
      <c r="Z247" s="214">
        <f t="shared" si="389"/>
        <v>1.3552180041069138E-2</v>
      </c>
      <c r="AA247" s="205"/>
      <c r="AB247" s="207">
        <f>INDEX(Coefficients!$O$3:$O$7,MATCH(S247,Coefficients!$O$3:$O$7))</f>
        <v>0.3</v>
      </c>
      <c r="AC247" s="207">
        <f>INDEX(Coefficients!$O$3:$O$7,MATCH(S247,Coefficients!$O$3:$O$7)+1)</f>
        <v>0.4</v>
      </c>
      <c r="AD247" s="212">
        <f>INDEX(Coefficients!$P$3:$P$7,MATCH(S247,Coefficients!$O$3:$O$7))</f>
        <v>50</v>
      </c>
      <c r="AE247" s="212">
        <f>INDEX(Coefficients!$P$3:$P$7,MATCH(S247,Coefficients!$O$3:$O$7)+1)</f>
        <v>41.8</v>
      </c>
      <c r="AF247" s="212">
        <f t="shared" si="368"/>
        <v>44.26</v>
      </c>
      <c r="AG247" s="136">
        <f t="shared" si="369"/>
        <v>2005</v>
      </c>
      <c r="AH247" s="137">
        <f t="shared" si="370"/>
        <v>19.362500000000001</v>
      </c>
      <c r="AI247" s="207">
        <f t="shared" si="390"/>
        <v>115.91250000000001</v>
      </c>
      <c r="AJ247" s="213">
        <f t="shared" si="391"/>
        <v>19.318750000000001</v>
      </c>
      <c r="AK247" s="136">
        <v>17</v>
      </c>
      <c r="AL247" s="137">
        <f t="shared" si="371"/>
        <v>62.469531250000003</v>
      </c>
      <c r="AM247" s="214">
        <f t="shared" si="372"/>
        <v>0.95854075894527691</v>
      </c>
      <c r="AN247" s="207">
        <f>INDEX(Coefficients!$K$3:$K$10,MATCH(S247,Coefficients!$K$3:$K$10))</f>
        <v>0.35</v>
      </c>
      <c r="AO247" s="207">
        <f>INDEX(Coefficients!$K$3:$K$10,MATCH(S247,Coefficients!$K$3:$K$10)+1)</f>
        <v>0.4</v>
      </c>
      <c r="AP247" s="207">
        <f>INDEX(Coefficients!$L$3:$L$10,MATCH(S247,Coefficients!$K$3:$K$10))</f>
        <v>0.19142307491680963</v>
      </c>
      <c r="AQ247" s="207">
        <f>INDEX(Coefficients!$L$3:$L$10,MATCH(S247,Coefficients!$K$3:$K$10)+1)</f>
        <v>0.35425563574488944</v>
      </c>
      <c r="AR247" s="214">
        <f>INDEX(Coefficients!$M$3:$M$10,MATCH(S247,Coefficients!$K$3:$K$10))</f>
        <v>0.20023799980895765</v>
      </c>
      <c r="AS247" s="214">
        <f>INDEX(Coefficients!$M$3:$M$10,MATCH(S247,Coefficients!$K$3:$K$10)+1)</f>
        <v>0.20987997823914079</v>
      </c>
      <c r="AT247" s="92">
        <f t="shared" si="392"/>
        <v>2.5655609924804158E-5</v>
      </c>
      <c r="AU247" s="140">
        <f t="shared" si="373"/>
        <v>0.20409479118103091</v>
      </c>
      <c r="AV247" s="215">
        <f t="shared" si="393"/>
        <v>1.7797775605447878E-5</v>
      </c>
      <c r="AW247" s="118">
        <f t="shared" si="394"/>
        <v>5.6164308774572382E-2</v>
      </c>
      <c r="AX247" s="136">
        <f t="shared" si="374"/>
        <v>0.71366705445737511</v>
      </c>
      <c r="AY247" s="205">
        <f t="shared" si="375"/>
        <v>84.741590689541354</v>
      </c>
      <c r="AZ247" s="137">
        <f t="shared" si="376"/>
        <v>377.74999999999994</v>
      </c>
      <c r="BA247" s="213">
        <f t="shared" si="395"/>
        <v>2237.2499999999995</v>
      </c>
      <c r="BB247" s="228">
        <f t="shared" si="396"/>
        <v>7.0846249999999993E-4</v>
      </c>
      <c r="BC247" s="136" t="str">
        <f t="shared" si="377"/>
        <v>YES</v>
      </c>
      <c r="BD247" s="209">
        <f t="shared" si="378"/>
        <v>1.8743819876518064</v>
      </c>
      <c r="BE247" s="52">
        <f t="shared" si="379"/>
        <v>3.748763975303613E-2</v>
      </c>
      <c r="BF247" s="126">
        <f t="shared" si="380"/>
        <v>0.74427577846599458</v>
      </c>
      <c r="BG247" s="46">
        <f t="shared" si="397"/>
        <v>-0.58849601128202422</v>
      </c>
      <c r="BH247" s="204">
        <f>VLOOKUP(M247,Coefficients!$E$4:$I$7,3)</f>
        <v>0.43099999999999999</v>
      </c>
      <c r="BI247" s="136">
        <f t="shared" si="398"/>
        <v>2.5000000000000001E-2</v>
      </c>
      <c r="BJ247" s="50">
        <f t="shared" si="399"/>
        <v>0.42365953125</v>
      </c>
      <c r="BK247" s="134">
        <f t="shared" si="400"/>
        <v>2.5405429687500005</v>
      </c>
      <c r="BL247" s="46"/>
      <c r="BM247" s="44"/>
      <c r="CB247" s="205" t="str">
        <f t="shared" si="381"/>
        <v>splash</v>
      </c>
      <c r="CC247" s="212">
        <f t="shared" si="382"/>
        <v>1</v>
      </c>
      <c r="CD247" s="205">
        <f>IF(CB247="atmospheric",IF(CC247&gt;=1,Coefficients!$T$5,Coefficients!$T$4),Coefficients!$T$3)</f>
        <v>7.35</v>
      </c>
      <c r="CE247" s="136">
        <f>IF(S247&lt;Coefficients!$V$3,Coefficients!$X$3-(Coefficients!$X$4-Coefficients!$X$3)*(Coefficients!$V$3-S247)/(Coefficients!$V$4-Coefficients!$V$3),IF(S247&gt;Coefficients!$V$6,(Coefficients!$X$6-Coefficients!$X$5)*(S247-Coefficients!$V$6)/(Coefficients!$V$6-Coefficients!$V$5)+Coefficients!$X$6,VLOOKUP(S247,Coefficients!$V$3:$X$6,3)))</f>
        <v>5.1999999999999975</v>
      </c>
      <c r="CF247" s="119">
        <f t="shared" si="401"/>
        <v>1.6409601519999992E-4</v>
      </c>
      <c r="CG247" s="136">
        <f>VLOOKUP(CB247,Coefficients!$Z$4:$AD$7,4,FALSE)</f>
        <v>0.26500000000000001</v>
      </c>
      <c r="CH247" s="136">
        <f>VLOOKUP(CB247,Coefficients!$Z$4:$AD$7,2,FALSE)</f>
        <v>0.37</v>
      </c>
      <c r="CI247" s="214">
        <f t="shared" si="383"/>
        <v>6.6668911110211946</v>
      </c>
      <c r="CJ247" s="47">
        <f t="shared" si="384"/>
        <v>1.3552180041069138E-2</v>
      </c>
      <c r="CK247" s="34">
        <v>3.35</v>
      </c>
      <c r="CL247" s="52">
        <f t="shared" si="402"/>
        <v>4.0454268779310859E-3</v>
      </c>
      <c r="CM247" s="204">
        <f>VLOOKUP(N247,Coefficients!$E$12:$I$16,3)</f>
        <v>6.0350000000000001</v>
      </c>
      <c r="CN247" s="205">
        <f t="shared" si="403"/>
        <v>2.5000000000000001E-2</v>
      </c>
      <c r="CO247" s="203">
        <f t="shared" si="404"/>
        <v>5.9322164062500002</v>
      </c>
      <c r="CP247" s="189">
        <f t="shared" si="405"/>
        <v>35.573496093750002</v>
      </c>
      <c r="DV247" s="48">
        <f t="shared" si="385"/>
        <v>1.5165350544713022E-4</v>
      </c>
    </row>
    <row r="248" spans="1:126" s="135" customFormat="1" outlineLevel="1">
      <c r="A248" s="133"/>
      <c r="B248" s="56" t="s">
        <v>99</v>
      </c>
      <c r="C248" s="56" t="s">
        <v>196</v>
      </c>
      <c r="D248" s="56">
        <v>2006</v>
      </c>
      <c r="E248" s="57">
        <f>'MIROC(hires) (Wetter)'!M34</f>
        <v>19.380000000000003</v>
      </c>
      <c r="F248" s="57">
        <f>'MIROC(hires) (Wetter)'!S34</f>
        <v>62.467500000000001</v>
      </c>
      <c r="G248" s="57">
        <f>'MIROC(hires) (Wetter)'!K34</f>
        <v>379.69999999999993</v>
      </c>
      <c r="H248" s="146">
        <f t="shared" si="355"/>
        <v>2007</v>
      </c>
      <c r="I248" s="141" t="str">
        <f t="shared" si="356"/>
        <v>Pile No 243 @ Berth 107</v>
      </c>
      <c r="J248" s="205" t="str">
        <f t="shared" si="357"/>
        <v>splash</v>
      </c>
      <c r="K248" s="212">
        <f t="shared" si="358"/>
        <v>1</v>
      </c>
      <c r="L248" s="146" t="str">
        <f t="shared" si="359"/>
        <v>C1</v>
      </c>
      <c r="M248" s="146" t="str">
        <f t="shared" si="360"/>
        <v>CB4</v>
      </c>
      <c r="N248" s="146" t="str">
        <f t="shared" si="361"/>
        <v>CL5</v>
      </c>
      <c r="O248" s="146">
        <f t="shared" si="362"/>
        <v>0</v>
      </c>
      <c r="P248" s="146">
        <f t="shared" si="363"/>
        <v>50</v>
      </c>
      <c r="Q248" s="146">
        <f t="shared" si="364"/>
        <v>1200</v>
      </c>
      <c r="R248" s="146">
        <f t="shared" si="365"/>
        <v>60</v>
      </c>
      <c r="S248" s="146">
        <f t="shared" si="366"/>
        <v>0.37</v>
      </c>
      <c r="T248" s="146">
        <f t="shared" si="367"/>
        <v>310</v>
      </c>
      <c r="U248" s="205"/>
      <c r="V248" s="237">
        <f t="shared" si="386"/>
        <v>3.9190568236452637E-2</v>
      </c>
      <c r="W248" s="214">
        <f t="shared" si="387"/>
        <v>0.82942220263682009</v>
      </c>
      <c r="X248" s="205"/>
      <c r="Y248" s="238">
        <f t="shared" si="388"/>
        <v>6.6219920893110561E-3</v>
      </c>
      <c r="Z248" s="214">
        <f t="shared" si="389"/>
        <v>2.2183673499192039E-2</v>
      </c>
      <c r="AA248" s="205"/>
      <c r="AB248" s="207">
        <f>INDEX(Coefficients!$O$3:$O$7,MATCH(S248,Coefficients!$O$3:$O$7))</f>
        <v>0.3</v>
      </c>
      <c r="AC248" s="207">
        <f>INDEX(Coefficients!$O$3:$O$7,MATCH(S248,Coefficients!$O$3:$O$7)+1)</f>
        <v>0.4</v>
      </c>
      <c r="AD248" s="212">
        <f>INDEX(Coefficients!$P$3:$P$7,MATCH(S248,Coefficients!$O$3:$O$7))</f>
        <v>50</v>
      </c>
      <c r="AE248" s="212">
        <f>INDEX(Coefficients!$P$3:$P$7,MATCH(S248,Coefficients!$O$3:$O$7)+1)</f>
        <v>41.8</v>
      </c>
      <c r="AF248" s="212">
        <f t="shared" si="368"/>
        <v>44.26</v>
      </c>
      <c r="AG248" s="136">
        <f t="shared" si="369"/>
        <v>2006</v>
      </c>
      <c r="AH248" s="137">
        <f t="shared" si="370"/>
        <v>19.380000000000003</v>
      </c>
      <c r="AI248" s="207">
        <f t="shared" si="390"/>
        <v>135.29250000000002</v>
      </c>
      <c r="AJ248" s="213">
        <f t="shared" si="391"/>
        <v>19.327500000000004</v>
      </c>
      <c r="AK248" s="136">
        <v>18</v>
      </c>
      <c r="AL248" s="137">
        <f t="shared" si="371"/>
        <v>62.467500000000001</v>
      </c>
      <c r="AM248" s="214">
        <f t="shared" si="372"/>
        <v>0.95906341027047859</v>
      </c>
      <c r="AN248" s="207">
        <f>INDEX(Coefficients!$K$3:$K$10,MATCH(S248,Coefficients!$K$3:$K$10))</f>
        <v>0.35</v>
      </c>
      <c r="AO248" s="207">
        <f>INDEX(Coefficients!$K$3:$K$10,MATCH(S248,Coefficients!$K$3:$K$10)+1)</f>
        <v>0.4</v>
      </c>
      <c r="AP248" s="207">
        <f>INDEX(Coefficients!$L$3:$L$10,MATCH(S248,Coefficients!$K$3:$K$10))</f>
        <v>0.19142307491680963</v>
      </c>
      <c r="AQ248" s="207">
        <f>INDEX(Coefficients!$L$3:$L$10,MATCH(S248,Coefficients!$K$3:$K$10)+1)</f>
        <v>0.35425563574488944</v>
      </c>
      <c r="AR248" s="214">
        <f>INDEX(Coefficients!$M$3:$M$10,MATCH(S248,Coefficients!$K$3:$K$10))</f>
        <v>0.20023799980895765</v>
      </c>
      <c r="AS248" s="214">
        <f>INDEX(Coefficients!$M$3:$M$10,MATCH(S248,Coefficients!$K$3:$K$10)+1)</f>
        <v>0.20987997823914079</v>
      </c>
      <c r="AT248" s="92">
        <f t="shared" si="392"/>
        <v>2.5655609924804158E-5</v>
      </c>
      <c r="AU248" s="140">
        <f t="shared" si="373"/>
        <v>0.20409479118103091</v>
      </c>
      <c r="AV248" s="215">
        <f t="shared" si="393"/>
        <v>1.7246550158989146E-5</v>
      </c>
      <c r="AW248" s="118">
        <f t="shared" si="394"/>
        <v>5.4424810712250873E-2</v>
      </c>
      <c r="AX248" s="136">
        <f t="shared" si="374"/>
        <v>0.71366705445737511</v>
      </c>
      <c r="AY248" s="205">
        <f t="shared" si="375"/>
        <v>84.741590689541354</v>
      </c>
      <c r="AZ248" s="137">
        <f t="shared" si="376"/>
        <v>379.69999999999993</v>
      </c>
      <c r="BA248" s="213">
        <f t="shared" si="395"/>
        <v>2616.9499999999994</v>
      </c>
      <c r="BB248" s="228">
        <f t="shared" si="396"/>
        <v>7.1031499999999977E-4</v>
      </c>
      <c r="BC248" s="136" t="str">
        <f t="shared" si="377"/>
        <v>YES</v>
      </c>
      <c r="BD248" s="209">
        <f t="shared" si="378"/>
        <v>1.9595284118226319</v>
      </c>
      <c r="BE248" s="52">
        <f t="shared" si="379"/>
        <v>3.9190568236452637E-2</v>
      </c>
      <c r="BF248" s="126">
        <f t="shared" si="380"/>
        <v>0.82942220263682009</v>
      </c>
      <c r="BG248" s="46">
        <f t="shared" si="397"/>
        <v>-0.61841957926189117</v>
      </c>
      <c r="BH248" s="204">
        <f>VLOOKUP(M248,Coefficients!$E$4:$I$7,3)</f>
        <v>0.43099999999999999</v>
      </c>
      <c r="BI248" s="136">
        <f t="shared" si="398"/>
        <v>2.5000000000000001E-2</v>
      </c>
      <c r="BJ248" s="50">
        <f t="shared" si="399"/>
        <v>0.42375381250000005</v>
      </c>
      <c r="BK248" s="134">
        <f t="shared" si="400"/>
        <v>2.9642967812500007</v>
      </c>
      <c r="BL248" s="46"/>
      <c r="BM248" s="44"/>
      <c r="CB248" s="205" t="str">
        <f t="shared" si="381"/>
        <v>splash</v>
      </c>
      <c r="CC248" s="212">
        <f t="shared" si="382"/>
        <v>1</v>
      </c>
      <c r="CD248" s="205">
        <f>IF(CB248="atmospheric",IF(CC248&gt;=1,Coefficients!$T$5,Coefficients!$T$4),Coefficients!$T$3)</f>
        <v>7.35</v>
      </c>
      <c r="CE248" s="136">
        <f>IF(S248&lt;Coefficients!$V$3,Coefficients!$X$3-(Coefficients!$X$4-Coefficients!$X$3)*(Coefficients!$V$3-S248)/(Coefficients!$V$4-Coefficients!$V$3),IF(S248&gt;Coefficients!$V$6,(Coefficients!$X$6-Coefficients!$X$5)*(S248-Coefficients!$V$6)/(Coefficients!$V$6-Coefficients!$V$5)+Coefficients!$X$6,VLOOKUP(S248,Coefficients!$V$3:$X$6,3)))</f>
        <v>5.1999999999999975</v>
      </c>
      <c r="CF248" s="119">
        <f t="shared" si="401"/>
        <v>1.6409601519999992E-4</v>
      </c>
      <c r="CG248" s="136">
        <f>VLOOKUP(CB248,Coefficients!$Z$4:$AD$7,4,FALSE)</f>
        <v>0.26500000000000001</v>
      </c>
      <c r="CH248" s="136">
        <f>VLOOKUP(CB248,Coefficients!$Z$4:$AD$7,2,FALSE)</f>
        <v>0.37</v>
      </c>
      <c r="CI248" s="214">
        <f t="shared" si="383"/>
        <v>6.6698801819024744</v>
      </c>
      <c r="CJ248" s="47">
        <f t="shared" si="384"/>
        <v>2.2183673499192039E-2</v>
      </c>
      <c r="CK248" s="34">
        <v>3.35</v>
      </c>
      <c r="CL248" s="52">
        <f t="shared" si="402"/>
        <v>6.6219920893110561E-3</v>
      </c>
      <c r="CM248" s="204">
        <f>VLOOKUP(N248,Coefficients!$E$12:$I$16,3)</f>
        <v>6.0350000000000001</v>
      </c>
      <c r="CN248" s="205">
        <f t="shared" si="403"/>
        <v>2.5000000000000001E-2</v>
      </c>
      <c r="CO248" s="203">
        <f t="shared" si="404"/>
        <v>5.9335365625000005</v>
      </c>
      <c r="CP248" s="189">
        <f t="shared" si="405"/>
        <v>41.507032656250004</v>
      </c>
      <c r="DV248" s="48">
        <f t="shared" si="385"/>
        <v>2.5951963283739451E-4</v>
      </c>
    </row>
    <row r="249" spans="1:126" s="135" customFormat="1" outlineLevel="1">
      <c r="A249" s="133"/>
      <c r="B249" s="56" t="s">
        <v>99</v>
      </c>
      <c r="C249" s="56" t="s">
        <v>196</v>
      </c>
      <c r="D249" s="56">
        <v>2007</v>
      </c>
      <c r="E249" s="57">
        <f>'MIROC(hires) (Wetter)'!M35</f>
        <v>19.397500000000001</v>
      </c>
      <c r="F249" s="57">
        <f>'MIROC(hires) (Wetter)'!S35</f>
        <v>62.465468749999999</v>
      </c>
      <c r="G249" s="57">
        <f>'MIROC(hires) (Wetter)'!K35</f>
        <v>381.64999999999992</v>
      </c>
      <c r="H249" s="146">
        <f t="shared" si="355"/>
        <v>2007</v>
      </c>
      <c r="I249" s="141" t="str">
        <f t="shared" si="356"/>
        <v>Pile No 243 @ Berth 107</v>
      </c>
      <c r="J249" s="205" t="str">
        <f t="shared" si="357"/>
        <v>splash</v>
      </c>
      <c r="K249" s="212">
        <f t="shared" si="358"/>
        <v>1</v>
      </c>
      <c r="L249" s="146" t="str">
        <f t="shared" si="359"/>
        <v>C1</v>
      </c>
      <c r="M249" s="146" t="str">
        <f t="shared" si="360"/>
        <v>CB4</v>
      </c>
      <c r="N249" s="146" t="str">
        <f t="shared" si="361"/>
        <v>CL5</v>
      </c>
      <c r="O249" s="146">
        <f t="shared" si="362"/>
        <v>0</v>
      </c>
      <c r="P249" s="146">
        <f t="shared" si="363"/>
        <v>50</v>
      </c>
      <c r="Q249" s="146">
        <f t="shared" si="364"/>
        <v>1200</v>
      </c>
      <c r="R249" s="146">
        <f t="shared" si="365"/>
        <v>60</v>
      </c>
      <c r="S249" s="146">
        <f t="shared" si="366"/>
        <v>0.37</v>
      </c>
      <c r="T249" s="146">
        <f t="shared" si="367"/>
        <v>310</v>
      </c>
      <c r="U249" s="205"/>
      <c r="V249" s="237">
        <f t="shared" si="386"/>
        <v>4.0736575485610133E-2</v>
      </c>
      <c r="W249" s="214">
        <f t="shared" si="387"/>
        <v>0.90672256509469484</v>
      </c>
      <c r="X249" s="205"/>
      <c r="Y249" s="238">
        <f t="shared" si="388"/>
        <v>9.8072030167851033E-3</v>
      </c>
      <c r="Z249" s="214">
        <f t="shared" si="389"/>
        <v>3.2854130106230096E-2</v>
      </c>
      <c r="AA249" s="205"/>
      <c r="AB249" s="207">
        <f>INDEX(Coefficients!$O$3:$O$7,MATCH(S249,Coefficients!$O$3:$O$7))</f>
        <v>0.3</v>
      </c>
      <c r="AC249" s="207">
        <f>INDEX(Coefficients!$O$3:$O$7,MATCH(S249,Coefficients!$O$3:$O$7)+1)</f>
        <v>0.4</v>
      </c>
      <c r="AD249" s="212">
        <f>INDEX(Coefficients!$P$3:$P$7,MATCH(S249,Coefficients!$O$3:$O$7))</f>
        <v>50</v>
      </c>
      <c r="AE249" s="212">
        <f>INDEX(Coefficients!$P$3:$P$7,MATCH(S249,Coefficients!$O$3:$O$7)+1)</f>
        <v>41.8</v>
      </c>
      <c r="AF249" s="212">
        <f t="shared" si="368"/>
        <v>44.26</v>
      </c>
      <c r="AG249" s="136">
        <f t="shared" si="369"/>
        <v>2007</v>
      </c>
      <c r="AH249" s="137">
        <f t="shared" si="370"/>
        <v>19.397500000000001</v>
      </c>
      <c r="AI249" s="207">
        <f t="shared" si="390"/>
        <v>154.69000000000003</v>
      </c>
      <c r="AJ249" s="213">
        <f t="shared" si="391"/>
        <v>19.336250000000003</v>
      </c>
      <c r="AK249" s="136">
        <v>19</v>
      </c>
      <c r="AL249" s="137">
        <f t="shared" si="371"/>
        <v>62.465468749999999</v>
      </c>
      <c r="AM249" s="214">
        <f t="shared" si="372"/>
        <v>0.95958631526227978</v>
      </c>
      <c r="AN249" s="207">
        <f>INDEX(Coefficients!$K$3:$K$10,MATCH(S249,Coefficients!$K$3:$K$10))</f>
        <v>0.35</v>
      </c>
      <c r="AO249" s="207">
        <f>INDEX(Coefficients!$K$3:$K$10,MATCH(S249,Coefficients!$K$3:$K$10)+1)</f>
        <v>0.4</v>
      </c>
      <c r="AP249" s="207">
        <f>INDEX(Coefficients!$L$3:$L$10,MATCH(S249,Coefficients!$K$3:$K$10))</f>
        <v>0.19142307491680963</v>
      </c>
      <c r="AQ249" s="207">
        <f>INDEX(Coefficients!$L$3:$L$10,MATCH(S249,Coefficients!$K$3:$K$10)+1)</f>
        <v>0.35425563574488944</v>
      </c>
      <c r="AR249" s="214">
        <f>INDEX(Coefficients!$M$3:$M$10,MATCH(S249,Coefficients!$K$3:$K$10))</f>
        <v>0.20023799980895765</v>
      </c>
      <c r="AS249" s="214">
        <f>INDEX(Coefficients!$M$3:$M$10,MATCH(S249,Coefficients!$K$3:$K$10)+1)</f>
        <v>0.20987997823914079</v>
      </c>
      <c r="AT249" s="92">
        <f t="shared" si="392"/>
        <v>2.5655609924804158E-5</v>
      </c>
      <c r="AU249" s="140">
        <f t="shared" si="373"/>
        <v>0.20409479118103091</v>
      </c>
      <c r="AV249" s="215">
        <f t="shared" si="393"/>
        <v>1.6782875834344841E-5</v>
      </c>
      <c r="AW249" s="118">
        <f t="shared" si="394"/>
        <v>5.2961597077160846E-2</v>
      </c>
      <c r="AX249" s="136">
        <f t="shared" si="374"/>
        <v>0.71366705445737511</v>
      </c>
      <c r="AY249" s="205">
        <f t="shared" si="375"/>
        <v>84.741590689541354</v>
      </c>
      <c r="AZ249" s="137">
        <f t="shared" si="376"/>
        <v>381.64999999999992</v>
      </c>
      <c r="BA249" s="213">
        <f t="shared" si="395"/>
        <v>2998.5999999999995</v>
      </c>
      <c r="BB249" s="228">
        <f t="shared" si="396"/>
        <v>7.1216749999999983E-4</v>
      </c>
      <c r="BC249" s="136" t="str">
        <f t="shared" si="377"/>
        <v>YES</v>
      </c>
      <c r="BD249" s="209">
        <f t="shared" si="378"/>
        <v>2.0368287742805067</v>
      </c>
      <c r="BE249" s="52">
        <f t="shared" si="379"/>
        <v>4.0736575485610133E-2</v>
      </c>
      <c r="BF249" s="126">
        <f t="shared" si="380"/>
        <v>0.90672256509469484</v>
      </c>
      <c r="BG249" s="46">
        <f t="shared" si="397"/>
        <v>-0.64250164057638426</v>
      </c>
      <c r="BH249" s="204">
        <f>VLOOKUP(M249,Coefficients!$E$4:$I$7,3)</f>
        <v>0.43099999999999999</v>
      </c>
      <c r="BI249" s="136">
        <f t="shared" si="398"/>
        <v>2.5000000000000001E-2</v>
      </c>
      <c r="BJ249" s="50">
        <f t="shared" si="399"/>
        <v>0.42384809374999999</v>
      </c>
      <c r="BK249" s="134">
        <f t="shared" si="400"/>
        <v>3.3881448750000009</v>
      </c>
      <c r="BL249" s="46"/>
      <c r="BM249" s="44"/>
      <c r="CB249" s="205" t="str">
        <f t="shared" si="381"/>
        <v>splash</v>
      </c>
      <c r="CC249" s="212">
        <f t="shared" si="382"/>
        <v>1</v>
      </c>
      <c r="CD249" s="205">
        <f>IF(CB249="atmospheric",IF(CC249&gt;=1,Coefficients!$T$5,Coefficients!$T$4),Coefficients!$T$3)</f>
        <v>7.35</v>
      </c>
      <c r="CE249" s="136">
        <f>IF(S249&lt;Coefficients!$V$3,Coefficients!$X$3-(Coefficients!$X$4-Coefficients!$X$3)*(Coefficients!$V$3-S249)/(Coefficients!$V$4-Coefficients!$V$3),IF(S249&gt;Coefficients!$V$6,(Coefficients!$X$6-Coefficients!$X$5)*(S249-Coefficients!$V$6)/(Coefficients!$V$6-Coefficients!$V$5)+Coefficients!$X$6,VLOOKUP(S249,Coefficients!$V$3:$X$6,3)))</f>
        <v>5.1999999999999975</v>
      </c>
      <c r="CF249" s="119">
        <f t="shared" si="401"/>
        <v>1.6409601519999992E-4</v>
      </c>
      <c r="CG249" s="136">
        <f>VLOOKUP(CB249,Coefficients!$Z$4:$AD$7,4,FALSE)</f>
        <v>0.26500000000000001</v>
      </c>
      <c r="CH249" s="136">
        <f>VLOOKUP(CB249,Coefficients!$Z$4:$AD$7,2,FALSE)</f>
        <v>0.37</v>
      </c>
      <c r="CI249" s="214">
        <f t="shared" si="383"/>
        <v>6.672343432720953</v>
      </c>
      <c r="CJ249" s="47">
        <f t="shared" si="384"/>
        <v>3.2854130106230096E-2</v>
      </c>
      <c r="CK249" s="34">
        <v>3.35</v>
      </c>
      <c r="CL249" s="52">
        <f t="shared" si="402"/>
        <v>9.8072030167851033E-3</v>
      </c>
      <c r="CM249" s="204">
        <f>VLOOKUP(N249,Coefficients!$E$12:$I$16,3)</f>
        <v>6.0350000000000001</v>
      </c>
      <c r="CN249" s="205">
        <f t="shared" si="403"/>
        <v>2.5000000000000001E-2</v>
      </c>
      <c r="CO249" s="203">
        <f t="shared" si="404"/>
        <v>5.9348567187500008</v>
      </c>
      <c r="CP249" s="189">
        <f t="shared" si="405"/>
        <v>47.441889375000002</v>
      </c>
      <c r="DV249" s="48">
        <f t="shared" si="385"/>
        <v>3.9951186599596978E-4</v>
      </c>
    </row>
    <row r="250" spans="1:126" s="135" customFormat="1" outlineLevel="1">
      <c r="A250" s="133"/>
      <c r="B250" s="56" t="s">
        <v>99</v>
      </c>
      <c r="C250" s="56" t="s">
        <v>196</v>
      </c>
      <c r="D250" s="56">
        <v>2008</v>
      </c>
      <c r="E250" s="57">
        <f>'MIROC(hires) (Wetter)'!M36</f>
        <v>19.415000000000003</v>
      </c>
      <c r="F250" s="57">
        <f>'MIROC(hires) (Wetter)'!S36</f>
        <v>62.463437499999998</v>
      </c>
      <c r="G250" s="57">
        <f>'MIROC(hires) (Wetter)'!K36</f>
        <v>383.59999999999991</v>
      </c>
      <c r="H250" s="146">
        <f t="shared" si="355"/>
        <v>2007</v>
      </c>
      <c r="I250" s="141" t="str">
        <f t="shared" si="356"/>
        <v>Pile No 243 @ Berth 107</v>
      </c>
      <c r="J250" s="205" t="str">
        <f t="shared" si="357"/>
        <v>splash</v>
      </c>
      <c r="K250" s="212">
        <f t="shared" si="358"/>
        <v>1</v>
      </c>
      <c r="L250" s="146" t="str">
        <f t="shared" si="359"/>
        <v>C1</v>
      </c>
      <c r="M250" s="146" t="str">
        <f t="shared" si="360"/>
        <v>CB4</v>
      </c>
      <c r="N250" s="146" t="str">
        <f t="shared" si="361"/>
        <v>CL5</v>
      </c>
      <c r="O250" s="146">
        <f t="shared" si="362"/>
        <v>0</v>
      </c>
      <c r="P250" s="146">
        <f t="shared" si="363"/>
        <v>50</v>
      </c>
      <c r="Q250" s="146">
        <f t="shared" si="364"/>
        <v>1200</v>
      </c>
      <c r="R250" s="146">
        <f t="shared" si="365"/>
        <v>60</v>
      </c>
      <c r="S250" s="146">
        <f t="shared" si="366"/>
        <v>0.37</v>
      </c>
      <c r="T250" s="146">
        <f t="shared" si="367"/>
        <v>310</v>
      </c>
      <c r="U250" s="205"/>
      <c r="V250" s="237">
        <f t="shared" si="386"/>
        <v>4.2158481709418535E-2</v>
      </c>
      <c r="W250" s="214">
        <f t="shared" si="387"/>
        <v>0.97781787628511507</v>
      </c>
      <c r="X250" s="205"/>
      <c r="Y250" s="238">
        <f t="shared" si="388"/>
        <v>1.3535477184780638E-2</v>
      </c>
      <c r="Z250" s="214">
        <f t="shared" si="389"/>
        <v>4.534384856901514E-2</v>
      </c>
      <c r="AA250" s="205"/>
      <c r="AB250" s="207">
        <f>INDEX(Coefficients!$O$3:$O$7,MATCH(S250,Coefficients!$O$3:$O$7))</f>
        <v>0.3</v>
      </c>
      <c r="AC250" s="207">
        <f>INDEX(Coefficients!$O$3:$O$7,MATCH(S250,Coefficients!$O$3:$O$7)+1)</f>
        <v>0.4</v>
      </c>
      <c r="AD250" s="212">
        <f>INDEX(Coefficients!$P$3:$P$7,MATCH(S250,Coefficients!$O$3:$O$7))</f>
        <v>50</v>
      </c>
      <c r="AE250" s="212">
        <f>INDEX(Coefficients!$P$3:$P$7,MATCH(S250,Coefficients!$O$3:$O$7)+1)</f>
        <v>41.8</v>
      </c>
      <c r="AF250" s="212">
        <f t="shared" si="368"/>
        <v>44.26</v>
      </c>
      <c r="AG250" s="136">
        <f t="shared" si="369"/>
        <v>2008</v>
      </c>
      <c r="AH250" s="137">
        <f t="shared" si="370"/>
        <v>19.415000000000003</v>
      </c>
      <c r="AI250" s="207">
        <f t="shared" si="390"/>
        <v>174.10500000000002</v>
      </c>
      <c r="AJ250" s="213">
        <f t="shared" si="391"/>
        <v>19.345000000000002</v>
      </c>
      <c r="AK250" s="136">
        <v>20</v>
      </c>
      <c r="AL250" s="137">
        <f t="shared" si="371"/>
        <v>62.463437499999998</v>
      </c>
      <c r="AM250" s="214">
        <f t="shared" si="372"/>
        <v>0.96010947402765623</v>
      </c>
      <c r="AN250" s="207">
        <f>INDEX(Coefficients!$K$3:$K$10,MATCH(S250,Coefficients!$K$3:$K$10))</f>
        <v>0.35</v>
      </c>
      <c r="AO250" s="207">
        <f>INDEX(Coefficients!$K$3:$K$10,MATCH(S250,Coefficients!$K$3:$K$10)+1)</f>
        <v>0.4</v>
      </c>
      <c r="AP250" s="207">
        <f>INDEX(Coefficients!$L$3:$L$10,MATCH(S250,Coefficients!$K$3:$K$10))</f>
        <v>0.19142307491680963</v>
      </c>
      <c r="AQ250" s="207">
        <f>INDEX(Coefficients!$L$3:$L$10,MATCH(S250,Coefficients!$K$3:$K$10)+1)</f>
        <v>0.35425563574488944</v>
      </c>
      <c r="AR250" s="214">
        <f>INDEX(Coefficients!$M$3:$M$10,MATCH(S250,Coefficients!$K$3:$K$10))</f>
        <v>0.20023799980895765</v>
      </c>
      <c r="AS250" s="214">
        <f>INDEX(Coefficients!$M$3:$M$10,MATCH(S250,Coefficients!$K$3:$K$10)+1)</f>
        <v>0.20987997823914079</v>
      </c>
      <c r="AT250" s="92">
        <f t="shared" si="392"/>
        <v>2.5655609924804158E-5</v>
      </c>
      <c r="AU250" s="140">
        <f t="shared" si="373"/>
        <v>0.20409479118103091</v>
      </c>
      <c r="AV250" s="215">
        <f t="shared" si="393"/>
        <v>1.6384244419571115E-5</v>
      </c>
      <c r="AW250" s="118">
        <f t="shared" si="394"/>
        <v>5.170363887143186E-2</v>
      </c>
      <c r="AX250" s="136">
        <f t="shared" si="374"/>
        <v>0.71366705445737511</v>
      </c>
      <c r="AY250" s="205">
        <f t="shared" si="375"/>
        <v>84.741590689541354</v>
      </c>
      <c r="AZ250" s="137">
        <f t="shared" si="376"/>
        <v>383.59999999999991</v>
      </c>
      <c r="BA250" s="213">
        <f t="shared" si="395"/>
        <v>3382.1999999999994</v>
      </c>
      <c r="BB250" s="228">
        <f t="shared" si="396"/>
        <v>7.1401999999999989E-4</v>
      </c>
      <c r="BC250" s="136" t="str">
        <f t="shared" si="377"/>
        <v>YES</v>
      </c>
      <c r="BD250" s="209">
        <f t="shared" si="378"/>
        <v>2.1079240854709269</v>
      </c>
      <c r="BE250" s="52">
        <f t="shared" si="379"/>
        <v>4.2158481709418535E-2</v>
      </c>
      <c r="BF250" s="126">
        <f t="shared" si="380"/>
        <v>0.97781787628511507</v>
      </c>
      <c r="BG250" s="46">
        <f t="shared" si="397"/>
        <v>-0.6624172399284034</v>
      </c>
      <c r="BH250" s="204">
        <f>VLOOKUP(M250,Coefficients!$E$4:$I$7,3)</f>
        <v>0.43099999999999999</v>
      </c>
      <c r="BI250" s="136">
        <f t="shared" si="398"/>
        <v>2.5000000000000001E-2</v>
      </c>
      <c r="BJ250" s="50">
        <f t="shared" si="399"/>
        <v>0.42394237500000004</v>
      </c>
      <c r="BK250" s="134">
        <f t="shared" si="400"/>
        <v>3.8120872500000011</v>
      </c>
      <c r="BL250" s="46"/>
      <c r="BM250" s="44"/>
      <c r="CB250" s="205" t="str">
        <f t="shared" si="381"/>
        <v>splash</v>
      </c>
      <c r="CC250" s="212">
        <f t="shared" si="382"/>
        <v>1</v>
      </c>
      <c r="CD250" s="205">
        <f>IF(CB250="atmospheric",IF(CC250&gt;=1,Coefficients!$T$5,Coefficients!$T$4),Coefficients!$T$3)</f>
        <v>7.35</v>
      </c>
      <c r="CE250" s="136">
        <f>IF(S250&lt;Coefficients!$V$3,Coefficients!$X$3-(Coefficients!$X$4-Coefficients!$X$3)*(Coefficients!$V$3-S250)/(Coefficients!$V$4-Coefficients!$V$3),IF(S250&gt;Coefficients!$V$6,(Coefficients!$X$6-Coefficients!$X$5)*(S250-Coefficients!$V$6)/(Coefficients!$V$6-Coefficients!$V$5)+Coefficients!$X$6,VLOOKUP(S250,Coefficients!$V$3:$X$6,3)))</f>
        <v>5.1999999999999975</v>
      </c>
      <c r="CF250" s="119">
        <f t="shared" si="401"/>
        <v>1.6409601519999992E-4</v>
      </c>
      <c r="CG250" s="136">
        <f>VLOOKUP(CB250,Coefficients!$Z$4:$AD$7,4,FALSE)</f>
        <v>0.26500000000000001</v>
      </c>
      <c r="CH250" s="136">
        <f>VLOOKUP(CB250,Coefficients!$Z$4:$AD$7,2,FALSE)</f>
        <v>0.37</v>
      </c>
      <c r="CI250" s="214">
        <f t="shared" si="383"/>
        <v>6.674407813005244</v>
      </c>
      <c r="CJ250" s="47">
        <f t="shared" si="384"/>
        <v>4.534384856901514E-2</v>
      </c>
      <c r="CK250" s="34">
        <v>3.35</v>
      </c>
      <c r="CL250" s="52">
        <f t="shared" si="402"/>
        <v>1.3535477184780638E-2</v>
      </c>
      <c r="CM250" s="204">
        <f>VLOOKUP(N250,Coefficients!$E$12:$I$16,3)</f>
        <v>6.0350000000000001</v>
      </c>
      <c r="CN250" s="205">
        <f t="shared" si="403"/>
        <v>2.5000000000000001E-2</v>
      </c>
      <c r="CO250" s="203">
        <f t="shared" si="404"/>
        <v>5.936176875000001</v>
      </c>
      <c r="CP250" s="189">
        <f t="shared" si="405"/>
        <v>53.378066250000003</v>
      </c>
      <c r="DV250" s="48">
        <f t="shared" si="385"/>
        <v>5.7063516732282638E-4</v>
      </c>
    </row>
    <row r="251" spans="1:126" s="135" customFormat="1" outlineLevel="1">
      <c r="A251" s="133"/>
      <c r="B251" s="56" t="s">
        <v>99</v>
      </c>
      <c r="C251" s="56" t="s">
        <v>196</v>
      </c>
      <c r="D251" s="56">
        <v>2009</v>
      </c>
      <c r="E251" s="57">
        <f>'MIROC(hires) (Wetter)'!M37</f>
        <v>19.432500000000001</v>
      </c>
      <c r="F251" s="57">
        <f>'MIROC(hires) (Wetter)'!S37</f>
        <v>62.461406250000003</v>
      </c>
      <c r="G251" s="57">
        <f>'MIROC(hires) (Wetter)'!K37</f>
        <v>385.5499999999999</v>
      </c>
      <c r="H251" s="146">
        <f t="shared" si="355"/>
        <v>2007</v>
      </c>
      <c r="I251" s="141" t="str">
        <f t="shared" si="356"/>
        <v>Pile No 243 @ Berth 107</v>
      </c>
      <c r="J251" s="205" t="str">
        <f t="shared" si="357"/>
        <v>splash</v>
      </c>
      <c r="K251" s="212">
        <f t="shared" si="358"/>
        <v>1</v>
      </c>
      <c r="L251" s="146" t="str">
        <f t="shared" si="359"/>
        <v>C1</v>
      </c>
      <c r="M251" s="146" t="str">
        <f t="shared" si="360"/>
        <v>CB4</v>
      </c>
      <c r="N251" s="146" t="str">
        <f t="shared" si="361"/>
        <v>CL5</v>
      </c>
      <c r="O251" s="146">
        <f t="shared" si="362"/>
        <v>0</v>
      </c>
      <c r="P251" s="146">
        <f t="shared" si="363"/>
        <v>50</v>
      </c>
      <c r="Q251" s="146">
        <f t="shared" si="364"/>
        <v>1200</v>
      </c>
      <c r="R251" s="146">
        <f t="shared" si="365"/>
        <v>60</v>
      </c>
      <c r="S251" s="146">
        <f t="shared" si="366"/>
        <v>0.37</v>
      </c>
      <c r="T251" s="146">
        <f t="shared" si="367"/>
        <v>310</v>
      </c>
      <c r="U251" s="205"/>
      <c r="V251" s="237">
        <f t="shared" si="386"/>
        <v>4.3479483310036551E-2</v>
      </c>
      <c r="W251" s="214">
        <f t="shared" si="387"/>
        <v>1.0438679563160158</v>
      </c>
      <c r="X251" s="205"/>
      <c r="Y251" s="238">
        <f t="shared" si="388"/>
        <v>1.7737306986562174E-2</v>
      </c>
      <c r="Z251" s="214">
        <f t="shared" si="389"/>
        <v>5.9419978404983288E-2</v>
      </c>
      <c r="AA251" s="205"/>
      <c r="AB251" s="207">
        <f>INDEX(Coefficients!$O$3:$O$7,MATCH(S251,Coefficients!$O$3:$O$7))</f>
        <v>0.3</v>
      </c>
      <c r="AC251" s="207">
        <f>INDEX(Coefficients!$O$3:$O$7,MATCH(S251,Coefficients!$O$3:$O$7)+1)</f>
        <v>0.4</v>
      </c>
      <c r="AD251" s="212">
        <f>INDEX(Coefficients!$P$3:$P$7,MATCH(S251,Coefficients!$O$3:$O$7))</f>
        <v>50</v>
      </c>
      <c r="AE251" s="212">
        <f>INDEX(Coefficients!$P$3:$P$7,MATCH(S251,Coefficients!$O$3:$O$7)+1)</f>
        <v>41.8</v>
      </c>
      <c r="AF251" s="212">
        <f t="shared" si="368"/>
        <v>44.26</v>
      </c>
      <c r="AG251" s="136">
        <f t="shared" si="369"/>
        <v>2009</v>
      </c>
      <c r="AH251" s="137">
        <f t="shared" si="370"/>
        <v>19.432500000000001</v>
      </c>
      <c r="AI251" s="207">
        <f t="shared" si="390"/>
        <v>193.53750000000002</v>
      </c>
      <c r="AJ251" s="213">
        <f t="shared" si="391"/>
        <v>19.353750000000002</v>
      </c>
      <c r="AK251" s="136">
        <v>21</v>
      </c>
      <c r="AL251" s="137">
        <f t="shared" si="371"/>
        <v>62.461406250000003</v>
      </c>
      <c r="AM251" s="214">
        <f t="shared" si="372"/>
        <v>0.96063288667362601</v>
      </c>
      <c r="AN251" s="207">
        <f>INDEX(Coefficients!$K$3:$K$10,MATCH(S251,Coefficients!$K$3:$K$10))</f>
        <v>0.35</v>
      </c>
      <c r="AO251" s="207">
        <f>INDEX(Coefficients!$K$3:$K$10,MATCH(S251,Coefficients!$K$3:$K$10)+1)</f>
        <v>0.4</v>
      </c>
      <c r="AP251" s="207">
        <f>INDEX(Coefficients!$L$3:$L$10,MATCH(S251,Coefficients!$K$3:$K$10))</f>
        <v>0.19142307491680963</v>
      </c>
      <c r="AQ251" s="207">
        <f>INDEX(Coefficients!$L$3:$L$10,MATCH(S251,Coefficients!$K$3:$K$10)+1)</f>
        <v>0.35425563574488944</v>
      </c>
      <c r="AR251" s="214">
        <f>INDEX(Coefficients!$M$3:$M$10,MATCH(S251,Coefficients!$K$3:$K$10))</f>
        <v>0.20023799980895765</v>
      </c>
      <c r="AS251" s="214">
        <f>INDEX(Coefficients!$M$3:$M$10,MATCH(S251,Coefficients!$K$3:$K$10)+1)</f>
        <v>0.20987997823914079</v>
      </c>
      <c r="AT251" s="92">
        <f t="shared" si="392"/>
        <v>2.5655609924804158E-5</v>
      </c>
      <c r="AU251" s="140">
        <f t="shared" si="373"/>
        <v>0.20409479118103091</v>
      </c>
      <c r="AV251" s="215">
        <f t="shared" si="393"/>
        <v>1.6035686334263126E-5</v>
      </c>
      <c r="AW251" s="118">
        <f t="shared" si="394"/>
        <v>5.060369670095527E-2</v>
      </c>
      <c r="AX251" s="136">
        <f t="shared" si="374"/>
        <v>0.71366705445737511</v>
      </c>
      <c r="AY251" s="205">
        <f t="shared" si="375"/>
        <v>84.741590689541354</v>
      </c>
      <c r="AZ251" s="137">
        <f t="shared" si="376"/>
        <v>385.5499999999999</v>
      </c>
      <c r="BA251" s="213">
        <f t="shared" si="395"/>
        <v>3767.7499999999991</v>
      </c>
      <c r="BB251" s="228">
        <f t="shared" si="396"/>
        <v>7.1587249999999984E-4</v>
      </c>
      <c r="BC251" s="136" t="str">
        <f t="shared" si="377"/>
        <v>YES</v>
      </c>
      <c r="BD251" s="209">
        <f t="shared" si="378"/>
        <v>2.1739741655018276</v>
      </c>
      <c r="BE251" s="52">
        <f t="shared" si="379"/>
        <v>4.3479483310036551E-2</v>
      </c>
      <c r="BF251" s="126">
        <f t="shared" si="380"/>
        <v>1.0438679563160158</v>
      </c>
      <c r="BG251" s="46">
        <f t="shared" si="397"/>
        <v>-0.67923829497279431</v>
      </c>
      <c r="BH251" s="204">
        <f>VLOOKUP(M251,Coefficients!$E$4:$I$7,3)</f>
        <v>0.43099999999999999</v>
      </c>
      <c r="BI251" s="136">
        <f t="shared" si="398"/>
        <v>2.5000000000000001E-2</v>
      </c>
      <c r="BJ251" s="50">
        <f t="shared" si="399"/>
        <v>0.42403665624999998</v>
      </c>
      <c r="BK251" s="134">
        <f t="shared" si="400"/>
        <v>4.2361239062500013</v>
      </c>
      <c r="BL251" s="46"/>
      <c r="BM251" s="44"/>
      <c r="CB251" s="205" t="str">
        <f t="shared" si="381"/>
        <v>splash</v>
      </c>
      <c r="CC251" s="212">
        <f t="shared" si="382"/>
        <v>1</v>
      </c>
      <c r="CD251" s="205">
        <f>IF(CB251="atmospheric",IF(CC251&gt;=1,Coefficients!$T$5,Coefficients!$T$4),Coefficients!$T$3)</f>
        <v>7.35</v>
      </c>
      <c r="CE251" s="136">
        <f>IF(S251&lt;Coefficients!$V$3,Coefficients!$X$3-(Coefficients!$X$4-Coefficients!$X$3)*(Coefficients!$V$3-S251)/(Coefficients!$V$4-Coefficients!$V$3),IF(S251&gt;Coefficients!$V$6,(Coefficients!$X$6-Coefficients!$X$5)*(S251-Coefficients!$V$6)/(Coefficients!$V$6-Coefficients!$V$5)+Coefficients!$X$6,VLOOKUP(S251,Coefficients!$V$3:$X$6,3)))</f>
        <v>5.1999999999999975</v>
      </c>
      <c r="CF251" s="119">
        <f t="shared" si="401"/>
        <v>1.6409601519999992E-4</v>
      </c>
      <c r="CG251" s="136">
        <f>VLOOKUP(CB251,Coefficients!$Z$4:$AD$7,4,FALSE)</f>
        <v>0.26500000000000001</v>
      </c>
      <c r="CH251" s="136">
        <f>VLOOKUP(CB251,Coefficients!$Z$4:$AD$7,2,FALSE)</f>
        <v>0.37</v>
      </c>
      <c r="CI251" s="214">
        <f t="shared" si="383"/>
        <v>6.676159539631171</v>
      </c>
      <c r="CJ251" s="47">
        <f t="shared" si="384"/>
        <v>5.9419978404983288E-2</v>
      </c>
      <c r="CK251" s="34">
        <v>3.35</v>
      </c>
      <c r="CL251" s="52">
        <f t="shared" si="402"/>
        <v>1.7737306986562174E-2</v>
      </c>
      <c r="CM251" s="204">
        <f>VLOOKUP(N251,Coefficients!$E$12:$I$16,3)</f>
        <v>6.0350000000000001</v>
      </c>
      <c r="CN251" s="205">
        <f t="shared" si="403"/>
        <v>2.5000000000000001E-2</v>
      </c>
      <c r="CO251" s="203">
        <f t="shared" si="404"/>
        <v>5.9374970312500004</v>
      </c>
      <c r="CP251" s="189">
        <f t="shared" si="405"/>
        <v>59.315563281250007</v>
      </c>
      <c r="DV251" s="48">
        <f t="shared" si="385"/>
        <v>7.7120894308722475E-4</v>
      </c>
    </row>
    <row r="252" spans="1:126" s="135" customFormat="1" ht="15" customHeight="1" outlineLevel="1">
      <c r="A252" s="133"/>
      <c r="B252" s="56" t="s">
        <v>99</v>
      </c>
      <c r="C252" s="56" t="s">
        <v>196</v>
      </c>
      <c r="D252" s="56">
        <v>2010</v>
      </c>
      <c r="E252" s="57">
        <f>'MIROC(hires) (Wetter)'!M38</f>
        <v>19.450000000000003</v>
      </c>
      <c r="F252" s="57">
        <f>'MIROC(hires) (Wetter)'!S38</f>
        <v>62.459375000000001</v>
      </c>
      <c r="G252" s="57">
        <f>'MIROC(hires) (Wetter)'!K38</f>
        <v>387.5</v>
      </c>
      <c r="H252" s="146">
        <f t="shared" si="355"/>
        <v>2007</v>
      </c>
      <c r="I252" s="141" t="str">
        <f t="shared" si="356"/>
        <v>Pile No 243 @ Berth 107</v>
      </c>
      <c r="J252" s="205" t="str">
        <f t="shared" si="357"/>
        <v>splash</v>
      </c>
      <c r="K252" s="212">
        <f t="shared" si="358"/>
        <v>1</v>
      </c>
      <c r="L252" s="146" t="str">
        <f t="shared" si="359"/>
        <v>C1</v>
      </c>
      <c r="M252" s="146" t="str">
        <f t="shared" si="360"/>
        <v>CB4</v>
      </c>
      <c r="N252" s="146" t="str">
        <f t="shared" si="361"/>
        <v>CL5</v>
      </c>
      <c r="O252" s="146">
        <f t="shared" si="362"/>
        <v>0</v>
      </c>
      <c r="P252" s="146">
        <f t="shared" si="363"/>
        <v>50</v>
      </c>
      <c r="Q252" s="146">
        <f t="shared" si="364"/>
        <v>1200</v>
      </c>
      <c r="R252" s="146">
        <f t="shared" si="365"/>
        <v>60</v>
      </c>
      <c r="S252" s="146">
        <f t="shared" si="366"/>
        <v>0.37</v>
      </c>
      <c r="T252" s="146">
        <f t="shared" si="367"/>
        <v>310</v>
      </c>
      <c r="U252" s="205"/>
      <c r="V252" s="237">
        <f t="shared" si="386"/>
        <v>4.4716635221793873E-2</v>
      </c>
      <c r="W252" s="214">
        <f t="shared" si="387"/>
        <v>1.1057255519038818</v>
      </c>
      <c r="X252" s="205"/>
      <c r="Y252" s="238">
        <f t="shared" si="388"/>
        <v>2.2345692490748043E-2</v>
      </c>
      <c r="Z252" s="214">
        <f t="shared" si="389"/>
        <v>7.4858069844005948E-2</v>
      </c>
      <c r="AA252" s="205"/>
      <c r="AB252" s="207">
        <f>INDEX(Coefficients!$O$3:$O$7,MATCH(S252,Coefficients!$O$3:$O$7))</f>
        <v>0.3</v>
      </c>
      <c r="AC252" s="207">
        <f>INDEX(Coefficients!$O$3:$O$7,MATCH(S252,Coefficients!$O$3:$O$7)+1)</f>
        <v>0.4</v>
      </c>
      <c r="AD252" s="212">
        <f>INDEX(Coefficients!$P$3:$P$7,MATCH(S252,Coefficients!$O$3:$O$7))</f>
        <v>50</v>
      </c>
      <c r="AE252" s="212">
        <f>INDEX(Coefficients!$P$3:$P$7,MATCH(S252,Coefficients!$O$3:$O$7)+1)</f>
        <v>41.8</v>
      </c>
      <c r="AF252" s="212">
        <f t="shared" si="368"/>
        <v>44.26</v>
      </c>
      <c r="AG252" s="136">
        <f t="shared" si="369"/>
        <v>2010</v>
      </c>
      <c r="AH252" s="137">
        <f t="shared" si="370"/>
        <v>19.450000000000003</v>
      </c>
      <c r="AI252" s="207">
        <f t="shared" si="390"/>
        <v>212.98750000000001</v>
      </c>
      <c r="AJ252" s="213">
        <f t="shared" si="391"/>
        <v>19.362500000000001</v>
      </c>
      <c r="AK252" s="136">
        <v>22</v>
      </c>
      <c r="AL252" s="137">
        <f t="shared" si="371"/>
        <v>62.459375000000001</v>
      </c>
      <c r="AM252" s="214">
        <f t="shared" si="372"/>
        <v>0.96115655330725447</v>
      </c>
      <c r="AN252" s="207">
        <f>INDEX(Coefficients!$K$3:$K$10,MATCH(S252,Coefficients!$K$3:$K$10))</f>
        <v>0.35</v>
      </c>
      <c r="AO252" s="207">
        <f>INDEX(Coefficients!$K$3:$K$10,MATCH(S252,Coefficients!$K$3:$K$10)+1)</f>
        <v>0.4</v>
      </c>
      <c r="AP252" s="207">
        <f>INDEX(Coefficients!$L$3:$L$10,MATCH(S252,Coefficients!$K$3:$K$10))</f>
        <v>0.19142307491680963</v>
      </c>
      <c r="AQ252" s="207">
        <f>INDEX(Coefficients!$L$3:$L$10,MATCH(S252,Coefficients!$K$3:$K$10)+1)</f>
        <v>0.35425563574488944</v>
      </c>
      <c r="AR252" s="214">
        <f>INDEX(Coefficients!$M$3:$M$10,MATCH(S252,Coefficients!$K$3:$K$10))</f>
        <v>0.20023799980895765</v>
      </c>
      <c r="AS252" s="214">
        <f>INDEX(Coefficients!$M$3:$M$10,MATCH(S252,Coefficients!$K$3:$K$10)+1)</f>
        <v>0.20987997823914079</v>
      </c>
      <c r="AT252" s="92">
        <f t="shared" si="392"/>
        <v>2.5655609924804158E-5</v>
      </c>
      <c r="AU252" s="140">
        <f t="shared" si="373"/>
        <v>0.20409479118103091</v>
      </c>
      <c r="AV252" s="215">
        <f t="shared" si="393"/>
        <v>1.5726769486921184E-5</v>
      </c>
      <c r="AW252" s="118">
        <f t="shared" si="394"/>
        <v>4.9628850091782979E-2</v>
      </c>
      <c r="AX252" s="136">
        <f t="shared" si="374"/>
        <v>0.71366705445737511</v>
      </c>
      <c r="AY252" s="205">
        <f t="shared" si="375"/>
        <v>84.741590689541354</v>
      </c>
      <c r="AZ252" s="137">
        <f t="shared" si="376"/>
        <v>387.5</v>
      </c>
      <c r="BA252" s="213">
        <f t="shared" si="395"/>
        <v>4155.2499999999991</v>
      </c>
      <c r="BB252" s="228">
        <f t="shared" si="396"/>
        <v>7.177249999999999E-4</v>
      </c>
      <c r="BC252" s="136" t="str">
        <f t="shared" si="377"/>
        <v>YES</v>
      </c>
      <c r="BD252" s="209">
        <f t="shared" si="378"/>
        <v>2.2358317610896936</v>
      </c>
      <c r="BE252" s="52">
        <f t="shared" si="379"/>
        <v>4.4716635221793873E-2</v>
      </c>
      <c r="BF252" s="126">
        <f t="shared" si="380"/>
        <v>1.1057255519038818</v>
      </c>
      <c r="BG252" s="46">
        <f t="shared" si="397"/>
        <v>-0.69368680269500338</v>
      </c>
      <c r="BH252" s="204">
        <f>VLOOKUP(M252,Coefficients!$E$4:$I$7,3)</f>
        <v>0.43099999999999999</v>
      </c>
      <c r="BI252" s="136">
        <f t="shared" si="398"/>
        <v>2.5000000000000001E-2</v>
      </c>
      <c r="BJ252" s="50">
        <f t="shared" si="399"/>
        <v>0.42413093750000003</v>
      </c>
      <c r="BK252" s="134">
        <f t="shared" si="400"/>
        <v>4.6602548437500015</v>
      </c>
      <c r="BL252" s="46"/>
      <c r="BM252" s="44"/>
      <c r="CB252" s="205" t="str">
        <f t="shared" si="381"/>
        <v>splash</v>
      </c>
      <c r="CC252" s="212">
        <f t="shared" si="382"/>
        <v>1</v>
      </c>
      <c r="CD252" s="205">
        <f>IF(CB252="atmospheric",IF(CC252&gt;=1,Coefficients!$T$5,Coefficients!$T$4),Coefficients!$T$3)</f>
        <v>7.35</v>
      </c>
      <c r="CE252" s="136">
        <f>IF(S252&lt;Coefficients!$V$3,Coefficients!$X$3-(Coefficients!$X$4-Coefficients!$X$3)*(Coefficients!$V$3-S252)/(Coefficients!$V$4-Coefficients!$V$3),IF(S252&gt;Coefficients!$V$6,(Coefficients!$X$6-Coefficients!$X$5)*(S252-Coefficients!$V$6)/(Coefficients!$V$6-Coefficients!$V$5)+Coefficients!$X$6,VLOOKUP(S252,Coefficients!$V$3:$X$6,3)))</f>
        <v>5.1999999999999975</v>
      </c>
      <c r="CF252" s="119">
        <f t="shared" si="401"/>
        <v>1.6409601519999992E-4</v>
      </c>
      <c r="CG252" s="136">
        <f>VLOOKUP(CB252,Coefficients!$Z$4:$AD$7,4,FALSE)</f>
        <v>0.26500000000000001</v>
      </c>
      <c r="CH252" s="136">
        <f>VLOOKUP(CB252,Coefficients!$Z$4:$AD$7,2,FALSE)</f>
        <v>0.37</v>
      </c>
      <c r="CI252" s="214">
        <f t="shared" si="383"/>
        <v>6.6776598121247002</v>
      </c>
      <c r="CJ252" s="47">
        <f t="shared" si="384"/>
        <v>7.4858069844005948E-2</v>
      </c>
      <c r="CK252" s="34">
        <v>3.35</v>
      </c>
      <c r="CL252" s="52">
        <f t="shared" si="402"/>
        <v>2.2345692490748043E-2</v>
      </c>
      <c r="CM252" s="204">
        <f>VLOOKUP(N252,Coefficients!$E$12:$I$16,3)</f>
        <v>6.0350000000000001</v>
      </c>
      <c r="CN252" s="205">
        <f t="shared" si="403"/>
        <v>2.5000000000000001E-2</v>
      </c>
      <c r="CO252" s="203">
        <f t="shared" si="404"/>
        <v>5.9388171875000006</v>
      </c>
      <c r="CP252" s="189">
        <f t="shared" si="405"/>
        <v>65.254380468750014</v>
      </c>
      <c r="DV252" s="48">
        <f t="shared" si="385"/>
        <v>9.9922417988715872E-4</v>
      </c>
    </row>
    <row r="253" spans="1:126" s="135" customFormat="1" outlineLevel="1">
      <c r="A253" s="133"/>
      <c r="B253" s="56" t="s">
        <v>99</v>
      </c>
      <c r="C253" s="56" t="s">
        <v>196</v>
      </c>
      <c r="D253" s="56">
        <v>2011</v>
      </c>
      <c r="E253" s="57">
        <f>'MIROC(hires) (Wetter)'!M39</f>
        <v>19.5275</v>
      </c>
      <c r="F253" s="57">
        <f>'MIROC(hires) (Wetter)'!S39</f>
        <v>62.45734375</v>
      </c>
      <c r="G253" s="57">
        <f>'MIROC(hires) (Wetter)'!K39</f>
        <v>390.35</v>
      </c>
      <c r="H253" s="146">
        <f t="shared" si="355"/>
        <v>2007</v>
      </c>
      <c r="I253" s="141" t="str">
        <f t="shared" si="356"/>
        <v>Pile No 243 @ Berth 107</v>
      </c>
      <c r="J253" s="205" t="str">
        <f t="shared" si="357"/>
        <v>splash</v>
      </c>
      <c r="K253" s="212">
        <f t="shared" si="358"/>
        <v>1</v>
      </c>
      <c r="L253" s="146" t="str">
        <f t="shared" si="359"/>
        <v>C1</v>
      </c>
      <c r="M253" s="146" t="str">
        <f t="shared" si="360"/>
        <v>CB4</v>
      </c>
      <c r="N253" s="146" t="str">
        <f t="shared" si="361"/>
        <v>CL5</v>
      </c>
      <c r="O253" s="146">
        <f t="shared" si="362"/>
        <v>0</v>
      </c>
      <c r="P253" s="146">
        <f t="shared" si="363"/>
        <v>50</v>
      </c>
      <c r="Q253" s="146">
        <f t="shared" si="364"/>
        <v>1200</v>
      </c>
      <c r="R253" s="146">
        <f t="shared" si="365"/>
        <v>60</v>
      </c>
      <c r="S253" s="146">
        <f t="shared" si="366"/>
        <v>0.37</v>
      </c>
      <c r="T253" s="146">
        <f t="shared" si="367"/>
        <v>310</v>
      </c>
      <c r="U253" s="205"/>
      <c r="V253" s="237">
        <f t="shared" si="386"/>
        <v>4.5894563514859196E-2</v>
      </c>
      <c r="W253" s="214">
        <f t="shared" si="387"/>
        <v>1.164621966557148</v>
      </c>
      <c r="X253" s="205"/>
      <c r="Y253" s="238">
        <f t="shared" si="388"/>
        <v>2.7329084272866167E-2</v>
      </c>
      <c r="Z253" s="214">
        <f t="shared" si="389"/>
        <v>9.1552432314101664E-2</v>
      </c>
      <c r="AA253" s="205"/>
      <c r="AB253" s="207">
        <f>INDEX(Coefficients!$O$3:$O$7,MATCH(S253,Coefficients!$O$3:$O$7))</f>
        <v>0.3</v>
      </c>
      <c r="AC253" s="207">
        <f>INDEX(Coefficients!$O$3:$O$7,MATCH(S253,Coefficients!$O$3:$O$7)+1)</f>
        <v>0.4</v>
      </c>
      <c r="AD253" s="212">
        <f>INDEX(Coefficients!$P$3:$P$7,MATCH(S253,Coefficients!$O$3:$O$7))</f>
        <v>50</v>
      </c>
      <c r="AE253" s="212">
        <f>INDEX(Coefficients!$P$3:$P$7,MATCH(S253,Coefficients!$O$3:$O$7)+1)</f>
        <v>41.8</v>
      </c>
      <c r="AF253" s="212">
        <f t="shared" si="368"/>
        <v>44.26</v>
      </c>
      <c r="AG253" s="136">
        <f t="shared" si="369"/>
        <v>2011</v>
      </c>
      <c r="AH253" s="137">
        <f t="shared" si="370"/>
        <v>19.5275</v>
      </c>
      <c r="AI253" s="207">
        <f t="shared" si="390"/>
        <v>232.51500000000001</v>
      </c>
      <c r="AJ253" s="213">
        <f t="shared" si="391"/>
        <v>19.376250000000002</v>
      </c>
      <c r="AK253" s="136">
        <v>23</v>
      </c>
      <c r="AL253" s="137">
        <f t="shared" si="371"/>
        <v>62.45734375</v>
      </c>
      <c r="AM253" s="214">
        <f t="shared" si="372"/>
        <v>0.96197997143357961</v>
      </c>
      <c r="AN253" s="207">
        <f>INDEX(Coefficients!$K$3:$K$10,MATCH(S253,Coefficients!$K$3:$K$10))</f>
        <v>0.35</v>
      </c>
      <c r="AO253" s="207">
        <f>INDEX(Coefficients!$K$3:$K$10,MATCH(S253,Coefficients!$K$3:$K$10)+1)</f>
        <v>0.4</v>
      </c>
      <c r="AP253" s="207">
        <f>INDEX(Coefficients!$L$3:$L$10,MATCH(S253,Coefficients!$K$3:$K$10))</f>
        <v>0.19142307491680963</v>
      </c>
      <c r="AQ253" s="207">
        <f>INDEX(Coefficients!$L$3:$L$10,MATCH(S253,Coefficients!$K$3:$K$10)+1)</f>
        <v>0.35425563574488944</v>
      </c>
      <c r="AR253" s="214">
        <f>INDEX(Coefficients!$M$3:$M$10,MATCH(S253,Coefficients!$K$3:$K$10))</f>
        <v>0.20023799980895765</v>
      </c>
      <c r="AS253" s="214">
        <f>INDEX(Coefficients!$M$3:$M$10,MATCH(S253,Coefficients!$K$3:$K$10)+1)</f>
        <v>0.20987997823914079</v>
      </c>
      <c r="AT253" s="92">
        <f t="shared" si="392"/>
        <v>2.5655609924804158E-5</v>
      </c>
      <c r="AU253" s="140">
        <f t="shared" si="373"/>
        <v>0.20409479118103091</v>
      </c>
      <c r="AV253" s="215">
        <f t="shared" si="393"/>
        <v>1.5449949804348019E-5</v>
      </c>
      <c r="AW253" s="118">
        <f t="shared" si="394"/>
        <v>4.8755292267952492E-2</v>
      </c>
      <c r="AX253" s="136">
        <f t="shared" si="374"/>
        <v>0.71366705445737511</v>
      </c>
      <c r="AY253" s="205">
        <f t="shared" si="375"/>
        <v>84.741590689541354</v>
      </c>
      <c r="AZ253" s="137">
        <f t="shared" si="376"/>
        <v>390.35</v>
      </c>
      <c r="BA253" s="213">
        <f t="shared" si="395"/>
        <v>4545.5999999999995</v>
      </c>
      <c r="BB253" s="228">
        <f t="shared" si="396"/>
        <v>7.1971999999999997E-4</v>
      </c>
      <c r="BC253" s="136" t="str">
        <f t="shared" si="377"/>
        <v>YES</v>
      </c>
      <c r="BD253" s="209">
        <f t="shared" si="378"/>
        <v>2.2947281757429598</v>
      </c>
      <c r="BE253" s="52">
        <f t="shared" si="379"/>
        <v>4.5894563514859196E-2</v>
      </c>
      <c r="BF253" s="126">
        <f t="shared" si="380"/>
        <v>1.164621966557148</v>
      </c>
      <c r="BG253" s="46">
        <f t="shared" si="397"/>
        <v>-0.70619436158789695</v>
      </c>
      <c r="BH253" s="204">
        <f>VLOOKUP(M253,Coefficients!$E$4:$I$7,3)</f>
        <v>0.43099999999999999</v>
      </c>
      <c r="BI253" s="136">
        <f t="shared" si="398"/>
        <v>2.5000000000000001E-2</v>
      </c>
      <c r="BJ253" s="50">
        <f t="shared" si="399"/>
        <v>0.42427909375</v>
      </c>
      <c r="BK253" s="134">
        <f t="shared" si="400"/>
        <v>5.0845339375000016</v>
      </c>
      <c r="BL253" s="46"/>
      <c r="BM253" s="44"/>
      <c r="CB253" s="205" t="str">
        <f t="shared" si="381"/>
        <v>splash</v>
      </c>
      <c r="CC253" s="212">
        <f t="shared" si="382"/>
        <v>1</v>
      </c>
      <c r="CD253" s="205">
        <f>IF(CB253="atmospheric",IF(CC253&gt;=1,Coefficients!$T$5,Coefficients!$T$4),Coefficients!$T$3)</f>
        <v>7.35</v>
      </c>
      <c r="CE253" s="136">
        <f>IF(S253&lt;Coefficients!$V$3,Coefficients!$X$3-(Coefficients!$X$4-Coefficients!$X$3)*(Coefficients!$V$3-S253)/(Coefficients!$V$4-Coefficients!$V$3),IF(S253&gt;Coefficients!$V$6,(Coefficients!$X$6-Coefficients!$X$5)*(S253-Coefficients!$V$6)/(Coefficients!$V$6-Coefficients!$V$5)+Coefficients!$X$6,VLOOKUP(S253,Coefficients!$V$3:$X$6,3)))</f>
        <v>5.1999999999999975</v>
      </c>
      <c r="CF253" s="119">
        <f t="shared" si="401"/>
        <v>1.6409601519999992E-4</v>
      </c>
      <c r="CG253" s="136">
        <f>VLOOKUP(CB253,Coefficients!$Z$4:$AD$7,4,FALSE)</f>
        <v>0.26500000000000001</v>
      </c>
      <c r="CH253" s="136">
        <f>VLOOKUP(CB253,Coefficients!$Z$4:$AD$7,2,FALSE)</f>
        <v>0.37</v>
      </c>
      <c r="CI253" s="214">
        <f t="shared" si="383"/>
        <v>6.6788874694718494</v>
      </c>
      <c r="CJ253" s="47">
        <f t="shared" si="384"/>
        <v>9.1552432314101664E-2</v>
      </c>
      <c r="CK253" s="34">
        <v>3.35</v>
      </c>
      <c r="CL253" s="52">
        <f t="shared" si="402"/>
        <v>2.7329084272866167E-2</v>
      </c>
      <c r="CM253" s="204">
        <f>VLOOKUP(N253,Coefficients!$E$12:$I$16,3)</f>
        <v>6.0350000000000001</v>
      </c>
      <c r="CN253" s="205">
        <f t="shared" si="403"/>
        <v>2.5000000000000001E-2</v>
      </c>
      <c r="CO253" s="203">
        <f t="shared" si="404"/>
        <v>5.9408917187500005</v>
      </c>
      <c r="CP253" s="189">
        <f t="shared" si="405"/>
        <v>71.195272187500009</v>
      </c>
      <c r="DV253" s="48">
        <f t="shared" si="385"/>
        <v>1.2542563939639958E-3</v>
      </c>
    </row>
    <row r="254" spans="1:126" s="135" customFormat="1" outlineLevel="1">
      <c r="A254" s="133"/>
      <c r="B254" s="56" t="s">
        <v>99</v>
      </c>
      <c r="C254" s="56" t="s">
        <v>196</v>
      </c>
      <c r="D254" s="56">
        <v>2012</v>
      </c>
      <c r="E254" s="57">
        <f>'MIROC(hires) (Wetter)'!M40</f>
        <v>19.605</v>
      </c>
      <c r="F254" s="57">
        <f>'MIROC(hires) (Wetter)'!S40</f>
        <v>62.455312499999998</v>
      </c>
      <c r="G254" s="57">
        <f>'MIROC(hires) (Wetter)'!K40</f>
        <v>393.20000000000005</v>
      </c>
      <c r="H254" s="146">
        <f t="shared" si="355"/>
        <v>2007</v>
      </c>
      <c r="I254" s="141" t="str">
        <f t="shared" si="356"/>
        <v>Pile No 243 @ Berth 107</v>
      </c>
      <c r="J254" s="205" t="str">
        <f t="shared" si="357"/>
        <v>splash</v>
      </c>
      <c r="K254" s="212">
        <f t="shared" si="358"/>
        <v>1</v>
      </c>
      <c r="L254" s="146" t="str">
        <f t="shared" si="359"/>
        <v>C1</v>
      </c>
      <c r="M254" s="146" t="str">
        <f t="shared" si="360"/>
        <v>CB4</v>
      </c>
      <c r="N254" s="146" t="str">
        <f t="shared" si="361"/>
        <v>CL5</v>
      </c>
      <c r="O254" s="146">
        <f t="shared" si="362"/>
        <v>0</v>
      </c>
      <c r="P254" s="146">
        <f t="shared" si="363"/>
        <v>50</v>
      </c>
      <c r="Q254" s="146">
        <f t="shared" si="364"/>
        <v>1200</v>
      </c>
      <c r="R254" s="146">
        <f t="shared" si="365"/>
        <v>60</v>
      </c>
      <c r="S254" s="146">
        <f t="shared" si="366"/>
        <v>0.37</v>
      </c>
      <c r="T254" s="146">
        <f t="shared" si="367"/>
        <v>310</v>
      </c>
      <c r="U254" s="205"/>
      <c r="V254" s="237">
        <f t="shared" si="386"/>
        <v>4.7021389422272568E-2</v>
      </c>
      <c r="W254" s="214">
        <f t="shared" si="387"/>
        <v>1.2209632619278166</v>
      </c>
      <c r="X254" s="205"/>
      <c r="Y254" s="238">
        <f t="shared" si="388"/>
        <v>3.2637113171125727E-2</v>
      </c>
      <c r="Z254" s="214">
        <f t="shared" si="389"/>
        <v>0.10933432912327118</v>
      </c>
      <c r="AA254" s="205"/>
      <c r="AB254" s="207">
        <f>INDEX(Coefficients!$O$3:$O$7,MATCH(S254,Coefficients!$O$3:$O$7))</f>
        <v>0.3</v>
      </c>
      <c r="AC254" s="207">
        <f>INDEX(Coefficients!$O$3:$O$7,MATCH(S254,Coefficients!$O$3:$O$7)+1)</f>
        <v>0.4</v>
      </c>
      <c r="AD254" s="212">
        <f>INDEX(Coefficients!$P$3:$P$7,MATCH(S254,Coefficients!$O$3:$O$7))</f>
        <v>50</v>
      </c>
      <c r="AE254" s="212">
        <f>INDEX(Coefficients!$P$3:$P$7,MATCH(S254,Coefficients!$O$3:$O$7)+1)</f>
        <v>41.8</v>
      </c>
      <c r="AF254" s="212">
        <f t="shared" si="368"/>
        <v>44.26</v>
      </c>
      <c r="AG254" s="136">
        <f t="shared" si="369"/>
        <v>2012</v>
      </c>
      <c r="AH254" s="137">
        <f t="shared" si="370"/>
        <v>19.605</v>
      </c>
      <c r="AI254" s="207">
        <f t="shared" si="390"/>
        <v>252.12</v>
      </c>
      <c r="AJ254" s="213">
        <f t="shared" si="391"/>
        <v>19.393846153846155</v>
      </c>
      <c r="AK254" s="136">
        <v>24</v>
      </c>
      <c r="AL254" s="137">
        <f t="shared" si="371"/>
        <v>62.455312499999998</v>
      </c>
      <c r="AM254" s="214">
        <f t="shared" si="372"/>
        <v>0.96303463224660879</v>
      </c>
      <c r="AN254" s="207">
        <f>INDEX(Coefficients!$K$3:$K$10,MATCH(S254,Coefficients!$K$3:$K$10))</f>
        <v>0.35</v>
      </c>
      <c r="AO254" s="207">
        <f>INDEX(Coefficients!$K$3:$K$10,MATCH(S254,Coefficients!$K$3:$K$10)+1)</f>
        <v>0.4</v>
      </c>
      <c r="AP254" s="207">
        <f>INDEX(Coefficients!$L$3:$L$10,MATCH(S254,Coefficients!$K$3:$K$10))</f>
        <v>0.19142307491680963</v>
      </c>
      <c r="AQ254" s="207">
        <f>INDEX(Coefficients!$L$3:$L$10,MATCH(S254,Coefficients!$K$3:$K$10)+1)</f>
        <v>0.35425563574488944</v>
      </c>
      <c r="AR254" s="214">
        <f>INDEX(Coefficients!$M$3:$M$10,MATCH(S254,Coefficients!$K$3:$K$10))</f>
        <v>0.20023799980895765</v>
      </c>
      <c r="AS254" s="214">
        <f>INDEX(Coefficients!$M$3:$M$10,MATCH(S254,Coefficients!$K$3:$K$10)+1)</f>
        <v>0.20987997823914079</v>
      </c>
      <c r="AT254" s="92">
        <f t="shared" si="392"/>
        <v>2.5655609924804158E-5</v>
      </c>
      <c r="AU254" s="140">
        <f t="shared" si="373"/>
        <v>0.20409479118103091</v>
      </c>
      <c r="AV254" s="215">
        <f t="shared" si="393"/>
        <v>1.519960521352872E-5</v>
      </c>
      <c r="AW254" s="118">
        <f t="shared" si="394"/>
        <v>4.7965281695254006E-2</v>
      </c>
      <c r="AX254" s="136">
        <f t="shared" si="374"/>
        <v>0.71366705445737511</v>
      </c>
      <c r="AY254" s="205">
        <f t="shared" si="375"/>
        <v>84.741590689541354</v>
      </c>
      <c r="AZ254" s="137">
        <f t="shared" si="376"/>
        <v>393.20000000000005</v>
      </c>
      <c r="BA254" s="213">
        <f t="shared" si="395"/>
        <v>4938.7999999999993</v>
      </c>
      <c r="BB254" s="228">
        <f t="shared" si="396"/>
        <v>7.2182461538461526E-4</v>
      </c>
      <c r="BC254" s="136" t="str">
        <f t="shared" si="377"/>
        <v>YES</v>
      </c>
      <c r="BD254" s="209">
        <f t="shared" si="378"/>
        <v>2.3510694711136284</v>
      </c>
      <c r="BE254" s="52">
        <f t="shared" si="379"/>
        <v>4.7021389422272568E-2</v>
      </c>
      <c r="BF254" s="126">
        <f t="shared" si="380"/>
        <v>1.2209632619278166</v>
      </c>
      <c r="BG254" s="46">
        <f t="shared" si="397"/>
        <v>-0.71715333071929965</v>
      </c>
      <c r="BH254" s="204">
        <f>VLOOKUP(M254,Coefficients!$E$4:$I$7,3)</f>
        <v>0.43099999999999999</v>
      </c>
      <c r="BI254" s="136">
        <f t="shared" si="398"/>
        <v>2.5000000000000001E-2</v>
      </c>
      <c r="BJ254" s="50">
        <f t="shared" si="399"/>
        <v>0.42446869230769235</v>
      </c>
      <c r="BK254" s="134">
        <f t="shared" si="400"/>
        <v>5.5090026298076937</v>
      </c>
      <c r="BL254" s="46"/>
      <c r="BM254" s="44"/>
      <c r="CB254" s="205" t="str">
        <f t="shared" si="381"/>
        <v>splash</v>
      </c>
      <c r="CC254" s="212">
        <f t="shared" si="382"/>
        <v>1</v>
      </c>
      <c r="CD254" s="205">
        <f>IF(CB254="atmospheric",IF(CC254&gt;=1,Coefficients!$T$5,Coefficients!$T$4),Coefficients!$T$3)</f>
        <v>7.35</v>
      </c>
      <c r="CE254" s="136">
        <f>IF(S254&lt;Coefficients!$V$3,Coefficients!$X$3-(Coefficients!$X$4-Coefficients!$X$3)*(Coefficients!$V$3-S254)/(Coefficients!$V$4-Coefficients!$V$3),IF(S254&gt;Coefficients!$V$6,(Coefficients!$X$6-Coefficients!$X$5)*(S254-Coefficients!$V$6)/(Coefficients!$V$6-Coefficients!$V$5)+Coefficients!$X$6,VLOOKUP(S254,Coefficients!$V$3:$X$6,3)))</f>
        <v>5.1999999999999975</v>
      </c>
      <c r="CF254" s="119">
        <f t="shared" si="401"/>
        <v>1.6409601519999992E-4</v>
      </c>
      <c r="CG254" s="136">
        <f>VLOOKUP(CB254,Coefficients!$Z$4:$AD$7,4,FALSE)</f>
        <v>0.26500000000000001</v>
      </c>
      <c r="CH254" s="136">
        <f>VLOOKUP(CB254,Coefficients!$Z$4:$AD$7,2,FALSE)</f>
        <v>0.37</v>
      </c>
      <c r="CI254" s="214">
        <f t="shared" si="383"/>
        <v>6.6798925939032863</v>
      </c>
      <c r="CJ254" s="47">
        <f t="shared" si="384"/>
        <v>0.10933432912327118</v>
      </c>
      <c r="CK254" s="34">
        <v>3.35</v>
      </c>
      <c r="CL254" s="52">
        <f t="shared" si="402"/>
        <v>3.2637113171125727E-2</v>
      </c>
      <c r="CM254" s="204">
        <f>VLOOKUP(N254,Coefficients!$E$12:$I$16,3)</f>
        <v>6.0350000000000001</v>
      </c>
      <c r="CN254" s="205">
        <f t="shared" si="403"/>
        <v>2.5000000000000001E-2</v>
      </c>
      <c r="CO254" s="203">
        <f t="shared" si="404"/>
        <v>5.9435465384615389</v>
      </c>
      <c r="CP254" s="189">
        <f t="shared" si="405"/>
        <v>77.138818725961542</v>
      </c>
      <c r="DV254" s="48">
        <f t="shared" si="385"/>
        <v>1.5346424080382841E-3</v>
      </c>
    </row>
    <row r="255" spans="1:126" s="135" customFormat="1" outlineLevel="1">
      <c r="A255" s="133"/>
      <c r="B255" s="56" t="s">
        <v>99</v>
      </c>
      <c r="C255" s="56" t="s">
        <v>196</v>
      </c>
      <c r="D255" s="56">
        <v>2013</v>
      </c>
      <c r="E255" s="57">
        <f>'MIROC(hires) (Wetter)'!M41</f>
        <v>19.682500000000001</v>
      </c>
      <c r="F255" s="57">
        <f>'MIROC(hires) (Wetter)'!S41</f>
        <v>62.453281250000003</v>
      </c>
      <c r="G255" s="57">
        <f>'MIROC(hires) (Wetter)'!K41</f>
        <v>396.05000000000007</v>
      </c>
      <c r="H255" s="146">
        <f t="shared" si="355"/>
        <v>2007</v>
      </c>
      <c r="I255" s="141" t="str">
        <f t="shared" si="356"/>
        <v>Pile No 243 @ Berth 107</v>
      </c>
      <c r="J255" s="205" t="str">
        <f t="shared" si="357"/>
        <v>splash</v>
      </c>
      <c r="K255" s="212">
        <f t="shared" si="358"/>
        <v>1</v>
      </c>
      <c r="L255" s="146" t="str">
        <f t="shared" si="359"/>
        <v>C1</v>
      </c>
      <c r="M255" s="146" t="str">
        <f t="shared" si="360"/>
        <v>CB4</v>
      </c>
      <c r="N255" s="146" t="str">
        <f t="shared" si="361"/>
        <v>CL5</v>
      </c>
      <c r="O255" s="146">
        <f t="shared" si="362"/>
        <v>0</v>
      </c>
      <c r="P255" s="146">
        <f t="shared" si="363"/>
        <v>50</v>
      </c>
      <c r="Q255" s="146">
        <f t="shared" si="364"/>
        <v>1200</v>
      </c>
      <c r="R255" s="146">
        <f t="shared" si="365"/>
        <v>60</v>
      </c>
      <c r="S255" s="146">
        <f t="shared" si="366"/>
        <v>0.37</v>
      </c>
      <c r="T255" s="146">
        <f t="shared" si="367"/>
        <v>310</v>
      </c>
      <c r="U255" s="205"/>
      <c r="V255" s="237">
        <f t="shared" si="386"/>
        <v>4.8103655900198342E-2</v>
      </c>
      <c r="W255" s="214">
        <f t="shared" si="387"/>
        <v>1.2750765858241051</v>
      </c>
      <c r="X255" s="205"/>
      <c r="Y255" s="238">
        <f t="shared" si="388"/>
        <v>3.8224481517803492E-2</v>
      </c>
      <c r="Z255" s="214">
        <f t="shared" si="389"/>
        <v>0.1280520130846417</v>
      </c>
      <c r="AA255" s="205"/>
      <c r="AB255" s="207">
        <f>INDEX(Coefficients!$O$3:$O$7,MATCH(S255,Coefficients!$O$3:$O$7))</f>
        <v>0.3</v>
      </c>
      <c r="AC255" s="207">
        <f>INDEX(Coefficients!$O$3:$O$7,MATCH(S255,Coefficients!$O$3:$O$7)+1)</f>
        <v>0.4</v>
      </c>
      <c r="AD255" s="212">
        <f>INDEX(Coefficients!$P$3:$P$7,MATCH(S255,Coefficients!$O$3:$O$7))</f>
        <v>50</v>
      </c>
      <c r="AE255" s="212">
        <f>INDEX(Coefficients!$P$3:$P$7,MATCH(S255,Coefficients!$O$3:$O$7)+1)</f>
        <v>41.8</v>
      </c>
      <c r="AF255" s="212">
        <f t="shared" si="368"/>
        <v>44.26</v>
      </c>
      <c r="AG255" s="136">
        <f t="shared" si="369"/>
        <v>2013</v>
      </c>
      <c r="AH255" s="137">
        <f t="shared" si="370"/>
        <v>19.682500000000001</v>
      </c>
      <c r="AI255" s="207">
        <f t="shared" si="390"/>
        <v>271.80250000000001</v>
      </c>
      <c r="AJ255" s="213">
        <f t="shared" si="391"/>
        <v>19.414464285714285</v>
      </c>
      <c r="AK255" s="136">
        <v>25</v>
      </c>
      <c r="AL255" s="137">
        <f t="shared" si="371"/>
        <v>62.453281250000003</v>
      </c>
      <c r="AM255" s="214">
        <f t="shared" si="372"/>
        <v>0.96427173086839124</v>
      </c>
      <c r="AN255" s="207">
        <f>INDEX(Coefficients!$K$3:$K$10,MATCH(S255,Coefficients!$K$3:$K$10))</f>
        <v>0.35</v>
      </c>
      <c r="AO255" s="207">
        <f>INDEX(Coefficients!$K$3:$K$10,MATCH(S255,Coefficients!$K$3:$K$10)+1)</f>
        <v>0.4</v>
      </c>
      <c r="AP255" s="207">
        <f>INDEX(Coefficients!$L$3:$L$10,MATCH(S255,Coefficients!$K$3:$K$10))</f>
        <v>0.19142307491680963</v>
      </c>
      <c r="AQ255" s="207">
        <f>INDEX(Coefficients!$L$3:$L$10,MATCH(S255,Coefficients!$K$3:$K$10)+1)</f>
        <v>0.35425563574488944</v>
      </c>
      <c r="AR255" s="214">
        <f>INDEX(Coefficients!$M$3:$M$10,MATCH(S255,Coefficients!$K$3:$K$10))</f>
        <v>0.20023799980895765</v>
      </c>
      <c r="AS255" s="214">
        <f>INDEX(Coefficients!$M$3:$M$10,MATCH(S255,Coefficients!$K$3:$K$10)+1)</f>
        <v>0.20987997823914079</v>
      </c>
      <c r="AT255" s="92">
        <f t="shared" si="392"/>
        <v>2.5655609924804158E-5</v>
      </c>
      <c r="AU255" s="140">
        <f t="shared" si="373"/>
        <v>0.20409479118103091</v>
      </c>
      <c r="AV255" s="215">
        <f t="shared" si="393"/>
        <v>1.4971440260938567E-5</v>
      </c>
      <c r="AW255" s="118">
        <f t="shared" si="394"/>
        <v>4.7245263242785905E-2</v>
      </c>
      <c r="AX255" s="136">
        <f t="shared" si="374"/>
        <v>0.71366705445737511</v>
      </c>
      <c r="AY255" s="205">
        <f t="shared" si="375"/>
        <v>84.741590689541354</v>
      </c>
      <c r="AZ255" s="137">
        <f t="shared" si="376"/>
        <v>396.05000000000007</v>
      </c>
      <c r="BA255" s="213">
        <f t="shared" si="395"/>
        <v>5334.8499999999995</v>
      </c>
      <c r="BB255" s="228">
        <f t="shared" si="396"/>
        <v>7.2401535714285701E-4</v>
      </c>
      <c r="BC255" s="136" t="str">
        <f t="shared" si="377"/>
        <v>YES</v>
      </c>
      <c r="BD255" s="209">
        <f t="shared" si="378"/>
        <v>2.4051827950099169</v>
      </c>
      <c r="BE255" s="52">
        <f t="shared" si="379"/>
        <v>4.8103655900198342E-2</v>
      </c>
      <c r="BF255" s="126">
        <f t="shared" si="380"/>
        <v>1.2750765858241051</v>
      </c>
      <c r="BG255" s="46">
        <f t="shared" si="397"/>
        <v>-0.7268535647062121</v>
      </c>
      <c r="BH255" s="204">
        <f>VLOOKUP(M255,Coefficients!$E$4:$I$7,3)</f>
        <v>0.43099999999999999</v>
      </c>
      <c r="BI255" s="136">
        <f t="shared" si="398"/>
        <v>2.5000000000000001E-2</v>
      </c>
      <c r="BJ255" s="50">
        <f t="shared" si="399"/>
        <v>0.42469085267857143</v>
      </c>
      <c r="BK255" s="134">
        <f t="shared" si="400"/>
        <v>5.933693482486265</v>
      </c>
      <c r="BL255" s="46"/>
      <c r="BM255" s="44"/>
      <c r="CB255" s="205" t="str">
        <f t="shared" si="381"/>
        <v>splash</v>
      </c>
      <c r="CC255" s="212">
        <f t="shared" si="382"/>
        <v>1</v>
      </c>
      <c r="CD255" s="205">
        <f>IF(CB255="atmospheric",IF(CC255&gt;=1,Coefficients!$T$5,Coefficients!$T$4),Coefficients!$T$3)</f>
        <v>7.35</v>
      </c>
      <c r="CE255" s="136">
        <f>IF(S255&lt;Coefficients!$V$3,Coefficients!$X$3-(Coefficients!$X$4-Coefficients!$X$3)*(Coefficients!$V$3-S255)/(Coefficients!$V$4-Coefficients!$V$3),IF(S255&gt;Coefficients!$V$6,(Coefficients!$X$6-Coefficients!$X$5)*(S255-Coefficients!$V$6)/(Coefficients!$V$6-Coefficients!$V$5)+Coefficients!$X$6,VLOOKUP(S255,Coefficients!$V$3:$X$6,3)))</f>
        <v>5.1999999999999975</v>
      </c>
      <c r="CF255" s="119">
        <f t="shared" si="401"/>
        <v>1.6409601519999992E-4</v>
      </c>
      <c r="CG255" s="136">
        <f>VLOOKUP(CB255,Coefficients!$Z$4:$AD$7,4,FALSE)</f>
        <v>0.26500000000000001</v>
      </c>
      <c r="CH255" s="136">
        <f>VLOOKUP(CB255,Coefficients!$Z$4:$AD$7,2,FALSE)</f>
        <v>0.37</v>
      </c>
      <c r="CI255" s="214">
        <f t="shared" si="383"/>
        <v>6.6807129332005237</v>
      </c>
      <c r="CJ255" s="47">
        <f t="shared" si="384"/>
        <v>0.1280520130846417</v>
      </c>
      <c r="CK255" s="34">
        <v>3.35</v>
      </c>
      <c r="CL255" s="52">
        <f t="shared" si="402"/>
        <v>3.8224481517803492E-2</v>
      </c>
      <c r="CM255" s="204">
        <f>VLOOKUP(N255,Coefficients!$E$12:$I$16,3)</f>
        <v>6.0350000000000001</v>
      </c>
      <c r="CN255" s="205">
        <f t="shared" si="403"/>
        <v>2.5000000000000001E-2</v>
      </c>
      <c r="CO255" s="203">
        <f t="shared" si="404"/>
        <v>5.9466572991071427</v>
      </c>
      <c r="CP255" s="189">
        <f t="shared" si="405"/>
        <v>83.085476025068687</v>
      </c>
      <c r="DV255" s="48">
        <f t="shared" si="385"/>
        <v>1.8387373058959104E-3</v>
      </c>
    </row>
    <row r="256" spans="1:126" s="135" customFormat="1" outlineLevel="1">
      <c r="A256" s="133"/>
      <c r="B256" s="56" t="s">
        <v>99</v>
      </c>
      <c r="C256" s="56" t="s">
        <v>196</v>
      </c>
      <c r="D256" s="56">
        <v>2014</v>
      </c>
      <c r="E256" s="57">
        <f>'MIROC(hires) (Wetter)'!M42</f>
        <v>19.760000000000002</v>
      </c>
      <c r="F256" s="57">
        <f>'MIROC(hires) (Wetter)'!S42</f>
        <v>62.451250000000002</v>
      </c>
      <c r="G256" s="57">
        <f>'MIROC(hires) (Wetter)'!K42</f>
        <v>398.90000000000009</v>
      </c>
      <c r="H256" s="146">
        <f t="shared" si="355"/>
        <v>2007</v>
      </c>
      <c r="I256" s="141" t="str">
        <f t="shared" si="356"/>
        <v>Pile No 243 @ Berth 107</v>
      </c>
      <c r="J256" s="205" t="str">
        <f t="shared" si="357"/>
        <v>splash</v>
      </c>
      <c r="K256" s="212">
        <f t="shared" si="358"/>
        <v>1</v>
      </c>
      <c r="L256" s="146" t="str">
        <f t="shared" si="359"/>
        <v>C1</v>
      </c>
      <c r="M256" s="146" t="str">
        <f t="shared" si="360"/>
        <v>CB4</v>
      </c>
      <c r="N256" s="146" t="str">
        <f t="shared" si="361"/>
        <v>CL5</v>
      </c>
      <c r="O256" s="146">
        <f t="shared" si="362"/>
        <v>0</v>
      </c>
      <c r="P256" s="146">
        <f t="shared" si="363"/>
        <v>50</v>
      </c>
      <c r="Q256" s="146">
        <f t="shared" si="364"/>
        <v>1200</v>
      </c>
      <c r="R256" s="146">
        <f t="shared" si="365"/>
        <v>60</v>
      </c>
      <c r="S256" s="146">
        <f t="shared" si="366"/>
        <v>0.37</v>
      </c>
      <c r="T256" s="146">
        <f t="shared" si="367"/>
        <v>310</v>
      </c>
      <c r="U256" s="205"/>
      <c r="V256" s="237">
        <f t="shared" si="386"/>
        <v>4.914671601337673E-2</v>
      </c>
      <c r="W256" s="214">
        <f t="shared" si="387"/>
        <v>1.3272295914830248</v>
      </c>
      <c r="X256" s="205"/>
      <c r="Y256" s="238">
        <f t="shared" si="388"/>
        <v>4.4050904761862616E-2</v>
      </c>
      <c r="Z256" s="214">
        <f t="shared" si="389"/>
        <v>0.14757053095223976</v>
      </c>
      <c r="AA256" s="205"/>
      <c r="AB256" s="207">
        <f>INDEX(Coefficients!$O$3:$O$7,MATCH(S256,Coefficients!$O$3:$O$7))</f>
        <v>0.3</v>
      </c>
      <c r="AC256" s="207">
        <f>INDEX(Coefficients!$O$3:$O$7,MATCH(S256,Coefficients!$O$3:$O$7)+1)</f>
        <v>0.4</v>
      </c>
      <c r="AD256" s="212">
        <f>INDEX(Coefficients!$P$3:$P$7,MATCH(S256,Coefficients!$O$3:$O$7))</f>
        <v>50</v>
      </c>
      <c r="AE256" s="212">
        <f>INDEX(Coefficients!$P$3:$P$7,MATCH(S256,Coefficients!$O$3:$O$7)+1)</f>
        <v>41.8</v>
      </c>
      <c r="AF256" s="212">
        <f t="shared" si="368"/>
        <v>44.26</v>
      </c>
      <c r="AG256" s="136">
        <f t="shared" si="369"/>
        <v>2014</v>
      </c>
      <c r="AH256" s="137">
        <f t="shared" si="370"/>
        <v>19.760000000000002</v>
      </c>
      <c r="AI256" s="207">
        <f t="shared" si="390"/>
        <v>291.5625</v>
      </c>
      <c r="AJ256" s="213">
        <f t="shared" si="391"/>
        <v>19.4375</v>
      </c>
      <c r="AK256" s="136">
        <v>26</v>
      </c>
      <c r="AL256" s="137">
        <f t="shared" si="371"/>
        <v>62.451250000000002</v>
      </c>
      <c r="AM256" s="214">
        <f t="shared" si="372"/>
        <v>0.96565555862077723</v>
      </c>
      <c r="AN256" s="207">
        <f>INDEX(Coefficients!$K$3:$K$10,MATCH(S256,Coefficients!$K$3:$K$10))</f>
        <v>0.35</v>
      </c>
      <c r="AO256" s="207">
        <f>INDEX(Coefficients!$K$3:$K$10,MATCH(S256,Coefficients!$K$3:$K$10)+1)</f>
        <v>0.4</v>
      </c>
      <c r="AP256" s="207">
        <f>INDEX(Coefficients!$L$3:$L$10,MATCH(S256,Coefficients!$K$3:$K$10))</f>
        <v>0.19142307491680963</v>
      </c>
      <c r="AQ256" s="207">
        <f>INDEX(Coefficients!$L$3:$L$10,MATCH(S256,Coefficients!$K$3:$K$10)+1)</f>
        <v>0.35425563574488944</v>
      </c>
      <c r="AR256" s="214">
        <f>INDEX(Coefficients!$M$3:$M$10,MATCH(S256,Coefficients!$K$3:$K$10))</f>
        <v>0.20023799980895765</v>
      </c>
      <c r="AS256" s="214">
        <f>INDEX(Coefficients!$M$3:$M$10,MATCH(S256,Coefficients!$K$3:$K$10)+1)</f>
        <v>0.20987997823914079</v>
      </c>
      <c r="AT256" s="92">
        <f t="shared" si="392"/>
        <v>2.5655609924804158E-5</v>
      </c>
      <c r="AU256" s="140">
        <f t="shared" si="373"/>
        <v>0.20409479118103091</v>
      </c>
      <c r="AV256" s="215">
        <f t="shared" si="393"/>
        <v>1.4762103431381688E-5</v>
      </c>
      <c r="AW256" s="118">
        <f t="shared" si="394"/>
        <v>4.6584660558845803E-2</v>
      </c>
      <c r="AX256" s="136">
        <f t="shared" si="374"/>
        <v>0.71366705445737511</v>
      </c>
      <c r="AY256" s="205">
        <f t="shared" si="375"/>
        <v>84.741590689541354</v>
      </c>
      <c r="AZ256" s="137">
        <f t="shared" si="376"/>
        <v>398.90000000000009</v>
      </c>
      <c r="BA256" s="213">
        <f t="shared" si="395"/>
        <v>5733.75</v>
      </c>
      <c r="BB256" s="228">
        <f t="shared" si="396"/>
        <v>7.2627499999999997E-4</v>
      </c>
      <c r="BC256" s="136" t="str">
        <f t="shared" si="377"/>
        <v>YES</v>
      </c>
      <c r="BD256" s="209">
        <f t="shared" si="378"/>
        <v>2.4573358006688366</v>
      </c>
      <c r="BE256" s="52">
        <f t="shared" si="379"/>
        <v>4.914671601337673E-2</v>
      </c>
      <c r="BF256" s="126">
        <f t="shared" si="380"/>
        <v>1.3272295914830248</v>
      </c>
      <c r="BG256" s="46">
        <f t="shared" si="397"/>
        <v>-0.7355144261410349</v>
      </c>
      <c r="BH256" s="204">
        <f>VLOOKUP(M256,Coefficients!$E$4:$I$7,3)</f>
        <v>0.43099999999999999</v>
      </c>
      <c r="BI256" s="136">
        <f t="shared" si="398"/>
        <v>2.5000000000000001E-2</v>
      </c>
      <c r="BJ256" s="50">
        <f t="shared" si="399"/>
        <v>0.42493906250000002</v>
      </c>
      <c r="BK256" s="134">
        <f t="shared" si="400"/>
        <v>6.3586325449862651</v>
      </c>
      <c r="BL256" s="46"/>
      <c r="BM256" s="44"/>
      <c r="CB256" s="205" t="str">
        <f t="shared" si="381"/>
        <v>splash</v>
      </c>
      <c r="CC256" s="212">
        <f t="shared" si="382"/>
        <v>1</v>
      </c>
      <c r="CD256" s="205">
        <f>IF(CB256="atmospheric",IF(CC256&gt;=1,Coefficients!$T$5,Coefficients!$T$4),Coefficients!$T$3)</f>
        <v>7.35</v>
      </c>
      <c r="CE256" s="136">
        <f>IF(S256&lt;Coefficients!$V$3,Coefficients!$X$3-(Coefficients!$X$4-Coefficients!$X$3)*(Coefficients!$V$3-S256)/(Coefficients!$V$4-Coefficients!$V$3),IF(S256&gt;Coefficients!$V$6,(Coefficients!$X$6-Coefficients!$X$5)*(S256-Coefficients!$V$6)/(Coefficients!$V$6-Coefficients!$V$5)+Coefficients!$X$6,VLOOKUP(S256,Coefficients!$V$3:$X$6,3)))</f>
        <v>5.1999999999999975</v>
      </c>
      <c r="CF256" s="119">
        <f t="shared" si="401"/>
        <v>1.6409601519999992E-4</v>
      </c>
      <c r="CG256" s="136">
        <f>VLOOKUP(CB256,Coefficients!$Z$4:$AD$7,4,FALSE)</f>
        <v>0.26500000000000001</v>
      </c>
      <c r="CH256" s="136">
        <f>VLOOKUP(CB256,Coefficients!$Z$4:$AD$7,2,FALSE)</f>
        <v>0.37</v>
      </c>
      <c r="CI256" s="214">
        <f t="shared" si="383"/>
        <v>6.6813776084973249</v>
      </c>
      <c r="CJ256" s="47">
        <f t="shared" si="384"/>
        <v>0.14757053095223976</v>
      </c>
      <c r="CK256" s="34">
        <v>3.35</v>
      </c>
      <c r="CL256" s="52">
        <f t="shared" si="402"/>
        <v>4.4050904761862616E-2</v>
      </c>
      <c r="CM256" s="204">
        <f>VLOOKUP(N256,Coefficients!$E$12:$I$16,3)</f>
        <v>6.0350000000000001</v>
      </c>
      <c r="CN256" s="205">
        <f t="shared" si="403"/>
        <v>2.5000000000000001E-2</v>
      </c>
      <c r="CO256" s="203">
        <f t="shared" si="404"/>
        <v>5.9501328125000006</v>
      </c>
      <c r="CP256" s="189">
        <f t="shared" si="405"/>
        <v>89.035608837568688</v>
      </c>
      <c r="DV256" s="48">
        <f t="shared" si="385"/>
        <v>2.1649573064635667E-3</v>
      </c>
    </row>
    <row r="257" spans="1:126" s="135" customFormat="1" outlineLevel="1">
      <c r="A257" s="133"/>
      <c r="B257" s="56" t="s">
        <v>99</v>
      </c>
      <c r="C257" s="56" t="s">
        <v>196</v>
      </c>
      <c r="D257" s="56">
        <v>2015</v>
      </c>
      <c r="E257" s="57">
        <f>'MIROC(hires) (Wetter)'!M43</f>
        <v>19.837500000000002</v>
      </c>
      <c r="F257" s="57">
        <f>'MIROC(hires) (Wetter)'!S43</f>
        <v>62.44921875</v>
      </c>
      <c r="G257" s="57">
        <f>'MIROC(hires) (Wetter)'!K43</f>
        <v>401.75000000000011</v>
      </c>
      <c r="H257" s="146">
        <f t="shared" si="355"/>
        <v>2007</v>
      </c>
      <c r="I257" s="141" t="str">
        <f t="shared" si="356"/>
        <v>Pile No 243 @ Berth 107</v>
      </c>
      <c r="J257" s="205" t="str">
        <f t="shared" si="357"/>
        <v>splash</v>
      </c>
      <c r="K257" s="212">
        <f t="shared" si="358"/>
        <v>1</v>
      </c>
      <c r="L257" s="146" t="str">
        <f t="shared" si="359"/>
        <v>C1</v>
      </c>
      <c r="M257" s="146" t="str">
        <f t="shared" si="360"/>
        <v>CB4</v>
      </c>
      <c r="N257" s="146" t="str">
        <f t="shared" si="361"/>
        <v>CL5</v>
      </c>
      <c r="O257" s="146">
        <f t="shared" si="362"/>
        <v>0</v>
      </c>
      <c r="P257" s="146">
        <f t="shared" si="363"/>
        <v>50</v>
      </c>
      <c r="Q257" s="146">
        <f t="shared" si="364"/>
        <v>1200</v>
      </c>
      <c r="R257" s="146">
        <f t="shared" si="365"/>
        <v>60</v>
      </c>
      <c r="S257" s="146">
        <f t="shared" si="366"/>
        <v>0.37</v>
      </c>
      <c r="T257" s="146">
        <f t="shared" si="367"/>
        <v>310</v>
      </c>
      <c r="U257" s="205"/>
      <c r="V257" s="237">
        <f t="shared" si="386"/>
        <v>5.0155008165320973E-2</v>
      </c>
      <c r="W257" s="214">
        <f t="shared" si="387"/>
        <v>1.3776441990802368</v>
      </c>
      <c r="X257" s="205"/>
      <c r="Y257" s="238">
        <f t="shared" si="388"/>
        <v>5.0080820714007851E-2</v>
      </c>
      <c r="Z257" s="214">
        <f t="shared" si="389"/>
        <v>0.16777074939192629</v>
      </c>
      <c r="AA257" s="205"/>
      <c r="AB257" s="207">
        <f>INDEX(Coefficients!$O$3:$O$7,MATCH(S257,Coefficients!$O$3:$O$7))</f>
        <v>0.3</v>
      </c>
      <c r="AC257" s="207">
        <f>INDEX(Coefficients!$O$3:$O$7,MATCH(S257,Coefficients!$O$3:$O$7)+1)</f>
        <v>0.4</v>
      </c>
      <c r="AD257" s="212">
        <f>INDEX(Coefficients!$P$3:$P$7,MATCH(S257,Coefficients!$O$3:$O$7))</f>
        <v>50</v>
      </c>
      <c r="AE257" s="212">
        <f>INDEX(Coefficients!$P$3:$P$7,MATCH(S257,Coefficients!$O$3:$O$7)+1)</f>
        <v>41.8</v>
      </c>
      <c r="AF257" s="212">
        <f t="shared" si="368"/>
        <v>44.26</v>
      </c>
      <c r="AG257" s="136">
        <f t="shared" si="369"/>
        <v>2015</v>
      </c>
      <c r="AH257" s="137">
        <f t="shared" si="370"/>
        <v>19.837500000000002</v>
      </c>
      <c r="AI257" s="207">
        <f t="shared" si="390"/>
        <v>311.39999999999998</v>
      </c>
      <c r="AJ257" s="213">
        <f t="shared" si="391"/>
        <v>19.462499999999999</v>
      </c>
      <c r="AK257" s="136">
        <v>27</v>
      </c>
      <c r="AL257" s="137">
        <f t="shared" si="371"/>
        <v>62.44921875</v>
      </c>
      <c r="AM257" s="214">
        <f t="shared" si="372"/>
        <v>0.96715938721858707</v>
      </c>
      <c r="AN257" s="207">
        <f>INDEX(Coefficients!$K$3:$K$10,MATCH(S257,Coefficients!$K$3:$K$10))</f>
        <v>0.35</v>
      </c>
      <c r="AO257" s="207">
        <f>INDEX(Coefficients!$K$3:$K$10,MATCH(S257,Coefficients!$K$3:$K$10)+1)</f>
        <v>0.4</v>
      </c>
      <c r="AP257" s="207">
        <f>INDEX(Coefficients!$L$3:$L$10,MATCH(S257,Coefficients!$K$3:$K$10))</f>
        <v>0.19142307491680963</v>
      </c>
      <c r="AQ257" s="207">
        <f>INDEX(Coefficients!$L$3:$L$10,MATCH(S257,Coefficients!$K$3:$K$10)+1)</f>
        <v>0.35425563574488944</v>
      </c>
      <c r="AR257" s="214">
        <f>INDEX(Coefficients!$M$3:$M$10,MATCH(S257,Coefficients!$K$3:$K$10))</f>
        <v>0.20023799980895765</v>
      </c>
      <c r="AS257" s="214">
        <f>INDEX(Coefficients!$M$3:$M$10,MATCH(S257,Coefficients!$K$3:$K$10)+1)</f>
        <v>0.20987997823914079</v>
      </c>
      <c r="AT257" s="92">
        <f t="shared" si="392"/>
        <v>2.5655609924804158E-5</v>
      </c>
      <c r="AU257" s="140">
        <f t="shared" si="373"/>
        <v>0.20409479118103091</v>
      </c>
      <c r="AV257" s="215">
        <f t="shared" si="393"/>
        <v>1.456893237455266E-5</v>
      </c>
      <c r="AW257" s="118">
        <f t="shared" si="394"/>
        <v>4.5975072084276258E-2</v>
      </c>
      <c r="AX257" s="136">
        <f t="shared" si="374"/>
        <v>0.71366705445737511</v>
      </c>
      <c r="AY257" s="205">
        <f t="shared" si="375"/>
        <v>84.741590689541354</v>
      </c>
      <c r="AZ257" s="137">
        <f t="shared" si="376"/>
        <v>401.75000000000011</v>
      </c>
      <c r="BA257" s="213">
        <f t="shared" si="395"/>
        <v>6135.5</v>
      </c>
      <c r="BB257" s="228">
        <f t="shared" si="396"/>
        <v>7.2859062500000009E-4</v>
      </c>
      <c r="BC257" s="136" t="str">
        <f t="shared" si="377"/>
        <v>YES</v>
      </c>
      <c r="BD257" s="209">
        <f t="shared" si="378"/>
        <v>2.5077504082660487</v>
      </c>
      <c r="BE257" s="52">
        <f t="shared" si="379"/>
        <v>5.0155008165320973E-2</v>
      </c>
      <c r="BF257" s="126">
        <f t="shared" si="380"/>
        <v>1.3776441990802368</v>
      </c>
      <c r="BG257" s="46">
        <f t="shared" si="397"/>
        <v>-0.743305376646336</v>
      </c>
      <c r="BH257" s="204">
        <f>VLOOKUP(M257,Coefficients!$E$4:$I$7,3)</f>
        <v>0.43099999999999999</v>
      </c>
      <c r="BI257" s="136">
        <f t="shared" si="398"/>
        <v>2.5000000000000001E-2</v>
      </c>
      <c r="BJ257" s="50">
        <f t="shared" si="399"/>
        <v>0.42520843749999998</v>
      </c>
      <c r="BK257" s="134">
        <f t="shared" si="400"/>
        <v>6.7838409824862653</v>
      </c>
      <c r="BL257" s="46"/>
      <c r="BM257" s="44"/>
      <c r="CB257" s="205" t="str">
        <f t="shared" si="381"/>
        <v>splash</v>
      </c>
      <c r="CC257" s="212">
        <f t="shared" si="382"/>
        <v>1</v>
      </c>
      <c r="CD257" s="205">
        <f>IF(CB257="atmospheric",IF(CC257&gt;=1,Coefficients!$T$5,Coefficients!$T$4),Coefficients!$T$3)</f>
        <v>7.35</v>
      </c>
      <c r="CE257" s="136">
        <f>IF(S257&lt;Coefficients!$V$3,Coefficients!$X$3-(Coefficients!$X$4-Coefficients!$X$3)*(Coefficients!$V$3-S257)/(Coefficients!$V$4-Coefficients!$V$3),IF(S257&gt;Coefficients!$V$6,(Coefficients!$X$6-Coefficients!$X$5)*(S257-Coefficients!$V$6)/(Coefficients!$V$6-Coefficients!$V$5)+Coefficients!$X$6,VLOOKUP(S257,Coefficients!$V$3:$X$6,3)))</f>
        <v>5.1999999999999975</v>
      </c>
      <c r="CF257" s="119">
        <f t="shared" si="401"/>
        <v>1.6409601519999992E-4</v>
      </c>
      <c r="CG257" s="136">
        <f>VLOOKUP(CB257,Coefficients!$Z$4:$AD$7,4,FALSE)</f>
        <v>0.26500000000000001</v>
      </c>
      <c r="CH257" s="136">
        <f>VLOOKUP(CB257,Coefficients!$Z$4:$AD$7,2,FALSE)</f>
        <v>0.37</v>
      </c>
      <c r="CI257" s="214">
        <f t="shared" si="383"/>
        <v>6.6819095340667545</v>
      </c>
      <c r="CJ257" s="47">
        <f t="shared" si="384"/>
        <v>0.16777074939192629</v>
      </c>
      <c r="CK257" s="34">
        <v>3.35</v>
      </c>
      <c r="CL257" s="52">
        <f t="shared" si="402"/>
        <v>5.0080820714007851E-2</v>
      </c>
      <c r="CM257" s="204">
        <f>VLOOKUP(N257,Coefficients!$E$12:$I$16,3)</f>
        <v>6.0350000000000001</v>
      </c>
      <c r="CN257" s="205">
        <f t="shared" si="403"/>
        <v>2.5000000000000001E-2</v>
      </c>
      <c r="CO257" s="203">
        <f t="shared" si="404"/>
        <v>5.9539046875000006</v>
      </c>
      <c r="CP257" s="189">
        <f t="shared" si="405"/>
        <v>94.989513525068688</v>
      </c>
      <c r="DV257" s="48">
        <f t="shared" si="385"/>
        <v>2.5118039718370396E-3</v>
      </c>
    </row>
    <row r="258" spans="1:126" s="135" customFormat="1" outlineLevel="1">
      <c r="A258" s="133"/>
      <c r="B258" s="56" t="s">
        <v>99</v>
      </c>
      <c r="C258" s="56" t="s">
        <v>196</v>
      </c>
      <c r="D258" s="56">
        <v>2016</v>
      </c>
      <c r="E258" s="57">
        <f>'MIROC(hires) (Wetter)'!M44</f>
        <v>19.915000000000003</v>
      </c>
      <c r="F258" s="57">
        <f>'MIROC(hires) (Wetter)'!S44</f>
        <v>62.447187499999998</v>
      </c>
      <c r="G258" s="57">
        <f>'MIROC(hires) (Wetter)'!K44</f>
        <v>404.60000000000014</v>
      </c>
      <c r="H258" s="146">
        <f t="shared" si="355"/>
        <v>2007</v>
      </c>
      <c r="I258" s="141" t="str">
        <f t="shared" si="356"/>
        <v>Pile No 243 @ Berth 107</v>
      </c>
      <c r="J258" s="205" t="str">
        <f t="shared" si="357"/>
        <v>splash</v>
      </c>
      <c r="K258" s="212">
        <f t="shared" si="358"/>
        <v>1</v>
      </c>
      <c r="L258" s="146" t="str">
        <f t="shared" si="359"/>
        <v>C1</v>
      </c>
      <c r="M258" s="146" t="str">
        <f t="shared" si="360"/>
        <v>CB4</v>
      </c>
      <c r="N258" s="146" t="str">
        <f t="shared" si="361"/>
        <v>CL5</v>
      </c>
      <c r="O258" s="146">
        <f t="shared" si="362"/>
        <v>0</v>
      </c>
      <c r="P258" s="146">
        <f t="shared" si="363"/>
        <v>50</v>
      </c>
      <c r="Q258" s="146">
        <f t="shared" si="364"/>
        <v>1200</v>
      </c>
      <c r="R258" s="146">
        <f t="shared" si="365"/>
        <v>60</v>
      </c>
      <c r="S258" s="146">
        <f t="shared" si="366"/>
        <v>0.37</v>
      </c>
      <c r="T258" s="146">
        <f t="shared" si="367"/>
        <v>310</v>
      </c>
      <c r="U258" s="205"/>
      <c r="V258" s="237">
        <f t="shared" si="386"/>
        <v>5.1132255641001344E-2</v>
      </c>
      <c r="W258" s="214">
        <f t="shared" si="387"/>
        <v>1.4265065728642554</v>
      </c>
      <c r="X258" s="205"/>
      <c r="Y258" s="238">
        <f t="shared" si="388"/>
        <v>5.6282969731109321E-2</v>
      </c>
      <c r="Z258" s="214">
        <f t="shared" si="389"/>
        <v>0.18854794859921623</v>
      </c>
      <c r="AA258" s="205"/>
      <c r="AB258" s="207">
        <f>INDEX(Coefficients!$O$3:$O$7,MATCH(S258,Coefficients!$O$3:$O$7))</f>
        <v>0.3</v>
      </c>
      <c r="AC258" s="207">
        <f>INDEX(Coefficients!$O$3:$O$7,MATCH(S258,Coefficients!$O$3:$O$7)+1)</f>
        <v>0.4</v>
      </c>
      <c r="AD258" s="212">
        <f>INDEX(Coefficients!$P$3:$P$7,MATCH(S258,Coefficients!$O$3:$O$7))</f>
        <v>50</v>
      </c>
      <c r="AE258" s="212">
        <f>INDEX(Coefficients!$P$3:$P$7,MATCH(S258,Coefficients!$O$3:$O$7)+1)</f>
        <v>41.8</v>
      </c>
      <c r="AF258" s="212">
        <f t="shared" si="368"/>
        <v>44.26</v>
      </c>
      <c r="AG258" s="136">
        <f t="shared" si="369"/>
        <v>2016</v>
      </c>
      <c r="AH258" s="137">
        <f t="shared" si="370"/>
        <v>19.915000000000003</v>
      </c>
      <c r="AI258" s="207">
        <f t="shared" si="390"/>
        <v>331.315</v>
      </c>
      <c r="AJ258" s="213">
        <f t="shared" si="391"/>
        <v>19.489117647058823</v>
      </c>
      <c r="AK258" s="136">
        <v>28</v>
      </c>
      <c r="AL258" s="137">
        <f t="shared" si="371"/>
        <v>62.447187499999998</v>
      </c>
      <c r="AM258" s="214">
        <f t="shared" si="372"/>
        <v>0.96876281334735326</v>
      </c>
      <c r="AN258" s="207">
        <f>INDEX(Coefficients!$K$3:$K$10,MATCH(S258,Coefficients!$K$3:$K$10))</f>
        <v>0.35</v>
      </c>
      <c r="AO258" s="207">
        <f>INDEX(Coefficients!$K$3:$K$10,MATCH(S258,Coefficients!$K$3:$K$10)+1)</f>
        <v>0.4</v>
      </c>
      <c r="AP258" s="207">
        <f>INDEX(Coefficients!$L$3:$L$10,MATCH(S258,Coefficients!$K$3:$K$10))</f>
        <v>0.19142307491680963</v>
      </c>
      <c r="AQ258" s="207">
        <f>INDEX(Coefficients!$L$3:$L$10,MATCH(S258,Coefficients!$K$3:$K$10)+1)</f>
        <v>0.35425563574488944</v>
      </c>
      <c r="AR258" s="214">
        <f>INDEX(Coefficients!$M$3:$M$10,MATCH(S258,Coefficients!$K$3:$K$10))</f>
        <v>0.20023799980895765</v>
      </c>
      <c r="AS258" s="214">
        <f>INDEX(Coefficients!$M$3:$M$10,MATCH(S258,Coefficients!$K$3:$K$10)+1)</f>
        <v>0.20987997823914079</v>
      </c>
      <c r="AT258" s="92">
        <f t="shared" si="392"/>
        <v>2.5655609924804158E-5</v>
      </c>
      <c r="AU258" s="140">
        <f t="shared" si="373"/>
        <v>0.20409479118103091</v>
      </c>
      <c r="AV258" s="215">
        <f t="shared" si="393"/>
        <v>1.4389779136723271E-5</v>
      </c>
      <c r="AW258" s="118">
        <f t="shared" si="394"/>
        <v>4.5409719537392014E-2</v>
      </c>
      <c r="AX258" s="136">
        <f t="shared" si="374"/>
        <v>0.71366705445737511</v>
      </c>
      <c r="AY258" s="205">
        <f t="shared" si="375"/>
        <v>84.741590689541354</v>
      </c>
      <c r="AZ258" s="137">
        <f t="shared" si="376"/>
        <v>404.60000000000014</v>
      </c>
      <c r="BA258" s="213">
        <f t="shared" si="395"/>
        <v>6540.1</v>
      </c>
      <c r="BB258" s="228">
        <f t="shared" si="396"/>
        <v>7.309523529411766E-4</v>
      </c>
      <c r="BC258" s="136" t="str">
        <f t="shared" si="377"/>
        <v>YES</v>
      </c>
      <c r="BD258" s="209">
        <f t="shared" si="378"/>
        <v>2.5566127820500673</v>
      </c>
      <c r="BE258" s="52">
        <f t="shared" si="379"/>
        <v>5.1132255641001344E-2</v>
      </c>
      <c r="BF258" s="126">
        <f t="shared" si="380"/>
        <v>1.4265065728642554</v>
      </c>
      <c r="BG258" s="46">
        <f t="shared" si="397"/>
        <v>-0.75035966780621899</v>
      </c>
      <c r="BH258" s="204">
        <f>VLOOKUP(M258,Coefficients!$E$4:$I$7,3)</f>
        <v>0.43099999999999999</v>
      </c>
      <c r="BI258" s="136">
        <f t="shared" si="398"/>
        <v>2.5000000000000001E-2</v>
      </c>
      <c r="BJ258" s="50">
        <f t="shared" si="399"/>
        <v>0.42549524264705885</v>
      </c>
      <c r="BK258" s="134">
        <f t="shared" si="400"/>
        <v>7.2093362251333239</v>
      </c>
      <c r="BL258" s="46"/>
      <c r="BM258" s="44"/>
      <c r="CB258" s="205" t="str">
        <f t="shared" si="381"/>
        <v>splash</v>
      </c>
      <c r="CC258" s="212">
        <f t="shared" si="382"/>
        <v>1</v>
      </c>
      <c r="CD258" s="205">
        <f>IF(CB258="atmospheric",IF(CC258&gt;=1,Coefficients!$T$5,Coefficients!$T$4),Coefficients!$T$3)</f>
        <v>7.35</v>
      </c>
      <c r="CE258" s="136">
        <f>IF(S258&lt;Coefficients!$V$3,Coefficients!$X$3-(Coefficients!$X$4-Coefficients!$X$3)*(Coefficients!$V$3-S258)/(Coefficients!$V$4-Coefficients!$V$3),IF(S258&gt;Coefficients!$V$6,(Coefficients!$X$6-Coefficients!$X$5)*(S258-Coefficients!$V$6)/(Coefficients!$V$6-Coefficients!$V$5)+Coefficients!$X$6,VLOOKUP(S258,Coefficients!$V$3:$X$6,3)))</f>
        <v>5.1999999999999975</v>
      </c>
      <c r="CF258" s="119">
        <f t="shared" si="401"/>
        <v>1.6409601519999992E-4</v>
      </c>
      <c r="CG258" s="136">
        <f>VLOOKUP(CB258,Coefficients!$Z$4:$AD$7,4,FALSE)</f>
        <v>0.26500000000000001</v>
      </c>
      <c r="CH258" s="136">
        <f>VLOOKUP(CB258,Coefficients!$Z$4:$AD$7,2,FALSE)</f>
        <v>0.37</v>
      </c>
      <c r="CI258" s="214">
        <f t="shared" si="383"/>
        <v>6.6823270489592996</v>
      </c>
      <c r="CJ258" s="47">
        <f t="shared" si="384"/>
        <v>0.18854794859921623</v>
      </c>
      <c r="CK258" s="34">
        <v>3.35</v>
      </c>
      <c r="CL258" s="52">
        <f t="shared" si="402"/>
        <v>5.6282969731109321E-2</v>
      </c>
      <c r="CM258" s="204">
        <f>VLOOKUP(N258,Coefficients!$E$12:$I$16,3)</f>
        <v>6.0350000000000001</v>
      </c>
      <c r="CN258" s="205">
        <f t="shared" si="403"/>
        <v>2.5000000000000001E-2</v>
      </c>
      <c r="CO258" s="203">
        <f t="shared" si="404"/>
        <v>5.9579206249999999</v>
      </c>
      <c r="CP258" s="189">
        <f t="shared" si="405"/>
        <v>100.94743415006869</v>
      </c>
      <c r="DV258" s="48">
        <f t="shared" si="385"/>
        <v>2.8778751965258223E-3</v>
      </c>
    </row>
    <row r="259" spans="1:126" s="135" customFormat="1" outlineLevel="1">
      <c r="A259" s="133"/>
      <c r="B259" s="56" t="s">
        <v>99</v>
      </c>
      <c r="C259" s="56" t="s">
        <v>196</v>
      </c>
      <c r="D259" s="56">
        <v>2017</v>
      </c>
      <c r="E259" s="57">
        <f>'MIROC(hires) (Wetter)'!M45</f>
        <v>19.9925</v>
      </c>
      <c r="F259" s="57">
        <f>'MIROC(hires) (Wetter)'!S45</f>
        <v>62.445156249999997</v>
      </c>
      <c r="G259" s="57">
        <f>'MIROC(hires) (Wetter)'!K45</f>
        <v>407.45000000000016</v>
      </c>
      <c r="H259" s="146">
        <f t="shared" si="355"/>
        <v>2007</v>
      </c>
      <c r="I259" s="141" t="str">
        <f t="shared" si="356"/>
        <v>Pile No 243 @ Berth 107</v>
      </c>
      <c r="J259" s="205" t="str">
        <f t="shared" si="357"/>
        <v>splash</v>
      </c>
      <c r="K259" s="212">
        <f t="shared" si="358"/>
        <v>1</v>
      </c>
      <c r="L259" s="146" t="str">
        <f t="shared" si="359"/>
        <v>C1</v>
      </c>
      <c r="M259" s="146" t="str">
        <f t="shared" si="360"/>
        <v>CB4</v>
      </c>
      <c r="N259" s="146" t="str">
        <f t="shared" si="361"/>
        <v>CL5</v>
      </c>
      <c r="O259" s="146">
        <f t="shared" si="362"/>
        <v>0</v>
      </c>
      <c r="P259" s="146">
        <f t="shared" si="363"/>
        <v>50</v>
      </c>
      <c r="Q259" s="146">
        <f t="shared" si="364"/>
        <v>1200</v>
      </c>
      <c r="R259" s="146">
        <f t="shared" si="365"/>
        <v>60</v>
      </c>
      <c r="S259" s="146">
        <f t="shared" si="366"/>
        <v>0.37</v>
      </c>
      <c r="T259" s="146">
        <f t="shared" si="367"/>
        <v>310</v>
      </c>
      <c r="U259" s="205"/>
      <c r="V259" s="237">
        <f t="shared" si="386"/>
        <v>5.2081614207287623E-2</v>
      </c>
      <c r="W259" s="214">
        <f t="shared" si="387"/>
        <v>1.4739745011785694</v>
      </c>
      <c r="X259" s="205"/>
      <c r="Y259" s="238">
        <f t="shared" si="388"/>
        <v>6.2629970022224909E-2</v>
      </c>
      <c r="Z259" s="214">
        <f t="shared" si="389"/>
        <v>0.20981039957445347</v>
      </c>
      <c r="AA259" s="205"/>
      <c r="AB259" s="207">
        <f>INDEX(Coefficients!$O$3:$O$7,MATCH(S259,Coefficients!$O$3:$O$7))</f>
        <v>0.3</v>
      </c>
      <c r="AC259" s="207">
        <f>INDEX(Coefficients!$O$3:$O$7,MATCH(S259,Coefficients!$O$3:$O$7)+1)</f>
        <v>0.4</v>
      </c>
      <c r="AD259" s="212">
        <f>INDEX(Coefficients!$P$3:$P$7,MATCH(S259,Coefficients!$O$3:$O$7))</f>
        <v>50</v>
      </c>
      <c r="AE259" s="212">
        <f>INDEX(Coefficients!$P$3:$P$7,MATCH(S259,Coefficients!$O$3:$O$7)+1)</f>
        <v>41.8</v>
      </c>
      <c r="AF259" s="212">
        <f t="shared" si="368"/>
        <v>44.26</v>
      </c>
      <c r="AG259" s="136">
        <f t="shared" si="369"/>
        <v>2017</v>
      </c>
      <c r="AH259" s="137">
        <f t="shared" si="370"/>
        <v>19.9925</v>
      </c>
      <c r="AI259" s="207">
        <f t="shared" si="390"/>
        <v>351.3075</v>
      </c>
      <c r="AJ259" s="213">
        <f t="shared" si="391"/>
        <v>19.517083333333332</v>
      </c>
      <c r="AK259" s="136">
        <v>29</v>
      </c>
      <c r="AL259" s="137">
        <f t="shared" si="371"/>
        <v>62.445156249999997</v>
      </c>
      <c r="AM259" s="214">
        <f t="shared" si="372"/>
        <v>0.97044999284464017</v>
      </c>
      <c r="AN259" s="207">
        <f>INDEX(Coefficients!$K$3:$K$10,MATCH(S259,Coefficients!$K$3:$K$10))</f>
        <v>0.35</v>
      </c>
      <c r="AO259" s="207">
        <f>INDEX(Coefficients!$K$3:$K$10,MATCH(S259,Coefficients!$K$3:$K$10)+1)</f>
        <v>0.4</v>
      </c>
      <c r="AP259" s="207">
        <f>INDEX(Coefficients!$L$3:$L$10,MATCH(S259,Coefficients!$K$3:$K$10))</f>
        <v>0.19142307491680963</v>
      </c>
      <c r="AQ259" s="207">
        <f>INDEX(Coefficients!$L$3:$L$10,MATCH(S259,Coefficients!$K$3:$K$10)+1)</f>
        <v>0.35425563574488944</v>
      </c>
      <c r="AR259" s="214">
        <f>INDEX(Coefficients!$M$3:$M$10,MATCH(S259,Coefficients!$K$3:$K$10))</f>
        <v>0.20023799980895765</v>
      </c>
      <c r="AS259" s="214">
        <f>INDEX(Coefficients!$M$3:$M$10,MATCH(S259,Coefficients!$K$3:$K$10)+1)</f>
        <v>0.20987997823914079</v>
      </c>
      <c r="AT259" s="92">
        <f t="shared" si="392"/>
        <v>2.5655609924804158E-5</v>
      </c>
      <c r="AU259" s="140">
        <f t="shared" si="373"/>
        <v>0.20409479118103091</v>
      </c>
      <c r="AV259" s="215">
        <f t="shared" si="393"/>
        <v>1.4222887144787821E-5</v>
      </c>
      <c r="AW259" s="118">
        <f t="shared" si="394"/>
        <v>4.4883059713442051E-2</v>
      </c>
      <c r="AX259" s="136">
        <f t="shared" si="374"/>
        <v>0.71366705445737511</v>
      </c>
      <c r="AY259" s="205">
        <f t="shared" si="375"/>
        <v>84.741590689541354</v>
      </c>
      <c r="AZ259" s="137">
        <f t="shared" si="376"/>
        <v>407.45000000000016</v>
      </c>
      <c r="BA259" s="213">
        <f t="shared" si="395"/>
        <v>6947.55</v>
      </c>
      <c r="BB259" s="228">
        <f t="shared" si="396"/>
        <v>7.3335250000000011E-4</v>
      </c>
      <c r="BC259" s="136" t="str">
        <f t="shared" si="377"/>
        <v>YES</v>
      </c>
      <c r="BD259" s="209">
        <f t="shared" si="378"/>
        <v>2.6040807103643813</v>
      </c>
      <c r="BE259" s="52">
        <f t="shared" si="379"/>
        <v>5.2081614207287623E-2</v>
      </c>
      <c r="BF259" s="126">
        <f t="shared" si="380"/>
        <v>1.4739745011785694</v>
      </c>
      <c r="BG259" s="46">
        <f t="shared" si="397"/>
        <v>-0.75678370699610575</v>
      </c>
      <c r="BH259" s="204">
        <f>VLOOKUP(M259,Coefficients!$E$4:$I$7,3)</f>
        <v>0.43099999999999999</v>
      </c>
      <c r="BI259" s="136">
        <f t="shared" si="398"/>
        <v>2.5000000000000001E-2</v>
      </c>
      <c r="BJ259" s="50">
        <f t="shared" si="399"/>
        <v>0.42579657291666667</v>
      </c>
      <c r="BK259" s="134">
        <f t="shared" si="400"/>
        <v>7.635132798049991</v>
      </c>
      <c r="BL259" s="46"/>
      <c r="BM259" s="44"/>
      <c r="CB259" s="205" t="str">
        <f t="shared" si="381"/>
        <v>splash</v>
      </c>
      <c r="CC259" s="212">
        <f t="shared" si="382"/>
        <v>1</v>
      </c>
      <c r="CD259" s="205">
        <f>IF(CB259="atmospheric",IF(CC259&gt;=1,Coefficients!$T$5,Coefficients!$T$4),Coefficients!$T$3)</f>
        <v>7.35</v>
      </c>
      <c r="CE259" s="136">
        <f>IF(S259&lt;Coefficients!$V$3,Coefficients!$X$3-(Coefficients!$X$4-Coefficients!$X$3)*(Coefficients!$V$3-S259)/(Coefficients!$V$4-Coefficients!$V$3),IF(S259&gt;Coefficients!$V$6,(Coefficients!$X$6-Coefficients!$X$5)*(S259-Coefficients!$V$6)/(Coefficients!$V$6-Coefficients!$V$5)+Coefficients!$X$6,VLOOKUP(S259,Coefficients!$V$3:$X$6,3)))</f>
        <v>5.1999999999999975</v>
      </c>
      <c r="CF259" s="119">
        <f t="shared" si="401"/>
        <v>1.6409601519999992E-4</v>
      </c>
      <c r="CG259" s="136">
        <f>VLOOKUP(CB259,Coefficients!$Z$4:$AD$7,4,FALSE)</f>
        <v>0.26500000000000001</v>
      </c>
      <c r="CH259" s="136">
        <f>VLOOKUP(CB259,Coefficients!$Z$4:$AD$7,2,FALSE)</f>
        <v>0.37</v>
      </c>
      <c r="CI259" s="214">
        <f t="shared" si="383"/>
        <v>6.6826450484737991</v>
      </c>
      <c r="CJ259" s="47">
        <f t="shared" si="384"/>
        <v>0.20981039957445347</v>
      </c>
      <c r="CK259" s="34">
        <v>3.35</v>
      </c>
      <c r="CL259" s="52">
        <f t="shared" si="402"/>
        <v>6.2629970022224909E-2</v>
      </c>
      <c r="CM259" s="204">
        <f>VLOOKUP(N259,Coefficients!$E$12:$I$16,3)</f>
        <v>6.0350000000000001</v>
      </c>
      <c r="CN259" s="205">
        <f t="shared" si="403"/>
        <v>2.5000000000000001E-2</v>
      </c>
      <c r="CO259" s="203">
        <f t="shared" si="404"/>
        <v>5.9621399479166666</v>
      </c>
      <c r="CP259" s="189">
        <f t="shared" si="405"/>
        <v>106.90957409798536</v>
      </c>
      <c r="DV259" s="48">
        <f t="shared" si="385"/>
        <v>3.2618699365115069E-3</v>
      </c>
    </row>
    <row r="260" spans="1:126" s="135" customFormat="1" outlineLevel="1">
      <c r="A260" s="133"/>
      <c r="B260" s="56" t="s">
        <v>99</v>
      </c>
      <c r="C260" s="56" t="s">
        <v>196</v>
      </c>
      <c r="D260" s="56">
        <v>2018</v>
      </c>
      <c r="E260" s="57">
        <f>'MIROC(hires) (Wetter)'!M46</f>
        <v>20.07</v>
      </c>
      <c r="F260" s="57">
        <f>'MIROC(hires) (Wetter)'!S46</f>
        <v>62.443125000000002</v>
      </c>
      <c r="G260" s="57">
        <f>'MIROC(hires) (Wetter)'!K46</f>
        <v>410.30000000000018</v>
      </c>
      <c r="H260" s="146">
        <f t="shared" si="355"/>
        <v>2007</v>
      </c>
      <c r="I260" s="141" t="str">
        <f t="shared" si="356"/>
        <v>Pile No 243 @ Berth 107</v>
      </c>
      <c r="J260" s="205" t="str">
        <f t="shared" si="357"/>
        <v>splash</v>
      </c>
      <c r="K260" s="212">
        <f t="shared" si="358"/>
        <v>1</v>
      </c>
      <c r="L260" s="146" t="str">
        <f t="shared" si="359"/>
        <v>C1</v>
      </c>
      <c r="M260" s="146" t="str">
        <f t="shared" si="360"/>
        <v>CB4</v>
      </c>
      <c r="N260" s="146" t="str">
        <f t="shared" si="361"/>
        <v>CL5</v>
      </c>
      <c r="O260" s="146">
        <f t="shared" si="362"/>
        <v>0</v>
      </c>
      <c r="P260" s="146">
        <f t="shared" si="363"/>
        <v>50</v>
      </c>
      <c r="Q260" s="146">
        <f t="shared" si="364"/>
        <v>1200</v>
      </c>
      <c r="R260" s="146">
        <f t="shared" si="365"/>
        <v>60</v>
      </c>
      <c r="S260" s="146">
        <f t="shared" si="366"/>
        <v>0.37</v>
      </c>
      <c r="T260" s="146">
        <f t="shared" si="367"/>
        <v>310</v>
      </c>
      <c r="U260" s="205"/>
      <c r="V260" s="237">
        <f t="shared" si="386"/>
        <v>5.3005783247775592E-2</v>
      </c>
      <c r="W260" s="214">
        <f t="shared" si="387"/>
        <v>1.5201829532029678</v>
      </c>
      <c r="X260" s="205"/>
      <c r="Y260" s="238">
        <f t="shared" si="388"/>
        <v>6.9097849265041381E-2</v>
      </c>
      <c r="Z260" s="214">
        <f t="shared" si="389"/>
        <v>0.23147779503788862</v>
      </c>
      <c r="AA260" s="205"/>
      <c r="AB260" s="207">
        <f>INDEX(Coefficients!$O$3:$O$7,MATCH(S260,Coefficients!$O$3:$O$7))</f>
        <v>0.3</v>
      </c>
      <c r="AC260" s="207">
        <f>INDEX(Coefficients!$O$3:$O$7,MATCH(S260,Coefficients!$O$3:$O$7)+1)</f>
        <v>0.4</v>
      </c>
      <c r="AD260" s="212">
        <f>INDEX(Coefficients!$P$3:$P$7,MATCH(S260,Coefficients!$O$3:$O$7))</f>
        <v>50</v>
      </c>
      <c r="AE260" s="212">
        <f>INDEX(Coefficients!$P$3:$P$7,MATCH(S260,Coefficients!$O$3:$O$7)+1)</f>
        <v>41.8</v>
      </c>
      <c r="AF260" s="212">
        <f t="shared" si="368"/>
        <v>44.26</v>
      </c>
      <c r="AG260" s="136">
        <f t="shared" si="369"/>
        <v>2018</v>
      </c>
      <c r="AH260" s="137">
        <f t="shared" si="370"/>
        <v>20.07</v>
      </c>
      <c r="AI260" s="207">
        <f t="shared" si="390"/>
        <v>371.3775</v>
      </c>
      <c r="AJ260" s="213">
        <f t="shared" si="391"/>
        <v>19.546184210526317</v>
      </c>
      <c r="AK260" s="136">
        <v>30</v>
      </c>
      <c r="AL260" s="137">
        <f t="shared" si="371"/>
        <v>62.443125000000002</v>
      </c>
      <c r="AM260" s="214">
        <f t="shared" si="372"/>
        <v>0.97220843517429545</v>
      </c>
      <c r="AN260" s="207">
        <f>INDEX(Coefficients!$K$3:$K$10,MATCH(S260,Coefficients!$K$3:$K$10))</f>
        <v>0.35</v>
      </c>
      <c r="AO260" s="207">
        <f>INDEX(Coefficients!$K$3:$K$10,MATCH(S260,Coefficients!$K$3:$K$10)+1)</f>
        <v>0.4</v>
      </c>
      <c r="AP260" s="207">
        <f>INDEX(Coefficients!$L$3:$L$10,MATCH(S260,Coefficients!$K$3:$K$10))</f>
        <v>0.19142307491680963</v>
      </c>
      <c r="AQ260" s="207">
        <f>INDEX(Coefficients!$L$3:$L$10,MATCH(S260,Coefficients!$K$3:$K$10)+1)</f>
        <v>0.35425563574488944</v>
      </c>
      <c r="AR260" s="214">
        <f>INDEX(Coefficients!$M$3:$M$10,MATCH(S260,Coefficients!$K$3:$K$10))</f>
        <v>0.20023799980895765</v>
      </c>
      <c r="AS260" s="214">
        <f>INDEX(Coefficients!$M$3:$M$10,MATCH(S260,Coefficients!$K$3:$K$10)+1)</f>
        <v>0.20987997823914079</v>
      </c>
      <c r="AT260" s="92">
        <f t="shared" si="392"/>
        <v>2.5655609924804158E-5</v>
      </c>
      <c r="AU260" s="140">
        <f t="shared" si="373"/>
        <v>0.20409479118103091</v>
      </c>
      <c r="AV260" s="215">
        <f t="shared" si="393"/>
        <v>1.4066802653302827E-5</v>
      </c>
      <c r="AW260" s="118">
        <f t="shared" si="394"/>
        <v>4.4390505038688098E-2</v>
      </c>
      <c r="AX260" s="136">
        <f t="shared" si="374"/>
        <v>0.71366705445737511</v>
      </c>
      <c r="AY260" s="205">
        <f t="shared" si="375"/>
        <v>84.741590689541354</v>
      </c>
      <c r="AZ260" s="137">
        <f t="shared" si="376"/>
        <v>410.30000000000018</v>
      </c>
      <c r="BA260" s="213">
        <f t="shared" si="395"/>
        <v>7357.85</v>
      </c>
      <c r="BB260" s="228">
        <f t="shared" si="396"/>
        <v>7.3578500000000008E-4</v>
      </c>
      <c r="BC260" s="136" t="str">
        <f t="shared" si="377"/>
        <v>YES</v>
      </c>
      <c r="BD260" s="209">
        <f t="shared" si="378"/>
        <v>2.6502891623887797</v>
      </c>
      <c r="BE260" s="52">
        <f t="shared" si="379"/>
        <v>5.3005783247775592E-2</v>
      </c>
      <c r="BF260" s="126">
        <f t="shared" si="380"/>
        <v>1.5201829532029678</v>
      </c>
      <c r="BG260" s="46">
        <f t="shared" si="397"/>
        <v>-0.76266362473127791</v>
      </c>
      <c r="BH260" s="204">
        <f>VLOOKUP(M260,Coefficients!$E$4:$I$7,3)</f>
        <v>0.43099999999999999</v>
      </c>
      <c r="BI260" s="136">
        <f t="shared" si="398"/>
        <v>2.5000000000000001E-2</v>
      </c>
      <c r="BJ260" s="50">
        <f t="shared" si="399"/>
        <v>0.42611013486842109</v>
      </c>
      <c r="BK260" s="134">
        <f t="shared" si="400"/>
        <v>8.0612429329184128</v>
      </c>
      <c r="BL260" s="46"/>
      <c r="BM260" s="44"/>
      <c r="CB260" s="205" t="str">
        <f t="shared" si="381"/>
        <v>splash</v>
      </c>
      <c r="CC260" s="212">
        <f t="shared" si="382"/>
        <v>1</v>
      </c>
      <c r="CD260" s="205">
        <f>IF(CB260="atmospheric",IF(CC260&gt;=1,Coefficients!$T$5,Coefficients!$T$4),Coefficients!$T$3)</f>
        <v>7.35</v>
      </c>
      <c r="CE260" s="136">
        <f>IF(S260&lt;Coefficients!$V$3,Coefficients!$X$3-(Coefficients!$X$4-Coefficients!$X$3)*(Coefficients!$V$3-S260)/(Coefficients!$V$4-Coefficients!$V$3),IF(S260&gt;Coefficients!$V$6,(Coefficients!$X$6-Coefficients!$X$5)*(S260-Coefficients!$V$6)/(Coefficients!$V$6-Coefficients!$V$5)+Coefficients!$X$6,VLOOKUP(S260,Coefficients!$V$3:$X$6,3)))</f>
        <v>5.1999999999999975</v>
      </c>
      <c r="CF260" s="119">
        <f t="shared" si="401"/>
        <v>1.6409601519999992E-4</v>
      </c>
      <c r="CG260" s="136">
        <f>VLOOKUP(CB260,Coefficients!$Z$4:$AD$7,4,FALSE)</f>
        <v>0.26500000000000001</v>
      </c>
      <c r="CH260" s="136">
        <f>VLOOKUP(CB260,Coefficients!$Z$4:$AD$7,2,FALSE)</f>
        <v>0.37</v>
      </c>
      <c r="CI260" s="214">
        <f t="shared" si="383"/>
        <v>6.6828757880980021</v>
      </c>
      <c r="CJ260" s="47">
        <f t="shared" si="384"/>
        <v>0.23147779503788862</v>
      </c>
      <c r="CK260" s="34">
        <v>3.35</v>
      </c>
      <c r="CL260" s="52">
        <f t="shared" si="402"/>
        <v>6.9097849265041381E-2</v>
      </c>
      <c r="CM260" s="204">
        <f>VLOOKUP(N260,Coefficients!$E$12:$I$16,3)</f>
        <v>6.0350000000000001</v>
      </c>
      <c r="CN260" s="205">
        <f t="shared" si="403"/>
        <v>2.5000000000000001E-2</v>
      </c>
      <c r="CO260" s="203">
        <f t="shared" si="404"/>
        <v>5.9665305427631585</v>
      </c>
      <c r="CP260" s="189">
        <f t="shared" si="405"/>
        <v>112.87610464074851</v>
      </c>
      <c r="DV260" s="48">
        <f t="shared" si="385"/>
        <v>3.6625856210302536E-3</v>
      </c>
    </row>
    <row r="261" spans="1:126" s="135" customFormat="1" outlineLevel="1">
      <c r="A261" s="133"/>
      <c r="B261" s="56" t="s">
        <v>99</v>
      </c>
      <c r="C261" s="56" t="s">
        <v>196</v>
      </c>
      <c r="D261" s="56">
        <v>2019</v>
      </c>
      <c r="E261" s="57">
        <f>'MIROC(hires) (Wetter)'!M47</f>
        <v>20.147500000000001</v>
      </c>
      <c r="F261" s="57">
        <f>'MIROC(hires) (Wetter)'!S47</f>
        <v>62.44109375</v>
      </c>
      <c r="G261" s="57">
        <f>'MIROC(hires) (Wetter)'!K47</f>
        <v>413.1500000000002</v>
      </c>
      <c r="H261" s="146">
        <f t="shared" si="355"/>
        <v>2007</v>
      </c>
      <c r="I261" s="141" t="str">
        <f t="shared" si="356"/>
        <v>Pile No 243 @ Berth 107</v>
      </c>
      <c r="J261" s="205" t="str">
        <f t="shared" si="357"/>
        <v>splash</v>
      </c>
      <c r="K261" s="212">
        <f t="shared" si="358"/>
        <v>1</v>
      </c>
      <c r="L261" s="146" t="str">
        <f t="shared" si="359"/>
        <v>C1</v>
      </c>
      <c r="M261" s="146" t="str">
        <f t="shared" si="360"/>
        <v>CB4</v>
      </c>
      <c r="N261" s="146" t="str">
        <f t="shared" si="361"/>
        <v>CL5</v>
      </c>
      <c r="O261" s="146">
        <f t="shared" si="362"/>
        <v>0</v>
      </c>
      <c r="P261" s="146">
        <f t="shared" si="363"/>
        <v>50</v>
      </c>
      <c r="Q261" s="146">
        <f t="shared" si="364"/>
        <v>1200</v>
      </c>
      <c r="R261" s="146">
        <f t="shared" si="365"/>
        <v>60</v>
      </c>
      <c r="S261" s="146">
        <f t="shared" si="366"/>
        <v>0.37</v>
      </c>
      <c r="T261" s="146">
        <f t="shared" si="367"/>
        <v>310</v>
      </c>
      <c r="U261" s="205"/>
      <c r="V261" s="237">
        <f t="shared" si="386"/>
        <v>5.3907090774541651E-2</v>
      </c>
      <c r="W261" s="214">
        <f t="shared" si="387"/>
        <v>1.5652483295412707</v>
      </c>
      <c r="X261" s="205"/>
      <c r="Y261" s="238">
        <f t="shared" si="388"/>
        <v>7.5665652025027258E-2</v>
      </c>
      <c r="Z261" s="214">
        <f t="shared" si="389"/>
        <v>0.2534799342838413</v>
      </c>
      <c r="AA261" s="205"/>
      <c r="AB261" s="207">
        <f>INDEX(Coefficients!$O$3:$O$7,MATCH(S261,Coefficients!$O$3:$O$7))</f>
        <v>0.3</v>
      </c>
      <c r="AC261" s="207">
        <f>INDEX(Coefficients!$O$3:$O$7,MATCH(S261,Coefficients!$O$3:$O$7)+1)</f>
        <v>0.4</v>
      </c>
      <c r="AD261" s="212">
        <f>INDEX(Coefficients!$P$3:$P$7,MATCH(S261,Coefficients!$O$3:$O$7))</f>
        <v>50</v>
      </c>
      <c r="AE261" s="212">
        <f>INDEX(Coefficients!$P$3:$P$7,MATCH(S261,Coefficients!$O$3:$O$7)+1)</f>
        <v>41.8</v>
      </c>
      <c r="AF261" s="212">
        <f t="shared" si="368"/>
        <v>44.26</v>
      </c>
      <c r="AG261" s="136">
        <f t="shared" si="369"/>
        <v>2019</v>
      </c>
      <c r="AH261" s="137">
        <f t="shared" si="370"/>
        <v>20.147500000000001</v>
      </c>
      <c r="AI261" s="207">
        <f t="shared" si="390"/>
        <v>391.52499999999998</v>
      </c>
      <c r="AJ261" s="213">
        <f t="shared" si="391"/>
        <v>19.576249999999998</v>
      </c>
      <c r="AK261" s="136">
        <v>31</v>
      </c>
      <c r="AL261" s="137">
        <f t="shared" si="371"/>
        <v>62.44109375</v>
      </c>
      <c r="AM261" s="214">
        <f t="shared" si="372"/>
        <v>0.97402816120229352</v>
      </c>
      <c r="AN261" s="207">
        <f>INDEX(Coefficients!$K$3:$K$10,MATCH(S261,Coefficients!$K$3:$K$10))</f>
        <v>0.35</v>
      </c>
      <c r="AO261" s="207">
        <f>INDEX(Coefficients!$K$3:$K$10,MATCH(S261,Coefficients!$K$3:$K$10)+1)</f>
        <v>0.4</v>
      </c>
      <c r="AP261" s="207">
        <f>INDEX(Coefficients!$L$3:$L$10,MATCH(S261,Coefficients!$K$3:$K$10))</f>
        <v>0.19142307491680963</v>
      </c>
      <c r="AQ261" s="207">
        <f>INDEX(Coefficients!$L$3:$L$10,MATCH(S261,Coefficients!$K$3:$K$10)+1)</f>
        <v>0.35425563574488944</v>
      </c>
      <c r="AR261" s="214">
        <f>INDEX(Coefficients!$M$3:$M$10,MATCH(S261,Coefficients!$K$3:$K$10))</f>
        <v>0.20023799980895765</v>
      </c>
      <c r="AS261" s="214">
        <f>INDEX(Coefficients!$M$3:$M$10,MATCH(S261,Coefficients!$K$3:$K$10)+1)</f>
        <v>0.20987997823914079</v>
      </c>
      <c r="AT261" s="92">
        <f t="shared" si="392"/>
        <v>2.5655609924804158E-5</v>
      </c>
      <c r="AU261" s="140">
        <f t="shared" si="373"/>
        <v>0.20409479118103091</v>
      </c>
      <c r="AV261" s="215">
        <f t="shared" si="393"/>
        <v>1.3920309730548499E-5</v>
      </c>
      <c r="AW261" s="118">
        <f t="shared" si="394"/>
        <v>4.3928218406399898E-2</v>
      </c>
      <c r="AX261" s="136">
        <f t="shared" si="374"/>
        <v>0.71366705445737511</v>
      </c>
      <c r="AY261" s="205">
        <f t="shared" si="375"/>
        <v>84.741590689541354</v>
      </c>
      <c r="AZ261" s="137">
        <f t="shared" si="376"/>
        <v>413.1500000000002</v>
      </c>
      <c r="BA261" s="213">
        <f t="shared" si="395"/>
        <v>7771.0000000000009</v>
      </c>
      <c r="BB261" s="228">
        <f t="shared" si="396"/>
        <v>7.3824500000000022E-4</v>
      </c>
      <c r="BC261" s="136" t="str">
        <f t="shared" si="377"/>
        <v>YES</v>
      </c>
      <c r="BD261" s="209">
        <f t="shared" si="378"/>
        <v>2.6953545387270825</v>
      </c>
      <c r="BE261" s="52">
        <f t="shared" si="379"/>
        <v>5.3907090774541651E-2</v>
      </c>
      <c r="BF261" s="126">
        <f t="shared" si="380"/>
        <v>1.5652483295412707</v>
      </c>
      <c r="BG261" s="46">
        <f t="shared" si="397"/>
        <v>-0.7680699805441944</v>
      </c>
      <c r="BH261" s="204">
        <f>VLOOKUP(M261,Coefficients!$E$4:$I$7,3)</f>
        <v>0.43099999999999999</v>
      </c>
      <c r="BI261" s="136">
        <f t="shared" si="398"/>
        <v>2.5000000000000001E-2</v>
      </c>
      <c r="BJ261" s="50">
        <f t="shared" si="399"/>
        <v>0.42643409374999997</v>
      </c>
      <c r="BK261" s="134">
        <f t="shared" si="400"/>
        <v>8.4876770266684129</v>
      </c>
      <c r="BL261" s="46"/>
      <c r="BM261" s="44"/>
      <c r="CB261" s="205" t="str">
        <f t="shared" si="381"/>
        <v>splash</v>
      </c>
      <c r="CC261" s="212">
        <f t="shared" si="382"/>
        <v>1</v>
      </c>
      <c r="CD261" s="205">
        <f>IF(CB261="atmospheric",IF(CC261&gt;=1,Coefficients!$T$5,Coefficients!$T$4),Coefficients!$T$3)</f>
        <v>7.35</v>
      </c>
      <c r="CE261" s="136">
        <f>IF(S261&lt;Coefficients!$V$3,Coefficients!$X$3-(Coefficients!$X$4-Coefficients!$X$3)*(Coefficients!$V$3-S261)/(Coefficients!$V$4-Coefficients!$V$3),IF(S261&gt;Coefficients!$V$6,(Coefficients!$X$6-Coefficients!$X$5)*(S261-Coefficients!$V$6)/(Coefficients!$V$6-Coefficients!$V$5)+Coefficients!$X$6,VLOOKUP(S261,Coefficients!$V$3:$X$6,3)))</f>
        <v>5.1999999999999975</v>
      </c>
      <c r="CF261" s="119">
        <f t="shared" si="401"/>
        <v>1.6409601519999992E-4</v>
      </c>
      <c r="CG261" s="136">
        <f>VLOOKUP(CB261,Coefficients!$Z$4:$AD$7,4,FALSE)</f>
        <v>0.26500000000000001</v>
      </c>
      <c r="CH261" s="136">
        <f>VLOOKUP(CB261,Coefficients!$Z$4:$AD$7,2,FALSE)</f>
        <v>0.37</v>
      </c>
      <c r="CI261" s="214">
        <f t="shared" si="383"/>
        <v>6.6830294670266932</v>
      </c>
      <c r="CJ261" s="47">
        <f t="shared" si="384"/>
        <v>0.2534799342838413</v>
      </c>
      <c r="CK261" s="34">
        <v>3.35</v>
      </c>
      <c r="CL261" s="52">
        <f t="shared" si="402"/>
        <v>7.5665652025027258E-2</v>
      </c>
      <c r="CM261" s="204">
        <f>VLOOKUP(N261,Coefficients!$E$12:$I$16,3)</f>
        <v>6.0350000000000001</v>
      </c>
      <c r="CN261" s="205">
        <f t="shared" si="403"/>
        <v>2.5000000000000001E-2</v>
      </c>
      <c r="CO261" s="203">
        <f t="shared" si="404"/>
        <v>5.9710667187499995</v>
      </c>
      <c r="CP261" s="189">
        <f t="shared" si="405"/>
        <v>118.8471713594985</v>
      </c>
      <c r="DV261" s="48">
        <f t="shared" si="385"/>
        <v>4.0789151722280259E-3</v>
      </c>
    </row>
    <row r="262" spans="1:126" s="135" customFormat="1" outlineLevel="1">
      <c r="A262" s="133"/>
      <c r="B262" s="56" t="s">
        <v>99</v>
      </c>
      <c r="C262" s="56" t="s">
        <v>196</v>
      </c>
      <c r="D262" s="56">
        <v>2020</v>
      </c>
      <c r="E262" s="57">
        <f>'MIROC(hires) (Wetter)'!M48</f>
        <v>20.225000000000001</v>
      </c>
      <c r="F262" s="57">
        <f>'MIROC(hires) (Wetter)'!S48</f>
        <v>62.439062499999999</v>
      </c>
      <c r="G262" s="57">
        <f>'MIROC(hires) (Wetter)'!K48</f>
        <v>416</v>
      </c>
      <c r="H262" s="146">
        <f t="shared" si="355"/>
        <v>2007</v>
      </c>
      <c r="I262" s="141" t="str">
        <f t="shared" si="356"/>
        <v>Pile No 243 @ Berth 107</v>
      </c>
      <c r="J262" s="205" t="str">
        <f t="shared" si="357"/>
        <v>splash</v>
      </c>
      <c r="K262" s="212">
        <f t="shared" si="358"/>
        <v>1</v>
      </c>
      <c r="L262" s="146" t="str">
        <f t="shared" si="359"/>
        <v>C1</v>
      </c>
      <c r="M262" s="146" t="str">
        <f t="shared" si="360"/>
        <v>CB4</v>
      </c>
      <c r="N262" s="146" t="str">
        <f t="shared" si="361"/>
        <v>CL5</v>
      </c>
      <c r="O262" s="146">
        <f t="shared" si="362"/>
        <v>0</v>
      </c>
      <c r="P262" s="146">
        <f t="shared" si="363"/>
        <v>50</v>
      </c>
      <c r="Q262" s="146">
        <f t="shared" si="364"/>
        <v>1200</v>
      </c>
      <c r="R262" s="146">
        <f t="shared" si="365"/>
        <v>60</v>
      </c>
      <c r="S262" s="146">
        <f t="shared" si="366"/>
        <v>0.37</v>
      </c>
      <c r="T262" s="146">
        <f t="shared" si="367"/>
        <v>310</v>
      </c>
      <c r="U262" s="205"/>
      <c r="V262" s="237">
        <f t="shared" si="386"/>
        <v>5.4787559384618295E-2</v>
      </c>
      <c r="W262" s="214">
        <f t="shared" si="387"/>
        <v>1.609271760045103</v>
      </c>
      <c r="X262" s="205"/>
      <c r="Y262" s="238">
        <f t="shared" si="388"/>
        <v>8.2315062869351932E-2</v>
      </c>
      <c r="Z262" s="214">
        <f t="shared" si="389"/>
        <v>0.27575546061232897</v>
      </c>
      <c r="AA262" s="205"/>
      <c r="AB262" s="207">
        <f>INDEX(Coefficients!$O$3:$O$7,MATCH(S262,Coefficients!$O$3:$O$7))</f>
        <v>0.3</v>
      </c>
      <c r="AC262" s="207">
        <f>INDEX(Coefficients!$O$3:$O$7,MATCH(S262,Coefficients!$O$3:$O$7)+1)</f>
        <v>0.4</v>
      </c>
      <c r="AD262" s="212">
        <f>INDEX(Coefficients!$P$3:$P$7,MATCH(S262,Coefficients!$O$3:$O$7))</f>
        <v>50</v>
      </c>
      <c r="AE262" s="212">
        <f>INDEX(Coefficients!$P$3:$P$7,MATCH(S262,Coefficients!$O$3:$O$7)+1)</f>
        <v>41.8</v>
      </c>
      <c r="AF262" s="212">
        <f t="shared" si="368"/>
        <v>44.26</v>
      </c>
      <c r="AG262" s="136">
        <f t="shared" si="369"/>
        <v>2020</v>
      </c>
      <c r="AH262" s="137">
        <f t="shared" si="370"/>
        <v>20.225000000000001</v>
      </c>
      <c r="AI262" s="207">
        <f t="shared" si="390"/>
        <v>411.75</v>
      </c>
      <c r="AJ262" s="213">
        <f t="shared" si="391"/>
        <v>19.607142857142858</v>
      </c>
      <c r="AK262" s="136">
        <v>32</v>
      </c>
      <c r="AL262" s="137">
        <f t="shared" si="371"/>
        <v>62.439062499999999</v>
      </c>
      <c r="AM262" s="214">
        <f t="shared" si="372"/>
        <v>0.97590110265045826</v>
      </c>
      <c r="AN262" s="207">
        <f>INDEX(Coefficients!$K$3:$K$10,MATCH(S262,Coefficients!$K$3:$K$10))</f>
        <v>0.35</v>
      </c>
      <c r="AO262" s="207">
        <f>INDEX(Coefficients!$K$3:$K$10,MATCH(S262,Coefficients!$K$3:$K$10)+1)</f>
        <v>0.4</v>
      </c>
      <c r="AP262" s="207">
        <f>INDEX(Coefficients!$L$3:$L$10,MATCH(S262,Coefficients!$K$3:$K$10))</f>
        <v>0.19142307491680963</v>
      </c>
      <c r="AQ262" s="207">
        <f>INDEX(Coefficients!$L$3:$L$10,MATCH(S262,Coefficients!$K$3:$K$10)+1)</f>
        <v>0.35425563574488944</v>
      </c>
      <c r="AR262" s="214">
        <f>INDEX(Coefficients!$M$3:$M$10,MATCH(S262,Coefficients!$K$3:$K$10))</f>
        <v>0.20023799980895765</v>
      </c>
      <c r="AS262" s="214">
        <f>INDEX(Coefficients!$M$3:$M$10,MATCH(S262,Coefficients!$K$3:$K$10)+1)</f>
        <v>0.20987997823914079</v>
      </c>
      <c r="AT262" s="92">
        <f t="shared" si="392"/>
        <v>2.5655609924804158E-5</v>
      </c>
      <c r="AU262" s="140">
        <f t="shared" si="373"/>
        <v>0.20409479118103091</v>
      </c>
      <c r="AV262" s="215">
        <f t="shared" si="393"/>
        <v>1.3782381685559643E-5</v>
      </c>
      <c r="AW262" s="118">
        <f t="shared" si="394"/>
        <v>4.3492959895496092E-2</v>
      </c>
      <c r="AX262" s="136">
        <f t="shared" si="374"/>
        <v>0.71366705445737511</v>
      </c>
      <c r="AY262" s="205">
        <f t="shared" si="375"/>
        <v>84.741590689541354</v>
      </c>
      <c r="AZ262" s="137">
        <f t="shared" si="376"/>
        <v>416</v>
      </c>
      <c r="BA262" s="213">
        <f t="shared" si="395"/>
        <v>8187.0000000000009</v>
      </c>
      <c r="BB262" s="228">
        <f t="shared" si="396"/>
        <v>7.4072857142857152E-4</v>
      </c>
      <c r="BC262" s="136" t="str">
        <f t="shared" si="377"/>
        <v>YES</v>
      </c>
      <c r="BD262" s="209">
        <f t="shared" si="378"/>
        <v>2.7393779692309148</v>
      </c>
      <c r="BE262" s="52">
        <f t="shared" si="379"/>
        <v>5.4787559384618295E-2</v>
      </c>
      <c r="BF262" s="126">
        <f t="shared" si="380"/>
        <v>1.609271760045103</v>
      </c>
      <c r="BG262" s="46">
        <f t="shared" si="397"/>
        <v>-0.7730612001984265</v>
      </c>
      <c r="BH262" s="204">
        <f>VLOOKUP(M262,Coefficients!$E$4:$I$7,3)</f>
        <v>0.43099999999999999</v>
      </c>
      <c r="BI262" s="136">
        <f t="shared" si="398"/>
        <v>2.5000000000000001E-2</v>
      </c>
      <c r="BJ262" s="50">
        <f t="shared" si="399"/>
        <v>0.42676696428571431</v>
      </c>
      <c r="BK262" s="134">
        <f t="shared" si="400"/>
        <v>8.914443990954128</v>
      </c>
      <c r="BL262" s="46"/>
      <c r="BM262" s="44"/>
      <c r="CB262" s="205" t="str">
        <f t="shared" si="381"/>
        <v>splash</v>
      </c>
      <c r="CC262" s="212">
        <f t="shared" si="382"/>
        <v>1</v>
      </c>
      <c r="CD262" s="205">
        <f>IF(CB262="atmospheric",IF(CC262&gt;=1,Coefficients!$T$5,Coefficients!$T$4),Coefficients!$T$3)</f>
        <v>7.35</v>
      </c>
      <c r="CE262" s="136">
        <f>IF(S262&lt;Coefficients!$V$3,Coefficients!$X$3-(Coefficients!$X$4-Coefficients!$X$3)*(Coefficients!$V$3-S262)/(Coefficients!$V$4-Coefficients!$V$3),IF(S262&gt;Coefficients!$V$6,(Coefficients!$X$6-Coefficients!$X$5)*(S262-Coefficients!$V$6)/(Coefficients!$V$6-Coefficients!$V$5)+Coefficients!$X$6,VLOOKUP(S262,Coefficients!$V$3:$X$6,3)))</f>
        <v>5.1999999999999975</v>
      </c>
      <c r="CF262" s="119">
        <f t="shared" si="401"/>
        <v>1.6409601519999992E-4</v>
      </c>
      <c r="CG262" s="136">
        <f>VLOOKUP(CB262,Coefficients!$Z$4:$AD$7,4,FALSE)</f>
        <v>0.26500000000000001</v>
      </c>
      <c r="CH262" s="136">
        <f>VLOOKUP(CB262,Coefficients!$Z$4:$AD$7,2,FALSE)</f>
        <v>0.37</v>
      </c>
      <c r="CI262" s="214">
        <f t="shared" si="383"/>
        <v>6.6831146597339615</v>
      </c>
      <c r="CJ262" s="47">
        <f t="shared" si="384"/>
        <v>0.27575546061232897</v>
      </c>
      <c r="CK262" s="34">
        <v>3.35</v>
      </c>
      <c r="CL262" s="52">
        <f t="shared" si="402"/>
        <v>8.2315062869351932E-2</v>
      </c>
      <c r="CM262" s="204">
        <f>VLOOKUP(N262,Coefficients!$E$12:$I$16,3)</f>
        <v>6.0350000000000001</v>
      </c>
      <c r="CN262" s="205">
        <f t="shared" si="403"/>
        <v>2.5000000000000001E-2</v>
      </c>
      <c r="CO262" s="203">
        <f t="shared" si="404"/>
        <v>5.9757276785714293</v>
      </c>
      <c r="CP262" s="189">
        <f t="shared" si="405"/>
        <v>124.82289903806993</v>
      </c>
      <c r="DV262" s="48">
        <f t="shared" si="385"/>
        <v>4.5098413952032075E-3</v>
      </c>
    </row>
    <row r="263" spans="1:126" s="135" customFormat="1" outlineLevel="1">
      <c r="A263" s="133"/>
      <c r="B263" s="56" t="s">
        <v>99</v>
      </c>
      <c r="C263" s="56" t="s">
        <v>196</v>
      </c>
      <c r="D263" s="56">
        <v>2021</v>
      </c>
      <c r="E263" s="57">
        <f>'MIROC(hires) (Wetter)'!M49</f>
        <v>20.302500000000002</v>
      </c>
      <c r="F263" s="57">
        <f>'MIROC(hires) (Wetter)'!S49</f>
        <v>62.437031249999997</v>
      </c>
      <c r="G263" s="57">
        <f>'MIROC(hires) (Wetter)'!K49</f>
        <v>419.6</v>
      </c>
      <c r="H263" s="146">
        <f t="shared" si="355"/>
        <v>2007</v>
      </c>
      <c r="I263" s="141" t="str">
        <f t="shared" si="356"/>
        <v>Pile No 243 @ Berth 107</v>
      </c>
      <c r="J263" s="205" t="str">
        <f t="shared" si="357"/>
        <v>splash</v>
      </c>
      <c r="K263" s="212">
        <f t="shared" si="358"/>
        <v>1</v>
      </c>
      <c r="L263" s="146" t="str">
        <f t="shared" si="359"/>
        <v>C1</v>
      </c>
      <c r="M263" s="146" t="str">
        <f t="shared" si="360"/>
        <v>CB4</v>
      </c>
      <c r="N263" s="146" t="str">
        <f t="shared" si="361"/>
        <v>CL5</v>
      </c>
      <c r="O263" s="146">
        <f t="shared" si="362"/>
        <v>0</v>
      </c>
      <c r="P263" s="146">
        <f t="shared" si="363"/>
        <v>50</v>
      </c>
      <c r="Q263" s="146">
        <f t="shared" si="364"/>
        <v>1200</v>
      </c>
      <c r="R263" s="146">
        <f t="shared" si="365"/>
        <v>60</v>
      </c>
      <c r="S263" s="146">
        <f t="shared" si="366"/>
        <v>0.37</v>
      </c>
      <c r="T263" s="146">
        <f t="shared" si="367"/>
        <v>310</v>
      </c>
      <c r="U263" s="205"/>
      <c r="V263" s="237">
        <f t="shared" si="386"/>
        <v>5.565138294011563E-2</v>
      </c>
      <c r="W263" s="214">
        <f t="shared" si="387"/>
        <v>1.6524629378199696</v>
      </c>
      <c r="X263" s="205"/>
      <c r="Y263" s="238">
        <f t="shared" si="388"/>
        <v>8.9030061582745595E-2</v>
      </c>
      <c r="Z263" s="214">
        <f t="shared" si="389"/>
        <v>0.29825070630219774</v>
      </c>
      <c r="AA263" s="205"/>
      <c r="AB263" s="207">
        <f>INDEX(Coefficients!$O$3:$O$7,MATCH(S263,Coefficients!$O$3:$O$7))</f>
        <v>0.3</v>
      </c>
      <c r="AC263" s="207">
        <f>INDEX(Coefficients!$O$3:$O$7,MATCH(S263,Coefficients!$O$3:$O$7)+1)</f>
        <v>0.4</v>
      </c>
      <c r="AD263" s="212">
        <f>INDEX(Coefficients!$P$3:$P$7,MATCH(S263,Coefficients!$O$3:$O$7))</f>
        <v>50</v>
      </c>
      <c r="AE263" s="212">
        <f>INDEX(Coefficients!$P$3:$P$7,MATCH(S263,Coefficients!$O$3:$O$7)+1)</f>
        <v>41.8</v>
      </c>
      <c r="AF263" s="212">
        <f t="shared" si="368"/>
        <v>44.26</v>
      </c>
      <c r="AG263" s="136">
        <f t="shared" si="369"/>
        <v>2021</v>
      </c>
      <c r="AH263" s="137">
        <f t="shared" si="370"/>
        <v>20.302500000000002</v>
      </c>
      <c r="AI263" s="207">
        <f t="shared" si="390"/>
        <v>432.05250000000001</v>
      </c>
      <c r="AJ263" s="213">
        <f t="shared" si="391"/>
        <v>19.638750000000002</v>
      </c>
      <c r="AK263" s="136">
        <v>33</v>
      </c>
      <c r="AL263" s="137">
        <f t="shared" si="371"/>
        <v>62.437031249999997</v>
      </c>
      <c r="AM263" s="214">
        <f t="shared" si="372"/>
        <v>0.97782066601323614</v>
      </c>
      <c r="AN263" s="207">
        <f>INDEX(Coefficients!$K$3:$K$10,MATCH(S263,Coefficients!$K$3:$K$10))</f>
        <v>0.35</v>
      </c>
      <c r="AO263" s="207">
        <f>INDEX(Coefficients!$K$3:$K$10,MATCH(S263,Coefficients!$K$3:$K$10)+1)</f>
        <v>0.4</v>
      </c>
      <c r="AP263" s="207">
        <f>INDEX(Coefficients!$L$3:$L$10,MATCH(S263,Coefficients!$K$3:$K$10))</f>
        <v>0.19142307491680963</v>
      </c>
      <c r="AQ263" s="207">
        <f>INDEX(Coefficients!$L$3:$L$10,MATCH(S263,Coefficients!$K$3:$K$10)+1)</f>
        <v>0.35425563574488944</v>
      </c>
      <c r="AR263" s="214">
        <f>INDEX(Coefficients!$M$3:$M$10,MATCH(S263,Coefficients!$K$3:$K$10))</f>
        <v>0.20023799980895765</v>
      </c>
      <c r="AS263" s="214">
        <f>INDEX(Coefficients!$M$3:$M$10,MATCH(S263,Coefficients!$K$3:$K$10)+1)</f>
        <v>0.20987997823914079</v>
      </c>
      <c r="AT263" s="92">
        <f t="shared" si="392"/>
        <v>2.5655609924804158E-5</v>
      </c>
      <c r="AU263" s="140">
        <f t="shared" si="373"/>
        <v>0.20409479118103091</v>
      </c>
      <c r="AV263" s="215">
        <f t="shared" si="393"/>
        <v>1.3652144208577906E-5</v>
      </c>
      <c r="AW263" s="118">
        <f t="shared" si="394"/>
        <v>4.3081970453142153E-2</v>
      </c>
      <c r="AX263" s="136">
        <f t="shared" si="374"/>
        <v>0.71366705445737511</v>
      </c>
      <c r="AY263" s="205">
        <f t="shared" si="375"/>
        <v>84.741590689541354</v>
      </c>
      <c r="AZ263" s="137">
        <f t="shared" si="376"/>
        <v>419.6</v>
      </c>
      <c r="BA263" s="213">
        <f t="shared" si="395"/>
        <v>8606.6</v>
      </c>
      <c r="BB263" s="228">
        <f t="shared" si="396"/>
        <v>7.4329727272727281E-4</v>
      </c>
      <c r="BC263" s="136" t="str">
        <f t="shared" si="377"/>
        <v>YES</v>
      </c>
      <c r="BD263" s="209">
        <f t="shared" si="378"/>
        <v>2.7825691470057814</v>
      </c>
      <c r="BE263" s="52">
        <f t="shared" si="379"/>
        <v>5.565138294011563E-2</v>
      </c>
      <c r="BF263" s="126">
        <f t="shared" si="380"/>
        <v>1.6524629378199696</v>
      </c>
      <c r="BG263" s="46">
        <f t="shared" si="397"/>
        <v>-0.77767644231465849</v>
      </c>
      <c r="BH263" s="204">
        <f>VLOOKUP(M263,Coefficients!$E$4:$I$7,3)</f>
        <v>0.43099999999999999</v>
      </c>
      <c r="BI263" s="136">
        <f t="shared" si="398"/>
        <v>2.5000000000000001E-2</v>
      </c>
      <c r="BJ263" s="50">
        <f t="shared" si="399"/>
        <v>0.42710753125000001</v>
      </c>
      <c r="BK263" s="134">
        <f t="shared" si="400"/>
        <v>9.3415515222041279</v>
      </c>
      <c r="BL263" s="46"/>
      <c r="BM263" s="44"/>
      <c r="CB263" s="205" t="str">
        <f t="shared" si="381"/>
        <v>splash</v>
      </c>
      <c r="CC263" s="212">
        <f t="shared" si="382"/>
        <v>1</v>
      </c>
      <c r="CD263" s="205">
        <f>IF(CB263="atmospheric",IF(CC263&gt;=1,Coefficients!$T$5,Coefficients!$T$4),Coefficients!$T$3)</f>
        <v>7.35</v>
      </c>
      <c r="CE263" s="136">
        <f>IF(S263&lt;Coefficients!$V$3,Coefficients!$X$3-(Coefficients!$X$4-Coefficients!$X$3)*(Coefficients!$V$3-S263)/(Coefficients!$V$4-Coefficients!$V$3),IF(S263&gt;Coefficients!$V$6,(Coefficients!$X$6-Coefficients!$X$5)*(S263-Coefficients!$V$6)/(Coefficients!$V$6-Coefficients!$V$5)+Coefficients!$X$6,VLOOKUP(S263,Coefficients!$V$3:$X$6,3)))</f>
        <v>5.1999999999999975</v>
      </c>
      <c r="CF263" s="119">
        <f t="shared" si="401"/>
        <v>1.6409601519999992E-4</v>
      </c>
      <c r="CG263" s="136">
        <f>VLOOKUP(CB263,Coefficients!$Z$4:$AD$7,4,FALSE)</f>
        <v>0.26500000000000001</v>
      </c>
      <c r="CH263" s="136">
        <f>VLOOKUP(CB263,Coefficients!$Z$4:$AD$7,2,FALSE)</f>
        <v>0.37</v>
      </c>
      <c r="CI263" s="214">
        <f t="shared" si="383"/>
        <v>6.6831097082720028</v>
      </c>
      <c r="CJ263" s="47">
        <f t="shared" si="384"/>
        <v>0.29825070630219774</v>
      </c>
      <c r="CK263" s="34">
        <v>3.35</v>
      </c>
      <c r="CL263" s="52">
        <f t="shared" si="402"/>
        <v>8.9030061582745595E-2</v>
      </c>
      <c r="CM263" s="204">
        <f>VLOOKUP(N263,Coefficients!$E$12:$I$16,3)</f>
        <v>6.0350000000000001</v>
      </c>
      <c r="CN263" s="205">
        <f t="shared" si="403"/>
        <v>2.5000000000000001E-2</v>
      </c>
      <c r="CO263" s="203">
        <f t="shared" si="404"/>
        <v>5.9804964062500003</v>
      </c>
      <c r="CP263" s="189">
        <f t="shared" si="405"/>
        <v>130.80339544431993</v>
      </c>
      <c r="DV263" s="48">
        <f t="shared" si="385"/>
        <v>4.9546460503234521E-3</v>
      </c>
    </row>
    <row r="264" spans="1:126" s="135" customFormat="1" outlineLevel="1">
      <c r="A264" s="133"/>
      <c r="B264" s="56" t="s">
        <v>99</v>
      </c>
      <c r="C264" s="56" t="s">
        <v>196</v>
      </c>
      <c r="D264" s="56">
        <v>2022</v>
      </c>
      <c r="E264" s="57">
        <f>'MIROC(hires) (Wetter)'!M50</f>
        <v>20.380000000000003</v>
      </c>
      <c r="F264" s="57">
        <f>'MIROC(hires) (Wetter)'!S50</f>
        <v>62.435000000000002</v>
      </c>
      <c r="G264" s="57">
        <f>'MIROC(hires) (Wetter)'!K50</f>
        <v>423.20000000000005</v>
      </c>
      <c r="H264" s="146">
        <f t="shared" si="355"/>
        <v>2007</v>
      </c>
      <c r="I264" s="141" t="str">
        <f t="shared" si="356"/>
        <v>Pile No 243 @ Berth 107</v>
      </c>
      <c r="J264" s="205" t="str">
        <f t="shared" si="357"/>
        <v>splash</v>
      </c>
      <c r="K264" s="212">
        <f t="shared" si="358"/>
        <v>1</v>
      </c>
      <c r="L264" s="146" t="str">
        <f t="shared" si="359"/>
        <v>C1</v>
      </c>
      <c r="M264" s="146" t="str">
        <f t="shared" si="360"/>
        <v>CB4</v>
      </c>
      <c r="N264" s="146" t="str">
        <f t="shared" si="361"/>
        <v>CL5</v>
      </c>
      <c r="O264" s="146">
        <f t="shared" si="362"/>
        <v>0</v>
      </c>
      <c r="P264" s="146">
        <f t="shared" si="363"/>
        <v>50</v>
      </c>
      <c r="Q264" s="146">
        <f t="shared" si="364"/>
        <v>1200</v>
      </c>
      <c r="R264" s="146">
        <f t="shared" si="365"/>
        <v>60</v>
      </c>
      <c r="S264" s="146">
        <f t="shared" si="366"/>
        <v>0.37</v>
      </c>
      <c r="T264" s="146">
        <f t="shared" si="367"/>
        <v>310</v>
      </c>
      <c r="U264" s="205"/>
      <c r="V264" s="237">
        <f t="shared" si="386"/>
        <v>5.6499883129498461E-2</v>
      </c>
      <c r="W264" s="214">
        <f t="shared" si="387"/>
        <v>1.6948879472891112</v>
      </c>
      <c r="X264" s="205"/>
      <c r="Y264" s="238">
        <f t="shared" si="388"/>
        <v>9.5796674758260203E-2</v>
      </c>
      <c r="Z264" s="214">
        <f t="shared" si="389"/>
        <v>0.3209188604401717</v>
      </c>
      <c r="AA264" s="205"/>
      <c r="AB264" s="207">
        <f>INDEX(Coefficients!$O$3:$O$7,MATCH(S264,Coefficients!$O$3:$O$7))</f>
        <v>0.3</v>
      </c>
      <c r="AC264" s="207">
        <f>INDEX(Coefficients!$O$3:$O$7,MATCH(S264,Coefficients!$O$3:$O$7)+1)</f>
        <v>0.4</v>
      </c>
      <c r="AD264" s="212">
        <f>INDEX(Coefficients!$P$3:$P$7,MATCH(S264,Coefficients!$O$3:$O$7))</f>
        <v>50</v>
      </c>
      <c r="AE264" s="212">
        <f>INDEX(Coefficients!$P$3:$P$7,MATCH(S264,Coefficients!$O$3:$O$7)+1)</f>
        <v>41.8</v>
      </c>
      <c r="AF264" s="212">
        <f t="shared" si="368"/>
        <v>44.26</v>
      </c>
      <c r="AG264" s="136">
        <f t="shared" si="369"/>
        <v>2022</v>
      </c>
      <c r="AH264" s="137">
        <f t="shared" si="370"/>
        <v>20.380000000000003</v>
      </c>
      <c r="AI264" s="207">
        <f t="shared" si="390"/>
        <v>452.4325</v>
      </c>
      <c r="AJ264" s="213">
        <f t="shared" si="391"/>
        <v>19.670978260869564</v>
      </c>
      <c r="AK264" s="136">
        <v>34</v>
      </c>
      <c r="AL264" s="137">
        <f t="shared" si="371"/>
        <v>62.435000000000002</v>
      </c>
      <c r="AM264" s="214">
        <f t="shared" si="372"/>
        <v>0.97978141068576008</v>
      </c>
      <c r="AN264" s="207">
        <f>INDEX(Coefficients!$K$3:$K$10,MATCH(S264,Coefficients!$K$3:$K$10))</f>
        <v>0.35</v>
      </c>
      <c r="AO264" s="207">
        <f>INDEX(Coefficients!$K$3:$K$10,MATCH(S264,Coefficients!$K$3:$K$10)+1)</f>
        <v>0.4</v>
      </c>
      <c r="AP264" s="207">
        <f>INDEX(Coefficients!$L$3:$L$10,MATCH(S264,Coefficients!$K$3:$K$10))</f>
        <v>0.19142307491680963</v>
      </c>
      <c r="AQ264" s="207">
        <f>INDEX(Coefficients!$L$3:$L$10,MATCH(S264,Coefficients!$K$3:$K$10)+1)</f>
        <v>0.35425563574488944</v>
      </c>
      <c r="AR264" s="214">
        <f>INDEX(Coefficients!$M$3:$M$10,MATCH(S264,Coefficients!$K$3:$K$10))</f>
        <v>0.20023799980895765</v>
      </c>
      <c r="AS264" s="214">
        <f>INDEX(Coefficients!$M$3:$M$10,MATCH(S264,Coefficients!$K$3:$K$10)+1)</f>
        <v>0.20987997823914079</v>
      </c>
      <c r="AT264" s="92">
        <f t="shared" si="392"/>
        <v>2.5655609924804158E-5</v>
      </c>
      <c r="AU264" s="140">
        <f t="shared" si="373"/>
        <v>0.20409479118103091</v>
      </c>
      <c r="AV264" s="215">
        <f t="shared" si="393"/>
        <v>1.3528847006155289E-5</v>
      </c>
      <c r="AW264" s="118">
        <f t="shared" si="394"/>
        <v>4.2692882383856399E-2</v>
      </c>
      <c r="AX264" s="136">
        <f t="shared" si="374"/>
        <v>0.71366705445737511</v>
      </c>
      <c r="AY264" s="205">
        <f t="shared" si="375"/>
        <v>84.741590689541354</v>
      </c>
      <c r="AZ264" s="137">
        <f t="shared" si="376"/>
        <v>423.20000000000005</v>
      </c>
      <c r="BA264" s="213">
        <f t="shared" si="395"/>
        <v>9029.8000000000011</v>
      </c>
      <c r="BB264" s="228">
        <f t="shared" si="396"/>
        <v>7.4594000000000006E-4</v>
      </c>
      <c r="BC264" s="136" t="str">
        <f t="shared" si="377"/>
        <v>YES</v>
      </c>
      <c r="BD264" s="209">
        <f t="shared" si="378"/>
        <v>2.824994156474923</v>
      </c>
      <c r="BE264" s="52">
        <f t="shared" si="379"/>
        <v>5.6499883129498461E-2</v>
      </c>
      <c r="BF264" s="126">
        <f t="shared" si="380"/>
        <v>1.6948879472891112</v>
      </c>
      <c r="BG264" s="46">
        <f t="shared" si="397"/>
        <v>-0.78195879363638354</v>
      </c>
      <c r="BH264" s="204">
        <f>VLOOKUP(M264,Coefficients!$E$4:$I$7,3)</f>
        <v>0.43099999999999999</v>
      </c>
      <c r="BI264" s="136">
        <f t="shared" si="398"/>
        <v>2.5000000000000001E-2</v>
      </c>
      <c r="BJ264" s="50">
        <f t="shared" si="399"/>
        <v>0.42745479076086956</v>
      </c>
      <c r="BK264" s="134">
        <f t="shared" si="400"/>
        <v>9.7690063129649971</v>
      </c>
      <c r="BL264" s="46"/>
      <c r="BM264" s="44"/>
      <c r="CB264" s="205" t="str">
        <f t="shared" si="381"/>
        <v>splash</v>
      </c>
      <c r="CC264" s="212">
        <f t="shared" si="382"/>
        <v>1</v>
      </c>
      <c r="CD264" s="205">
        <f>IF(CB264="atmospheric",IF(CC264&gt;=1,Coefficients!$T$5,Coefficients!$T$4),Coefficients!$T$3)</f>
        <v>7.35</v>
      </c>
      <c r="CE264" s="136">
        <f>IF(S264&lt;Coefficients!$V$3,Coefficients!$X$3-(Coefficients!$X$4-Coefficients!$X$3)*(Coefficients!$V$3-S264)/(Coefficients!$V$4-Coefficients!$V$3),IF(S264&gt;Coefficients!$V$6,(Coefficients!$X$6-Coefficients!$X$5)*(S264-Coefficients!$V$6)/(Coefficients!$V$6-Coefficients!$V$5)+Coefficients!$X$6,VLOOKUP(S264,Coefficients!$V$3:$X$6,3)))</f>
        <v>5.1999999999999975</v>
      </c>
      <c r="CF264" s="119">
        <f t="shared" si="401"/>
        <v>1.6409601519999992E-4</v>
      </c>
      <c r="CG264" s="136">
        <f>VLOOKUP(CB264,Coefficients!$Z$4:$AD$7,4,FALSE)</f>
        <v>0.26500000000000001</v>
      </c>
      <c r="CH264" s="136">
        <f>VLOOKUP(CB264,Coefficients!$Z$4:$AD$7,2,FALSE)</f>
        <v>0.37</v>
      </c>
      <c r="CI264" s="214">
        <f t="shared" si="383"/>
        <v>6.683024888709248</v>
      </c>
      <c r="CJ264" s="47">
        <f t="shared" si="384"/>
        <v>0.3209188604401717</v>
      </c>
      <c r="CK264" s="34">
        <v>3.35</v>
      </c>
      <c r="CL264" s="52">
        <f t="shared" si="402"/>
        <v>9.5796674758260203E-2</v>
      </c>
      <c r="CM264" s="204">
        <f>VLOOKUP(N264,Coefficients!$E$12:$I$16,3)</f>
        <v>6.0350000000000001</v>
      </c>
      <c r="CN264" s="205">
        <f t="shared" si="403"/>
        <v>2.5000000000000001E-2</v>
      </c>
      <c r="CO264" s="203">
        <f t="shared" si="404"/>
        <v>5.9853588451086956</v>
      </c>
      <c r="CP264" s="189">
        <f t="shared" si="405"/>
        <v>136.78875428942862</v>
      </c>
      <c r="DV264" s="48">
        <f t="shared" si="385"/>
        <v>5.4125009280362769E-3</v>
      </c>
    </row>
    <row r="265" spans="1:126" s="135" customFormat="1" outlineLevel="1">
      <c r="A265" s="133"/>
      <c r="B265" s="56" t="s">
        <v>99</v>
      </c>
      <c r="C265" s="56" t="s">
        <v>196</v>
      </c>
      <c r="D265" s="56">
        <v>2023</v>
      </c>
      <c r="E265" s="57">
        <f>'MIROC(hires) (Wetter)'!M51</f>
        <v>20.4575</v>
      </c>
      <c r="F265" s="57">
        <f>'MIROC(hires) (Wetter)'!S51</f>
        <v>62.432968750000001</v>
      </c>
      <c r="G265" s="57">
        <f>'MIROC(hires) (Wetter)'!K51</f>
        <v>426.80000000000007</v>
      </c>
      <c r="H265" s="146">
        <f t="shared" si="355"/>
        <v>2007</v>
      </c>
      <c r="I265" s="141" t="str">
        <f t="shared" si="356"/>
        <v>Pile No 243 @ Berth 107</v>
      </c>
      <c r="J265" s="205" t="str">
        <f t="shared" si="357"/>
        <v>splash</v>
      </c>
      <c r="K265" s="212">
        <f t="shared" si="358"/>
        <v>1</v>
      </c>
      <c r="L265" s="146" t="str">
        <f t="shared" si="359"/>
        <v>C1</v>
      </c>
      <c r="M265" s="146" t="str">
        <f t="shared" si="360"/>
        <v>CB4</v>
      </c>
      <c r="N265" s="146" t="str">
        <f t="shared" si="361"/>
        <v>CL5</v>
      </c>
      <c r="O265" s="146">
        <f t="shared" si="362"/>
        <v>0</v>
      </c>
      <c r="P265" s="146">
        <f t="shared" si="363"/>
        <v>50</v>
      </c>
      <c r="Q265" s="146">
        <f t="shared" si="364"/>
        <v>1200</v>
      </c>
      <c r="R265" s="146">
        <f t="shared" si="365"/>
        <v>60</v>
      </c>
      <c r="S265" s="146">
        <f t="shared" si="366"/>
        <v>0.37</v>
      </c>
      <c r="T265" s="146">
        <f t="shared" si="367"/>
        <v>310</v>
      </c>
      <c r="U265" s="205"/>
      <c r="V265" s="237">
        <f t="shared" si="386"/>
        <v>5.7334236096949737E-2</v>
      </c>
      <c r="W265" s="214">
        <f t="shared" si="387"/>
        <v>1.736605595661675</v>
      </c>
      <c r="X265" s="205"/>
      <c r="Y265" s="238">
        <f t="shared" si="388"/>
        <v>0.1026026564569681</v>
      </c>
      <c r="Z265" s="214">
        <f t="shared" si="389"/>
        <v>0.34371889913084314</v>
      </c>
      <c r="AA265" s="205"/>
      <c r="AB265" s="207">
        <f>INDEX(Coefficients!$O$3:$O$7,MATCH(S265,Coefficients!$O$3:$O$7))</f>
        <v>0.3</v>
      </c>
      <c r="AC265" s="207">
        <f>INDEX(Coefficients!$O$3:$O$7,MATCH(S265,Coefficients!$O$3:$O$7)+1)</f>
        <v>0.4</v>
      </c>
      <c r="AD265" s="212">
        <f>INDEX(Coefficients!$P$3:$P$7,MATCH(S265,Coefficients!$O$3:$O$7))</f>
        <v>50</v>
      </c>
      <c r="AE265" s="212">
        <f>INDEX(Coefficients!$P$3:$P$7,MATCH(S265,Coefficients!$O$3:$O$7)+1)</f>
        <v>41.8</v>
      </c>
      <c r="AF265" s="212">
        <f t="shared" si="368"/>
        <v>44.26</v>
      </c>
      <c r="AG265" s="136">
        <f t="shared" si="369"/>
        <v>2023</v>
      </c>
      <c r="AH265" s="137">
        <f t="shared" si="370"/>
        <v>20.4575</v>
      </c>
      <c r="AI265" s="207">
        <f t="shared" si="390"/>
        <v>472.89</v>
      </c>
      <c r="AJ265" s="213">
        <f t="shared" si="391"/>
        <v>19.703749999999999</v>
      </c>
      <c r="AK265" s="136">
        <v>35</v>
      </c>
      <c r="AL265" s="137">
        <f t="shared" si="371"/>
        <v>62.432968750000001</v>
      </c>
      <c r="AM265" s="214">
        <f t="shared" si="372"/>
        <v>0.98177880786543781</v>
      </c>
      <c r="AN265" s="207">
        <f>INDEX(Coefficients!$K$3:$K$10,MATCH(S265,Coefficients!$K$3:$K$10))</f>
        <v>0.35</v>
      </c>
      <c r="AO265" s="207">
        <f>INDEX(Coefficients!$K$3:$K$10,MATCH(S265,Coefficients!$K$3:$K$10)+1)</f>
        <v>0.4</v>
      </c>
      <c r="AP265" s="207">
        <f>INDEX(Coefficients!$L$3:$L$10,MATCH(S265,Coefficients!$K$3:$K$10))</f>
        <v>0.19142307491680963</v>
      </c>
      <c r="AQ265" s="207">
        <f>INDEX(Coefficients!$L$3:$L$10,MATCH(S265,Coefficients!$K$3:$K$10)+1)</f>
        <v>0.35425563574488944</v>
      </c>
      <c r="AR265" s="214">
        <f>INDEX(Coefficients!$M$3:$M$10,MATCH(S265,Coefficients!$K$3:$K$10))</f>
        <v>0.20023799980895765</v>
      </c>
      <c r="AS265" s="214">
        <f>INDEX(Coefficients!$M$3:$M$10,MATCH(S265,Coefficients!$K$3:$K$10)+1)</f>
        <v>0.20987997823914079</v>
      </c>
      <c r="AT265" s="92">
        <f t="shared" si="392"/>
        <v>2.5655609924804158E-5</v>
      </c>
      <c r="AU265" s="140">
        <f t="shared" si="373"/>
        <v>0.20409479118103091</v>
      </c>
      <c r="AV265" s="215">
        <f t="shared" si="393"/>
        <v>1.341184169575704E-5</v>
      </c>
      <c r="AW265" s="118">
        <f t="shared" si="394"/>
        <v>4.2323649591671945E-2</v>
      </c>
      <c r="AX265" s="136">
        <f t="shared" si="374"/>
        <v>0.71366705445737511</v>
      </c>
      <c r="AY265" s="205">
        <f t="shared" si="375"/>
        <v>84.741590689541354</v>
      </c>
      <c r="AZ265" s="137">
        <f t="shared" si="376"/>
        <v>426.80000000000007</v>
      </c>
      <c r="BA265" s="213">
        <f t="shared" si="395"/>
        <v>9456.6</v>
      </c>
      <c r="BB265" s="228">
        <f t="shared" si="396"/>
        <v>7.4864750000000002E-4</v>
      </c>
      <c r="BC265" s="136" t="str">
        <f t="shared" si="377"/>
        <v>YES</v>
      </c>
      <c r="BD265" s="209">
        <f t="shared" si="378"/>
        <v>2.8667118048474869</v>
      </c>
      <c r="BE265" s="52">
        <f t="shared" si="379"/>
        <v>5.7334236096949737E-2</v>
      </c>
      <c r="BF265" s="126">
        <f t="shared" si="380"/>
        <v>1.736605595661675</v>
      </c>
      <c r="BG265" s="46">
        <f t="shared" si="397"/>
        <v>-0.78594476989715523</v>
      </c>
      <c r="BH265" s="204">
        <f>VLOOKUP(M265,Coefficients!$E$4:$I$7,3)</f>
        <v>0.43099999999999999</v>
      </c>
      <c r="BI265" s="136">
        <f t="shared" si="398"/>
        <v>2.5000000000000001E-2</v>
      </c>
      <c r="BJ265" s="50">
        <f t="shared" si="399"/>
        <v>0.42780790624999998</v>
      </c>
      <c r="BK265" s="134">
        <f t="shared" si="400"/>
        <v>10.196814219214996</v>
      </c>
      <c r="BL265" s="46"/>
      <c r="BM265" s="44"/>
      <c r="CB265" s="205" t="str">
        <f t="shared" si="381"/>
        <v>splash</v>
      </c>
      <c r="CC265" s="212">
        <f t="shared" si="382"/>
        <v>1</v>
      </c>
      <c r="CD265" s="205">
        <f>IF(CB265="atmospheric",IF(CC265&gt;=1,Coefficients!$T$5,Coefficients!$T$4),Coefficients!$T$3)</f>
        <v>7.35</v>
      </c>
      <c r="CE265" s="136">
        <f>IF(S265&lt;Coefficients!$V$3,Coefficients!$X$3-(Coefficients!$X$4-Coefficients!$X$3)*(Coefficients!$V$3-S265)/(Coefficients!$V$4-Coefficients!$V$3),IF(S265&gt;Coefficients!$V$6,(Coefficients!$X$6-Coefficients!$X$5)*(S265-Coefficients!$V$6)/(Coefficients!$V$6-Coefficients!$V$5)+Coefficients!$X$6,VLOOKUP(S265,Coefficients!$V$3:$X$6,3)))</f>
        <v>5.1999999999999975</v>
      </c>
      <c r="CF265" s="119">
        <f t="shared" si="401"/>
        <v>1.6409601519999992E-4</v>
      </c>
      <c r="CG265" s="136">
        <f>VLOOKUP(CB265,Coefficients!$Z$4:$AD$7,4,FALSE)</f>
        <v>0.26500000000000001</v>
      </c>
      <c r="CH265" s="136">
        <f>VLOOKUP(CB265,Coefficients!$Z$4:$AD$7,2,FALSE)</f>
        <v>0.37</v>
      </c>
      <c r="CI265" s="214">
        <f t="shared" si="383"/>
        <v>6.6828689314122069</v>
      </c>
      <c r="CJ265" s="47">
        <f t="shared" si="384"/>
        <v>0.34371889913084314</v>
      </c>
      <c r="CK265" s="34">
        <v>3.35</v>
      </c>
      <c r="CL265" s="52">
        <f t="shared" si="402"/>
        <v>0.1026026564569681</v>
      </c>
      <c r="CM265" s="204">
        <f>VLOOKUP(N265,Coefficients!$E$12:$I$16,3)</f>
        <v>6.0350000000000001</v>
      </c>
      <c r="CN265" s="205">
        <f t="shared" si="403"/>
        <v>2.5000000000000001E-2</v>
      </c>
      <c r="CO265" s="203">
        <f t="shared" si="404"/>
        <v>5.9903032812500001</v>
      </c>
      <c r="CP265" s="189">
        <f t="shared" si="405"/>
        <v>142.77905757067862</v>
      </c>
      <c r="DV265" s="48">
        <f t="shared" si="385"/>
        <v>5.8826449294780338E-3</v>
      </c>
    </row>
    <row r="266" spans="1:126" s="135" customFormat="1" outlineLevel="1">
      <c r="A266" s="133"/>
      <c r="B266" s="56" t="s">
        <v>99</v>
      </c>
      <c r="C266" s="56" t="s">
        <v>196</v>
      </c>
      <c r="D266" s="56">
        <v>2024</v>
      </c>
      <c r="E266" s="57">
        <f>'MIROC(hires) (Wetter)'!M52</f>
        <v>20.535</v>
      </c>
      <c r="F266" s="57">
        <f>'MIROC(hires) (Wetter)'!S52</f>
        <v>62.430937499999999</v>
      </c>
      <c r="G266" s="57">
        <f>'MIROC(hires) (Wetter)'!K52</f>
        <v>430.40000000000009</v>
      </c>
      <c r="H266" s="146">
        <f t="shared" si="355"/>
        <v>2007</v>
      </c>
      <c r="I266" s="141" t="str">
        <f t="shared" si="356"/>
        <v>Pile No 243 @ Berth 107</v>
      </c>
      <c r="J266" s="205" t="str">
        <f t="shared" si="357"/>
        <v>splash</v>
      </c>
      <c r="K266" s="212">
        <f t="shared" si="358"/>
        <v>1</v>
      </c>
      <c r="L266" s="146" t="str">
        <f t="shared" si="359"/>
        <v>C1</v>
      </c>
      <c r="M266" s="146" t="str">
        <f t="shared" si="360"/>
        <v>CB4</v>
      </c>
      <c r="N266" s="146" t="str">
        <f t="shared" si="361"/>
        <v>CL5</v>
      </c>
      <c r="O266" s="146">
        <f t="shared" si="362"/>
        <v>0</v>
      </c>
      <c r="P266" s="146">
        <f t="shared" si="363"/>
        <v>50</v>
      </c>
      <c r="Q266" s="146">
        <f t="shared" si="364"/>
        <v>1200</v>
      </c>
      <c r="R266" s="146">
        <f t="shared" si="365"/>
        <v>60</v>
      </c>
      <c r="S266" s="146">
        <f t="shared" si="366"/>
        <v>0.37</v>
      </c>
      <c r="T266" s="146">
        <f t="shared" si="367"/>
        <v>310</v>
      </c>
      <c r="U266" s="205"/>
      <c r="V266" s="237">
        <f t="shared" si="386"/>
        <v>5.8155493161018444E-2</v>
      </c>
      <c r="W266" s="214">
        <f t="shared" si="387"/>
        <v>1.7776684488651102</v>
      </c>
      <c r="X266" s="205"/>
      <c r="Y266" s="238">
        <f t="shared" si="388"/>
        <v>0.10943730302617453</v>
      </c>
      <c r="Z266" s="214">
        <f t="shared" si="389"/>
        <v>0.36661496513768471</v>
      </c>
      <c r="AA266" s="205"/>
      <c r="AB266" s="207">
        <f>INDEX(Coefficients!$O$3:$O$7,MATCH(S266,Coefficients!$O$3:$O$7))</f>
        <v>0.3</v>
      </c>
      <c r="AC266" s="207">
        <f>INDEX(Coefficients!$O$3:$O$7,MATCH(S266,Coefficients!$O$3:$O$7)+1)</f>
        <v>0.4</v>
      </c>
      <c r="AD266" s="212">
        <f>INDEX(Coefficients!$P$3:$P$7,MATCH(S266,Coefficients!$O$3:$O$7))</f>
        <v>50</v>
      </c>
      <c r="AE266" s="212">
        <f>INDEX(Coefficients!$P$3:$P$7,MATCH(S266,Coefficients!$O$3:$O$7)+1)</f>
        <v>41.8</v>
      </c>
      <c r="AF266" s="212">
        <f t="shared" si="368"/>
        <v>44.26</v>
      </c>
      <c r="AG266" s="136">
        <f t="shared" si="369"/>
        <v>2024</v>
      </c>
      <c r="AH266" s="137">
        <f t="shared" si="370"/>
        <v>20.535</v>
      </c>
      <c r="AI266" s="207">
        <f t="shared" si="390"/>
        <v>493.42500000000001</v>
      </c>
      <c r="AJ266" s="213">
        <f t="shared" si="391"/>
        <v>19.737000000000002</v>
      </c>
      <c r="AK266" s="136">
        <v>36</v>
      </c>
      <c r="AL266" s="137">
        <f t="shared" si="371"/>
        <v>62.430937499999999</v>
      </c>
      <c r="AM266" s="214">
        <f t="shared" si="372"/>
        <v>0.9838090575281303</v>
      </c>
      <c r="AN266" s="207">
        <f>INDEX(Coefficients!$K$3:$K$10,MATCH(S266,Coefficients!$K$3:$K$10))</f>
        <v>0.35</v>
      </c>
      <c r="AO266" s="207">
        <f>INDEX(Coefficients!$K$3:$K$10,MATCH(S266,Coefficients!$K$3:$K$10)+1)</f>
        <v>0.4</v>
      </c>
      <c r="AP266" s="207">
        <f>INDEX(Coefficients!$L$3:$L$10,MATCH(S266,Coefficients!$K$3:$K$10))</f>
        <v>0.19142307491680963</v>
      </c>
      <c r="AQ266" s="207">
        <f>INDEX(Coefficients!$L$3:$L$10,MATCH(S266,Coefficients!$K$3:$K$10)+1)</f>
        <v>0.35425563574488944</v>
      </c>
      <c r="AR266" s="214">
        <f>INDEX(Coefficients!$M$3:$M$10,MATCH(S266,Coefficients!$K$3:$K$10))</f>
        <v>0.20023799980895765</v>
      </c>
      <c r="AS266" s="214">
        <f>INDEX(Coefficients!$M$3:$M$10,MATCH(S266,Coefficients!$K$3:$K$10)+1)</f>
        <v>0.20987997823914079</v>
      </c>
      <c r="AT266" s="92">
        <f t="shared" si="392"/>
        <v>2.5655609924804158E-5</v>
      </c>
      <c r="AU266" s="140">
        <f t="shared" si="373"/>
        <v>0.20409479118103091</v>
      </c>
      <c r="AV266" s="215">
        <f t="shared" si="393"/>
        <v>1.3300564379917586E-5</v>
      </c>
      <c r="AW266" s="118">
        <f t="shared" si="394"/>
        <v>4.1972492589529516E-2</v>
      </c>
      <c r="AX266" s="136">
        <f t="shared" si="374"/>
        <v>0.71366705445737511</v>
      </c>
      <c r="AY266" s="205">
        <f t="shared" si="375"/>
        <v>84.741590689541354</v>
      </c>
      <c r="AZ266" s="137">
        <f t="shared" si="376"/>
        <v>430.40000000000009</v>
      </c>
      <c r="BA266" s="213">
        <f t="shared" si="395"/>
        <v>9887</v>
      </c>
      <c r="BB266" s="228">
        <f t="shared" si="396"/>
        <v>7.5141200000000013E-4</v>
      </c>
      <c r="BC266" s="136" t="str">
        <f t="shared" si="377"/>
        <v>YES</v>
      </c>
      <c r="BD266" s="209">
        <f t="shared" si="378"/>
        <v>2.9077746580509221</v>
      </c>
      <c r="BE266" s="52">
        <f t="shared" si="379"/>
        <v>5.8155493161018444E-2</v>
      </c>
      <c r="BF266" s="126">
        <f t="shared" si="380"/>
        <v>1.7776684488651102</v>
      </c>
      <c r="BG266" s="46">
        <f t="shared" si="397"/>
        <v>-0.78966554738335193</v>
      </c>
      <c r="BH266" s="204">
        <f>VLOOKUP(M266,Coefficients!$E$4:$I$7,3)</f>
        <v>0.43099999999999999</v>
      </c>
      <c r="BI266" s="136">
        <f t="shared" si="398"/>
        <v>2.5000000000000001E-2</v>
      </c>
      <c r="BJ266" s="50">
        <f t="shared" si="399"/>
        <v>0.42816617499999998</v>
      </c>
      <c r="BK266" s="134">
        <f t="shared" si="400"/>
        <v>10.624980394214996</v>
      </c>
      <c r="BL266" s="46"/>
      <c r="BM266" s="44"/>
      <c r="CB266" s="205" t="str">
        <f t="shared" si="381"/>
        <v>splash</v>
      </c>
      <c r="CC266" s="212">
        <f t="shared" si="382"/>
        <v>1</v>
      </c>
      <c r="CD266" s="205">
        <f>IF(CB266="atmospheric",IF(CC266&gt;=1,Coefficients!$T$5,Coefficients!$T$4),Coefficients!$T$3)</f>
        <v>7.35</v>
      </c>
      <c r="CE266" s="136">
        <f>IF(S266&lt;Coefficients!$V$3,Coefficients!$X$3-(Coefficients!$X$4-Coefficients!$X$3)*(Coefficients!$V$3-S266)/(Coefficients!$V$4-Coefficients!$V$3),IF(S266&gt;Coefficients!$V$6,(Coefficients!$X$6-Coefficients!$X$5)*(S266-Coefficients!$V$6)/(Coefficients!$V$6-Coefficients!$V$5)+Coefficients!$X$6,VLOOKUP(S266,Coefficients!$V$3:$X$6,3)))</f>
        <v>5.1999999999999975</v>
      </c>
      <c r="CF266" s="119">
        <f t="shared" si="401"/>
        <v>1.6409601519999992E-4</v>
      </c>
      <c r="CG266" s="136">
        <f>VLOOKUP(CB266,Coefficients!$Z$4:$AD$7,4,FALSE)</f>
        <v>0.26500000000000001</v>
      </c>
      <c r="CH266" s="136">
        <f>VLOOKUP(CB266,Coefficients!$Z$4:$AD$7,2,FALSE)</f>
        <v>0.37</v>
      </c>
      <c r="CI266" s="214">
        <f t="shared" si="383"/>
        <v>6.6826493089361039</v>
      </c>
      <c r="CJ266" s="47">
        <f t="shared" si="384"/>
        <v>0.36661496513768471</v>
      </c>
      <c r="CK266" s="34">
        <v>3.35</v>
      </c>
      <c r="CL266" s="52">
        <f t="shared" si="402"/>
        <v>0.10943730302617453</v>
      </c>
      <c r="CM266" s="204">
        <f>VLOOKUP(N266,Coefficients!$E$12:$I$16,3)</f>
        <v>6.0350000000000001</v>
      </c>
      <c r="CN266" s="205">
        <f t="shared" si="403"/>
        <v>2.5000000000000001E-2</v>
      </c>
      <c r="CO266" s="203">
        <f t="shared" si="404"/>
        <v>5.9953198749999999</v>
      </c>
      <c r="CP266" s="189">
        <f t="shared" si="405"/>
        <v>148.77437744567862</v>
      </c>
      <c r="DV266" s="48">
        <f t="shared" si="385"/>
        <v>6.3643803276989966E-3</v>
      </c>
    </row>
    <row r="267" spans="1:126" s="135" customFormat="1" outlineLevel="1">
      <c r="A267" s="133"/>
      <c r="B267" s="56" t="s">
        <v>99</v>
      </c>
      <c r="C267" s="56" t="s">
        <v>196</v>
      </c>
      <c r="D267" s="56">
        <v>2025</v>
      </c>
      <c r="E267" s="57">
        <f>'MIROC(hires) (Wetter)'!M53</f>
        <v>20.612500000000001</v>
      </c>
      <c r="F267" s="57">
        <f>'MIROC(hires) (Wetter)'!S53</f>
        <v>62.428906249999997</v>
      </c>
      <c r="G267" s="57">
        <f>'MIROC(hires) (Wetter)'!K53</f>
        <v>434.00000000000011</v>
      </c>
      <c r="H267" s="146">
        <f t="shared" si="355"/>
        <v>2007</v>
      </c>
      <c r="I267" s="141" t="str">
        <f t="shared" si="356"/>
        <v>Pile No 243 @ Berth 107</v>
      </c>
      <c r="J267" s="205" t="str">
        <f t="shared" si="357"/>
        <v>splash</v>
      </c>
      <c r="K267" s="212">
        <f t="shared" si="358"/>
        <v>1</v>
      </c>
      <c r="L267" s="146" t="str">
        <f t="shared" si="359"/>
        <v>C1</v>
      </c>
      <c r="M267" s="146" t="str">
        <f t="shared" si="360"/>
        <v>CB4</v>
      </c>
      <c r="N267" s="146" t="str">
        <f t="shared" si="361"/>
        <v>CL5</v>
      </c>
      <c r="O267" s="146">
        <f t="shared" si="362"/>
        <v>0</v>
      </c>
      <c r="P267" s="146">
        <f t="shared" si="363"/>
        <v>50</v>
      </c>
      <c r="Q267" s="146">
        <f t="shared" si="364"/>
        <v>1200</v>
      </c>
      <c r="R267" s="146">
        <f t="shared" si="365"/>
        <v>60</v>
      </c>
      <c r="S267" s="146">
        <f t="shared" si="366"/>
        <v>0.37</v>
      </c>
      <c r="T267" s="146">
        <f t="shared" si="367"/>
        <v>310</v>
      </c>
      <c r="U267" s="205"/>
      <c r="V267" s="237">
        <f t="shared" si="386"/>
        <v>5.896459796872848E-2</v>
      </c>
      <c r="W267" s="214">
        <f t="shared" si="387"/>
        <v>1.8181236892506121</v>
      </c>
      <c r="X267" s="205"/>
      <c r="Y267" s="238">
        <f t="shared" si="388"/>
        <v>0.11629124928365962</v>
      </c>
      <c r="Z267" s="214">
        <f t="shared" si="389"/>
        <v>0.38957568510025975</v>
      </c>
      <c r="AA267" s="205"/>
      <c r="AB267" s="207">
        <f>INDEX(Coefficients!$O$3:$O$7,MATCH(S267,Coefficients!$O$3:$O$7))</f>
        <v>0.3</v>
      </c>
      <c r="AC267" s="207">
        <f>INDEX(Coefficients!$O$3:$O$7,MATCH(S267,Coefficients!$O$3:$O$7)+1)</f>
        <v>0.4</v>
      </c>
      <c r="AD267" s="212">
        <f>INDEX(Coefficients!$P$3:$P$7,MATCH(S267,Coefficients!$O$3:$O$7))</f>
        <v>50</v>
      </c>
      <c r="AE267" s="212">
        <f>INDEX(Coefficients!$P$3:$P$7,MATCH(S267,Coefficients!$O$3:$O$7)+1)</f>
        <v>41.8</v>
      </c>
      <c r="AF267" s="212">
        <f t="shared" si="368"/>
        <v>44.26</v>
      </c>
      <c r="AG267" s="136">
        <f t="shared" si="369"/>
        <v>2025</v>
      </c>
      <c r="AH267" s="137">
        <f t="shared" si="370"/>
        <v>20.612500000000001</v>
      </c>
      <c r="AI267" s="207">
        <f t="shared" si="390"/>
        <v>514.03750000000002</v>
      </c>
      <c r="AJ267" s="213">
        <f t="shared" si="391"/>
        <v>19.770673076923078</v>
      </c>
      <c r="AK267" s="136">
        <v>37</v>
      </c>
      <c r="AL267" s="137">
        <f t="shared" si="371"/>
        <v>62.428906249999997</v>
      </c>
      <c r="AM267" s="214">
        <f t="shared" si="372"/>
        <v>0.9858689477887711</v>
      </c>
      <c r="AN267" s="207">
        <f>INDEX(Coefficients!$K$3:$K$10,MATCH(S267,Coefficients!$K$3:$K$10))</f>
        <v>0.35</v>
      </c>
      <c r="AO267" s="207">
        <f>INDEX(Coefficients!$K$3:$K$10,MATCH(S267,Coefficients!$K$3:$K$10)+1)</f>
        <v>0.4</v>
      </c>
      <c r="AP267" s="207">
        <f>INDEX(Coefficients!$L$3:$L$10,MATCH(S267,Coefficients!$K$3:$K$10))</f>
        <v>0.19142307491680963</v>
      </c>
      <c r="AQ267" s="207">
        <f>INDEX(Coefficients!$L$3:$L$10,MATCH(S267,Coefficients!$K$3:$K$10)+1)</f>
        <v>0.35425563574488944</v>
      </c>
      <c r="AR267" s="214">
        <f>INDEX(Coefficients!$M$3:$M$10,MATCH(S267,Coefficients!$K$3:$K$10))</f>
        <v>0.20023799980895765</v>
      </c>
      <c r="AS267" s="214">
        <f>INDEX(Coefficients!$M$3:$M$10,MATCH(S267,Coefficients!$K$3:$K$10)+1)</f>
        <v>0.20987997823914079</v>
      </c>
      <c r="AT267" s="92">
        <f t="shared" si="392"/>
        <v>2.5655609924804158E-5</v>
      </c>
      <c r="AU267" s="140">
        <f t="shared" si="373"/>
        <v>0.20409479118103091</v>
      </c>
      <c r="AV267" s="215">
        <f t="shared" si="393"/>
        <v>1.3194521765014445E-5</v>
      </c>
      <c r="AW267" s="118">
        <f t="shared" si="394"/>
        <v>4.1637854694395023E-2</v>
      </c>
      <c r="AX267" s="136">
        <f t="shared" si="374"/>
        <v>0.71366705445737511</v>
      </c>
      <c r="AY267" s="205">
        <f t="shared" si="375"/>
        <v>84.741590689541354</v>
      </c>
      <c r="AZ267" s="137">
        <f t="shared" si="376"/>
        <v>434.00000000000011</v>
      </c>
      <c r="BA267" s="213">
        <f t="shared" si="395"/>
        <v>10321</v>
      </c>
      <c r="BB267" s="228">
        <f t="shared" si="396"/>
        <v>7.5422692307692304E-4</v>
      </c>
      <c r="BC267" s="136" t="str">
        <f t="shared" si="377"/>
        <v>YES</v>
      </c>
      <c r="BD267" s="209">
        <f t="shared" si="378"/>
        <v>2.9482298984364239</v>
      </c>
      <c r="BE267" s="52">
        <f t="shared" si="379"/>
        <v>5.896459796872848E-2</v>
      </c>
      <c r="BF267" s="126">
        <f t="shared" si="380"/>
        <v>1.8181236892506121</v>
      </c>
      <c r="BG267" s="46">
        <f t="shared" si="397"/>
        <v>-0.79314792404365986</v>
      </c>
      <c r="BH267" s="204">
        <f>VLOOKUP(M267,Coefficients!$E$4:$I$7,3)</f>
        <v>0.43099999999999999</v>
      </c>
      <c r="BI267" s="136">
        <f t="shared" si="398"/>
        <v>2.5000000000000001E-2</v>
      </c>
      <c r="BJ267" s="50">
        <f t="shared" si="399"/>
        <v>0.42852900240384617</v>
      </c>
      <c r="BK267" s="134">
        <f t="shared" si="400"/>
        <v>11.053509396618843</v>
      </c>
      <c r="BL267" s="46"/>
      <c r="BM267" s="44"/>
      <c r="CB267" s="205" t="str">
        <f t="shared" si="381"/>
        <v>splash</v>
      </c>
      <c r="CC267" s="212">
        <f t="shared" si="382"/>
        <v>1</v>
      </c>
      <c r="CD267" s="205">
        <f>IF(CB267="atmospheric",IF(CC267&gt;=1,Coefficients!$T$5,Coefficients!$T$4),Coefficients!$T$3)</f>
        <v>7.35</v>
      </c>
      <c r="CE267" s="136">
        <f>IF(S267&lt;Coefficients!$V$3,Coefficients!$X$3-(Coefficients!$X$4-Coefficients!$X$3)*(Coefficients!$V$3-S267)/(Coefficients!$V$4-Coefficients!$V$3),IF(S267&gt;Coefficients!$V$6,(Coefficients!$X$6-Coefficients!$X$5)*(S267-Coefficients!$V$6)/(Coefficients!$V$6-Coefficients!$V$5)+Coefficients!$X$6,VLOOKUP(S267,Coefficients!$V$3:$X$6,3)))</f>
        <v>5.1999999999999975</v>
      </c>
      <c r="CF267" s="119">
        <f t="shared" si="401"/>
        <v>1.6409601519999992E-4</v>
      </c>
      <c r="CG267" s="136">
        <f>VLOOKUP(CB267,Coefficients!$Z$4:$AD$7,4,FALSE)</f>
        <v>0.26500000000000001</v>
      </c>
      <c r="CH267" s="136">
        <f>VLOOKUP(CB267,Coefficients!$Z$4:$AD$7,2,FALSE)</f>
        <v>0.37</v>
      </c>
      <c r="CI267" s="214">
        <f t="shared" si="383"/>
        <v>6.6823724608500576</v>
      </c>
      <c r="CJ267" s="47">
        <f t="shared" si="384"/>
        <v>0.38957568510025975</v>
      </c>
      <c r="CK267" s="34">
        <v>3.35</v>
      </c>
      <c r="CL267" s="52">
        <f t="shared" si="402"/>
        <v>0.11629124928365962</v>
      </c>
      <c r="CM267" s="204">
        <f>VLOOKUP(N267,Coefficients!$E$12:$I$16,3)</f>
        <v>6.0350000000000001</v>
      </c>
      <c r="CN267" s="205">
        <f t="shared" si="403"/>
        <v>2.5000000000000001E-2</v>
      </c>
      <c r="CO267" s="203">
        <f t="shared" si="404"/>
        <v>6.00040030048077</v>
      </c>
      <c r="CP267" s="189">
        <f t="shared" si="405"/>
        <v>154.7747777461594</v>
      </c>
      <c r="DV267" s="48">
        <f t="shared" si="385"/>
        <v>6.8570667612921736E-3</v>
      </c>
    </row>
    <row r="268" spans="1:126" s="135" customFormat="1" outlineLevel="1">
      <c r="A268" s="133"/>
      <c r="B268" s="56" t="s">
        <v>99</v>
      </c>
      <c r="C268" s="56" t="s">
        <v>196</v>
      </c>
      <c r="D268" s="56">
        <v>2026</v>
      </c>
      <c r="E268" s="57">
        <f>'MIROC(hires) (Wetter)'!M54</f>
        <v>20.69</v>
      </c>
      <c r="F268" s="57">
        <f>'MIROC(hires) (Wetter)'!S54</f>
        <v>62.426875000000003</v>
      </c>
      <c r="G268" s="57">
        <f>'MIROC(hires) (Wetter)'!K54</f>
        <v>437.60000000000014</v>
      </c>
      <c r="H268" s="146">
        <f t="shared" si="355"/>
        <v>2007</v>
      </c>
      <c r="I268" s="141" t="str">
        <f t="shared" si="356"/>
        <v>Pile No 243 @ Berth 107</v>
      </c>
      <c r="J268" s="205" t="str">
        <f t="shared" si="357"/>
        <v>splash</v>
      </c>
      <c r="K268" s="212">
        <f t="shared" si="358"/>
        <v>1</v>
      </c>
      <c r="L268" s="146" t="str">
        <f t="shared" si="359"/>
        <v>C1</v>
      </c>
      <c r="M268" s="146" t="str">
        <f t="shared" si="360"/>
        <v>CB4</v>
      </c>
      <c r="N268" s="146" t="str">
        <f t="shared" si="361"/>
        <v>CL5</v>
      </c>
      <c r="O268" s="146">
        <f t="shared" si="362"/>
        <v>0</v>
      </c>
      <c r="P268" s="146">
        <f t="shared" si="363"/>
        <v>50</v>
      </c>
      <c r="Q268" s="146">
        <f t="shared" si="364"/>
        <v>1200</v>
      </c>
      <c r="R268" s="146">
        <f t="shared" si="365"/>
        <v>60</v>
      </c>
      <c r="S268" s="146">
        <f t="shared" si="366"/>
        <v>0.37</v>
      </c>
      <c r="T268" s="146">
        <f t="shared" si="367"/>
        <v>310</v>
      </c>
      <c r="U268" s="205"/>
      <c r="V268" s="237">
        <f t="shared" si="386"/>
        <v>5.9762400795462217E-2</v>
      </c>
      <c r="W268" s="214">
        <f t="shared" si="387"/>
        <v>1.8580138305872991</v>
      </c>
      <c r="X268" s="205"/>
      <c r="Y268" s="238">
        <f t="shared" si="388"/>
        <v>0.12315628056393352</v>
      </c>
      <c r="Z268" s="214">
        <f t="shared" si="389"/>
        <v>0.41257353988917728</v>
      </c>
      <c r="AA268" s="205"/>
      <c r="AB268" s="207">
        <f>INDEX(Coefficients!$O$3:$O$7,MATCH(S268,Coefficients!$O$3:$O$7))</f>
        <v>0.3</v>
      </c>
      <c r="AC268" s="207">
        <f>INDEX(Coefficients!$O$3:$O$7,MATCH(S268,Coefficients!$O$3:$O$7)+1)</f>
        <v>0.4</v>
      </c>
      <c r="AD268" s="212">
        <f>INDEX(Coefficients!$P$3:$P$7,MATCH(S268,Coefficients!$O$3:$O$7))</f>
        <v>50</v>
      </c>
      <c r="AE268" s="212">
        <f>INDEX(Coefficients!$P$3:$P$7,MATCH(S268,Coefficients!$O$3:$O$7)+1)</f>
        <v>41.8</v>
      </c>
      <c r="AF268" s="212">
        <f t="shared" si="368"/>
        <v>44.26</v>
      </c>
      <c r="AG268" s="136">
        <f t="shared" si="369"/>
        <v>2026</v>
      </c>
      <c r="AH268" s="137">
        <f t="shared" si="370"/>
        <v>20.69</v>
      </c>
      <c r="AI268" s="207">
        <f t="shared" si="390"/>
        <v>534.72750000000008</v>
      </c>
      <c r="AJ268" s="213">
        <f t="shared" si="391"/>
        <v>19.804722222222225</v>
      </c>
      <c r="AK268" s="136">
        <v>38</v>
      </c>
      <c r="AL268" s="137">
        <f t="shared" si="371"/>
        <v>62.426875000000003</v>
      </c>
      <c r="AM268" s="214">
        <f t="shared" si="372"/>
        <v>0.98795574562077759</v>
      </c>
      <c r="AN268" s="207">
        <f>INDEX(Coefficients!$K$3:$K$10,MATCH(S268,Coefficients!$K$3:$K$10))</f>
        <v>0.35</v>
      </c>
      <c r="AO268" s="207">
        <f>INDEX(Coefficients!$K$3:$K$10,MATCH(S268,Coefficients!$K$3:$K$10)+1)</f>
        <v>0.4</v>
      </c>
      <c r="AP268" s="207">
        <f>INDEX(Coefficients!$L$3:$L$10,MATCH(S268,Coefficients!$K$3:$K$10))</f>
        <v>0.19142307491680963</v>
      </c>
      <c r="AQ268" s="207">
        <f>INDEX(Coefficients!$L$3:$L$10,MATCH(S268,Coefficients!$K$3:$K$10)+1)</f>
        <v>0.35425563574488944</v>
      </c>
      <c r="AR268" s="214">
        <f>INDEX(Coefficients!$M$3:$M$10,MATCH(S268,Coefficients!$K$3:$K$10))</f>
        <v>0.20023799980895765</v>
      </c>
      <c r="AS268" s="214">
        <f>INDEX(Coefficients!$M$3:$M$10,MATCH(S268,Coefficients!$K$3:$K$10)+1)</f>
        <v>0.20987997823914079</v>
      </c>
      <c r="AT268" s="92">
        <f t="shared" si="392"/>
        <v>2.5655609924804158E-5</v>
      </c>
      <c r="AU268" s="140">
        <f t="shared" si="373"/>
        <v>0.20409479118103091</v>
      </c>
      <c r="AV268" s="215">
        <f t="shared" si="393"/>
        <v>1.3093279997352535E-5</v>
      </c>
      <c r="AW268" s="118">
        <f t="shared" si="394"/>
        <v>4.1318366797373413E-2</v>
      </c>
      <c r="AX268" s="136">
        <f t="shared" si="374"/>
        <v>0.71366705445737511</v>
      </c>
      <c r="AY268" s="205">
        <f t="shared" si="375"/>
        <v>84.741590689541354</v>
      </c>
      <c r="AZ268" s="137">
        <f t="shared" si="376"/>
        <v>437.60000000000014</v>
      </c>
      <c r="BA268" s="213">
        <f t="shared" si="395"/>
        <v>10758.6</v>
      </c>
      <c r="BB268" s="228">
        <f t="shared" si="396"/>
        <v>7.5708666666666666E-4</v>
      </c>
      <c r="BC268" s="136" t="str">
        <f t="shared" si="377"/>
        <v>YES</v>
      </c>
      <c r="BD268" s="209">
        <f t="shared" si="378"/>
        <v>2.9881200397731109</v>
      </c>
      <c r="BE268" s="52">
        <f t="shared" si="379"/>
        <v>5.9762400795462217E-2</v>
      </c>
      <c r="BF268" s="126">
        <f t="shared" si="380"/>
        <v>1.8580138305872991</v>
      </c>
      <c r="BG268" s="46">
        <f t="shared" si="397"/>
        <v>-0.79641507757542152</v>
      </c>
      <c r="BH268" s="204">
        <f>VLOOKUP(M268,Coefficients!$E$4:$I$7,3)</f>
        <v>0.43099999999999999</v>
      </c>
      <c r="BI268" s="136">
        <f t="shared" si="398"/>
        <v>2.5000000000000001E-2</v>
      </c>
      <c r="BJ268" s="50">
        <f t="shared" si="399"/>
        <v>0.4288958819444445</v>
      </c>
      <c r="BK268" s="134">
        <f t="shared" si="400"/>
        <v>11.482405278563288</v>
      </c>
      <c r="BL268" s="46"/>
      <c r="BM268" s="44"/>
      <c r="CB268" s="205" t="str">
        <f t="shared" si="381"/>
        <v>splash</v>
      </c>
      <c r="CC268" s="212">
        <f t="shared" si="382"/>
        <v>1</v>
      </c>
      <c r="CD268" s="205">
        <f>IF(CB268="atmospheric",IF(CC268&gt;=1,Coefficients!$T$5,Coefficients!$T$4),Coefficients!$T$3)</f>
        <v>7.35</v>
      </c>
      <c r="CE268" s="136">
        <f>IF(S268&lt;Coefficients!$V$3,Coefficients!$X$3-(Coefficients!$X$4-Coefficients!$X$3)*(Coefficients!$V$3-S268)/(Coefficients!$V$4-Coefficients!$V$3),IF(S268&gt;Coefficients!$V$6,(Coefficients!$X$6-Coefficients!$X$5)*(S268-Coefficients!$V$6)/(Coefficients!$V$6-Coefficients!$V$5)+Coefficients!$X$6,VLOOKUP(S268,Coefficients!$V$3:$X$6,3)))</f>
        <v>5.1999999999999975</v>
      </c>
      <c r="CF268" s="119">
        <f t="shared" si="401"/>
        <v>1.6409601519999992E-4</v>
      </c>
      <c r="CG268" s="136">
        <f>VLOOKUP(CB268,Coefficients!$Z$4:$AD$7,4,FALSE)</f>
        <v>0.26500000000000001</v>
      </c>
      <c r="CH268" s="136">
        <f>VLOOKUP(CB268,Coefficients!$Z$4:$AD$7,2,FALSE)</f>
        <v>0.37</v>
      </c>
      <c r="CI268" s="214">
        <f t="shared" si="383"/>
        <v>6.6820439712067383</v>
      </c>
      <c r="CJ268" s="47">
        <f t="shared" si="384"/>
        <v>0.41257353988917728</v>
      </c>
      <c r="CK268" s="34">
        <v>3.35</v>
      </c>
      <c r="CL268" s="52">
        <f t="shared" si="402"/>
        <v>0.12315628056393352</v>
      </c>
      <c r="CM268" s="204">
        <f>VLOOKUP(N268,Coefficients!$E$12:$I$16,3)</f>
        <v>6.0350000000000001</v>
      </c>
      <c r="CN268" s="205">
        <f t="shared" si="403"/>
        <v>2.5000000000000001E-2</v>
      </c>
      <c r="CO268" s="203">
        <f t="shared" si="404"/>
        <v>6.0055374652777784</v>
      </c>
      <c r="CP268" s="189">
        <f t="shared" si="405"/>
        <v>160.78031521143717</v>
      </c>
      <c r="DV268" s="48">
        <f t="shared" si="385"/>
        <v>7.3601149995401885E-3</v>
      </c>
    </row>
    <row r="269" spans="1:126" s="135" customFormat="1" outlineLevel="1">
      <c r="A269" s="133"/>
      <c r="B269" s="56" t="s">
        <v>99</v>
      </c>
      <c r="C269" s="56" t="s">
        <v>196</v>
      </c>
      <c r="D269" s="56">
        <v>2027</v>
      </c>
      <c r="E269" s="57">
        <f>'MIROC(hires) (Wetter)'!M55</f>
        <v>20.767500000000002</v>
      </c>
      <c r="F269" s="57">
        <f>'MIROC(hires) (Wetter)'!S55</f>
        <v>62.424843750000001</v>
      </c>
      <c r="G269" s="57">
        <f>'MIROC(hires) (Wetter)'!K55</f>
        <v>441.20000000000016</v>
      </c>
      <c r="H269" s="146">
        <f t="shared" si="355"/>
        <v>2007</v>
      </c>
      <c r="I269" s="141" t="str">
        <f t="shared" si="356"/>
        <v>Pile No 243 @ Berth 107</v>
      </c>
      <c r="J269" s="205" t="str">
        <f t="shared" si="357"/>
        <v>splash</v>
      </c>
      <c r="K269" s="212">
        <f t="shared" si="358"/>
        <v>1</v>
      </c>
      <c r="L269" s="146" t="str">
        <f t="shared" si="359"/>
        <v>C1</v>
      </c>
      <c r="M269" s="146" t="str">
        <f t="shared" si="360"/>
        <v>CB4</v>
      </c>
      <c r="N269" s="146" t="str">
        <f t="shared" si="361"/>
        <v>CL5</v>
      </c>
      <c r="O269" s="146">
        <f t="shared" si="362"/>
        <v>0</v>
      </c>
      <c r="P269" s="146">
        <f t="shared" si="363"/>
        <v>50</v>
      </c>
      <c r="Q269" s="146">
        <f t="shared" si="364"/>
        <v>1200</v>
      </c>
      <c r="R269" s="146">
        <f t="shared" si="365"/>
        <v>60</v>
      </c>
      <c r="S269" s="146">
        <f t="shared" si="366"/>
        <v>0.37</v>
      </c>
      <c r="T269" s="146">
        <f t="shared" si="367"/>
        <v>310</v>
      </c>
      <c r="U269" s="205"/>
      <c r="V269" s="237">
        <f t="shared" si="386"/>
        <v>6.054967054173381E-2</v>
      </c>
      <c r="W269" s="214">
        <f t="shared" si="387"/>
        <v>1.8973773179008786</v>
      </c>
      <c r="X269" s="205"/>
      <c r="Y269" s="238">
        <f t="shared" si="388"/>
        <v>0.13002525676285467</v>
      </c>
      <c r="Z269" s="214">
        <f t="shared" si="389"/>
        <v>0.43558461015556316</v>
      </c>
      <c r="AA269" s="205"/>
      <c r="AB269" s="207">
        <f>INDEX(Coefficients!$O$3:$O$7,MATCH(S269,Coefficients!$O$3:$O$7))</f>
        <v>0.3</v>
      </c>
      <c r="AC269" s="207">
        <f>INDEX(Coefficients!$O$3:$O$7,MATCH(S269,Coefficients!$O$3:$O$7)+1)</f>
        <v>0.4</v>
      </c>
      <c r="AD269" s="212">
        <f>INDEX(Coefficients!$P$3:$P$7,MATCH(S269,Coefficients!$O$3:$O$7))</f>
        <v>50</v>
      </c>
      <c r="AE269" s="212">
        <f>INDEX(Coefficients!$P$3:$P$7,MATCH(S269,Coefficients!$O$3:$O$7)+1)</f>
        <v>41.8</v>
      </c>
      <c r="AF269" s="212">
        <f t="shared" si="368"/>
        <v>44.26</v>
      </c>
      <c r="AG269" s="136">
        <f t="shared" si="369"/>
        <v>2027</v>
      </c>
      <c r="AH269" s="137">
        <f t="shared" si="370"/>
        <v>20.767500000000002</v>
      </c>
      <c r="AI269" s="207">
        <f t="shared" si="390"/>
        <v>555.49500000000012</v>
      </c>
      <c r="AJ269" s="213">
        <f t="shared" si="391"/>
        <v>19.839107142857149</v>
      </c>
      <c r="AK269" s="136">
        <v>39</v>
      </c>
      <c r="AL269" s="137">
        <f t="shared" si="371"/>
        <v>62.424843750000001</v>
      </c>
      <c r="AM269" s="214">
        <f t="shared" si="372"/>
        <v>0.99006711106905076</v>
      </c>
      <c r="AN269" s="207">
        <f>INDEX(Coefficients!$K$3:$K$10,MATCH(S269,Coefficients!$K$3:$K$10))</f>
        <v>0.35</v>
      </c>
      <c r="AO269" s="207">
        <f>INDEX(Coefficients!$K$3:$K$10,MATCH(S269,Coefficients!$K$3:$K$10)+1)</f>
        <v>0.4</v>
      </c>
      <c r="AP269" s="207">
        <f>INDEX(Coefficients!$L$3:$L$10,MATCH(S269,Coefficients!$K$3:$K$10))</f>
        <v>0.19142307491680963</v>
      </c>
      <c r="AQ269" s="207">
        <f>INDEX(Coefficients!$L$3:$L$10,MATCH(S269,Coefficients!$K$3:$K$10)+1)</f>
        <v>0.35425563574488944</v>
      </c>
      <c r="AR269" s="214">
        <f>INDEX(Coefficients!$M$3:$M$10,MATCH(S269,Coefficients!$K$3:$K$10))</f>
        <v>0.20023799980895765</v>
      </c>
      <c r="AS269" s="214">
        <f>INDEX(Coefficients!$M$3:$M$10,MATCH(S269,Coefficients!$K$3:$K$10)+1)</f>
        <v>0.20987997823914079</v>
      </c>
      <c r="AT269" s="92">
        <f t="shared" si="392"/>
        <v>2.5655609924804158E-5</v>
      </c>
      <c r="AU269" s="140">
        <f t="shared" si="373"/>
        <v>0.20409479118103091</v>
      </c>
      <c r="AV269" s="215">
        <f t="shared" si="393"/>
        <v>1.2996455605356257E-5</v>
      </c>
      <c r="AW269" s="118">
        <f t="shared" si="394"/>
        <v>4.1012818780051259E-2</v>
      </c>
      <c r="AX269" s="136">
        <f t="shared" si="374"/>
        <v>0.71366705445737511</v>
      </c>
      <c r="AY269" s="205">
        <f t="shared" si="375"/>
        <v>84.741590689541354</v>
      </c>
      <c r="AZ269" s="137">
        <f t="shared" si="376"/>
        <v>441.20000000000016</v>
      </c>
      <c r="BA269" s="213">
        <f t="shared" si="395"/>
        <v>11199.800000000001</v>
      </c>
      <c r="BB269" s="228">
        <f t="shared" si="396"/>
        <v>7.599864285714286E-4</v>
      </c>
      <c r="BC269" s="136" t="str">
        <f t="shared" si="377"/>
        <v>YES</v>
      </c>
      <c r="BD269" s="209">
        <f t="shared" si="378"/>
        <v>3.0274835270866904</v>
      </c>
      <c r="BE269" s="52">
        <f t="shared" si="379"/>
        <v>6.054967054173381E-2</v>
      </c>
      <c r="BF269" s="126">
        <f t="shared" si="380"/>
        <v>1.8973773179008786</v>
      </c>
      <c r="BG269" s="46">
        <f t="shared" si="397"/>
        <v>-0.79948716924996688</v>
      </c>
      <c r="BH269" s="204">
        <f>VLOOKUP(M269,Coefficients!$E$4:$I$7,3)</f>
        <v>0.43099999999999999</v>
      </c>
      <c r="BI269" s="136">
        <f t="shared" si="398"/>
        <v>2.5000000000000001E-2</v>
      </c>
      <c r="BJ269" s="50">
        <f t="shared" si="399"/>
        <v>0.42926637946428575</v>
      </c>
      <c r="BK269" s="134">
        <f t="shared" si="400"/>
        <v>11.911671658027574</v>
      </c>
      <c r="BL269" s="46"/>
      <c r="BM269" s="44"/>
      <c r="CB269" s="205" t="str">
        <f t="shared" si="381"/>
        <v>splash</v>
      </c>
      <c r="CC269" s="212">
        <f t="shared" si="382"/>
        <v>1</v>
      </c>
      <c r="CD269" s="205">
        <f>IF(CB269="atmospheric",IF(CC269&gt;=1,Coefficients!$T$5,Coefficients!$T$4),Coefficients!$T$3)</f>
        <v>7.35</v>
      </c>
      <c r="CE269" s="136">
        <f>IF(S269&lt;Coefficients!$V$3,Coefficients!$X$3-(Coefficients!$X$4-Coefficients!$X$3)*(Coefficients!$V$3-S269)/(Coefficients!$V$4-Coefficients!$V$3),IF(S269&gt;Coefficients!$V$6,(Coefficients!$X$6-Coefficients!$X$5)*(S269-Coefficients!$V$6)/(Coefficients!$V$6-Coefficients!$V$5)+Coefficients!$X$6,VLOOKUP(S269,Coefficients!$V$3:$X$6,3)))</f>
        <v>5.1999999999999975</v>
      </c>
      <c r="CF269" s="119">
        <f t="shared" si="401"/>
        <v>1.6409601519999992E-4</v>
      </c>
      <c r="CG269" s="136">
        <f>VLOOKUP(CB269,Coefficients!$Z$4:$AD$7,4,FALSE)</f>
        <v>0.26500000000000001</v>
      </c>
      <c r="CH269" s="136">
        <f>VLOOKUP(CB269,Coefficients!$Z$4:$AD$7,2,FALSE)</f>
        <v>0.37</v>
      </c>
      <c r="CI269" s="214">
        <f t="shared" si="383"/>
        <v>6.6816687100185579</v>
      </c>
      <c r="CJ269" s="47">
        <f t="shared" si="384"/>
        <v>0.43558461015556316</v>
      </c>
      <c r="CK269" s="34">
        <v>3.35</v>
      </c>
      <c r="CL269" s="52">
        <f t="shared" si="402"/>
        <v>0.13002525676285467</v>
      </c>
      <c r="CM269" s="204">
        <f>VLOOKUP(N269,Coefficients!$E$12:$I$16,3)</f>
        <v>6.0350000000000001</v>
      </c>
      <c r="CN269" s="205">
        <f t="shared" si="403"/>
        <v>2.5000000000000001E-2</v>
      </c>
      <c r="CO269" s="203">
        <f t="shared" si="404"/>
        <v>6.0107252901785726</v>
      </c>
      <c r="CP269" s="189">
        <f t="shared" si="405"/>
        <v>166.79104050161575</v>
      </c>
      <c r="DV269" s="48">
        <f t="shared" si="385"/>
        <v>7.8729864590951961E-3</v>
      </c>
    </row>
    <row r="270" spans="1:126" s="135" customFormat="1" outlineLevel="1">
      <c r="A270" s="133"/>
      <c r="B270" s="56" t="s">
        <v>99</v>
      </c>
      <c r="C270" s="56" t="s">
        <v>196</v>
      </c>
      <c r="D270" s="56">
        <v>2028</v>
      </c>
      <c r="E270" s="57">
        <f>'MIROC(hires) (Wetter)'!M56</f>
        <v>20.844999999999999</v>
      </c>
      <c r="F270" s="57">
        <f>'MIROC(hires) (Wetter)'!S56</f>
        <v>62.422812499999999</v>
      </c>
      <c r="G270" s="57">
        <f>'MIROC(hires) (Wetter)'!K56</f>
        <v>444.80000000000018</v>
      </c>
      <c r="H270" s="146">
        <f t="shared" si="355"/>
        <v>2007</v>
      </c>
      <c r="I270" s="141" t="str">
        <f t="shared" si="356"/>
        <v>Pile No 243 @ Berth 107</v>
      </c>
      <c r="J270" s="205" t="str">
        <f t="shared" si="357"/>
        <v>splash</v>
      </c>
      <c r="K270" s="212">
        <f t="shared" si="358"/>
        <v>1</v>
      </c>
      <c r="L270" s="146" t="str">
        <f t="shared" si="359"/>
        <v>C1</v>
      </c>
      <c r="M270" s="146" t="str">
        <f t="shared" si="360"/>
        <v>CB4</v>
      </c>
      <c r="N270" s="146" t="str">
        <f t="shared" si="361"/>
        <v>CL5</v>
      </c>
      <c r="O270" s="146">
        <f t="shared" si="362"/>
        <v>0</v>
      </c>
      <c r="P270" s="146">
        <f t="shared" si="363"/>
        <v>50</v>
      </c>
      <c r="Q270" s="146">
        <f t="shared" si="364"/>
        <v>1200</v>
      </c>
      <c r="R270" s="146">
        <f t="shared" si="365"/>
        <v>60</v>
      </c>
      <c r="S270" s="146">
        <f t="shared" si="366"/>
        <v>0.37</v>
      </c>
      <c r="T270" s="146">
        <f t="shared" si="367"/>
        <v>310</v>
      </c>
      <c r="U270" s="205"/>
      <c r="V270" s="237">
        <f t="shared" si="386"/>
        <v>6.1327104858044025E-2</v>
      </c>
      <c r="W270" s="214">
        <f t="shared" si="387"/>
        <v>1.9362490337163893</v>
      </c>
      <c r="X270" s="205"/>
      <c r="Y270" s="238">
        <f t="shared" si="388"/>
        <v>0.13689188519903459</v>
      </c>
      <c r="Z270" s="214">
        <f t="shared" si="389"/>
        <v>0.45858781541676585</v>
      </c>
      <c r="AA270" s="205"/>
      <c r="AB270" s="207">
        <f>INDEX(Coefficients!$O$3:$O$7,MATCH(S270,Coefficients!$O$3:$O$7))</f>
        <v>0.3</v>
      </c>
      <c r="AC270" s="207">
        <f>INDEX(Coefficients!$O$3:$O$7,MATCH(S270,Coefficients!$O$3:$O$7)+1)</f>
        <v>0.4</v>
      </c>
      <c r="AD270" s="212">
        <f>INDEX(Coefficients!$P$3:$P$7,MATCH(S270,Coefficients!$O$3:$O$7))</f>
        <v>50</v>
      </c>
      <c r="AE270" s="212">
        <f>INDEX(Coefficients!$P$3:$P$7,MATCH(S270,Coefficients!$O$3:$O$7)+1)</f>
        <v>41.8</v>
      </c>
      <c r="AF270" s="212">
        <f t="shared" si="368"/>
        <v>44.26</v>
      </c>
      <c r="AG270" s="136">
        <f t="shared" si="369"/>
        <v>2028</v>
      </c>
      <c r="AH270" s="137">
        <f t="shared" si="370"/>
        <v>20.844999999999999</v>
      </c>
      <c r="AI270" s="207">
        <f t="shared" si="390"/>
        <v>576.34000000000015</v>
      </c>
      <c r="AJ270" s="213">
        <f t="shared" si="391"/>
        <v>19.873793103448282</v>
      </c>
      <c r="AK270" s="136">
        <v>40</v>
      </c>
      <c r="AL270" s="137">
        <f t="shared" si="371"/>
        <v>62.422812499999999</v>
      </c>
      <c r="AM270" s="214">
        <f t="shared" si="372"/>
        <v>0.99220102926790343</v>
      </c>
      <c r="AN270" s="207">
        <f>INDEX(Coefficients!$K$3:$K$10,MATCH(S270,Coefficients!$K$3:$K$10))</f>
        <v>0.35</v>
      </c>
      <c r="AO270" s="207">
        <f>INDEX(Coefficients!$K$3:$K$10,MATCH(S270,Coefficients!$K$3:$K$10)+1)</f>
        <v>0.4</v>
      </c>
      <c r="AP270" s="207">
        <f>INDEX(Coefficients!$L$3:$L$10,MATCH(S270,Coefficients!$K$3:$K$10))</f>
        <v>0.19142307491680963</v>
      </c>
      <c r="AQ270" s="207">
        <f>INDEX(Coefficients!$L$3:$L$10,MATCH(S270,Coefficients!$K$3:$K$10)+1)</f>
        <v>0.35425563574488944</v>
      </c>
      <c r="AR270" s="214">
        <f>INDEX(Coefficients!$M$3:$M$10,MATCH(S270,Coefficients!$K$3:$K$10))</f>
        <v>0.20023799980895765</v>
      </c>
      <c r="AS270" s="214">
        <f>INDEX(Coefficients!$M$3:$M$10,MATCH(S270,Coefficients!$K$3:$K$10)+1)</f>
        <v>0.20987997823914079</v>
      </c>
      <c r="AT270" s="92">
        <f t="shared" si="392"/>
        <v>2.5655609924804158E-5</v>
      </c>
      <c r="AU270" s="140">
        <f t="shared" si="373"/>
        <v>0.20409479118103091</v>
      </c>
      <c r="AV270" s="215">
        <f t="shared" si="393"/>
        <v>1.2903708090730619E-5</v>
      </c>
      <c r="AW270" s="118">
        <f t="shared" si="394"/>
        <v>4.0720136134478745E-2</v>
      </c>
      <c r="AX270" s="136">
        <f t="shared" si="374"/>
        <v>0.71366705445737511</v>
      </c>
      <c r="AY270" s="205">
        <f t="shared" si="375"/>
        <v>84.741590689541354</v>
      </c>
      <c r="AZ270" s="137">
        <f t="shared" si="376"/>
        <v>444.80000000000018</v>
      </c>
      <c r="BA270" s="213">
        <f t="shared" si="395"/>
        <v>11644.600000000002</v>
      </c>
      <c r="BB270" s="228">
        <f t="shared" si="396"/>
        <v>7.629220689655174E-4</v>
      </c>
      <c r="BC270" s="136" t="str">
        <f t="shared" si="377"/>
        <v>YES</v>
      </c>
      <c r="BD270" s="209">
        <f t="shared" si="378"/>
        <v>3.0663552429022012</v>
      </c>
      <c r="BE270" s="52">
        <f t="shared" si="379"/>
        <v>6.1327104858044025E-2</v>
      </c>
      <c r="BF270" s="126">
        <f t="shared" si="380"/>
        <v>1.9362490337163893</v>
      </c>
      <c r="BG270" s="46">
        <f t="shared" si="397"/>
        <v>-0.80238182921650769</v>
      </c>
      <c r="BH270" s="204">
        <f>VLOOKUP(M270,Coefficients!$E$4:$I$7,3)</f>
        <v>0.43099999999999999</v>
      </c>
      <c r="BI270" s="136">
        <f t="shared" si="398"/>
        <v>2.5000000000000001E-2</v>
      </c>
      <c r="BJ270" s="50">
        <f t="shared" si="399"/>
        <v>0.42964012068965524</v>
      </c>
      <c r="BK270" s="134">
        <f t="shared" si="400"/>
        <v>12.341311778717229</v>
      </c>
      <c r="BL270" s="46"/>
      <c r="BM270" s="44"/>
      <c r="CB270" s="205" t="str">
        <f t="shared" si="381"/>
        <v>splash</v>
      </c>
      <c r="CC270" s="212">
        <f t="shared" si="382"/>
        <v>1</v>
      </c>
      <c r="CD270" s="205">
        <f>IF(CB270="atmospheric",IF(CC270&gt;=1,Coefficients!$T$5,Coefficients!$T$4),Coefficients!$T$3)</f>
        <v>7.35</v>
      </c>
      <c r="CE270" s="136">
        <f>IF(S270&lt;Coefficients!$V$3,Coefficients!$X$3-(Coefficients!$X$4-Coefficients!$X$3)*(Coefficients!$V$3-S270)/(Coefficients!$V$4-Coefficients!$V$3),IF(S270&gt;Coefficients!$V$6,(Coefficients!$X$6-Coefficients!$X$5)*(S270-Coefficients!$V$6)/(Coefficients!$V$6-Coefficients!$V$5)+Coefficients!$X$6,VLOOKUP(S270,Coefficients!$V$3:$X$6,3)))</f>
        <v>5.1999999999999975</v>
      </c>
      <c r="CF270" s="119">
        <f t="shared" si="401"/>
        <v>1.6409601519999992E-4</v>
      </c>
      <c r="CG270" s="136">
        <f>VLOOKUP(CB270,Coefficients!$Z$4:$AD$7,4,FALSE)</f>
        <v>0.26500000000000001</v>
      </c>
      <c r="CH270" s="136">
        <f>VLOOKUP(CB270,Coefficients!$Z$4:$AD$7,2,FALSE)</f>
        <v>0.37</v>
      </c>
      <c r="CI270" s="214">
        <f t="shared" si="383"/>
        <v>6.6812509470690022</v>
      </c>
      <c r="CJ270" s="47">
        <f t="shared" si="384"/>
        <v>0.45858781541676585</v>
      </c>
      <c r="CK270" s="34">
        <v>3.35</v>
      </c>
      <c r="CL270" s="52">
        <f t="shared" si="402"/>
        <v>0.13689188519903459</v>
      </c>
      <c r="CM270" s="204">
        <f>VLOOKUP(N270,Coefficients!$E$12:$I$16,3)</f>
        <v>6.0350000000000001</v>
      </c>
      <c r="CN270" s="205">
        <f t="shared" si="403"/>
        <v>2.5000000000000001E-2</v>
      </c>
      <c r="CO270" s="203">
        <f t="shared" si="404"/>
        <v>6.0159585344827597</v>
      </c>
      <c r="CP270" s="189">
        <f t="shared" si="405"/>
        <v>172.80699903609852</v>
      </c>
      <c r="DV270" s="48">
        <f t="shared" si="385"/>
        <v>8.3951829978165197E-3</v>
      </c>
    </row>
    <row r="271" spans="1:126" s="135" customFormat="1" outlineLevel="1">
      <c r="A271" s="133"/>
      <c r="B271" s="56" t="s">
        <v>99</v>
      </c>
      <c r="C271" s="56" t="s">
        <v>196</v>
      </c>
      <c r="D271" s="56">
        <v>2028</v>
      </c>
      <c r="E271" s="57">
        <f>'MIROC(hires) (Wetter)'!M57</f>
        <v>20.922499999999999</v>
      </c>
      <c r="F271" s="57">
        <f>'MIROC(hires) (Wetter)'!S57</f>
        <v>62.420781249999997</v>
      </c>
      <c r="G271" s="57">
        <f>'MIROC(hires) (Wetter)'!K57</f>
        <v>448.4000000000002</v>
      </c>
      <c r="H271" s="146">
        <f t="shared" si="355"/>
        <v>2007</v>
      </c>
      <c r="I271" s="141" t="str">
        <f t="shared" si="356"/>
        <v>Pile No 243 @ Berth 107</v>
      </c>
      <c r="J271" s="205" t="str">
        <f t="shared" si="357"/>
        <v>splash</v>
      </c>
      <c r="K271" s="212">
        <f t="shared" si="358"/>
        <v>1</v>
      </c>
      <c r="L271" s="146" t="str">
        <f t="shared" si="359"/>
        <v>C1</v>
      </c>
      <c r="M271" s="146" t="str">
        <f t="shared" si="360"/>
        <v>CB4</v>
      </c>
      <c r="N271" s="146" t="str">
        <f t="shared" si="361"/>
        <v>CL5</v>
      </c>
      <c r="O271" s="146">
        <f t="shared" si="362"/>
        <v>0</v>
      </c>
      <c r="P271" s="146">
        <f t="shared" si="363"/>
        <v>50</v>
      </c>
      <c r="Q271" s="146">
        <f t="shared" si="364"/>
        <v>1200</v>
      </c>
      <c r="R271" s="146">
        <f t="shared" si="365"/>
        <v>60</v>
      </c>
      <c r="S271" s="146">
        <f t="shared" si="366"/>
        <v>0.37</v>
      </c>
      <c r="T271" s="146">
        <f t="shared" si="367"/>
        <v>310</v>
      </c>
      <c r="U271" s="205"/>
      <c r="V271" s="237">
        <f t="shared" si="386"/>
        <v>6.3908192092656663E-2</v>
      </c>
      <c r="W271" s="214">
        <f t="shared" si="387"/>
        <v>2.065303395447021</v>
      </c>
      <c r="X271" s="205"/>
      <c r="Y271" s="238">
        <f t="shared" si="388"/>
        <v>0.15008041413876202</v>
      </c>
      <c r="Z271" s="214">
        <f t="shared" si="389"/>
        <v>0.50276938736485277</v>
      </c>
      <c r="AA271" s="205"/>
      <c r="AB271" s="207">
        <f>INDEX(Coefficients!$O$3:$O$7,MATCH(S271,Coefficients!$O$3:$O$7))</f>
        <v>0.3</v>
      </c>
      <c r="AC271" s="207">
        <f>INDEX(Coefficients!$O$3:$O$7,MATCH(S271,Coefficients!$O$3:$O$7)+1)</f>
        <v>0.4</v>
      </c>
      <c r="AD271" s="212">
        <f>INDEX(Coefficients!$P$3:$P$7,MATCH(S271,Coefficients!$O$3:$O$7))</f>
        <v>50</v>
      </c>
      <c r="AE271" s="212">
        <f>INDEX(Coefficients!$P$3:$P$7,MATCH(S271,Coefficients!$O$3:$O$7)+1)</f>
        <v>41.8</v>
      </c>
      <c r="AF271" s="212">
        <f t="shared" si="368"/>
        <v>44.26</v>
      </c>
      <c r="AG271" s="136">
        <f t="shared" si="369"/>
        <v>2028</v>
      </c>
      <c r="AH271" s="137">
        <f t="shared" si="370"/>
        <v>20.922499999999999</v>
      </c>
      <c r="AI271" s="207">
        <f t="shared" si="390"/>
        <v>597.26250000000016</v>
      </c>
      <c r="AJ271" s="213">
        <f t="shared" si="391"/>
        <v>20.595258620689659</v>
      </c>
      <c r="AK271" s="136">
        <v>41</v>
      </c>
      <c r="AL271" s="137">
        <f t="shared" si="371"/>
        <v>62.420781249999997</v>
      </c>
      <c r="AM271" s="214">
        <f t="shared" si="372"/>
        <v>1.0375244337273315</v>
      </c>
      <c r="AN271" s="207">
        <f>INDEX(Coefficients!$K$3:$K$10,MATCH(S271,Coefficients!$K$3:$K$10))</f>
        <v>0.35</v>
      </c>
      <c r="AO271" s="207">
        <f>INDEX(Coefficients!$K$3:$K$10,MATCH(S271,Coefficients!$K$3:$K$10)+1)</f>
        <v>0.4</v>
      </c>
      <c r="AP271" s="207">
        <f>INDEX(Coefficients!$L$3:$L$10,MATCH(S271,Coefficients!$K$3:$K$10))</f>
        <v>0.19142307491680963</v>
      </c>
      <c r="AQ271" s="207">
        <f>INDEX(Coefficients!$L$3:$L$10,MATCH(S271,Coefficients!$K$3:$K$10)+1)</f>
        <v>0.35425563574488944</v>
      </c>
      <c r="AR271" s="214">
        <f>INDEX(Coefficients!$M$3:$M$10,MATCH(S271,Coefficients!$K$3:$K$10))</f>
        <v>0.20023799980895765</v>
      </c>
      <c r="AS271" s="214">
        <f>INDEX(Coefficients!$M$3:$M$10,MATCH(S271,Coefficients!$K$3:$K$10)+1)</f>
        <v>0.20987997823914079</v>
      </c>
      <c r="AT271" s="92">
        <f t="shared" si="392"/>
        <v>2.5655609924804158E-5</v>
      </c>
      <c r="AU271" s="140">
        <f t="shared" si="373"/>
        <v>0.20409479118103091</v>
      </c>
      <c r="AV271" s="215">
        <f t="shared" si="393"/>
        <v>1.2903708090730619E-5</v>
      </c>
      <c r="AW271" s="118">
        <f t="shared" si="394"/>
        <v>4.0720136134478745E-2</v>
      </c>
      <c r="AX271" s="136">
        <f t="shared" si="374"/>
        <v>0.71366705445737511</v>
      </c>
      <c r="AY271" s="205">
        <f t="shared" si="375"/>
        <v>84.741590689541354</v>
      </c>
      <c r="AZ271" s="137">
        <f t="shared" si="376"/>
        <v>448.4000000000002</v>
      </c>
      <c r="BA271" s="213">
        <f t="shared" si="395"/>
        <v>12093.000000000002</v>
      </c>
      <c r="BB271" s="228">
        <f t="shared" si="396"/>
        <v>7.9230000000000012E-4</v>
      </c>
      <c r="BC271" s="136" t="str">
        <f t="shared" si="377"/>
        <v>YES</v>
      </c>
      <c r="BD271" s="209">
        <f t="shared" si="378"/>
        <v>3.1954096046328329</v>
      </c>
      <c r="BE271" s="52">
        <f t="shared" si="379"/>
        <v>6.3908192092656663E-2</v>
      </c>
      <c r="BF271" s="126">
        <f t="shared" si="380"/>
        <v>2.065303395447021</v>
      </c>
      <c r="BG271" s="46">
        <f t="shared" si="397"/>
        <v>-0.79406463017185291</v>
      </c>
      <c r="BH271" s="204">
        <f>VLOOKUP(M271,Coefficients!$E$4:$I$7,3)</f>
        <v>0.43099999999999999</v>
      </c>
      <c r="BI271" s="136">
        <f t="shared" si="398"/>
        <v>7.2999999999999995E-2</v>
      </c>
      <c r="BJ271" s="50">
        <f t="shared" si="399"/>
        <v>0.44972862198275876</v>
      </c>
      <c r="BK271" s="134">
        <f t="shared" si="400"/>
        <v>12.791040400699988</v>
      </c>
      <c r="BL271" s="46"/>
      <c r="BM271" s="44"/>
      <c r="CB271" s="205" t="str">
        <f t="shared" si="381"/>
        <v>splash</v>
      </c>
      <c r="CC271" s="212">
        <f t="shared" si="382"/>
        <v>1</v>
      </c>
      <c r="CD271" s="205">
        <f>IF(CB271="atmospheric",IF(CC271&gt;=1,Coefficients!$T$5,Coefficients!$T$4),Coefficients!$T$3)</f>
        <v>7.35</v>
      </c>
      <c r="CE271" s="136">
        <f>IF(S271&lt;Coefficients!$V$3,Coefficients!$X$3-(Coefficients!$X$4-Coefficients!$X$3)*(Coefficients!$V$3-S271)/(Coefficients!$V$4-Coefficients!$V$3),IF(S271&gt;Coefficients!$V$6,(Coefficients!$X$6-Coefficients!$X$5)*(S271-Coefficients!$V$6)/(Coefficients!$V$6-Coefficients!$V$5)+Coefficients!$X$6,VLOOKUP(S271,Coefficients!$V$3:$X$6,3)))</f>
        <v>5.1999999999999975</v>
      </c>
      <c r="CF271" s="119">
        <f t="shared" si="401"/>
        <v>1.6409601519999992E-4</v>
      </c>
      <c r="CG271" s="136">
        <f>VLOOKUP(CB271,Coefficients!$Z$4:$AD$7,4,FALSE)</f>
        <v>0.26500000000000001</v>
      </c>
      <c r="CH271" s="136">
        <f>VLOOKUP(CB271,Coefficients!$Z$4:$AD$7,2,FALSE)</f>
        <v>0.37</v>
      </c>
      <c r="CI271" s="214">
        <f t="shared" si="383"/>
        <v>6.6685537894738456</v>
      </c>
      <c r="CJ271" s="47">
        <f t="shared" si="384"/>
        <v>0.50276938736485277</v>
      </c>
      <c r="CK271" s="34">
        <v>3.35</v>
      </c>
      <c r="CL271" s="52">
        <f t="shared" si="402"/>
        <v>0.15008041413876202</v>
      </c>
      <c r="CM271" s="204">
        <f>VLOOKUP(N271,Coefficients!$E$12:$I$16,3)</f>
        <v>6.0350000000000001</v>
      </c>
      <c r="CN271" s="205">
        <f t="shared" si="403"/>
        <v>7.2999999999999995E-2</v>
      </c>
      <c r="CO271" s="203">
        <f t="shared" si="404"/>
        <v>6.2972441616379333</v>
      </c>
      <c r="CP271" s="189">
        <f t="shared" si="405"/>
        <v>179.10424319773645</v>
      </c>
      <c r="DV271" s="48">
        <f t="shared" si="385"/>
        <v>9.5913679361254688E-3</v>
      </c>
    </row>
    <row r="272" spans="1:126" s="135" customFormat="1" outlineLevel="1">
      <c r="A272" s="133"/>
      <c r="B272" s="56" t="s">
        <v>99</v>
      </c>
      <c r="C272" s="56" t="s">
        <v>196</v>
      </c>
      <c r="D272" s="56">
        <v>2030</v>
      </c>
      <c r="E272" s="57">
        <f>'MIROC(hires) (Wetter)'!M58</f>
        <v>21</v>
      </c>
      <c r="F272" s="57">
        <f>'MIROC(hires) (Wetter)'!S58</f>
        <v>62.418750000000003</v>
      </c>
      <c r="G272" s="57">
        <f>'MIROC(hires) (Wetter)'!K58</f>
        <v>452</v>
      </c>
      <c r="H272" s="146">
        <f t="shared" si="355"/>
        <v>2007</v>
      </c>
      <c r="I272" s="141" t="str">
        <f t="shared" si="356"/>
        <v>Pile No 243 @ Berth 107</v>
      </c>
      <c r="J272" s="205" t="str">
        <f t="shared" si="357"/>
        <v>splash</v>
      </c>
      <c r="K272" s="212">
        <f t="shared" si="358"/>
        <v>1</v>
      </c>
      <c r="L272" s="146" t="str">
        <f t="shared" si="359"/>
        <v>C1</v>
      </c>
      <c r="M272" s="146" t="str">
        <f t="shared" si="360"/>
        <v>CB4</v>
      </c>
      <c r="N272" s="146" t="str">
        <f t="shared" si="361"/>
        <v>CL5</v>
      </c>
      <c r="O272" s="146">
        <f t="shared" si="362"/>
        <v>0</v>
      </c>
      <c r="P272" s="146">
        <f t="shared" si="363"/>
        <v>50</v>
      </c>
      <c r="Q272" s="146">
        <f t="shared" si="364"/>
        <v>1200</v>
      </c>
      <c r="R272" s="146">
        <f t="shared" si="365"/>
        <v>60</v>
      </c>
      <c r="S272" s="146">
        <f t="shared" si="366"/>
        <v>0.37</v>
      </c>
      <c r="T272" s="146">
        <f t="shared" si="367"/>
        <v>310</v>
      </c>
      <c r="U272" s="205"/>
      <c r="V272" s="237">
        <f t="shared" si="386"/>
        <v>6.2854951848963184E-2</v>
      </c>
      <c r="W272" s="214">
        <f t="shared" si="387"/>
        <v>2.0126413832623475</v>
      </c>
      <c r="X272" s="205"/>
      <c r="Y272" s="238">
        <f t="shared" si="388"/>
        <v>0.15059681592671492</v>
      </c>
      <c r="Z272" s="214">
        <f t="shared" si="389"/>
        <v>0.50449933335449504</v>
      </c>
      <c r="AA272" s="205"/>
      <c r="AB272" s="207">
        <f>INDEX(Coefficients!$O$3:$O$7,MATCH(S272,Coefficients!$O$3:$O$7))</f>
        <v>0.3</v>
      </c>
      <c r="AC272" s="207">
        <f>INDEX(Coefficients!$O$3:$O$7,MATCH(S272,Coefficients!$O$3:$O$7)+1)</f>
        <v>0.4</v>
      </c>
      <c r="AD272" s="212">
        <f>INDEX(Coefficients!$P$3:$P$7,MATCH(S272,Coefficients!$O$3:$O$7))</f>
        <v>50</v>
      </c>
      <c r="AE272" s="212">
        <f>INDEX(Coefficients!$P$3:$P$7,MATCH(S272,Coefficients!$O$3:$O$7)+1)</f>
        <v>41.8</v>
      </c>
      <c r="AF272" s="212">
        <f t="shared" si="368"/>
        <v>44.26</v>
      </c>
      <c r="AG272" s="136">
        <f t="shared" si="369"/>
        <v>2030</v>
      </c>
      <c r="AH272" s="137">
        <f t="shared" si="370"/>
        <v>21</v>
      </c>
      <c r="AI272" s="207">
        <f t="shared" si="390"/>
        <v>618.26250000000016</v>
      </c>
      <c r="AJ272" s="213">
        <f t="shared" si="391"/>
        <v>19.943951612903231</v>
      </c>
      <c r="AK272" s="136">
        <v>42</v>
      </c>
      <c r="AL272" s="137">
        <f t="shared" si="371"/>
        <v>62.418750000000003</v>
      </c>
      <c r="AM272" s="214">
        <f t="shared" si="372"/>
        <v>0.99652977438517809</v>
      </c>
      <c r="AN272" s="207">
        <f>INDEX(Coefficients!$K$3:$K$10,MATCH(S272,Coefficients!$K$3:$K$10))</f>
        <v>0.35</v>
      </c>
      <c r="AO272" s="207">
        <f>INDEX(Coefficients!$K$3:$K$10,MATCH(S272,Coefficients!$K$3:$K$10)+1)</f>
        <v>0.4</v>
      </c>
      <c r="AP272" s="207">
        <f>INDEX(Coefficients!$L$3:$L$10,MATCH(S272,Coefficients!$K$3:$K$10))</f>
        <v>0.19142307491680963</v>
      </c>
      <c r="AQ272" s="207">
        <f>INDEX(Coefficients!$L$3:$L$10,MATCH(S272,Coefficients!$K$3:$K$10)+1)</f>
        <v>0.35425563574488944</v>
      </c>
      <c r="AR272" s="214">
        <f>INDEX(Coefficients!$M$3:$M$10,MATCH(S272,Coefficients!$K$3:$K$10))</f>
        <v>0.20023799980895765</v>
      </c>
      <c r="AS272" s="214">
        <f>INDEX(Coefficients!$M$3:$M$10,MATCH(S272,Coefficients!$K$3:$K$10)+1)</f>
        <v>0.20987997823914079</v>
      </c>
      <c r="AT272" s="92">
        <f t="shared" si="392"/>
        <v>2.5655609924804158E-5</v>
      </c>
      <c r="AU272" s="140">
        <f t="shared" si="373"/>
        <v>0.20409479118103091</v>
      </c>
      <c r="AV272" s="215">
        <f t="shared" si="393"/>
        <v>1.2729260971561098E-5</v>
      </c>
      <c r="AW272" s="118">
        <f t="shared" si="394"/>
        <v>4.0169634651424167E-2</v>
      </c>
      <c r="AX272" s="136">
        <f t="shared" si="374"/>
        <v>0.71366705445737511</v>
      </c>
      <c r="AY272" s="205">
        <f t="shared" si="375"/>
        <v>84.741590689541354</v>
      </c>
      <c r="AZ272" s="137">
        <f t="shared" si="376"/>
        <v>452</v>
      </c>
      <c r="BA272" s="213">
        <f t="shared" si="395"/>
        <v>12545.000000000002</v>
      </c>
      <c r="BB272" s="228">
        <f t="shared" si="396"/>
        <v>7.6888709677419369E-4</v>
      </c>
      <c r="BC272" s="136" t="str">
        <f t="shared" si="377"/>
        <v>YES</v>
      </c>
      <c r="BD272" s="209">
        <f t="shared" si="378"/>
        <v>3.1427475924481594</v>
      </c>
      <c r="BE272" s="52">
        <f t="shared" si="379"/>
        <v>6.2854951848963184E-2</v>
      </c>
      <c r="BF272" s="126">
        <f t="shared" si="380"/>
        <v>2.0126413832623475</v>
      </c>
      <c r="BG272" s="46">
        <f t="shared" si="397"/>
        <v>-0.80769900673732775</v>
      </c>
      <c r="BH272" s="204">
        <f>VLOOKUP(M272,Coefficients!$E$4:$I$7,3)</f>
        <v>0.43099999999999999</v>
      </c>
      <c r="BI272" s="136">
        <f t="shared" si="398"/>
        <v>2.5000000000000001E-2</v>
      </c>
      <c r="BJ272" s="50">
        <f t="shared" si="399"/>
        <v>0.43039607862903234</v>
      </c>
      <c r="BK272" s="134">
        <f t="shared" si="400"/>
        <v>13.22143647932902</v>
      </c>
      <c r="BL272" s="46"/>
      <c r="BM272" s="44"/>
      <c r="CB272" s="205" t="str">
        <f t="shared" si="381"/>
        <v>splash</v>
      </c>
      <c r="CC272" s="212">
        <f t="shared" si="382"/>
        <v>1</v>
      </c>
      <c r="CD272" s="205">
        <f>IF(CB272="atmospheric",IF(CC272&gt;=1,Coefficients!$T$5,Coefficients!$T$4),Coefficients!$T$3)</f>
        <v>7.35</v>
      </c>
      <c r="CE272" s="136">
        <f>IF(S272&lt;Coefficients!$V$3,Coefficients!$X$3-(Coefficients!$X$4-Coefficients!$X$3)*(Coefficients!$V$3-S272)/(Coefficients!$V$4-Coefficients!$V$3),IF(S272&gt;Coefficients!$V$6,(Coefficients!$X$6-Coefficients!$X$5)*(S272-Coefficients!$V$6)/(Coefficients!$V$6-Coefficients!$V$5)+Coefficients!$X$6,VLOOKUP(S272,Coefficients!$V$3:$X$6,3)))</f>
        <v>5.1999999999999975</v>
      </c>
      <c r="CF272" s="119">
        <f t="shared" si="401"/>
        <v>1.6409601519999992E-4</v>
      </c>
      <c r="CG272" s="136">
        <f>VLOOKUP(CB272,Coefficients!$Z$4:$AD$7,4,FALSE)</f>
        <v>0.26500000000000001</v>
      </c>
      <c r="CH272" s="136">
        <f>VLOOKUP(CB272,Coefficients!$Z$4:$AD$7,2,FALSE)</f>
        <v>0.37</v>
      </c>
      <c r="CI272" s="214">
        <f t="shared" si="383"/>
        <v>6.6803025309975768</v>
      </c>
      <c r="CJ272" s="47">
        <f t="shared" si="384"/>
        <v>0.50449933335449504</v>
      </c>
      <c r="CK272" s="34">
        <v>3.35</v>
      </c>
      <c r="CL272" s="52">
        <f t="shared" si="402"/>
        <v>0.15059681592671492</v>
      </c>
      <c r="CM272" s="204">
        <f>VLOOKUP(N272,Coefficients!$E$12:$I$16,3)</f>
        <v>6.0350000000000001</v>
      </c>
      <c r="CN272" s="205">
        <f t="shared" si="403"/>
        <v>2.5000000000000001E-2</v>
      </c>
      <c r="CO272" s="203">
        <f t="shared" si="404"/>
        <v>6.0265436995967754</v>
      </c>
      <c r="CP272" s="189">
        <f t="shared" si="405"/>
        <v>185.13078689733322</v>
      </c>
      <c r="DV272" s="48">
        <f t="shared" si="385"/>
        <v>9.4657556136808381E-3</v>
      </c>
    </row>
    <row r="273" spans="1:126" s="135" customFormat="1" outlineLevel="1">
      <c r="A273" s="133"/>
      <c r="B273" s="56" t="s">
        <v>99</v>
      </c>
      <c r="C273" s="56" t="s">
        <v>196</v>
      </c>
      <c r="D273" s="56">
        <v>2031</v>
      </c>
      <c r="E273" s="57">
        <f>'MIROC(hires) (Wetter)'!M59</f>
        <v>21.101500000000001</v>
      </c>
      <c r="F273" s="57">
        <f>'MIROC(hires) (Wetter)'!S59</f>
        <v>62.4140625</v>
      </c>
      <c r="G273" s="57">
        <f>'MIROC(hires) (Wetter)'!K59</f>
        <v>456.75</v>
      </c>
      <c r="H273" s="146">
        <f t="shared" si="355"/>
        <v>2007</v>
      </c>
      <c r="I273" s="141" t="str">
        <f t="shared" si="356"/>
        <v>Pile No 243 @ Berth 107</v>
      </c>
      <c r="J273" s="205" t="str">
        <f t="shared" si="357"/>
        <v>splash</v>
      </c>
      <c r="K273" s="212">
        <f t="shared" si="358"/>
        <v>1</v>
      </c>
      <c r="L273" s="146" t="str">
        <f t="shared" si="359"/>
        <v>C1</v>
      </c>
      <c r="M273" s="146" t="str">
        <f t="shared" si="360"/>
        <v>CB4</v>
      </c>
      <c r="N273" s="146" t="str">
        <f t="shared" si="361"/>
        <v>CL5</v>
      </c>
      <c r="O273" s="146">
        <f t="shared" si="362"/>
        <v>0</v>
      </c>
      <c r="P273" s="146">
        <f t="shared" si="363"/>
        <v>50</v>
      </c>
      <c r="Q273" s="146">
        <f t="shared" si="364"/>
        <v>1200</v>
      </c>
      <c r="R273" s="146">
        <f t="shared" si="365"/>
        <v>60</v>
      </c>
      <c r="S273" s="146">
        <f t="shared" si="366"/>
        <v>0.37</v>
      </c>
      <c r="T273" s="146">
        <f t="shared" si="367"/>
        <v>310</v>
      </c>
      <c r="U273" s="205"/>
      <c r="V273" s="237">
        <f t="shared" si="386"/>
        <v>6.3610767381737696E-2</v>
      </c>
      <c r="W273" s="214">
        <f t="shared" si="387"/>
        <v>2.0504321599010726</v>
      </c>
      <c r="X273" s="205"/>
      <c r="Y273" s="238">
        <f t="shared" si="388"/>
        <v>0.1574405809612881</v>
      </c>
      <c r="Z273" s="214">
        <f t="shared" si="389"/>
        <v>0.52742594622031513</v>
      </c>
      <c r="AA273" s="205"/>
      <c r="AB273" s="207">
        <f>INDEX(Coefficients!$O$3:$O$7,MATCH(S273,Coefficients!$O$3:$O$7))</f>
        <v>0.3</v>
      </c>
      <c r="AC273" s="207">
        <f>INDEX(Coefficients!$O$3:$O$7,MATCH(S273,Coefficients!$O$3:$O$7)+1)</f>
        <v>0.4</v>
      </c>
      <c r="AD273" s="212">
        <f>INDEX(Coefficients!$P$3:$P$7,MATCH(S273,Coefficients!$O$3:$O$7))</f>
        <v>50</v>
      </c>
      <c r="AE273" s="212">
        <f>INDEX(Coefficients!$P$3:$P$7,MATCH(S273,Coefficients!$O$3:$O$7)+1)</f>
        <v>41.8</v>
      </c>
      <c r="AF273" s="212">
        <f t="shared" si="368"/>
        <v>44.26</v>
      </c>
      <c r="AG273" s="136">
        <f t="shared" si="369"/>
        <v>2031</v>
      </c>
      <c r="AH273" s="137">
        <f t="shared" si="370"/>
        <v>21.101500000000001</v>
      </c>
      <c r="AI273" s="207">
        <f t="shared" si="390"/>
        <v>639.36400000000015</v>
      </c>
      <c r="AJ273" s="213">
        <f t="shared" si="391"/>
        <v>19.980125000000005</v>
      </c>
      <c r="AK273" s="136">
        <v>43</v>
      </c>
      <c r="AL273" s="137">
        <f t="shared" si="371"/>
        <v>62.4140625</v>
      </c>
      <c r="AM273" s="214">
        <f t="shared" si="372"/>
        <v>0.99876821437880647</v>
      </c>
      <c r="AN273" s="207">
        <f>INDEX(Coefficients!$K$3:$K$10,MATCH(S273,Coefficients!$K$3:$K$10))</f>
        <v>0.35</v>
      </c>
      <c r="AO273" s="207">
        <f>INDEX(Coefficients!$K$3:$K$10,MATCH(S273,Coefficients!$K$3:$K$10)+1)</f>
        <v>0.4</v>
      </c>
      <c r="AP273" s="207">
        <f>INDEX(Coefficients!$L$3:$L$10,MATCH(S273,Coefficients!$K$3:$K$10))</f>
        <v>0.19142307491680963</v>
      </c>
      <c r="AQ273" s="207">
        <f>INDEX(Coefficients!$L$3:$L$10,MATCH(S273,Coefficients!$K$3:$K$10)+1)</f>
        <v>0.35425563574488944</v>
      </c>
      <c r="AR273" s="214">
        <f>INDEX(Coefficients!$M$3:$M$10,MATCH(S273,Coefficients!$K$3:$K$10))</f>
        <v>0.20023799980895765</v>
      </c>
      <c r="AS273" s="214">
        <f>INDEX(Coefficients!$M$3:$M$10,MATCH(S273,Coefficients!$K$3:$K$10)+1)</f>
        <v>0.20987997823914079</v>
      </c>
      <c r="AT273" s="92">
        <f t="shared" si="392"/>
        <v>2.5655609924804158E-5</v>
      </c>
      <c r="AU273" s="140">
        <f t="shared" si="373"/>
        <v>0.20409479118103091</v>
      </c>
      <c r="AV273" s="215">
        <f t="shared" si="393"/>
        <v>1.2647045275752315E-5</v>
      </c>
      <c r="AW273" s="118">
        <f t="shared" si="394"/>
        <v>3.9910187188556538E-2</v>
      </c>
      <c r="AX273" s="136">
        <f t="shared" si="374"/>
        <v>0.71366705445737511</v>
      </c>
      <c r="AY273" s="205">
        <f t="shared" si="375"/>
        <v>84.741590689541354</v>
      </c>
      <c r="AZ273" s="137">
        <f t="shared" si="376"/>
        <v>456.75</v>
      </c>
      <c r="BA273" s="213">
        <f t="shared" si="395"/>
        <v>13001.750000000002</v>
      </c>
      <c r="BB273" s="228">
        <f t="shared" si="396"/>
        <v>7.7197890625000016E-4</v>
      </c>
      <c r="BC273" s="136" t="str">
        <f t="shared" si="377"/>
        <v>YES</v>
      </c>
      <c r="BD273" s="209">
        <f t="shared" si="378"/>
        <v>3.1805383690868845</v>
      </c>
      <c r="BE273" s="52">
        <f t="shared" si="379"/>
        <v>6.3610767381737696E-2</v>
      </c>
      <c r="BF273" s="126">
        <f t="shared" si="380"/>
        <v>2.0504321599010726</v>
      </c>
      <c r="BG273" s="46">
        <f t="shared" si="397"/>
        <v>-0.81013451089141686</v>
      </c>
      <c r="BH273" s="204">
        <f>VLOOKUP(M273,Coefficients!$E$4:$I$7,3)</f>
        <v>0.43099999999999999</v>
      </c>
      <c r="BI273" s="136">
        <f t="shared" si="398"/>
        <v>2.5000000000000001E-2</v>
      </c>
      <c r="BJ273" s="50">
        <f t="shared" si="399"/>
        <v>0.43078584687500004</v>
      </c>
      <c r="BK273" s="134">
        <f t="shared" si="400"/>
        <v>13.65222232620402</v>
      </c>
      <c r="BL273" s="46"/>
      <c r="BM273" s="44"/>
      <c r="CB273" s="205" t="str">
        <f t="shared" si="381"/>
        <v>splash</v>
      </c>
      <c r="CC273" s="212">
        <f t="shared" si="382"/>
        <v>1</v>
      </c>
      <c r="CD273" s="205">
        <f>IF(CB273="atmospheric",IF(CC273&gt;=1,Coefficients!$T$5,Coefficients!$T$4),Coefficients!$T$3)</f>
        <v>7.35</v>
      </c>
      <c r="CE273" s="136">
        <f>IF(S273&lt;Coefficients!$V$3,Coefficients!$X$3-(Coefficients!$X$4-Coefficients!$X$3)*(Coefficients!$V$3-S273)/(Coefficients!$V$4-Coefficients!$V$3),IF(S273&gt;Coefficients!$V$6,(Coefficients!$X$6-Coefficients!$X$5)*(S273-Coefficients!$V$6)/(Coefficients!$V$6-Coefficients!$V$5)+Coefficients!$X$6,VLOOKUP(S273,Coefficients!$V$3:$X$6,3)))</f>
        <v>5.1999999999999975</v>
      </c>
      <c r="CF273" s="119">
        <f t="shared" si="401"/>
        <v>1.6409601519999992E-4</v>
      </c>
      <c r="CG273" s="136">
        <f>VLOOKUP(CB273,Coefficients!$Z$4:$AD$7,4,FALSE)</f>
        <v>0.26500000000000001</v>
      </c>
      <c r="CH273" s="136">
        <f>VLOOKUP(CB273,Coefficients!$Z$4:$AD$7,2,FALSE)</f>
        <v>0.37</v>
      </c>
      <c r="CI273" s="214">
        <f t="shared" si="383"/>
        <v>6.6797486535485247</v>
      </c>
      <c r="CJ273" s="47">
        <f t="shared" si="384"/>
        <v>0.52742594622031513</v>
      </c>
      <c r="CK273" s="34">
        <v>3.35</v>
      </c>
      <c r="CL273" s="52">
        <f t="shared" si="402"/>
        <v>0.1574405809612881</v>
      </c>
      <c r="CM273" s="204">
        <f>VLOOKUP(N273,Coefficients!$E$12:$I$16,3)</f>
        <v>6.0350000000000001</v>
      </c>
      <c r="CN273" s="205">
        <f t="shared" si="403"/>
        <v>2.5000000000000001E-2</v>
      </c>
      <c r="CO273" s="203">
        <f t="shared" si="404"/>
        <v>6.032001359375001</v>
      </c>
      <c r="CP273" s="189">
        <f t="shared" si="405"/>
        <v>191.16278825670821</v>
      </c>
      <c r="DV273" s="48">
        <f t="shared" si="385"/>
        <v>1.0014916171974138E-2</v>
      </c>
    </row>
    <row r="274" spans="1:126" s="135" customFormat="1" outlineLevel="1">
      <c r="A274" s="133"/>
      <c r="B274" s="56" t="s">
        <v>99</v>
      </c>
      <c r="C274" s="56" t="s">
        <v>196</v>
      </c>
      <c r="D274" s="56">
        <v>2032</v>
      </c>
      <c r="E274" s="57">
        <f>'MIROC(hires) (Wetter)'!M60</f>
        <v>21.203000000000003</v>
      </c>
      <c r="F274" s="57">
        <f>'MIROC(hires) (Wetter)'!S60</f>
        <v>62.409374999999997</v>
      </c>
      <c r="G274" s="57">
        <f>'MIROC(hires) (Wetter)'!K60</f>
        <v>461.5</v>
      </c>
      <c r="H274" s="146">
        <f t="shared" si="355"/>
        <v>2007</v>
      </c>
      <c r="I274" s="141" t="str">
        <f t="shared" si="356"/>
        <v>Pile No 243 @ Berth 107</v>
      </c>
      <c r="J274" s="205" t="str">
        <f t="shared" si="357"/>
        <v>splash</v>
      </c>
      <c r="K274" s="212">
        <f t="shared" si="358"/>
        <v>1</v>
      </c>
      <c r="L274" s="146" t="str">
        <f t="shared" si="359"/>
        <v>C1</v>
      </c>
      <c r="M274" s="146" t="str">
        <f t="shared" si="360"/>
        <v>CB4</v>
      </c>
      <c r="N274" s="146" t="str">
        <f t="shared" si="361"/>
        <v>CL5</v>
      </c>
      <c r="O274" s="146">
        <f t="shared" si="362"/>
        <v>0</v>
      </c>
      <c r="P274" s="146">
        <f t="shared" si="363"/>
        <v>50</v>
      </c>
      <c r="Q274" s="146">
        <f t="shared" si="364"/>
        <v>1200</v>
      </c>
      <c r="R274" s="146">
        <f t="shared" si="365"/>
        <v>60</v>
      </c>
      <c r="S274" s="146">
        <f t="shared" si="366"/>
        <v>0.37</v>
      </c>
      <c r="T274" s="146">
        <f t="shared" si="367"/>
        <v>310</v>
      </c>
      <c r="U274" s="205"/>
      <c r="V274" s="237">
        <f t="shared" si="386"/>
        <v>6.4362994631552442E-2</v>
      </c>
      <c r="W274" s="214">
        <f t="shared" si="387"/>
        <v>2.0880435223918101</v>
      </c>
      <c r="X274" s="205"/>
      <c r="Y274" s="238">
        <f t="shared" si="388"/>
        <v>0.16427803788855921</v>
      </c>
      <c r="Z274" s="214">
        <f t="shared" si="389"/>
        <v>0.55033142692667336</v>
      </c>
      <c r="AA274" s="205"/>
      <c r="AB274" s="207">
        <f>INDEX(Coefficients!$O$3:$O$7,MATCH(S274,Coefficients!$O$3:$O$7))</f>
        <v>0.3</v>
      </c>
      <c r="AC274" s="207">
        <f>INDEX(Coefficients!$O$3:$O$7,MATCH(S274,Coefficients!$O$3:$O$7)+1)</f>
        <v>0.4</v>
      </c>
      <c r="AD274" s="212">
        <f>INDEX(Coefficients!$P$3:$P$7,MATCH(S274,Coefficients!$O$3:$O$7))</f>
        <v>50</v>
      </c>
      <c r="AE274" s="212">
        <f>INDEX(Coefficients!$P$3:$P$7,MATCH(S274,Coefficients!$O$3:$O$7)+1)</f>
        <v>41.8</v>
      </c>
      <c r="AF274" s="212">
        <f t="shared" si="368"/>
        <v>44.26</v>
      </c>
      <c r="AG274" s="136">
        <f t="shared" ref="AG274:AG305" si="406">D274</f>
        <v>2032</v>
      </c>
      <c r="AH274" s="137">
        <f t="shared" ref="AH274:AH305" si="407">E274</f>
        <v>21.203000000000003</v>
      </c>
      <c r="AI274" s="207">
        <f t="shared" si="390"/>
        <v>660.56700000000012</v>
      </c>
      <c r="AJ274" s="213">
        <f t="shared" si="391"/>
        <v>20.017181818181822</v>
      </c>
      <c r="AK274" s="136">
        <v>44</v>
      </c>
      <c r="AL274" s="137">
        <f t="shared" ref="AL274:AL305" si="408">F274</f>
        <v>62.409374999999997</v>
      </c>
      <c r="AM274" s="214">
        <f t="shared" ref="AM274:AM305" si="409">EXP(AF274/RR*(1/293-1/(273+AJ274)))</f>
        <v>1.0010659606394308</v>
      </c>
      <c r="AN274" s="207">
        <f>INDEX(Coefficients!$K$3:$K$10,MATCH(S274,Coefficients!$K$3:$K$10))</f>
        <v>0.35</v>
      </c>
      <c r="AO274" s="207">
        <f>INDEX(Coefficients!$K$3:$K$10,MATCH(S274,Coefficients!$K$3:$K$10)+1)</f>
        <v>0.4</v>
      </c>
      <c r="AP274" s="207">
        <f>INDEX(Coefficients!$L$3:$L$10,MATCH(S274,Coefficients!$K$3:$K$10))</f>
        <v>0.19142307491680963</v>
      </c>
      <c r="AQ274" s="207">
        <f>INDEX(Coefficients!$L$3:$L$10,MATCH(S274,Coefficients!$K$3:$K$10)+1)</f>
        <v>0.35425563574488944</v>
      </c>
      <c r="AR274" s="214">
        <f>INDEX(Coefficients!$M$3:$M$10,MATCH(S274,Coefficients!$K$3:$K$10))</f>
        <v>0.20023799980895765</v>
      </c>
      <c r="AS274" s="214">
        <f>INDEX(Coefficients!$M$3:$M$10,MATCH(S274,Coefficients!$K$3:$K$10)+1)</f>
        <v>0.20987997823914079</v>
      </c>
      <c r="AT274" s="92">
        <f t="shared" si="392"/>
        <v>2.5655609924804158E-5</v>
      </c>
      <c r="AU274" s="140">
        <f t="shared" si="373"/>
        <v>0.20409479118103091</v>
      </c>
      <c r="AV274" s="215">
        <f t="shared" si="393"/>
        <v>1.2567866486422294E-5</v>
      </c>
      <c r="AW274" s="118">
        <f t="shared" si="394"/>
        <v>3.9660323268990834E-2</v>
      </c>
      <c r="AX274" s="136">
        <f t="shared" si="374"/>
        <v>0.71366705445737511</v>
      </c>
      <c r="AY274" s="205">
        <f t="shared" ref="AY274:AY305" si="410">0.75*T274*CaO*AX274*(MCO2_/MCaO)</f>
        <v>84.741590689541354</v>
      </c>
      <c r="AZ274" s="137">
        <f t="shared" ref="AZ274:AZ305" si="411">G274</f>
        <v>461.5</v>
      </c>
      <c r="BA274" s="213">
        <f t="shared" si="395"/>
        <v>13463.250000000002</v>
      </c>
      <c r="BB274" s="228">
        <f t="shared" si="396"/>
        <v>7.7515681818181835E-4</v>
      </c>
      <c r="BC274" s="136" t="str">
        <f t="shared" si="377"/>
        <v>YES</v>
      </c>
      <c r="BD274" s="209">
        <f t="shared" ref="BD274:BD305" si="412">IF(BC274="YES",SQRT((2*AM274*AW274/AY274)*kurban*BB274*(AG274-($C$20-1)))*(1/(AG274-($C$20-1)))^nm*1000,0)</f>
        <v>3.218149731577622</v>
      </c>
      <c r="BE274" s="52">
        <f t="shared" si="379"/>
        <v>6.4362994631552442E-2</v>
      </c>
      <c r="BF274" s="126">
        <f t="shared" ref="BF274:BF305" si="413">BD274-VLOOKUP($C$20,$AG$242:$BD$312,24)</f>
        <v>2.0880435223918101</v>
      </c>
      <c r="BG274" s="46">
        <f t="shared" si="397"/>
        <v>-0.81243357049786336</v>
      </c>
      <c r="BH274" s="204">
        <f>VLOOKUP(M274,Coefficients!$E$4:$I$7,3)</f>
        <v>0.43099999999999999</v>
      </c>
      <c r="BI274" s="136">
        <f t="shared" si="398"/>
        <v>7.2999999999999995E-2</v>
      </c>
      <c r="BJ274" s="50">
        <f t="shared" si="399"/>
        <v>0.43154059154545471</v>
      </c>
      <c r="BK274" s="134">
        <f t="shared" si="400"/>
        <v>14.083762917749475</v>
      </c>
      <c r="BL274" s="46"/>
      <c r="BM274" s="44"/>
      <c r="CB274" s="205" t="str">
        <f t="shared" ref="CB274:CB305" si="414">J274</f>
        <v>splash</v>
      </c>
      <c r="CC274" s="212">
        <f t="shared" ref="CC274:CC305" si="415">K274</f>
        <v>1</v>
      </c>
      <c r="CD274" s="205">
        <f>IF(CB274="atmospheric",IF(CC274&gt;=1,Coefficients!$T$5,Coefficients!$T$4),Coefficients!$T$3)</f>
        <v>7.35</v>
      </c>
      <c r="CE274" s="136">
        <f>IF(S274&lt;Coefficients!$V$3,Coefficients!$X$3-(Coefficients!$X$4-Coefficients!$X$3)*(Coefficients!$V$3-S274)/(Coefficients!$V$4-Coefficients!$V$3),IF(S274&gt;Coefficients!$V$6,(Coefficients!$X$6-Coefficients!$X$5)*(S274-Coefficients!$V$6)/(Coefficients!$V$6-Coefficients!$V$5)+Coefficients!$X$6,VLOOKUP(S274,Coefficients!$V$3:$X$6,3)))</f>
        <v>5.1999999999999975</v>
      </c>
      <c r="CF274" s="119">
        <f t="shared" si="401"/>
        <v>1.6409601519999992E-4</v>
      </c>
      <c r="CG274" s="136">
        <f>VLOOKUP(CB274,Coefficients!$Z$4:$AD$7,4,FALSE)</f>
        <v>0.26500000000000001</v>
      </c>
      <c r="CH274" s="136">
        <f>VLOOKUP(CB274,Coefficients!$Z$4:$AD$7,2,FALSE)</f>
        <v>0.37</v>
      </c>
      <c r="CI274" s="214">
        <f t="shared" ref="CI274:CI305" si="416">CD274*(1-ERF(BD274/(2*(SQRT(CG274*kt*kc*AM274*CF274*10^6*(1/(AG274-($C$20-1)))^CH274*(AG274-($C$20-1)))))))</f>
        <v>6.6791384065647241</v>
      </c>
      <c r="CJ274" s="47">
        <f t="shared" ref="CJ274:CJ305" si="417">CD274*(1-ERF(P274/(2*(SQRT(CG274*kt*kc*AM274*CF274*10^6*(1/(AG274-($C$20-1)))^CH274*(AG274-($C$20-1)))))))</f>
        <v>0.55033142692667336</v>
      </c>
      <c r="CK274" s="34">
        <v>3.35</v>
      </c>
      <c r="CL274" s="52">
        <f t="shared" si="402"/>
        <v>0.16427803788855921</v>
      </c>
      <c r="CM274" s="204">
        <f>VLOOKUP(N274,Coefficients!$E$12:$I$16,3)</f>
        <v>6.0350000000000001</v>
      </c>
      <c r="CN274" s="205">
        <f t="shared" si="403"/>
        <v>7.2999999999999995E-2</v>
      </c>
      <c r="CO274" s="203">
        <f t="shared" si="404"/>
        <v>6.0425695359090934</v>
      </c>
      <c r="CP274" s="189">
        <f t="shared" si="405"/>
        <v>197.20535779261729</v>
      </c>
      <c r="DV274" s="48">
        <f t="shared" ref="DV274:DV300" si="418">BE274*CL274</f>
        <v>1.0573426470703305E-2</v>
      </c>
    </row>
    <row r="275" spans="1:126" s="135" customFormat="1" outlineLevel="1">
      <c r="A275" s="133"/>
      <c r="B275" s="56" t="s">
        <v>99</v>
      </c>
      <c r="C275" s="56" t="s">
        <v>196</v>
      </c>
      <c r="D275" s="56">
        <v>2033</v>
      </c>
      <c r="E275" s="57">
        <f>'MIROC(hires) (Wetter)'!M61</f>
        <v>21.304500000000001</v>
      </c>
      <c r="F275" s="57">
        <f>'MIROC(hires) (Wetter)'!S61</f>
        <v>62.404687500000001</v>
      </c>
      <c r="G275" s="57">
        <f>'MIROC(hires) (Wetter)'!K61</f>
        <v>466.25</v>
      </c>
      <c r="H275" s="146">
        <f t="shared" si="355"/>
        <v>2007</v>
      </c>
      <c r="I275" s="141" t="str">
        <f t="shared" si="356"/>
        <v>Pile No 243 @ Berth 107</v>
      </c>
      <c r="J275" s="205" t="str">
        <f t="shared" si="357"/>
        <v>splash</v>
      </c>
      <c r="K275" s="212">
        <f t="shared" si="358"/>
        <v>1</v>
      </c>
      <c r="L275" s="146" t="str">
        <f t="shared" si="359"/>
        <v>C1</v>
      </c>
      <c r="M275" s="146" t="str">
        <f t="shared" si="360"/>
        <v>CB4</v>
      </c>
      <c r="N275" s="146" t="str">
        <f t="shared" si="361"/>
        <v>CL5</v>
      </c>
      <c r="O275" s="146">
        <f t="shared" si="362"/>
        <v>0</v>
      </c>
      <c r="P275" s="146">
        <f t="shared" si="363"/>
        <v>50</v>
      </c>
      <c r="Q275" s="146">
        <f t="shared" si="364"/>
        <v>1200</v>
      </c>
      <c r="R275" s="146">
        <f t="shared" si="365"/>
        <v>60</v>
      </c>
      <c r="S275" s="146">
        <f t="shared" si="366"/>
        <v>0.37</v>
      </c>
      <c r="T275" s="146">
        <f t="shared" si="367"/>
        <v>310</v>
      </c>
      <c r="U275" s="205"/>
      <c r="V275" s="237">
        <f t="shared" si="386"/>
        <v>6.5111832530893518E-2</v>
      </c>
      <c r="W275" s="214">
        <f t="shared" si="387"/>
        <v>2.1254854173588642</v>
      </c>
      <c r="X275" s="205"/>
      <c r="Y275" s="238">
        <f t="shared" si="388"/>
        <v>0.17110562931804826</v>
      </c>
      <c r="Z275" s="214">
        <f t="shared" si="389"/>
        <v>0.57320385821546171</v>
      </c>
      <c r="AA275" s="205"/>
      <c r="AB275" s="207">
        <f>INDEX(Coefficients!$O$3:$O$7,MATCH(S275,Coefficients!$O$3:$O$7))</f>
        <v>0.3</v>
      </c>
      <c r="AC275" s="207">
        <f>INDEX(Coefficients!$O$3:$O$7,MATCH(S275,Coefficients!$O$3:$O$7)+1)</f>
        <v>0.4</v>
      </c>
      <c r="AD275" s="212">
        <f>INDEX(Coefficients!$P$3:$P$7,MATCH(S275,Coefficients!$O$3:$O$7))</f>
        <v>50</v>
      </c>
      <c r="AE275" s="212">
        <f>INDEX(Coefficients!$P$3:$P$7,MATCH(S275,Coefficients!$O$3:$O$7)+1)</f>
        <v>41.8</v>
      </c>
      <c r="AF275" s="212">
        <f t="shared" si="368"/>
        <v>44.26</v>
      </c>
      <c r="AG275" s="136">
        <f t="shared" si="406"/>
        <v>2033</v>
      </c>
      <c r="AH275" s="137">
        <f t="shared" si="407"/>
        <v>21.304500000000001</v>
      </c>
      <c r="AI275" s="207">
        <f t="shared" si="390"/>
        <v>681.87150000000008</v>
      </c>
      <c r="AJ275" s="213">
        <f t="shared" si="391"/>
        <v>20.055044117647061</v>
      </c>
      <c r="AK275" s="136">
        <v>45</v>
      </c>
      <c r="AL275" s="137">
        <f t="shared" si="408"/>
        <v>62.404687500000001</v>
      </c>
      <c r="AM275" s="214">
        <f t="shared" si="409"/>
        <v>1.0034185091540433</v>
      </c>
      <c r="AN275" s="207">
        <f>INDEX(Coefficients!$K$3:$K$10,MATCH(S275,Coefficients!$K$3:$K$10))</f>
        <v>0.35</v>
      </c>
      <c r="AO275" s="207">
        <f>INDEX(Coefficients!$K$3:$K$10,MATCH(S275,Coefficients!$K$3:$K$10)+1)</f>
        <v>0.4</v>
      </c>
      <c r="AP275" s="207">
        <f>INDEX(Coefficients!$L$3:$L$10,MATCH(S275,Coefficients!$K$3:$K$10))</f>
        <v>0.19142307491680963</v>
      </c>
      <c r="AQ275" s="207">
        <f>INDEX(Coefficients!$L$3:$L$10,MATCH(S275,Coefficients!$K$3:$K$10)+1)</f>
        <v>0.35425563574488944</v>
      </c>
      <c r="AR275" s="214">
        <f>INDEX(Coefficients!$M$3:$M$10,MATCH(S275,Coefficients!$K$3:$K$10))</f>
        <v>0.20023799980895765</v>
      </c>
      <c r="AS275" s="214">
        <f>INDEX(Coefficients!$M$3:$M$10,MATCH(S275,Coefficients!$K$3:$K$10)+1)</f>
        <v>0.20987997823914079</v>
      </c>
      <c r="AT275" s="92">
        <f t="shared" si="392"/>
        <v>2.5655609924804158E-5</v>
      </c>
      <c r="AU275" s="140">
        <f t="shared" si="373"/>
        <v>0.20409479118103091</v>
      </c>
      <c r="AV275" s="215">
        <f t="shared" si="393"/>
        <v>1.2491525361741082E-5</v>
      </c>
      <c r="AW275" s="118">
        <f t="shared" si="394"/>
        <v>3.9419414146758661E-2</v>
      </c>
      <c r="AX275" s="136">
        <f t="shared" si="374"/>
        <v>0.71366705445737511</v>
      </c>
      <c r="AY275" s="205">
        <f t="shared" si="410"/>
        <v>84.741590689541354</v>
      </c>
      <c r="AZ275" s="137">
        <f t="shared" si="411"/>
        <v>466.25</v>
      </c>
      <c r="BA275" s="213">
        <f t="shared" si="395"/>
        <v>13929.500000000002</v>
      </c>
      <c r="BB275" s="228">
        <f t="shared" si="396"/>
        <v>7.7841323529411778E-4</v>
      </c>
      <c r="BC275" s="136" t="str">
        <f t="shared" si="377"/>
        <v>YES</v>
      </c>
      <c r="BD275" s="209">
        <f t="shared" si="412"/>
        <v>3.255591626544676</v>
      </c>
      <c r="BE275" s="52">
        <f t="shared" si="379"/>
        <v>6.5111832530893518E-2</v>
      </c>
      <c r="BF275" s="126">
        <f t="shared" si="413"/>
        <v>2.1254854173588642</v>
      </c>
      <c r="BG275" s="46">
        <f t="shared" si="397"/>
        <v>-0.81460729138786037</v>
      </c>
      <c r="BH275" s="204">
        <f>VLOOKUP(M275,Coefficients!$E$4:$I$7,3)</f>
        <v>0.43099999999999999</v>
      </c>
      <c r="BI275" s="136">
        <f t="shared" si="398"/>
        <v>7.2999999999999995E-2</v>
      </c>
      <c r="BJ275" s="50">
        <f t="shared" si="399"/>
        <v>0.43273185307352952</v>
      </c>
      <c r="BK275" s="134">
        <f t="shared" si="400"/>
        <v>14.516494770823003</v>
      </c>
      <c r="BL275" s="46"/>
      <c r="BM275" s="44"/>
      <c r="CB275" s="205" t="str">
        <f t="shared" si="414"/>
        <v>splash</v>
      </c>
      <c r="CC275" s="212">
        <f t="shared" si="415"/>
        <v>1</v>
      </c>
      <c r="CD275" s="205">
        <f>IF(CB275="atmospheric",IF(CC275&gt;=1,Coefficients!$T$5,Coefficients!$T$4),Coefficients!$T$3)</f>
        <v>7.35</v>
      </c>
      <c r="CE275" s="136">
        <f>IF(S275&lt;Coefficients!$V$3,Coefficients!$X$3-(Coefficients!$X$4-Coefficients!$X$3)*(Coefficients!$V$3-S275)/(Coefficients!$V$4-Coefficients!$V$3),IF(S275&gt;Coefficients!$V$6,(Coefficients!$X$6-Coefficients!$X$5)*(S275-Coefficients!$V$6)/(Coefficients!$V$6-Coefficients!$V$5)+Coefficients!$X$6,VLOOKUP(S275,Coefficients!$V$3:$X$6,3)))</f>
        <v>5.1999999999999975</v>
      </c>
      <c r="CF275" s="119">
        <f t="shared" si="401"/>
        <v>1.6409601519999992E-4</v>
      </c>
      <c r="CG275" s="136">
        <f>VLOOKUP(CB275,Coefficients!$Z$4:$AD$7,4,FALSE)</f>
        <v>0.26500000000000001</v>
      </c>
      <c r="CH275" s="136">
        <f>VLOOKUP(CB275,Coefficients!$Z$4:$AD$7,2,FALSE)</f>
        <v>0.37</v>
      </c>
      <c r="CI275" s="214">
        <f t="shared" si="416"/>
        <v>6.678476758280075</v>
      </c>
      <c r="CJ275" s="47">
        <f t="shared" si="417"/>
        <v>0.57320385821546171</v>
      </c>
      <c r="CK275" s="34">
        <v>3.35</v>
      </c>
      <c r="CL275" s="52">
        <f t="shared" si="402"/>
        <v>0.17110562931804826</v>
      </c>
      <c r="CM275" s="204">
        <f>VLOOKUP(N275,Coefficients!$E$12:$I$16,3)</f>
        <v>6.0350000000000001</v>
      </c>
      <c r="CN275" s="205">
        <f t="shared" si="403"/>
        <v>7.2999999999999995E-2</v>
      </c>
      <c r="CO275" s="203">
        <f t="shared" si="404"/>
        <v>6.0592499612500017</v>
      </c>
      <c r="CP275" s="189">
        <f t="shared" si="405"/>
        <v>203.2646077538673</v>
      </c>
      <c r="DV275" s="48">
        <f t="shared" si="418"/>
        <v>1.1141001081249902E-2</v>
      </c>
    </row>
    <row r="276" spans="1:126" s="135" customFormat="1" outlineLevel="1">
      <c r="A276" s="133"/>
      <c r="B276" s="56" t="s">
        <v>99</v>
      </c>
      <c r="C276" s="56" t="s">
        <v>196</v>
      </c>
      <c r="D276" s="56">
        <v>2034</v>
      </c>
      <c r="E276" s="57">
        <f>'MIROC(hires) (Wetter)'!M62</f>
        <v>21.406000000000002</v>
      </c>
      <c r="F276" s="57">
        <f>'MIROC(hires) (Wetter)'!S62</f>
        <v>62.4</v>
      </c>
      <c r="G276" s="57">
        <f>'MIROC(hires) (Wetter)'!K62</f>
        <v>471</v>
      </c>
      <c r="H276" s="146">
        <f t="shared" si="355"/>
        <v>2007</v>
      </c>
      <c r="I276" s="141" t="str">
        <f t="shared" si="356"/>
        <v>Pile No 243 @ Berth 107</v>
      </c>
      <c r="J276" s="205" t="str">
        <f t="shared" si="357"/>
        <v>splash</v>
      </c>
      <c r="K276" s="212">
        <f t="shared" si="358"/>
        <v>1</v>
      </c>
      <c r="L276" s="146" t="str">
        <f t="shared" si="359"/>
        <v>C1</v>
      </c>
      <c r="M276" s="146" t="str">
        <f t="shared" si="360"/>
        <v>CB4</v>
      </c>
      <c r="N276" s="146" t="str">
        <f t="shared" si="361"/>
        <v>CL5</v>
      </c>
      <c r="O276" s="146">
        <f t="shared" si="362"/>
        <v>0</v>
      </c>
      <c r="P276" s="146">
        <f t="shared" si="363"/>
        <v>50</v>
      </c>
      <c r="Q276" s="146">
        <f t="shared" si="364"/>
        <v>1200</v>
      </c>
      <c r="R276" s="146">
        <f t="shared" si="365"/>
        <v>60</v>
      </c>
      <c r="S276" s="146">
        <f t="shared" si="366"/>
        <v>0.37</v>
      </c>
      <c r="T276" s="146">
        <f t="shared" si="367"/>
        <v>310</v>
      </c>
      <c r="U276" s="205"/>
      <c r="V276" s="237">
        <f t="shared" si="386"/>
        <v>6.5857469997527979E-2</v>
      </c>
      <c r="W276" s="214">
        <f t="shared" si="387"/>
        <v>2.1627672906905868</v>
      </c>
      <c r="X276" s="205"/>
      <c r="Y276" s="238">
        <f t="shared" si="388"/>
        <v>0.17792020986603721</v>
      </c>
      <c r="Z276" s="214">
        <f t="shared" si="389"/>
        <v>0.59603270305122469</v>
      </c>
      <c r="AA276" s="205"/>
      <c r="AB276" s="207">
        <f>INDEX(Coefficients!$O$3:$O$7,MATCH(S276,Coefficients!$O$3:$O$7))</f>
        <v>0.3</v>
      </c>
      <c r="AC276" s="207">
        <f>INDEX(Coefficients!$O$3:$O$7,MATCH(S276,Coefficients!$O$3:$O$7)+1)</f>
        <v>0.4</v>
      </c>
      <c r="AD276" s="212">
        <f>INDEX(Coefficients!$P$3:$P$7,MATCH(S276,Coefficients!$O$3:$O$7))</f>
        <v>50</v>
      </c>
      <c r="AE276" s="212">
        <f>INDEX(Coefficients!$P$3:$P$7,MATCH(S276,Coefficients!$O$3:$O$7)+1)</f>
        <v>41.8</v>
      </c>
      <c r="AF276" s="212">
        <f t="shared" si="368"/>
        <v>44.26</v>
      </c>
      <c r="AG276" s="136">
        <f t="shared" si="406"/>
        <v>2034</v>
      </c>
      <c r="AH276" s="137">
        <f t="shared" si="407"/>
        <v>21.406000000000002</v>
      </c>
      <c r="AI276" s="207">
        <f t="shared" si="390"/>
        <v>703.27750000000003</v>
      </c>
      <c r="AJ276" s="213">
        <f t="shared" si="391"/>
        <v>20.093642857142857</v>
      </c>
      <c r="AK276" s="136">
        <v>46</v>
      </c>
      <c r="AL276" s="137">
        <f t="shared" si="408"/>
        <v>62.4</v>
      </c>
      <c r="AM276" s="214">
        <f t="shared" si="409"/>
        <v>1.0058218790037534</v>
      </c>
      <c r="AN276" s="207">
        <f>INDEX(Coefficients!$K$3:$K$10,MATCH(S276,Coefficients!$K$3:$K$10))</f>
        <v>0.35</v>
      </c>
      <c r="AO276" s="207">
        <f>INDEX(Coefficients!$K$3:$K$10,MATCH(S276,Coefficients!$K$3:$K$10)+1)</f>
        <v>0.4</v>
      </c>
      <c r="AP276" s="207">
        <f>INDEX(Coefficients!$L$3:$L$10,MATCH(S276,Coefficients!$K$3:$K$10))</f>
        <v>0.19142307491680963</v>
      </c>
      <c r="AQ276" s="207">
        <f>INDEX(Coefficients!$L$3:$L$10,MATCH(S276,Coefficients!$K$3:$K$10)+1)</f>
        <v>0.35425563574488944</v>
      </c>
      <c r="AR276" s="214">
        <f>INDEX(Coefficients!$M$3:$M$10,MATCH(S276,Coefficients!$K$3:$K$10))</f>
        <v>0.20023799980895765</v>
      </c>
      <c r="AS276" s="214">
        <f>INDEX(Coefficients!$M$3:$M$10,MATCH(S276,Coefficients!$K$3:$K$10)+1)</f>
        <v>0.20987997823914079</v>
      </c>
      <c r="AT276" s="92">
        <f t="shared" si="392"/>
        <v>2.5655609924804158E-5</v>
      </c>
      <c r="AU276" s="140">
        <f t="shared" si="373"/>
        <v>0.20409479118103091</v>
      </c>
      <c r="AV276" s="215">
        <f t="shared" si="393"/>
        <v>1.241784111386798E-5</v>
      </c>
      <c r="AW276" s="118">
        <f t="shared" si="394"/>
        <v>3.9186889311008943E-2</v>
      </c>
      <c r="AX276" s="136">
        <f t="shared" si="374"/>
        <v>0.71366705445737511</v>
      </c>
      <c r="AY276" s="205">
        <f t="shared" si="410"/>
        <v>84.741590689541354</v>
      </c>
      <c r="AZ276" s="137">
        <f t="shared" si="411"/>
        <v>471</v>
      </c>
      <c r="BA276" s="213">
        <f t="shared" si="395"/>
        <v>14400.500000000002</v>
      </c>
      <c r="BB276" s="228">
        <f t="shared" si="396"/>
        <v>7.8174142857142864E-4</v>
      </c>
      <c r="BC276" s="136" t="str">
        <f t="shared" si="377"/>
        <v>YES</v>
      </c>
      <c r="BD276" s="209">
        <f t="shared" si="412"/>
        <v>3.2928734998763987</v>
      </c>
      <c r="BE276" s="52">
        <f t="shared" si="379"/>
        <v>6.5857469997527979E-2</v>
      </c>
      <c r="BF276" s="126">
        <f t="shared" si="413"/>
        <v>2.1627672906905868</v>
      </c>
      <c r="BG276" s="46">
        <f t="shared" si="397"/>
        <v>-0.8166655713442631</v>
      </c>
      <c r="BH276" s="204">
        <f>VLOOKUP(M276,Coefficients!$E$4:$I$7,3)</f>
        <v>0.43099999999999999</v>
      </c>
      <c r="BI276" s="136">
        <f t="shared" si="398"/>
        <v>7.2999999999999995E-2</v>
      </c>
      <c r="BJ276" s="50">
        <f t="shared" si="399"/>
        <v>0.43394628521428569</v>
      </c>
      <c r="BK276" s="134">
        <f t="shared" si="400"/>
        <v>14.950441056037288</v>
      </c>
      <c r="BL276" s="46"/>
      <c r="BM276" s="44"/>
      <c r="CB276" s="205" t="str">
        <f t="shared" si="414"/>
        <v>splash</v>
      </c>
      <c r="CC276" s="212">
        <f t="shared" si="415"/>
        <v>1</v>
      </c>
      <c r="CD276" s="205">
        <f>IF(CB276="atmospheric",IF(CC276&gt;=1,Coefficients!$T$5,Coefficients!$T$4),Coefficients!$T$3)</f>
        <v>7.35</v>
      </c>
      <c r="CE276" s="136">
        <f>IF(S276&lt;Coefficients!$V$3,Coefficients!$X$3-(Coefficients!$X$4-Coefficients!$X$3)*(Coefficients!$V$3-S276)/(Coefficients!$V$4-Coefficients!$V$3),IF(S276&gt;Coefficients!$V$6,(Coefficients!$X$6-Coefficients!$X$5)*(S276-Coefficients!$V$6)/(Coefficients!$V$6-Coefficients!$V$5)+Coefficients!$X$6,VLOOKUP(S276,Coefficients!$V$3:$X$6,3)))</f>
        <v>5.1999999999999975</v>
      </c>
      <c r="CF276" s="119">
        <f t="shared" si="401"/>
        <v>1.6409601519999992E-4</v>
      </c>
      <c r="CG276" s="136">
        <f>VLOOKUP(CB276,Coefficients!$Z$4:$AD$7,4,FALSE)</f>
        <v>0.26500000000000001</v>
      </c>
      <c r="CH276" s="136">
        <f>VLOOKUP(CB276,Coefficients!$Z$4:$AD$7,2,FALSE)</f>
        <v>0.37</v>
      </c>
      <c r="CI276" s="214">
        <f t="shared" si="416"/>
        <v>6.6777681363943051</v>
      </c>
      <c r="CJ276" s="47">
        <f t="shared" si="417"/>
        <v>0.59603270305122469</v>
      </c>
      <c r="CK276" s="34">
        <v>3.35</v>
      </c>
      <c r="CL276" s="52">
        <f t="shared" si="402"/>
        <v>0.17792020986603721</v>
      </c>
      <c r="CM276" s="204">
        <f>VLOOKUP(N276,Coefficients!$E$12:$I$16,3)</f>
        <v>6.0350000000000001</v>
      </c>
      <c r="CN276" s="205">
        <f t="shared" si="403"/>
        <v>7.2999999999999995E-2</v>
      </c>
      <c r="CO276" s="203">
        <f t="shared" si="404"/>
        <v>6.0762548289285716</v>
      </c>
      <c r="CP276" s="189">
        <f t="shared" si="405"/>
        <v>209.34086258279586</v>
      </c>
      <c r="DV276" s="48">
        <f t="shared" si="418"/>
        <v>1.1717374883206427E-2</v>
      </c>
    </row>
    <row r="277" spans="1:126" s="135" customFormat="1" outlineLevel="1">
      <c r="A277" s="133"/>
      <c r="B277" s="56" t="s">
        <v>99</v>
      </c>
      <c r="C277" s="56" t="s">
        <v>196</v>
      </c>
      <c r="D277" s="56">
        <v>2035</v>
      </c>
      <c r="E277" s="57">
        <f>'MIROC(hires) (Wetter)'!M63</f>
        <v>21.5075</v>
      </c>
      <c r="F277" s="57">
        <f>'MIROC(hires) (Wetter)'!S63</f>
        <v>62.395312500000003</v>
      </c>
      <c r="G277" s="57">
        <f>'MIROC(hires) (Wetter)'!K63</f>
        <v>475.75</v>
      </c>
      <c r="H277" s="146">
        <f t="shared" si="355"/>
        <v>2007</v>
      </c>
      <c r="I277" s="141" t="str">
        <f t="shared" si="356"/>
        <v>Pile No 243 @ Berth 107</v>
      </c>
      <c r="J277" s="205" t="str">
        <f t="shared" si="357"/>
        <v>splash</v>
      </c>
      <c r="K277" s="212">
        <f t="shared" si="358"/>
        <v>1</v>
      </c>
      <c r="L277" s="146" t="str">
        <f t="shared" si="359"/>
        <v>C1</v>
      </c>
      <c r="M277" s="146" t="str">
        <f t="shared" si="360"/>
        <v>CB4</v>
      </c>
      <c r="N277" s="146" t="str">
        <f t="shared" si="361"/>
        <v>CL5</v>
      </c>
      <c r="O277" s="146">
        <f t="shared" si="362"/>
        <v>0</v>
      </c>
      <c r="P277" s="146">
        <f t="shared" si="363"/>
        <v>50</v>
      </c>
      <c r="Q277" s="146">
        <f t="shared" si="364"/>
        <v>1200</v>
      </c>
      <c r="R277" s="146">
        <f t="shared" si="365"/>
        <v>60</v>
      </c>
      <c r="S277" s="146">
        <f t="shared" si="366"/>
        <v>0.37</v>
      </c>
      <c r="T277" s="146">
        <f t="shared" si="367"/>
        <v>310</v>
      </c>
      <c r="U277" s="205"/>
      <c r="V277" s="237">
        <f t="shared" si="386"/>
        <v>6.6600086342300288E-2</v>
      </c>
      <c r="W277" s="214">
        <f t="shared" si="387"/>
        <v>2.1998981079292026</v>
      </c>
      <c r="X277" s="205"/>
      <c r="Y277" s="238">
        <f t="shared" si="388"/>
        <v>0.1847189835614681</v>
      </c>
      <c r="Z277" s="214">
        <f t="shared" si="389"/>
        <v>0.61880859493091811</v>
      </c>
      <c r="AA277" s="205"/>
      <c r="AB277" s="207">
        <f>INDEX(Coefficients!$O$3:$O$7,MATCH(S277,Coefficients!$O$3:$O$7))</f>
        <v>0.3</v>
      </c>
      <c r="AC277" s="207">
        <f>INDEX(Coefficients!$O$3:$O$7,MATCH(S277,Coefficients!$O$3:$O$7)+1)</f>
        <v>0.4</v>
      </c>
      <c r="AD277" s="212">
        <f>INDEX(Coefficients!$P$3:$P$7,MATCH(S277,Coefficients!$O$3:$O$7))</f>
        <v>50</v>
      </c>
      <c r="AE277" s="212">
        <f>INDEX(Coefficients!$P$3:$P$7,MATCH(S277,Coefficients!$O$3:$O$7)+1)</f>
        <v>41.8</v>
      </c>
      <c r="AF277" s="212">
        <f t="shared" si="368"/>
        <v>44.26</v>
      </c>
      <c r="AG277" s="136">
        <f t="shared" si="406"/>
        <v>2035</v>
      </c>
      <c r="AH277" s="137">
        <f t="shared" si="407"/>
        <v>21.5075</v>
      </c>
      <c r="AI277" s="207">
        <f t="shared" si="390"/>
        <v>724.78500000000008</v>
      </c>
      <c r="AJ277" s="213">
        <f t="shared" si="391"/>
        <v>20.13291666666667</v>
      </c>
      <c r="AK277" s="136">
        <v>47</v>
      </c>
      <c r="AL277" s="137">
        <f t="shared" si="408"/>
        <v>62.395312500000003</v>
      </c>
      <c r="AM277" s="214">
        <f t="shared" si="409"/>
        <v>1.0082725389161578</v>
      </c>
      <c r="AN277" s="207">
        <f>INDEX(Coefficients!$K$3:$K$10,MATCH(S277,Coefficients!$K$3:$K$10))</f>
        <v>0.35</v>
      </c>
      <c r="AO277" s="207">
        <f>INDEX(Coefficients!$K$3:$K$10,MATCH(S277,Coefficients!$K$3:$K$10)+1)</f>
        <v>0.4</v>
      </c>
      <c r="AP277" s="207">
        <f>INDEX(Coefficients!$L$3:$L$10,MATCH(S277,Coefficients!$K$3:$K$10))</f>
        <v>0.19142307491680963</v>
      </c>
      <c r="AQ277" s="207">
        <f>INDEX(Coefficients!$L$3:$L$10,MATCH(S277,Coefficients!$K$3:$K$10)+1)</f>
        <v>0.35425563574488944</v>
      </c>
      <c r="AR277" s="214">
        <f>INDEX(Coefficients!$M$3:$M$10,MATCH(S277,Coefficients!$K$3:$K$10))</f>
        <v>0.20023799980895765</v>
      </c>
      <c r="AS277" s="214">
        <f>INDEX(Coefficients!$M$3:$M$10,MATCH(S277,Coefficients!$K$3:$K$10)+1)</f>
        <v>0.20987997823914079</v>
      </c>
      <c r="AT277" s="92">
        <f t="shared" si="392"/>
        <v>2.5655609924804158E-5</v>
      </c>
      <c r="AU277" s="140">
        <f t="shared" si="373"/>
        <v>0.20409479118103091</v>
      </c>
      <c r="AV277" s="215">
        <f t="shared" si="393"/>
        <v>1.234664922916634E-5</v>
      </c>
      <c r="AW277" s="118">
        <f t="shared" si="394"/>
        <v>3.8962229607275925E-2</v>
      </c>
      <c r="AX277" s="136">
        <f t="shared" si="374"/>
        <v>0.71366705445737511</v>
      </c>
      <c r="AY277" s="205">
        <f t="shared" si="410"/>
        <v>84.741590689541354</v>
      </c>
      <c r="AZ277" s="137">
        <f t="shared" si="411"/>
        <v>475.75</v>
      </c>
      <c r="BA277" s="213">
        <f t="shared" si="395"/>
        <v>14876.250000000002</v>
      </c>
      <c r="BB277" s="228">
        <f t="shared" si="396"/>
        <v>7.8513541666666684E-4</v>
      </c>
      <c r="BC277" s="136" t="str">
        <f t="shared" si="377"/>
        <v>YES</v>
      </c>
      <c r="BD277" s="209">
        <f t="shared" si="412"/>
        <v>3.3300043171150144</v>
      </c>
      <c r="BE277" s="52">
        <f t="shared" si="379"/>
        <v>6.6600086342300288E-2</v>
      </c>
      <c r="BF277" s="126">
        <f t="shared" si="413"/>
        <v>2.1998981079292026</v>
      </c>
      <c r="BG277" s="46">
        <f t="shared" si="397"/>
        <v>-0.81861726267850898</v>
      </c>
      <c r="BH277" s="204">
        <f>VLOOKUP(M277,Coefficients!$E$4:$I$7,3)</f>
        <v>0.43099999999999999</v>
      </c>
      <c r="BI277" s="136">
        <f t="shared" si="398"/>
        <v>7.2999999999999995E-2</v>
      </c>
      <c r="BJ277" s="50">
        <f t="shared" si="399"/>
        <v>0.4351819570833334</v>
      </c>
      <c r="BK277" s="134">
        <f t="shared" si="400"/>
        <v>15.385623013120622</v>
      </c>
      <c r="BL277" s="46"/>
      <c r="BM277" s="44"/>
      <c r="CB277" s="205" t="str">
        <f t="shared" si="414"/>
        <v>splash</v>
      </c>
      <c r="CC277" s="212">
        <f t="shared" si="415"/>
        <v>1</v>
      </c>
      <c r="CD277" s="205">
        <f>IF(CB277="atmospheric",IF(CC277&gt;=1,Coefficients!$T$5,Coefficients!$T$4),Coefficients!$T$3)</f>
        <v>7.35</v>
      </c>
      <c r="CE277" s="136">
        <f>IF(S277&lt;Coefficients!$V$3,Coefficients!$X$3-(Coefficients!$X$4-Coefficients!$X$3)*(Coefficients!$V$3-S277)/(Coefficients!$V$4-Coefficients!$V$3),IF(S277&gt;Coefficients!$V$6,(Coefficients!$X$6-Coefficients!$X$5)*(S277-Coefficients!$V$6)/(Coefficients!$V$6-Coefficients!$V$5)+Coefficients!$X$6,VLOOKUP(S277,Coefficients!$V$3:$X$6,3)))</f>
        <v>5.1999999999999975</v>
      </c>
      <c r="CF277" s="119">
        <f t="shared" si="401"/>
        <v>1.6409601519999992E-4</v>
      </c>
      <c r="CG277" s="136">
        <f>VLOOKUP(CB277,Coefficients!$Z$4:$AD$7,4,FALSE)</f>
        <v>0.26500000000000001</v>
      </c>
      <c r="CH277" s="136">
        <f>VLOOKUP(CB277,Coefficients!$Z$4:$AD$7,2,FALSE)</f>
        <v>0.37</v>
      </c>
      <c r="CI277" s="214">
        <f t="shared" si="416"/>
        <v>6.6770165001185076</v>
      </c>
      <c r="CJ277" s="47">
        <f t="shared" si="417"/>
        <v>0.61880859493091811</v>
      </c>
      <c r="CK277" s="34">
        <v>3.35</v>
      </c>
      <c r="CL277" s="52">
        <f t="shared" si="402"/>
        <v>0.1847189835614681</v>
      </c>
      <c r="CM277" s="204">
        <f>VLOOKUP(N277,Coefficients!$E$12:$I$16,3)</f>
        <v>6.0350000000000001</v>
      </c>
      <c r="CN277" s="205">
        <f t="shared" si="403"/>
        <v>7.2999999999999995E-2</v>
      </c>
      <c r="CO277" s="203">
        <f t="shared" si="404"/>
        <v>6.0935571020833352</v>
      </c>
      <c r="CP277" s="189">
        <f t="shared" si="405"/>
        <v>215.4344196848792</v>
      </c>
      <c r="DV277" s="48">
        <f t="shared" si="418"/>
        <v>1.2302300254255723E-2</v>
      </c>
    </row>
    <row r="278" spans="1:126" s="135" customFormat="1" outlineLevel="1">
      <c r="A278" s="133"/>
      <c r="B278" s="56" t="s">
        <v>99</v>
      </c>
      <c r="C278" s="56" t="s">
        <v>196</v>
      </c>
      <c r="D278" s="56">
        <v>2036</v>
      </c>
      <c r="E278" s="57">
        <f>'MIROC(hires) (Wetter)'!M64</f>
        <v>21.609000000000002</v>
      </c>
      <c r="F278" s="57">
        <f>'MIROC(hires) (Wetter)'!S64</f>
        <v>62.390625</v>
      </c>
      <c r="G278" s="57">
        <f>'MIROC(hires) (Wetter)'!K64</f>
        <v>480.5</v>
      </c>
      <c r="H278" s="146">
        <f t="shared" si="355"/>
        <v>2007</v>
      </c>
      <c r="I278" s="141" t="str">
        <f t="shared" si="356"/>
        <v>Pile No 243 @ Berth 107</v>
      </c>
      <c r="J278" s="205" t="str">
        <f t="shared" si="357"/>
        <v>splash</v>
      </c>
      <c r="K278" s="212">
        <f t="shared" si="358"/>
        <v>1</v>
      </c>
      <c r="L278" s="146" t="str">
        <f t="shared" si="359"/>
        <v>C1</v>
      </c>
      <c r="M278" s="146" t="str">
        <f t="shared" si="360"/>
        <v>CB4</v>
      </c>
      <c r="N278" s="146" t="str">
        <f t="shared" si="361"/>
        <v>CL5</v>
      </c>
      <c r="O278" s="146">
        <f t="shared" si="362"/>
        <v>0</v>
      </c>
      <c r="P278" s="146">
        <f t="shared" si="363"/>
        <v>50</v>
      </c>
      <c r="Q278" s="146">
        <f t="shared" si="364"/>
        <v>1200</v>
      </c>
      <c r="R278" s="146">
        <f t="shared" si="365"/>
        <v>60</v>
      </c>
      <c r="S278" s="146">
        <f t="shared" si="366"/>
        <v>0.37</v>
      </c>
      <c r="T278" s="146">
        <f t="shared" si="367"/>
        <v>310</v>
      </c>
      <c r="U278" s="205"/>
      <c r="V278" s="237">
        <f t="shared" si="386"/>
        <v>6.7339851710439019E-2</v>
      </c>
      <c r="W278" s="214">
        <f t="shared" si="387"/>
        <v>2.2368863763361388</v>
      </c>
      <c r="X278" s="205"/>
      <c r="Y278" s="238">
        <f t="shared" si="388"/>
        <v>0.19149943568056094</v>
      </c>
      <c r="Z278" s="214">
        <f t="shared" si="389"/>
        <v>0.64152310952987912</v>
      </c>
      <c r="AA278" s="205"/>
      <c r="AB278" s="207">
        <f>INDEX(Coefficients!$O$3:$O$7,MATCH(S278,Coefficients!$O$3:$O$7))</f>
        <v>0.3</v>
      </c>
      <c r="AC278" s="207">
        <f>INDEX(Coefficients!$O$3:$O$7,MATCH(S278,Coefficients!$O$3:$O$7)+1)</f>
        <v>0.4</v>
      </c>
      <c r="AD278" s="212">
        <f>INDEX(Coefficients!$P$3:$P$7,MATCH(S278,Coefficients!$O$3:$O$7))</f>
        <v>50</v>
      </c>
      <c r="AE278" s="212">
        <f>INDEX(Coefficients!$P$3:$P$7,MATCH(S278,Coefficients!$O$3:$O$7)+1)</f>
        <v>41.8</v>
      </c>
      <c r="AF278" s="212">
        <f t="shared" si="368"/>
        <v>44.26</v>
      </c>
      <c r="AG278" s="136">
        <f t="shared" si="406"/>
        <v>2036</v>
      </c>
      <c r="AH278" s="137">
        <f t="shared" si="407"/>
        <v>21.609000000000002</v>
      </c>
      <c r="AI278" s="207">
        <f t="shared" si="390"/>
        <v>746.39400000000012</v>
      </c>
      <c r="AJ278" s="213">
        <f t="shared" si="391"/>
        <v>20.172810810810812</v>
      </c>
      <c r="AK278" s="136">
        <v>48</v>
      </c>
      <c r="AL278" s="137">
        <f t="shared" si="408"/>
        <v>62.390625</v>
      </c>
      <c r="AM278" s="214">
        <f t="shared" si="409"/>
        <v>1.0107673458554081</v>
      </c>
      <c r="AN278" s="207">
        <f>INDEX(Coefficients!$K$3:$K$10,MATCH(S278,Coefficients!$K$3:$K$10))</f>
        <v>0.35</v>
      </c>
      <c r="AO278" s="207">
        <f>INDEX(Coefficients!$K$3:$K$10,MATCH(S278,Coefficients!$K$3:$K$10)+1)</f>
        <v>0.4</v>
      </c>
      <c r="AP278" s="207">
        <f>INDEX(Coefficients!$L$3:$L$10,MATCH(S278,Coefficients!$K$3:$K$10))</f>
        <v>0.19142307491680963</v>
      </c>
      <c r="AQ278" s="207">
        <f>INDEX(Coefficients!$L$3:$L$10,MATCH(S278,Coefficients!$K$3:$K$10)+1)</f>
        <v>0.35425563574488944</v>
      </c>
      <c r="AR278" s="214">
        <f>INDEX(Coefficients!$M$3:$M$10,MATCH(S278,Coefficients!$K$3:$K$10))</f>
        <v>0.20023799980895765</v>
      </c>
      <c r="AS278" s="214">
        <f>INDEX(Coefficients!$M$3:$M$10,MATCH(S278,Coefficients!$K$3:$K$10)+1)</f>
        <v>0.20987997823914079</v>
      </c>
      <c r="AT278" s="92">
        <f t="shared" si="392"/>
        <v>2.5655609924804158E-5</v>
      </c>
      <c r="AU278" s="140">
        <f t="shared" si="373"/>
        <v>0.20409479118103091</v>
      </c>
      <c r="AV278" s="215">
        <f t="shared" si="393"/>
        <v>1.2277799598443902E-5</v>
      </c>
      <c r="AW278" s="118">
        <f t="shared" si="394"/>
        <v>3.8744961337092397E-2</v>
      </c>
      <c r="AX278" s="136">
        <f t="shared" si="374"/>
        <v>0.71366705445737511</v>
      </c>
      <c r="AY278" s="205">
        <f t="shared" si="410"/>
        <v>84.741590689541354</v>
      </c>
      <c r="AZ278" s="137">
        <f t="shared" si="411"/>
        <v>480.5</v>
      </c>
      <c r="BA278" s="213">
        <f t="shared" si="395"/>
        <v>15356.750000000002</v>
      </c>
      <c r="BB278" s="228">
        <f t="shared" si="396"/>
        <v>7.8858986486486497E-4</v>
      </c>
      <c r="BC278" s="136" t="str">
        <f t="shared" si="377"/>
        <v>YES</v>
      </c>
      <c r="BD278" s="209">
        <f t="shared" si="412"/>
        <v>3.3669925855219507</v>
      </c>
      <c r="BE278" s="52">
        <f t="shared" si="379"/>
        <v>6.7339851710439019E-2</v>
      </c>
      <c r="BF278" s="126">
        <f t="shared" si="413"/>
        <v>2.2368863763361388</v>
      </c>
      <c r="BG278" s="46">
        <f t="shared" si="397"/>
        <v>-0.82047030897338691</v>
      </c>
      <c r="BH278" s="204">
        <f>VLOOKUP(M278,Coefficients!$E$4:$I$7,3)</f>
        <v>0.43099999999999999</v>
      </c>
      <c r="BI278" s="136">
        <f t="shared" si="398"/>
        <v>7.2999999999999995E-2</v>
      </c>
      <c r="BJ278" s="50">
        <f t="shared" si="399"/>
        <v>0.43643714654054055</v>
      </c>
      <c r="BK278" s="134">
        <f t="shared" si="400"/>
        <v>15.822060159661163</v>
      </c>
      <c r="BL278" s="46"/>
      <c r="BM278" s="44"/>
      <c r="CB278" s="205" t="str">
        <f t="shared" si="414"/>
        <v>splash</v>
      </c>
      <c r="CC278" s="212">
        <f t="shared" si="415"/>
        <v>1</v>
      </c>
      <c r="CD278" s="205">
        <f>IF(CB278="atmospheric",IF(CC278&gt;=1,Coefficients!$T$5,Coefficients!$T$4),Coefficients!$T$3)</f>
        <v>7.35</v>
      </c>
      <c r="CE278" s="136">
        <f>IF(S278&lt;Coefficients!$V$3,Coefficients!$X$3-(Coefficients!$X$4-Coefficients!$X$3)*(Coefficients!$V$3-S278)/(Coefficients!$V$4-Coefficients!$V$3),IF(S278&gt;Coefficients!$V$6,(Coefficients!$X$6-Coefficients!$X$5)*(S278-Coefficients!$V$6)/(Coefficients!$V$6-Coefficients!$V$5)+Coefficients!$X$6,VLOOKUP(S278,Coefficients!$V$3:$X$6,3)))</f>
        <v>5.1999999999999975</v>
      </c>
      <c r="CF278" s="119">
        <f t="shared" si="401"/>
        <v>1.6409601519999992E-4</v>
      </c>
      <c r="CG278" s="136">
        <f>VLOOKUP(CB278,Coefficients!$Z$4:$AD$7,4,FALSE)</f>
        <v>0.26500000000000001</v>
      </c>
      <c r="CH278" s="136">
        <f>VLOOKUP(CB278,Coefficients!$Z$4:$AD$7,2,FALSE)</f>
        <v>0.37</v>
      </c>
      <c r="CI278" s="214">
        <f t="shared" si="416"/>
        <v>6.6762254009149284</v>
      </c>
      <c r="CJ278" s="47">
        <f t="shared" si="417"/>
        <v>0.64152310952987912</v>
      </c>
      <c r="CK278" s="34">
        <v>3.35</v>
      </c>
      <c r="CL278" s="52">
        <f t="shared" si="402"/>
        <v>0.19149943568056094</v>
      </c>
      <c r="CM278" s="204">
        <f>VLOOKUP(N278,Coefficients!$E$12:$I$16,3)</f>
        <v>6.0350000000000001</v>
      </c>
      <c r="CN278" s="205">
        <f t="shared" si="403"/>
        <v>7.2999999999999995E-2</v>
      </c>
      <c r="CO278" s="203">
        <f t="shared" si="404"/>
        <v>6.1111326667567569</v>
      </c>
      <c r="CP278" s="189">
        <f t="shared" si="405"/>
        <v>221.54555235163596</v>
      </c>
      <c r="DV278" s="48">
        <f t="shared" si="418"/>
        <v>1.2895543601361728E-2</v>
      </c>
    </row>
    <row r="279" spans="1:126" s="135" customFormat="1" outlineLevel="1">
      <c r="A279" s="133"/>
      <c r="B279" s="56" t="s">
        <v>99</v>
      </c>
      <c r="C279" s="56" t="s">
        <v>196</v>
      </c>
      <c r="D279" s="56">
        <v>2037</v>
      </c>
      <c r="E279" s="57">
        <f>'MIROC(hires) (Wetter)'!M65</f>
        <v>21.710500000000003</v>
      </c>
      <c r="F279" s="57">
        <f>'MIROC(hires) (Wetter)'!S65</f>
        <v>62.385937499999997</v>
      </c>
      <c r="G279" s="57">
        <f>'MIROC(hires) (Wetter)'!K65</f>
        <v>485.25</v>
      </c>
      <c r="H279" s="146">
        <f t="shared" si="355"/>
        <v>2007</v>
      </c>
      <c r="I279" s="141" t="str">
        <f t="shared" si="356"/>
        <v>Pile No 243 @ Berth 107</v>
      </c>
      <c r="J279" s="205" t="str">
        <f t="shared" si="357"/>
        <v>splash</v>
      </c>
      <c r="K279" s="212">
        <f t="shared" si="358"/>
        <v>1</v>
      </c>
      <c r="L279" s="146" t="str">
        <f t="shared" si="359"/>
        <v>C1</v>
      </c>
      <c r="M279" s="146" t="str">
        <f t="shared" si="360"/>
        <v>CB4</v>
      </c>
      <c r="N279" s="146" t="str">
        <f t="shared" si="361"/>
        <v>CL5</v>
      </c>
      <c r="O279" s="146">
        <f t="shared" si="362"/>
        <v>0</v>
      </c>
      <c r="P279" s="146">
        <f t="shared" si="363"/>
        <v>50</v>
      </c>
      <c r="Q279" s="146">
        <f t="shared" si="364"/>
        <v>1200</v>
      </c>
      <c r="R279" s="146">
        <f t="shared" si="365"/>
        <v>60</v>
      </c>
      <c r="S279" s="146">
        <f t="shared" si="366"/>
        <v>0.37</v>
      </c>
      <c r="T279" s="146">
        <f t="shared" si="367"/>
        <v>310</v>
      </c>
      <c r="U279" s="205"/>
      <c r="V279" s="237">
        <f t="shared" si="386"/>
        <v>6.8076927537939758E-2</v>
      </c>
      <c r="W279" s="214">
        <f t="shared" si="387"/>
        <v>2.2737401677111762</v>
      </c>
      <c r="X279" s="205"/>
      <c r="Y279" s="238">
        <f t="shared" si="388"/>
        <v>0.19825941846655376</v>
      </c>
      <c r="Z279" s="214">
        <f t="shared" si="389"/>
        <v>0.66416905186295516</v>
      </c>
      <c r="AA279" s="205"/>
      <c r="AB279" s="207">
        <f>INDEX(Coefficients!$O$3:$O$7,MATCH(S279,Coefficients!$O$3:$O$7))</f>
        <v>0.3</v>
      </c>
      <c r="AC279" s="207">
        <f>INDEX(Coefficients!$O$3:$O$7,MATCH(S279,Coefficients!$O$3:$O$7)+1)</f>
        <v>0.4</v>
      </c>
      <c r="AD279" s="212">
        <f>INDEX(Coefficients!$P$3:$P$7,MATCH(S279,Coefficients!$O$3:$O$7))</f>
        <v>50</v>
      </c>
      <c r="AE279" s="212">
        <f>INDEX(Coefficients!$P$3:$P$7,MATCH(S279,Coefficients!$O$3:$O$7)+1)</f>
        <v>41.8</v>
      </c>
      <c r="AF279" s="212">
        <f t="shared" si="368"/>
        <v>44.26</v>
      </c>
      <c r="AG279" s="136">
        <f t="shared" si="406"/>
        <v>2037</v>
      </c>
      <c r="AH279" s="137">
        <f t="shared" si="407"/>
        <v>21.710500000000003</v>
      </c>
      <c r="AI279" s="207">
        <f t="shared" si="390"/>
        <v>768.10450000000014</v>
      </c>
      <c r="AJ279" s="213">
        <f t="shared" si="391"/>
        <v>20.213276315789479</v>
      </c>
      <c r="AK279" s="136">
        <v>49</v>
      </c>
      <c r="AL279" s="137">
        <f t="shared" si="408"/>
        <v>62.385937499999997</v>
      </c>
      <c r="AM279" s="214">
        <f t="shared" si="409"/>
        <v>1.0133034934096103</v>
      </c>
      <c r="AN279" s="207">
        <f>INDEX(Coefficients!$K$3:$K$10,MATCH(S279,Coefficients!$K$3:$K$10))</f>
        <v>0.35</v>
      </c>
      <c r="AO279" s="207">
        <f>INDEX(Coefficients!$K$3:$K$10,MATCH(S279,Coefficients!$K$3:$K$10)+1)</f>
        <v>0.4</v>
      </c>
      <c r="AP279" s="207">
        <f>INDEX(Coefficients!$L$3:$L$10,MATCH(S279,Coefficients!$K$3:$K$10))</f>
        <v>0.19142307491680963</v>
      </c>
      <c r="AQ279" s="207">
        <f>INDEX(Coefficients!$L$3:$L$10,MATCH(S279,Coefficients!$K$3:$K$10)+1)</f>
        <v>0.35425563574488944</v>
      </c>
      <c r="AR279" s="214">
        <f>INDEX(Coefficients!$M$3:$M$10,MATCH(S279,Coefficients!$K$3:$K$10))</f>
        <v>0.20023799980895765</v>
      </c>
      <c r="AS279" s="214">
        <f>INDEX(Coefficients!$M$3:$M$10,MATCH(S279,Coefficients!$K$3:$K$10)+1)</f>
        <v>0.20987997823914079</v>
      </c>
      <c r="AT279" s="92">
        <f t="shared" si="392"/>
        <v>2.5655609924804158E-5</v>
      </c>
      <c r="AU279" s="140">
        <f t="shared" si="373"/>
        <v>0.20409479118103091</v>
      </c>
      <c r="AV279" s="215">
        <f t="shared" si="393"/>
        <v>1.2211154906047547E-5</v>
      </c>
      <c r="AW279" s="118">
        <f t="shared" si="394"/>
        <v>3.8534651174467936E-2</v>
      </c>
      <c r="AX279" s="136">
        <f t="shared" si="374"/>
        <v>0.71366705445737511</v>
      </c>
      <c r="AY279" s="205">
        <f t="shared" si="410"/>
        <v>84.741590689541354</v>
      </c>
      <c r="AZ279" s="137">
        <f t="shared" si="411"/>
        <v>485.25</v>
      </c>
      <c r="BA279" s="213">
        <f t="shared" si="395"/>
        <v>15842.000000000002</v>
      </c>
      <c r="BB279" s="228">
        <f t="shared" si="396"/>
        <v>7.9210000000000012E-4</v>
      </c>
      <c r="BC279" s="136" t="str">
        <f t="shared" si="377"/>
        <v>YES</v>
      </c>
      <c r="BD279" s="209">
        <f t="shared" si="412"/>
        <v>3.403846376896988</v>
      </c>
      <c r="BE279" s="52">
        <f t="shared" si="379"/>
        <v>6.8076927537939758E-2</v>
      </c>
      <c r="BF279" s="126">
        <f t="shared" si="413"/>
        <v>2.2737401677111762</v>
      </c>
      <c r="BG279" s="46">
        <f t="shared" si="397"/>
        <v>-0.82223186068954335</v>
      </c>
      <c r="BH279" s="204">
        <f>VLOOKUP(M279,Coefficients!$E$4:$I$7,3)</f>
        <v>0.43099999999999999</v>
      </c>
      <c r="BI279" s="136">
        <f t="shared" si="398"/>
        <v>7.2999999999999995E-2</v>
      </c>
      <c r="BJ279" s="50">
        <f t="shared" si="399"/>
        <v>0.43771031272368438</v>
      </c>
      <c r="BK279" s="134">
        <f t="shared" si="400"/>
        <v>16.259770472384847</v>
      </c>
      <c r="BL279" s="46"/>
      <c r="BM279" s="44"/>
      <c r="CB279" s="205" t="str">
        <f t="shared" si="414"/>
        <v>splash</v>
      </c>
      <c r="CC279" s="212">
        <f t="shared" si="415"/>
        <v>1</v>
      </c>
      <c r="CD279" s="205">
        <f>IF(CB279="atmospheric",IF(CC279&gt;=1,Coefficients!$T$5,Coefficients!$T$4),Coefficients!$T$3)</f>
        <v>7.35</v>
      </c>
      <c r="CE279" s="136">
        <f>IF(S279&lt;Coefficients!$V$3,Coefficients!$X$3-(Coefficients!$X$4-Coefficients!$X$3)*(Coefficients!$V$3-S279)/(Coefficients!$V$4-Coefficients!$V$3),IF(S279&gt;Coefficients!$V$6,(Coefficients!$X$6-Coefficients!$X$5)*(S279-Coefficients!$V$6)/(Coefficients!$V$6-Coefficients!$V$5)+Coefficients!$X$6,VLOOKUP(S279,Coefficients!$V$3:$X$6,3)))</f>
        <v>5.1999999999999975</v>
      </c>
      <c r="CF279" s="119">
        <f t="shared" si="401"/>
        <v>1.6409601519999992E-4</v>
      </c>
      <c r="CG279" s="136">
        <f>VLOOKUP(CB279,Coefficients!$Z$4:$AD$7,4,FALSE)</f>
        <v>0.26500000000000001</v>
      </c>
      <c r="CH279" s="136">
        <f>VLOOKUP(CB279,Coefficients!$Z$4:$AD$7,2,FALSE)</f>
        <v>0.37</v>
      </c>
      <c r="CI279" s="214">
        <f t="shared" si="416"/>
        <v>6.6753980339581585</v>
      </c>
      <c r="CJ279" s="47">
        <f t="shared" si="417"/>
        <v>0.66416905186295516</v>
      </c>
      <c r="CK279" s="34">
        <v>3.35</v>
      </c>
      <c r="CL279" s="52">
        <f t="shared" si="402"/>
        <v>0.19825941846655376</v>
      </c>
      <c r="CM279" s="204">
        <f>VLOOKUP(N279,Coefficients!$E$12:$I$16,3)</f>
        <v>6.0350000000000001</v>
      </c>
      <c r="CN279" s="205">
        <f t="shared" si="403"/>
        <v>7.2999999999999995E-2</v>
      </c>
      <c r="CO279" s="203">
        <f t="shared" si="404"/>
        <v>6.1289599473026346</v>
      </c>
      <c r="CP279" s="189">
        <f t="shared" si="405"/>
        <v>227.67451229893859</v>
      </c>
      <c r="DV279" s="48">
        <f t="shared" si="418"/>
        <v>1.3496892064661656E-2</v>
      </c>
    </row>
    <row r="280" spans="1:126" s="135" customFormat="1" outlineLevel="1">
      <c r="A280" s="133"/>
      <c r="B280" s="56" t="s">
        <v>99</v>
      </c>
      <c r="C280" s="56" t="s">
        <v>196</v>
      </c>
      <c r="D280" s="56">
        <v>2038</v>
      </c>
      <c r="E280" s="57">
        <f>'MIROC(hires) (Wetter)'!M66</f>
        <v>21.812000000000001</v>
      </c>
      <c r="F280" s="57">
        <f>'MIROC(hires) (Wetter)'!S66</f>
        <v>62.381250000000001</v>
      </c>
      <c r="G280" s="57">
        <f>'MIROC(hires) (Wetter)'!K66</f>
        <v>490</v>
      </c>
      <c r="H280" s="146">
        <f t="shared" si="355"/>
        <v>2007</v>
      </c>
      <c r="I280" s="141" t="str">
        <f t="shared" si="356"/>
        <v>Pile No 243 @ Berth 107</v>
      </c>
      <c r="J280" s="205" t="str">
        <f t="shared" si="357"/>
        <v>splash</v>
      </c>
      <c r="K280" s="212">
        <f t="shared" si="358"/>
        <v>1</v>
      </c>
      <c r="L280" s="146" t="str">
        <f t="shared" si="359"/>
        <v>C1</v>
      </c>
      <c r="M280" s="146" t="str">
        <f t="shared" si="360"/>
        <v>CB4</v>
      </c>
      <c r="N280" s="146" t="str">
        <f t="shared" si="361"/>
        <v>CL5</v>
      </c>
      <c r="O280" s="146">
        <f t="shared" si="362"/>
        <v>0</v>
      </c>
      <c r="P280" s="146">
        <f t="shared" si="363"/>
        <v>50</v>
      </c>
      <c r="Q280" s="146">
        <f t="shared" si="364"/>
        <v>1200</v>
      </c>
      <c r="R280" s="146">
        <f t="shared" si="365"/>
        <v>60</v>
      </c>
      <c r="S280" s="146">
        <f t="shared" si="366"/>
        <v>0.37</v>
      </c>
      <c r="T280" s="146">
        <f t="shared" si="367"/>
        <v>310</v>
      </c>
      <c r="U280" s="205"/>
      <c r="V280" s="237">
        <f t="shared" si="386"/>
        <v>6.8811467010133867E-2</v>
      </c>
      <c r="W280" s="214">
        <f t="shared" si="387"/>
        <v>2.3104671413208813</v>
      </c>
      <c r="X280" s="205"/>
      <c r="Y280" s="238">
        <f t="shared" si="388"/>
        <v>0.20499695174903235</v>
      </c>
      <c r="Z280" s="214">
        <f t="shared" si="389"/>
        <v>0.68673978835925842</v>
      </c>
      <c r="AA280" s="205"/>
      <c r="AB280" s="207">
        <f>INDEX(Coefficients!$O$3:$O$7,MATCH(S280,Coefficients!$O$3:$O$7))</f>
        <v>0.3</v>
      </c>
      <c r="AC280" s="207">
        <f>INDEX(Coefficients!$O$3:$O$7,MATCH(S280,Coefficients!$O$3:$O$7)+1)</f>
        <v>0.4</v>
      </c>
      <c r="AD280" s="212">
        <f>INDEX(Coefficients!$P$3:$P$7,MATCH(S280,Coefficients!$O$3:$O$7))</f>
        <v>50</v>
      </c>
      <c r="AE280" s="212">
        <f>INDEX(Coefficients!$P$3:$P$7,MATCH(S280,Coefficients!$O$3:$O$7)+1)</f>
        <v>41.8</v>
      </c>
      <c r="AF280" s="212">
        <f t="shared" si="368"/>
        <v>44.26</v>
      </c>
      <c r="AG280" s="136">
        <f t="shared" si="406"/>
        <v>2038</v>
      </c>
      <c r="AH280" s="137">
        <f t="shared" si="407"/>
        <v>21.812000000000001</v>
      </c>
      <c r="AI280" s="207">
        <f t="shared" si="390"/>
        <v>789.91650000000016</v>
      </c>
      <c r="AJ280" s="213">
        <f t="shared" si="391"/>
        <v>20.254269230769236</v>
      </c>
      <c r="AK280" s="136">
        <v>50</v>
      </c>
      <c r="AL280" s="137">
        <f t="shared" si="408"/>
        <v>62.381250000000001</v>
      </c>
      <c r="AM280" s="214">
        <f t="shared" si="409"/>
        <v>1.0158784681991964</v>
      </c>
      <c r="AN280" s="207">
        <f>INDEX(Coefficients!$K$3:$K$10,MATCH(S280,Coefficients!$K$3:$K$10))</f>
        <v>0.35</v>
      </c>
      <c r="AO280" s="207">
        <f>INDEX(Coefficients!$K$3:$K$10,MATCH(S280,Coefficients!$K$3:$K$10)+1)</f>
        <v>0.4</v>
      </c>
      <c r="AP280" s="207">
        <f>INDEX(Coefficients!$L$3:$L$10,MATCH(S280,Coefficients!$K$3:$K$10))</f>
        <v>0.19142307491680963</v>
      </c>
      <c r="AQ280" s="207">
        <f>INDEX(Coefficients!$L$3:$L$10,MATCH(S280,Coefficients!$K$3:$K$10)+1)</f>
        <v>0.35425563574488944</v>
      </c>
      <c r="AR280" s="214">
        <f>INDEX(Coefficients!$M$3:$M$10,MATCH(S280,Coefficients!$K$3:$K$10))</f>
        <v>0.20023799980895765</v>
      </c>
      <c r="AS280" s="214">
        <f>INDEX(Coefficients!$M$3:$M$10,MATCH(S280,Coefficients!$K$3:$K$10)+1)</f>
        <v>0.20987997823914079</v>
      </c>
      <c r="AT280" s="92">
        <f t="shared" si="392"/>
        <v>2.5655609924804158E-5</v>
      </c>
      <c r="AU280" s="140">
        <f t="shared" si="373"/>
        <v>0.20409479118103091</v>
      </c>
      <c r="AV280" s="215">
        <f t="shared" si="393"/>
        <v>1.2146589236195024E-5</v>
      </c>
      <c r="AW280" s="118">
        <f t="shared" si="394"/>
        <v>3.8330901767900286E-2</v>
      </c>
      <c r="AX280" s="136">
        <f t="shared" si="374"/>
        <v>0.71366705445737511</v>
      </c>
      <c r="AY280" s="205">
        <f t="shared" si="410"/>
        <v>84.741590689541354</v>
      </c>
      <c r="AZ280" s="137">
        <f t="shared" si="411"/>
        <v>490</v>
      </c>
      <c r="BA280" s="213">
        <f t="shared" si="395"/>
        <v>16332.000000000002</v>
      </c>
      <c r="BB280" s="228">
        <f t="shared" si="396"/>
        <v>7.9566153846153851E-4</v>
      </c>
      <c r="BC280" s="136" t="str">
        <f t="shared" si="377"/>
        <v>YES</v>
      </c>
      <c r="BD280" s="209">
        <f t="shared" si="412"/>
        <v>3.4405733505066931</v>
      </c>
      <c r="BE280" s="52">
        <f t="shared" si="379"/>
        <v>6.8811467010133867E-2</v>
      </c>
      <c r="BF280" s="126">
        <f t="shared" si="413"/>
        <v>2.3104671413208813</v>
      </c>
      <c r="BG280" s="46">
        <f t="shared" si="397"/>
        <v>-0.82390837337750655</v>
      </c>
      <c r="BH280" s="204">
        <f>VLOOKUP(M280,Coefficients!$E$4:$I$7,3)</f>
        <v>0.43099999999999999</v>
      </c>
      <c r="BI280" s="136">
        <f t="shared" si="398"/>
        <v>7.2999999999999995E-2</v>
      </c>
      <c r="BJ280" s="50">
        <f t="shared" si="399"/>
        <v>0.43900007280769243</v>
      </c>
      <c r="BK280" s="134">
        <f t="shared" si="400"/>
        <v>16.698770545192541</v>
      </c>
      <c r="BL280" s="46"/>
      <c r="BM280" s="44"/>
      <c r="CB280" s="205" t="str">
        <f t="shared" si="414"/>
        <v>splash</v>
      </c>
      <c r="CC280" s="212">
        <f t="shared" si="415"/>
        <v>1</v>
      </c>
      <c r="CD280" s="205">
        <f>IF(CB280="atmospheric",IF(CC280&gt;=1,Coefficients!$T$5,Coefficients!$T$4),Coefficients!$T$3)</f>
        <v>7.35</v>
      </c>
      <c r="CE280" s="136">
        <f>IF(S280&lt;Coefficients!$V$3,Coefficients!$X$3-(Coefficients!$X$4-Coefficients!$X$3)*(Coefficients!$V$3-S280)/(Coefficients!$V$4-Coefficients!$V$3),IF(S280&gt;Coefficients!$V$6,(Coefficients!$X$6-Coefficients!$X$5)*(S280-Coefficients!$V$6)/(Coefficients!$V$6-Coefficients!$V$5)+Coefficients!$X$6,VLOOKUP(S280,Coefficients!$V$3:$X$6,3)))</f>
        <v>5.1999999999999975</v>
      </c>
      <c r="CF280" s="119">
        <f t="shared" si="401"/>
        <v>1.6409601519999992E-4</v>
      </c>
      <c r="CG280" s="136">
        <f>VLOOKUP(CB280,Coefficients!$Z$4:$AD$7,4,FALSE)</f>
        <v>0.26500000000000001</v>
      </c>
      <c r="CH280" s="136">
        <f>VLOOKUP(CB280,Coefficients!$Z$4:$AD$7,2,FALSE)</f>
        <v>0.37</v>
      </c>
      <c r="CI280" s="214">
        <f t="shared" si="416"/>
        <v>6.6745372819384405</v>
      </c>
      <c r="CJ280" s="47">
        <f t="shared" si="417"/>
        <v>0.68673978835925842</v>
      </c>
      <c r="CK280" s="34">
        <v>3.35</v>
      </c>
      <c r="CL280" s="52">
        <f t="shared" si="402"/>
        <v>0.20499695174903235</v>
      </c>
      <c r="CM280" s="204">
        <f>VLOOKUP(N280,Coefficients!$E$12:$I$16,3)</f>
        <v>6.0350000000000001</v>
      </c>
      <c r="CN280" s="205">
        <f t="shared" si="403"/>
        <v>7.2999999999999995E-2</v>
      </c>
      <c r="CO280" s="203">
        <f t="shared" si="404"/>
        <v>6.1470195809615404</v>
      </c>
      <c r="CP280" s="189">
        <f t="shared" si="405"/>
        <v>233.82153187990014</v>
      </c>
      <c r="DV280" s="48">
        <f t="shared" si="418"/>
        <v>1.4106140982456543E-2</v>
      </c>
    </row>
    <row r="281" spans="1:126" s="135" customFormat="1" outlineLevel="1">
      <c r="A281" s="133"/>
      <c r="B281" s="56" t="s">
        <v>99</v>
      </c>
      <c r="C281" s="56" t="s">
        <v>196</v>
      </c>
      <c r="D281" s="56">
        <v>2039</v>
      </c>
      <c r="E281" s="57">
        <f>'MIROC(hires) (Wetter)'!M67</f>
        <v>21.913500000000003</v>
      </c>
      <c r="F281" s="57">
        <f>'MIROC(hires) (Wetter)'!S67</f>
        <v>62.376562499999999</v>
      </c>
      <c r="G281" s="57">
        <f>'MIROC(hires) (Wetter)'!K67</f>
        <v>494.75</v>
      </c>
      <c r="H281" s="146">
        <f t="shared" si="355"/>
        <v>2007</v>
      </c>
      <c r="I281" s="141" t="str">
        <f t="shared" si="356"/>
        <v>Pile No 243 @ Berth 107</v>
      </c>
      <c r="J281" s="205" t="str">
        <f t="shared" si="357"/>
        <v>splash</v>
      </c>
      <c r="K281" s="212">
        <f t="shared" si="358"/>
        <v>1</v>
      </c>
      <c r="L281" s="146" t="str">
        <f t="shared" si="359"/>
        <v>C1</v>
      </c>
      <c r="M281" s="146" t="str">
        <f t="shared" si="360"/>
        <v>CB4</v>
      </c>
      <c r="N281" s="146" t="str">
        <f t="shared" si="361"/>
        <v>CL5</v>
      </c>
      <c r="O281" s="146">
        <f t="shared" si="362"/>
        <v>0</v>
      </c>
      <c r="P281" s="146">
        <f t="shared" si="363"/>
        <v>50</v>
      </c>
      <c r="Q281" s="146">
        <f t="shared" si="364"/>
        <v>1200</v>
      </c>
      <c r="R281" s="146">
        <f t="shared" si="365"/>
        <v>60</v>
      </c>
      <c r="S281" s="146">
        <f t="shared" si="366"/>
        <v>0.37</v>
      </c>
      <c r="T281" s="146">
        <f t="shared" si="367"/>
        <v>310</v>
      </c>
      <c r="U281" s="205"/>
      <c r="V281" s="237">
        <f t="shared" si="386"/>
        <v>6.9543615513568358E-2</v>
      </c>
      <c r="W281" s="214">
        <f t="shared" si="387"/>
        <v>2.3470745664926063</v>
      </c>
      <c r="X281" s="205"/>
      <c r="Y281" s="238">
        <f t="shared" si="388"/>
        <v>0.21171030580881806</v>
      </c>
      <c r="Z281" s="214">
        <f t="shared" si="389"/>
        <v>0.70922952445954046</v>
      </c>
      <c r="AA281" s="205"/>
      <c r="AB281" s="207">
        <f>INDEX(Coefficients!$O$3:$O$7,MATCH(S281,Coefficients!$O$3:$O$7))</f>
        <v>0.3</v>
      </c>
      <c r="AC281" s="207">
        <f>INDEX(Coefficients!$O$3:$O$7,MATCH(S281,Coefficients!$O$3:$O$7)+1)</f>
        <v>0.4</v>
      </c>
      <c r="AD281" s="212">
        <f>INDEX(Coefficients!$P$3:$P$7,MATCH(S281,Coefficients!$O$3:$O$7))</f>
        <v>50</v>
      </c>
      <c r="AE281" s="212">
        <f>INDEX(Coefficients!$P$3:$P$7,MATCH(S281,Coefficients!$O$3:$O$7)+1)</f>
        <v>41.8</v>
      </c>
      <c r="AF281" s="212">
        <f t="shared" si="368"/>
        <v>44.26</v>
      </c>
      <c r="AG281" s="136">
        <f t="shared" si="406"/>
        <v>2039</v>
      </c>
      <c r="AH281" s="137">
        <f t="shared" si="407"/>
        <v>21.913500000000003</v>
      </c>
      <c r="AI281" s="207">
        <f t="shared" si="390"/>
        <v>811.83000000000015</v>
      </c>
      <c r="AJ281" s="213">
        <f t="shared" si="391"/>
        <v>20.295750000000005</v>
      </c>
      <c r="AK281" s="136">
        <v>51</v>
      </c>
      <c r="AL281" s="137">
        <f t="shared" si="408"/>
        <v>62.376562499999999</v>
      </c>
      <c r="AM281" s="214">
        <f t="shared" si="409"/>
        <v>1.0184900128888617</v>
      </c>
      <c r="AN281" s="207">
        <f>INDEX(Coefficients!$K$3:$K$10,MATCH(S281,Coefficients!$K$3:$K$10))</f>
        <v>0.35</v>
      </c>
      <c r="AO281" s="207">
        <f>INDEX(Coefficients!$K$3:$K$10,MATCH(S281,Coefficients!$K$3:$K$10)+1)</f>
        <v>0.4</v>
      </c>
      <c r="AP281" s="207">
        <f>INDEX(Coefficients!$L$3:$L$10,MATCH(S281,Coefficients!$K$3:$K$10))</f>
        <v>0.19142307491680963</v>
      </c>
      <c r="AQ281" s="207">
        <f>INDEX(Coefficients!$L$3:$L$10,MATCH(S281,Coefficients!$K$3:$K$10)+1)</f>
        <v>0.35425563574488944</v>
      </c>
      <c r="AR281" s="214">
        <f>INDEX(Coefficients!$M$3:$M$10,MATCH(S281,Coefficients!$K$3:$K$10))</f>
        <v>0.20023799980895765</v>
      </c>
      <c r="AS281" s="214">
        <f>INDEX(Coefficients!$M$3:$M$10,MATCH(S281,Coefficients!$K$3:$K$10)+1)</f>
        <v>0.20987997823914079</v>
      </c>
      <c r="AT281" s="92">
        <f t="shared" si="392"/>
        <v>2.5655609924804158E-5</v>
      </c>
      <c r="AU281" s="140">
        <f t="shared" si="373"/>
        <v>0.20409479118103091</v>
      </c>
      <c r="AV281" s="215">
        <f t="shared" si="393"/>
        <v>1.2083986862499803E-5</v>
      </c>
      <c r="AW281" s="118">
        <f t="shared" si="394"/>
        <v>3.8133347920487851E-2</v>
      </c>
      <c r="AX281" s="136">
        <f t="shared" si="374"/>
        <v>0.71366705445737511</v>
      </c>
      <c r="AY281" s="205">
        <f t="shared" si="410"/>
        <v>84.741590689541354</v>
      </c>
      <c r="AZ281" s="137">
        <f t="shared" si="411"/>
        <v>494.75</v>
      </c>
      <c r="BA281" s="213">
        <f t="shared" si="395"/>
        <v>16826.75</v>
      </c>
      <c r="BB281" s="228">
        <f t="shared" si="396"/>
        <v>7.9927062500000003E-4</v>
      </c>
      <c r="BC281" s="136" t="str">
        <f t="shared" si="377"/>
        <v>YES</v>
      </c>
      <c r="BD281" s="209">
        <f t="shared" si="412"/>
        <v>3.4771807756784181</v>
      </c>
      <c r="BE281" s="52">
        <f t="shared" si="379"/>
        <v>6.9543615513568358E-2</v>
      </c>
      <c r="BF281" s="126">
        <f t="shared" si="413"/>
        <v>2.3470745664926063</v>
      </c>
      <c r="BG281" s="46">
        <f t="shared" si="397"/>
        <v>-0.82550569149506525</v>
      </c>
      <c r="BH281" s="204">
        <f>VLOOKUP(M281,Coefficients!$E$4:$I$7,3)</f>
        <v>0.43099999999999999</v>
      </c>
      <c r="BI281" s="136">
        <f t="shared" si="398"/>
        <v>7.2999999999999995E-2</v>
      </c>
      <c r="BJ281" s="50">
        <f t="shared" si="399"/>
        <v>0.44030518225000015</v>
      </c>
      <c r="BK281" s="134">
        <f t="shared" si="400"/>
        <v>17.139075727442542</v>
      </c>
      <c r="BL281" s="46"/>
      <c r="BM281" s="44"/>
      <c r="CB281" s="205" t="str">
        <f t="shared" si="414"/>
        <v>splash</v>
      </c>
      <c r="CC281" s="212">
        <f t="shared" si="415"/>
        <v>1</v>
      </c>
      <c r="CD281" s="205">
        <f>IF(CB281="atmospheric",IF(CC281&gt;=1,Coefficients!$T$5,Coefficients!$T$4),Coefficients!$T$3)</f>
        <v>7.35</v>
      </c>
      <c r="CE281" s="136">
        <f>IF(S281&lt;Coefficients!$V$3,Coefficients!$X$3-(Coefficients!$X$4-Coefficients!$X$3)*(Coefficients!$V$3-S281)/(Coefficients!$V$4-Coefficients!$V$3),IF(S281&gt;Coefficients!$V$6,(Coefficients!$X$6-Coefficients!$X$5)*(S281-Coefficients!$V$6)/(Coefficients!$V$6-Coefficients!$V$5)+Coefficients!$X$6,VLOOKUP(S281,Coefficients!$V$3:$X$6,3)))</f>
        <v>5.1999999999999975</v>
      </c>
      <c r="CF281" s="119">
        <f t="shared" si="401"/>
        <v>1.6409601519999992E-4</v>
      </c>
      <c r="CG281" s="136">
        <f>VLOOKUP(CB281,Coefficients!$Z$4:$AD$7,4,FALSE)</f>
        <v>0.26500000000000001</v>
      </c>
      <c r="CH281" s="136">
        <f>VLOOKUP(CB281,Coefficients!$Z$4:$AD$7,2,FALSE)</f>
        <v>0.37</v>
      </c>
      <c r="CI281" s="214">
        <f t="shared" si="416"/>
        <v>6.6736457525111472</v>
      </c>
      <c r="CJ281" s="47">
        <f t="shared" si="417"/>
        <v>0.70922952445954046</v>
      </c>
      <c r="CK281" s="34">
        <v>3.35</v>
      </c>
      <c r="CL281" s="52">
        <f t="shared" si="402"/>
        <v>0.21171030580881806</v>
      </c>
      <c r="CM281" s="204">
        <f>VLOOKUP(N281,Coefficients!$E$12:$I$16,3)</f>
        <v>6.0350000000000001</v>
      </c>
      <c r="CN281" s="205">
        <f t="shared" si="403"/>
        <v>7.2999999999999995E-2</v>
      </c>
      <c r="CO281" s="203">
        <f t="shared" si="404"/>
        <v>6.1652941412500022</v>
      </c>
      <c r="CP281" s="189">
        <f t="shared" si="405"/>
        <v>239.98682602115014</v>
      </c>
      <c r="DV281" s="48">
        <f t="shared" si="418"/>
        <v>1.472310010742842E-2</v>
      </c>
    </row>
    <row r="282" spans="1:126" s="135" customFormat="1" outlineLevel="1">
      <c r="A282" s="133"/>
      <c r="B282" s="56" t="s">
        <v>99</v>
      </c>
      <c r="C282" s="56" t="s">
        <v>196</v>
      </c>
      <c r="D282" s="56">
        <v>2040</v>
      </c>
      <c r="E282" s="57">
        <f>'MIROC(hires) (Wetter)'!M68</f>
        <v>22.015000000000004</v>
      </c>
      <c r="F282" s="57">
        <f>'MIROC(hires) (Wetter)'!S68</f>
        <v>62.371875000000003</v>
      </c>
      <c r="G282" s="57">
        <f>'MIROC(hires) (Wetter)'!K68</f>
        <v>499.5</v>
      </c>
      <c r="H282" s="146">
        <f t="shared" si="355"/>
        <v>2007</v>
      </c>
      <c r="I282" s="141" t="str">
        <f t="shared" si="356"/>
        <v>Pile No 243 @ Berth 107</v>
      </c>
      <c r="J282" s="205" t="str">
        <f t="shared" si="357"/>
        <v>splash</v>
      </c>
      <c r="K282" s="212">
        <f t="shared" si="358"/>
        <v>1</v>
      </c>
      <c r="L282" s="146" t="str">
        <f t="shared" si="359"/>
        <v>C1</v>
      </c>
      <c r="M282" s="146" t="str">
        <f t="shared" si="360"/>
        <v>CB4</v>
      </c>
      <c r="N282" s="146" t="str">
        <f t="shared" si="361"/>
        <v>CL5</v>
      </c>
      <c r="O282" s="146">
        <f t="shared" si="362"/>
        <v>0</v>
      </c>
      <c r="P282" s="146">
        <f t="shared" si="363"/>
        <v>50</v>
      </c>
      <c r="Q282" s="146">
        <f t="shared" si="364"/>
        <v>1200</v>
      </c>
      <c r="R282" s="146">
        <f t="shared" si="365"/>
        <v>60</v>
      </c>
      <c r="S282" s="146">
        <f t="shared" si="366"/>
        <v>0.37</v>
      </c>
      <c r="T282" s="146">
        <f t="shared" si="367"/>
        <v>310</v>
      </c>
      <c r="U282" s="205"/>
      <c r="V282" s="237">
        <f t="shared" si="386"/>
        <v>7.0273511075216802E-2</v>
      </c>
      <c r="W282" s="214">
        <f t="shared" si="387"/>
        <v>2.3835693445750281</v>
      </c>
      <c r="X282" s="205"/>
      <c r="Y282" s="238">
        <f t="shared" si="388"/>
        <v>0.21839795218603458</v>
      </c>
      <c r="Z282" s="214">
        <f t="shared" si="389"/>
        <v>0.73163313982321587</v>
      </c>
      <c r="AA282" s="205"/>
      <c r="AB282" s="207">
        <f>INDEX(Coefficients!$O$3:$O$7,MATCH(S282,Coefficients!$O$3:$O$7))</f>
        <v>0.3</v>
      </c>
      <c r="AC282" s="207">
        <f>INDEX(Coefficients!$O$3:$O$7,MATCH(S282,Coefficients!$O$3:$O$7)+1)</f>
        <v>0.4</v>
      </c>
      <c r="AD282" s="212">
        <f>INDEX(Coefficients!$P$3:$P$7,MATCH(S282,Coefficients!$O$3:$O$7))</f>
        <v>50</v>
      </c>
      <c r="AE282" s="212">
        <f>INDEX(Coefficients!$P$3:$P$7,MATCH(S282,Coefficients!$O$3:$O$7)+1)</f>
        <v>41.8</v>
      </c>
      <c r="AF282" s="212">
        <f t="shared" si="368"/>
        <v>44.26</v>
      </c>
      <c r="AG282" s="136">
        <f t="shared" si="406"/>
        <v>2040</v>
      </c>
      <c r="AH282" s="137">
        <f t="shared" si="407"/>
        <v>22.015000000000004</v>
      </c>
      <c r="AI282" s="207">
        <f t="shared" si="390"/>
        <v>833.84500000000014</v>
      </c>
      <c r="AJ282" s="213">
        <f t="shared" si="391"/>
        <v>20.33768292682927</v>
      </c>
      <c r="AK282" s="136">
        <v>52</v>
      </c>
      <c r="AL282" s="137">
        <f t="shared" si="408"/>
        <v>62.371875000000003</v>
      </c>
      <c r="AM282" s="214">
        <f t="shared" si="409"/>
        <v>1.0211360946647212</v>
      </c>
      <c r="AN282" s="207">
        <f>INDEX(Coefficients!$K$3:$K$10,MATCH(S282,Coefficients!$K$3:$K$10))</f>
        <v>0.35</v>
      </c>
      <c r="AO282" s="207">
        <f>INDEX(Coefficients!$K$3:$K$10,MATCH(S282,Coefficients!$K$3:$K$10)+1)</f>
        <v>0.4</v>
      </c>
      <c r="AP282" s="207">
        <f>INDEX(Coefficients!$L$3:$L$10,MATCH(S282,Coefficients!$K$3:$K$10))</f>
        <v>0.19142307491680963</v>
      </c>
      <c r="AQ282" s="207">
        <f>INDEX(Coefficients!$L$3:$L$10,MATCH(S282,Coefficients!$K$3:$K$10)+1)</f>
        <v>0.35425563574488944</v>
      </c>
      <c r="AR282" s="214">
        <f>INDEX(Coefficients!$M$3:$M$10,MATCH(S282,Coefficients!$K$3:$K$10))</f>
        <v>0.20023799980895765</v>
      </c>
      <c r="AS282" s="214">
        <f>INDEX(Coefficients!$M$3:$M$10,MATCH(S282,Coefficients!$K$3:$K$10)+1)</f>
        <v>0.20987997823914079</v>
      </c>
      <c r="AT282" s="92">
        <f t="shared" si="392"/>
        <v>2.5655609924804158E-5</v>
      </c>
      <c r="AU282" s="140">
        <f t="shared" si="373"/>
        <v>0.20409479118103091</v>
      </c>
      <c r="AV282" s="215">
        <f t="shared" si="393"/>
        <v>1.2023241192687887E-5</v>
      </c>
      <c r="AW282" s="118">
        <f t="shared" si="394"/>
        <v>3.7941653259780335E-2</v>
      </c>
      <c r="AX282" s="136">
        <f t="shared" si="374"/>
        <v>0.71366705445737511</v>
      </c>
      <c r="AY282" s="205">
        <f t="shared" si="410"/>
        <v>84.741590689541354</v>
      </c>
      <c r="AZ282" s="137">
        <f t="shared" si="411"/>
        <v>499.5</v>
      </c>
      <c r="BA282" s="213">
        <f t="shared" si="395"/>
        <v>17326.25</v>
      </c>
      <c r="BB282" s="228">
        <f t="shared" si="396"/>
        <v>8.0292378048780479E-4</v>
      </c>
      <c r="BC282" s="136" t="str">
        <f t="shared" si="377"/>
        <v>YES</v>
      </c>
      <c r="BD282" s="209">
        <f t="shared" si="412"/>
        <v>3.51367555376084</v>
      </c>
      <c r="BE282" s="52">
        <f t="shared" si="379"/>
        <v>7.0273511075216802E-2</v>
      </c>
      <c r="BF282" s="126">
        <f t="shared" si="413"/>
        <v>2.3835693445750281</v>
      </c>
      <c r="BG282" s="46">
        <f t="shared" si="397"/>
        <v>-0.82702912024998665</v>
      </c>
      <c r="BH282" s="204">
        <f>VLOOKUP(M282,Coefficients!$E$4:$I$7,3)</f>
        <v>0.43099999999999999</v>
      </c>
      <c r="BI282" s="136">
        <f t="shared" si="398"/>
        <v>7.2999999999999995E-2</v>
      </c>
      <c r="BJ282" s="50">
        <f t="shared" si="399"/>
        <v>0.44162451792682939</v>
      </c>
      <c r="BK282" s="134">
        <f t="shared" si="400"/>
        <v>17.580700245369371</v>
      </c>
      <c r="BL282" s="46"/>
      <c r="BM282" s="44"/>
      <c r="CB282" s="205" t="str">
        <f t="shared" si="414"/>
        <v>splash</v>
      </c>
      <c r="CC282" s="212">
        <f t="shared" si="415"/>
        <v>1</v>
      </c>
      <c r="CD282" s="205">
        <f>IF(CB282="atmospheric",IF(CC282&gt;=1,Coefficients!$T$5,Coefficients!$T$4),Coefficients!$T$3)</f>
        <v>7.35</v>
      </c>
      <c r="CE282" s="136">
        <f>IF(S282&lt;Coefficients!$V$3,Coefficients!$X$3-(Coefficients!$X$4-Coefficients!$X$3)*(Coefficients!$V$3-S282)/(Coefficients!$V$4-Coefficients!$V$3),IF(S282&gt;Coefficients!$V$6,(Coefficients!$X$6-Coefficients!$X$5)*(S282-Coefficients!$V$6)/(Coefficients!$V$6-Coefficients!$V$5)+Coefficients!$X$6,VLOOKUP(S282,Coefficients!$V$3:$X$6,3)))</f>
        <v>5.1999999999999975</v>
      </c>
      <c r="CF282" s="119">
        <f t="shared" si="401"/>
        <v>1.6409601519999992E-4</v>
      </c>
      <c r="CG282" s="136">
        <f>VLOOKUP(CB282,Coefficients!$Z$4:$AD$7,4,FALSE)</f>
        <v>0.26500000000000001</v>
      </c>
      <c r="CH282" s="136">
        <f>VLOOKUP(CB282,Coefficients!$Z$4:$AD$7,2,FALSE)</f>
        <v>0.37</v>
      </c>
      <c r="CI282" s="214">
        <f t="shared" si="416"/>
        <v>6.6727258104477736</v>
      </c>
      <c r="CJ282" s="47">
        <f t="shared" si="417"/>
        <v>0.73163313982321587</v>
      </c>
      <c r="CK282" s="34">
        <v>3.35</v>
      </c>
      <c r="CL282" s="52">
        <f t="shared" si="402"/>
        <v>0.21839795218603458</v>
      </c>
      <c r="CM282" s="204">
        <f>VLOOKUP(N282,Coefficients!$E$12:$I$16,3)</f>
        <v>6.0350000000000001</v>
      </c>
      <c r="CN282" s="205">
        <f t="shared" si="403"/>
        <v>7.2999999999999995E-2</v>
      </c>
      <c r="CO282" s="203">
        <f t="shared" si="404"/>
        <v>6.1837679018292695</v>
      </c>
      <c r="CP282" s="189">
        <f t="shared" si="405"/>
        <v>246.17059392297941</v>
      </c>
      <c r="DV282" s="48">
        <f t="shared" si="418"/>
        <v>1.534759091174997E-2</v>
      </c>
    </row>
    <row r="283" spans="1:126" s="135" customFormat="1" outlineLevel="1">
      <c r="A283" s="133"/>
      <c r="B283" s="56" t="s">
        <v>99</v>
      </c>
      <c r="C283" s="56" t="s">
        <v>196</v>
      </c>
      <c r="D283" s="56">
        <v>2041</v>
      </c>
      <c r="E283" s="57">
        <f>'MIROC(hires) (Wetter)'!M69</f>
        <v>22.116500000000002</v>
      </c>
      <c r="F283" s="57">
        <f>'MIROC(hires) (Wetter)'!S69</f>
        <v>62.3671875</v>
      </c>
      <c r="G283" s="57">
        <f>'MIROC(hires) (Wetter)'!K69</f>
        <v>505.65</v>
      </c>
      <c r="H283" s="146">
        <f t="shared" si="355"/>
        <v>2007</v>
      </c>
      <c r="I283" s="141" t="str">
        <f t="shared" si="356"/>
        <v>Pile No 243 @ Berth 107</v>
      </c>
      <c r="J283" s="205" t="str">
        <f t="shared" si="357"/>
        <v>splash</v>
      </c>
      <c r="K283" s="212">
        <f t="shared" si="358"/>
        <v>1</v>
      </c>
      <c r="L283" s="146" t="str">
        <f t="shared" si="359"/>
        <v>C1</v>
      </c>
      <c r="M283" s="146" t="str">
        <f t="shared" si="360"/>
        <v>CB4</v>
      </c>
      <c r="N283" s="146" t="str">
        <f t="shared" si="361"/>
        <v>CL5</v>
      </c>
      <c r="O283" s="146">
        <f t="shared" si="362"/>
        <v>0</v>
      </c>
      <c r="P283" s="146">
        <f t="shared" si="363"/>
        <v>50</v>
      </c>
      <c r="Q283" s="146">
        <f t="shared" si="364"/>
        <v>1200</v>
      </c>
      <c r="R283" s="146">
        <f t="shared" si="365"/>
        <v>60</v>
      </c>
      <c r="S283" s="146">
        <f t="shared" si="366"/>
        <v>0.37</v>
      </c>
      <c r="T283" s="146">
        <f t="shared" si="367"/>
        <v>310</v>
      </c>
      <c r="U283" s="205"/>
      <c r="V283" s="237">
        <f t="shared" si="386"/>
        <v>7.1004072139604246E-2</v>
      </c>
      <c r="W283" s="214">
        <f t="shared" si="387"/>
        <v>2.4200973977944007</v>
      </c>
      <c r="X283" s="205"/>
      <c r="Y283" s="238">
        <f t="shared" si="388"/>
        <v>0.22505850683971013</v>
      </c>
      <c r="Z283" s="214">
        <f t="shared" si="389"/>
        <v>0.75394599791302896</v>
      </c>
      <c r="AA283" s="205"/>
      <c r="AB283" s="207">
        <f>INDEX(Coefficients!$O$3:$O$7,MATCH(S283,Coefficients!$O$3:$O$7))</f>
        <v>0.3</v>
      </c>
      <c r="AC283" s="207">
        <f>INDEX(Coefficients!$O$3:$O$7,MATCH(S283,Coefficients!$O$3:$O$7)+1)</f>
        <v>0.4</v>
      </c>
      <c r="AD283" s="212">
        <f>INDEX(Coefficients!$P$3:$P$7,MATCH(S283,Coefficients!$O$3:$O$7))</f>
        <v>50</v>
      </c>
      <c r="AE283" s="212">
        <f>INDEX(Coefficients!$P$3:$P$7,MATCH(S283,Coefficients!$O$3:$O$7)+1)</f>
        <v>41.8</v>
      </c>
      <c r="AF283" s="212">
        <f t="shared" si="368"/>
        <v>44.26</v>
      </c>
      <c r="AG283" s="136">
        <f t="shared" si="406"/>
        <v>2041</v>
      </c>
      <c r="AH283" s="137">
        <f t="shared" si="407"/>
        <v>22.116500000000002</v>
      </c>
      <c r="AI283" s="207">
        <f t="shared" si="390"/>
        <v>855.96150000000011</v>
      </c>
      <c r="AJ283" s="213">
        <f t="shared" si="391"/>
        <v>20.380035714285718</v>
      </c>
      <c r="AK283" s="136">
        <v>53</v>
      </c>
      <c r="AL283" s="137">
        <f t="shared" si="408"/>
        <v>62.3671875</v>
      </c>
      <c r="AM283" s="214">
        <f t="shared" si="409"/>
        <v>1.023814878257274</v>
      </c>
      <c r="AN283" s="207">
        <f>INDEX(Coefficients!$K$3:$K$10,MATCH(S283,Coefficients!$K$3:$K$10))</f>
        <v>0.35</v>
      </c>
      <c r="AO283" s="207">
        <f>INDEX(Coefficients!$K$3:$K$10,MATCH(S283,Coefficients!$K$3:$K$10)+1)</f>
        <v>0.4</v>
      </c>
      <c r="AP283" s="207">
        <f>INDEX(Coefficients!$L$3:$L$10,MATCH(S283,Coefficients!$K$3:$K$10))</f>
        <v>0.19142307491680963</v>
      </c>
      <c r="AQ283" s="207">
        <f>INDEX(Coefficients!$L$3:$L$10,MATCH(S283,Coefficients!$K$3:$K$10)+1)</f>
        <v>0.35425563574488944</v>
      </c>
      <c r="AR283" s="214">
        <f>INDEX(Coefficients!$M$3:$M$10,MATCH(S283,Coefficients!$K$3:$K$10))</f>
        <v>0.20023799980895765</v>
      </c>
      <c r="AS283" s="214">
        <f>INDEX(Coefficients!$M$3:$M$10,MATCH(S283,Coefficients!$K$3:$K$10)+1)</f>
        <v>0.20987997823914079</v>
      </c>
      <c r="AT283" s="92">
        <f t="shared" si="392"/>
        <v>2.5655609924804158E-5</v>
      </c>
      <c r="AU283" s="140">
        <f t="shared" si="373"/>
        <v>0.20409479118103091</v>
      </c>
      <c r="AV283" s="215">
        <f t="shared" si="393"/>
        <v>1.1964253845355942E-5</v>
      </c>
      <c r="AW283" s="118">
        <f t="shared" si="394"/>
        <v>3.7755507324311294E-2</v>
      </c>
      <c r="AX283" s="136">
        <f t="shared" si="374"/>
        <v>0.71366705445737511</v>
      </c>
      <c r="AY283" s="205">
        <f t="shared" si="410"/>
        <v>84.741590689541354</v>
      </c>
      <c r="AZ283" s="137">
        <f t="shared" si="411"/>
        <v>505.65</v>
      </c>
      <c r="BA283" s="213">
        <f t="shared" si="395"/>
        <v>17831.900000000001</v>
      </c>
      <c r="BB283" s="228">
        <f t="shared" si="396"/>
        <v>8.0668119047619044E-4</v>
      </c>
      <c r="BC283" s="136" t="str">
        <f t="shared" si="377"/>
        <v>YES</v>
      </c>
      <c r="BD283" s="209">
        <f t="shared" si="412"/>
        <v>3.5502036069802125</v>
      </c>
      <c r="BE283" s="52">
        <f t="shared" si="379"/>
        <v>7.1004072139604246E-2</v>
      </c>
      <c r="BF283" s="126">
        <f t="shared" si="413"/>
        <v>2.4200973977944007</v>
      </c>
      <c r="BG283" s="46">
        <f t="shared" si="397"/>
        <v>-0.8284767540702328</v>
      </c>
      <c r="BH283" s="204">
        <f>VLOOKUP(M283,Coefficients!$E$4:$I$7,3)</f>
        <v>0.43099999999999999</v>
      </c>
      <c r="BI283" s="136">
        <f t="shared" si="398"/>
        <v>7.2999999999999995E-2</v>
      </c>
      <c r="BJ283" s="50">
        <f t="shared" si="399"/>
        <v>0.44295706367857157</v>
      </c>
      <c r="BK283" s="134">
        <f t="shared" si="400"/>
        <v>18.023657309047941</v>
      </c>
      <c r="BL283" s="46"/>
      <c r="BM283" s="44"/>
      <c r="CB283" s="205" t="str">
        <f t="shared" si="414"/>
        <v>splash</v>
      </c>
      <c r="CC283" s="212">
        <f t="shared" si="415"/>
        <v>1</v>
      </c>
      <c r="CD283" s="205">
        <f>IF(CB283="atmospheric",IF(CC283&gt;=1,Coefficients!$T$5,Coefficients!$T$4),Coefficients!$T$3)</f>
        <v>7.35</v>
      </c>
      <c r="CE283" s="136">
        <f>IF(S283&lt;Coefficients!$V$3,Coefficients!$X$3-(Coefficients!$X$4-Coefficients!$X$3)*(Coefficients!$V$3-S283)/(Coefficients!$V$4-Coefficients!$V$3),IF(S283&gt;Coefficients!$V$6,(Coefficients!$X$6-Coefficients!$X$5)*(S283-Coefficients!$V$6)/(Coefficients!$V$6-Coefficients!$V$5)+Coefficients!$X$6,VLOOKUP(S283,Coefficients!$V$3:$X$6,3)))</f>
        <v>5.1999999999999975</v>
      </c>
      <c r="CF283" s="119">
        <f t="shared" si="401"/>
        <v>1.6409601519999992E-4</v>
      </c>
      <c r="CG283" s="136">
        <f>VLOOKUP(CB283,Coefficients!$Z$4:$AD$7,4,FALSE)</f>
        <v>0.26500000000000001</v>
      </c>
      <c r="CH283" s="136">
        <f>VLOOKUP(CB283,Coefficients!$Z$4:$AD$7,2,FALSE)</f>
        <v>0.37</v>
      </c>
      <c r="CI283" s="214">
        <f t="shared" si="416"/>
        <v>6.6717530989337526</v>
      </c>
      <c r="CJ283" s="47">
        <f t="shared" si="417"/>
        <v>0.75394599791302896</v>
      </c>
      <c r="CK283" s="34">
        <v>3.35</v>
      </c>
      <c r="CL283" s="52">
        <f t="shared" si="402"/>
        <v>0.22505850683971013</v>
      </c>
      <c r="CM283" s="204">
        <f>VLOOKUP(N283,Coefficients!$E$12:$I$16,3)</f>
        <v>6.0350000000000001</v>
      </c>
      <c r="CN283" s="205">
        <f t="shared" si="403"/>
        <v>7.2999999999999995E-2</v>
      </c>
      <c r="CO283" s="203">
        <f t="shared" si="404"/>
        <v>6.2024266341071455</v>
      </c>
      <c r="CP283" s="189">
        <f t="shared" si="405"/>
        <v>252.37302055708656</v>
      </c>
      <c r="DV283" s="48">
        <f t="shared" si="418"/>
        <v>1.5980070455278394E-2</v>
      </c>
    </row>
    <row r="284" spans="1:126" s="135" customFormat="1" outlineLevel="1">
      <c r="A284" s="133"/>
      <c r="B284" s="56" t="s">
        <v>99</v>
      </c>
      <c r="C284" s="56" t="s">
        <v>196</v>
      </c>
      <c r="D284" s="56">
        <v>2042</v>
      </c>
      <c r="E284" s="57">
        <f>'MIROC(hires) (Wetter)'!M70</f>
        <v>22.218000000000004</v>
      </c>
      <c r="F284" s="57">
        <f>'MIROC(hires) (Wetter)'!S70</f>
        <v>62.362499999999997</v>
      </c>
      <c r="G284" s="57">
        <f>'MIROC(hires) (Wetter)'!K70</f>
        <v>511.79999999999995</v>
      </c>
      <c r="H284" s="146">
        <f t="shared" si="355"/>
        <v>2007</v>
      </c>
      <c r="I284" s="141" t="str">
        <f t="shared" si="356"/>
        <v>Pile No 243 @ Berth 107</v>
      </c>
      <c r="J284" s="205" t="str">
        <f t="shared" si="357"/>
        <v>splash</v>
      </c>
      <c r="K284" s="212">
        <f t="shared" si="358"/>
        <v>1</v>
      </c>
      <c r="L284" s="146" t="str">
        <f t="shared" si="359"/>
        <v>C1</v>
      </c>
      <c r="M284" s="146" t="str">
        <f t="shared" si="360"/>
        <v>CB4</v>
      </c>
      <c r="N284" s="146" t="str">
        <f t="shared" si="361"/>
        <v>CL5</v>
      </c>
      <c r="O284" s="146">
        <f t="shared" si="362"/>
        <v>0</v>
      </c>
      <c r="P284" s="146">
        <f t="shared" si="363"/>
        <v>50</v>
      </c>
      <c r="Q284" s="146">
        <f t="shared" si="364"/>
        <v>1200</v>
      </c>
      <c r="R284" s="146">
        <f t="shared" si="365"/>
        <v>60</v>
      </c>
      <c r="S284" s="146">
        <f t="shared" si="366"/>
        <v>0.37</v>
      </c>
      <c r="T284" s="146">
        <f t="shared" si="367"/>
        <v>310</v>
      </c>
      <c r="U284" s="205"/>
      <c r="V284" s="237">
        <f t="shared" si="386"/>
        <v>7.1735273976223202E-2</v>
      </c>
      <c r="W284" s="214">
        <f t="shared" si="387"/>
        <v>2.4566574896253481</v>
      </c>
      <c r="X284" s="205"/>
      <c r="Y284" s="238">
        <f t="shared" si="388"/>
        <v>0.23169085115296259</v>
      </c>
      <c r="Z284" s="214">
        <f t="shared" si="389"/>
        <v>0.77616435136242468</v>
      </c>
      <c r="AA284" s="205"/>
      <c r="AB284" s="207">
        <f>INDEX(Coefficients!$O$3:$O$7,MATCH(S284,Coefficients!$O$3:$O$7))</f>
        <v>0.3</v>
      </c>
      <c r="AC284" s="207">
        <f>INDEX(Coefficients!$O$3:$O$7,MATCH(S284,Coefficients!$O$3:$O$7)+1)</f>
        <v>0.4</v>
      </c>
      <c r="AD284" s="212">
        <f>INDEX(Coefficients!$P$3:$P$7,MATCH(S284,Coefficients!$O$3:$O$7))</f>
        <v>50</v>
      </c>
      <c r="AE284" s="212">
        <f>INDEX(Coefficients!$P$3:$P$7,MATCH(S284,Coefficients!$O$3:$O$7)+1)</f>
        <v>41.8</v>
      </c>
      <c r="AF284" s="212">
        <f t="shared" si="368"/>
        <v>44.26</v>
      </c>
      <c r="AG284" s="136">
        <f t="shared" si="406"/>
        <v>2042</v>
      </c>
      <c r="AH284" s="137">
        <f t="shared" si="407"/>
        <v>22.218000000000004</v>
      </c>
      <c r="AI284" s="207">
        <f t="shared" si="390"/>
        <v>878.17950000000008</v>
      </c>
      <c r="AJ284" s="213">
        <f t="shared" si="391"/>
        <v>20.422779069767444</v>
      </c>
      <c r="AK284" s="136">
        <v>54</v>
      </c>
      <c r="AL284" s="137">
        <f t="shared" si="408"/>
        <v>62.362499999999997</v>
      </c>
      <c r="AM284" s="214">
        <f t="shared" si="409"/>
        <v>1.02652470276334</v>
      </c>
      <c r="AN284" s="207">
        <f>INDEX(Coefficients!$K$3:$K$10,MATCH(S284,Coefficients!$K$3:$K$10))</f>
        <v>0.35</v>
      </c>
      <c r="AO284" s="207">
        <f>INDEX(Coefficients!$K$3:$K$10,MATCH(S284,Coefficients!$K$3:$K$10)+1)</f>
        <v>0.4</v>
      </c>
      <c r="AP284" s="207">
        <f>INDEX(Coefficients!$L$3:$L$10,MATCH(S284,Coefficients!$K$3:$K$10))</f>
        <v>0.19142307491680963</v>
      </c>
      <c r="AQ284" s="207">
        <f>INDEX(Coefficients!$L$3:$L$10,MATCH(S284,Coefficients!$K$3:$K$10)+1)</f>
        <v>0.35425563574488944</v>
      </c>
      <c r="AR284" s="214">
        <f>INDEX(Coefficients!$M$3:$M$10,MATCH(S284,Coefficients!$K$3:$K$10))</f>
        <v>0.20023799980895765</v>
      </c>
      <c r="AS284" s="214">
        <f>INDEX(Coefficients!$M$3:$M$10,MATCH(S284,Coefficients!$K$3:$K$10)+1)</f>
        <v>0.20987997823914079</v>
      </c>
      <c r="AT284" s="92">
        <f t="shared" si="392"/>
        <v>2.5655609924804158E-5</v>
      </c>
      <c r="AU284" s="140">
        <f t="shared" si="373"/>
        <v>0.20409479118103091</v>
      </c>
      <c r="AV284" s="215">
        <f t="shared" si="393"/>
        <v>1.1906933839536226E-5</v>
      </c>
      <c r="AW284" s="118">
        <f t="shared" si="394"/>
        <v>3.7574623006114055E-2</v>
      </c>
      <c r="AX284" s="136">
        <f t="shared" si="374"/>
        <v>0.71366705445737511</v>
      </c>
      <c r="AY284" s="205">
        <f t="shared" si="410"/>
        <v>84.741590689541354</v>
      </c>
      <c r="AZ284" s="137">
        <f t="shared" si="411"/>
        <v>511.79999999999995</v>
      </c>
      <c r="BA284" s="213">
        <f t="shared" si="395"/>
        <v>18343.7</v>
      </c>
      <c r="BB284" s="228">
        <f t="shared" si="396"/>
        <v>8.1053558139534889E-4</v>
      </c>
      <c r="BC284" s="136" t="str">
        <f t="shared" si="377"/>
        <v>YES</v>
      </c>
      <c r="BD284" s="209">
        <f t="shared" si="412"/>
        <v>3.58676369881116</v>
      </c>
      <c r="BE284" s="52">
        <f t="shared" si="379"/>
        <v>7.1735273976223202E-2</v>
      </c>
      <c r="BF284" s="126">
        <f t="shared" si="413"/>
        <v>2.4566574896253481</v>
      </c>
      <c r="BG284" s="46">
        <f t="shared" si="397"/>
        <v>-0.82985371725021673</v>
      </c>
      <c r="BH284" s="204">
        <f>VLOOKUP(M284,Coefficients!$E$4:$I$7,3)</f>
        <v>0.43099999999999999</v>
      </c>
      <c r="BI284" s="136">
        <f t="shared" si="398"/>
        <v>7.2999999999999995E-2</v>
      </c>
      <c r="BJ284" s="50">
        <f t="shared" si="399"/>
        <v>0.44430189787209301</v>
      </c>
      <c r="BK284" s="134">
        <f t="shared" si="400"/>
        <v>18.467959206920035</v>
      </c>
      <c r="BL284" s="46"/>
      <c r="BM284" s="44"/>
      <c r="CB284" s="205" t="str">
        <f t="shared" si="414"/>
        <v>splash</v>
      </c>
      <c r="CC284" s="212">
        <f t="shared" si="415"/>
        <v>1</v>
      </c>
      <c r="CD284" s="205">
        <f>IF(CB284="atmospheric",IF(CC284&gt;=1,Coefficients!$T$5,Coefficients!$T$4),Coefficients!$T$3)</f>
        <v>7.35</v>
      </c>
      <c r="CE284" s="136">
        <f>IF(S284&lt;Coefficients!$V$3,Coefficients!$X$3-(Coefficients!$X$4-Coefficients!$X$3)*(Coefficients!$V$3-S284)/(Coefficients!$V$4-Coefficients!$V$3),IF(S284&gt;Coefficients!$V$6,(Coefficients!$X$6-Coefficients!$X$5)*(S284-Coefficients!$V$6)/(Coefficients!$V$6-Coefficients!$V$5)+Coefficients!$X$6,VLOOKUP(S284,Coefficients!$V$3:$X$6,3)))</f>
        <v>5.1999999999999975</v>
      </c>
      <c r="CF284" s="119">
        <f t="shared" si="401"/>
        <v>1.6409601519999992E-4</v>
      </c>
      <c r="CG284" s="136">
        <f>VLOOKUP(CB284,Coefficients!$Z$4:$AD$7,4,FALSE)</f>
        <v>0.26500000000000001</v>
      </c>
      <c r="CH284" s="136">
        <f>VLOOKUP(CB284,Coefficients!$Z$4:$AD$7,2,FALSE)</f>
        <v>0.37</v>
      </c>
      <c r="CI284" s="214">
        <f t="shared" si="416"/>
        <v>6.6707316766908749</v>
      </c>
      <c r="CJ284" s="47">
        <f t="shared" si="417"/>
        <v>0.77616435136242468</v>
      </c>
      <c r="CK284" s="34">
        <v>3.35</v>
      </c>
      <c r="CL284" s="52">
        <f t="shared" si="402"/>
        <v>0.23169085115296259</v>
      </c>
      <c r="CM284" s="204">
        <f>VLOOKUP(N284,Coefficients!$E$12:$I$16,3)</f>
        <v>6.0350000000000001</v>
      </c>
      <c r="CN284" s="205">
        <f t="shared" si="403"/>
        <v>7.2999999999999995E-2</v>
      </c>
      <c r="CO284" s="203">
        <f t="shared" si="404"/>
        <v>6.2212574330813961</v>
      </c>
      <c r="CP284" s="189">
        <f t="shared" si="405"/>
        <v>258.59427799016794</v>
      </c>
      <c r="DV284" s="48">
        <f t="shared" si="418"/>
        <v>1.6620406685242121E-2</v>
      </c>
    </row>
    <row r="285" spans="1:126" s="135" customFormat="1" outlineLevel="1">
      <c r="A285" s="133"/>
      <c r="B285" s="56" t="s">
        <v>99</v>
      </c>
      <c r="C285" s="56" t="s">
        <v>196</v>
      </c>
      <c r="D285" s="56">
        <v>2043</v>
      </c>
      <c r="E285" s="57">
        <f>'MIROC(hires) (Wetter)'!M71</f>
        <v>22.319500000000005</v>
      </c>
      <c r="F285" s="57">
        <f>'MIROC(hires) (Wetter)'!S71</f>
        <v>62.357812500000001</v>
      </c>
      <c r="G285" s="57">
        <f>'MIROC(hires) (Wetter)'!K71</f>
        <v>517.94999999999993</v>
      </c>
      <c r="H285" s="146">
        <f t="shared" si="355"/>
        <v>2007</v>
      </c>
      <c r="I285" s="141" t="str">
        <f t="shared" si="356"/>
        <v>Pile No 243 @ Berth 107</v>
      </c>
      <c r="J285" s="205" t="str">
        <f t="shared" si="357"/>
        <v>splash</v>
      </c>
      <c r="K285" s="212">
        <f t="shared" si="358"/>
        <v>1</v>
      </c>
      <c r="L285" s="146" t="str">
        <f t="shared" si="359"/>
        <v>C1</v>
      </c>
      <c r="M285" s="146" t="str">
        <f t="shared" si="360"/>
        <v>CB4</v>
      </c>
      <c r="N285" s="146" t="str">
        <f t="shared" si="361"/>
        <v>CL5</v>
      </c>
      <c r="O285" s="146">
        <f t="shared" si="362"/>
        <v>0</v>
      </c>
      <c r="P285" s="146">
        <f t="shared" si="363"/>
        <v>50</v>
      </c>
      <c r="Q285" s="146">
        <f t="shared" si="364"/>
        <v>1200</v>
      </c>
      <c r="R285" s="146">
        <f t="shared" si="365"/>
        <v>60</v>
      </c>
      <c r="S285" s="146">
        <f t="shared" si="366"/>
        <v>0.37</v>
      </c>
      <c r="T285" s="146">
        <f t="shared" si="367"/>
        <v>310</v>
      </c>
      <c r="U285" s="205"/>
      <c r="V285" s="237">
        <f t="shared" si="386"/>
        <v>7.2467097066677533E-2</v>
      </c>
      <c r="W285" s="214">
        <f t="shared" si="387"/>
        <v>2.4932486441480646</v>
      </c>
      <c r="X285" s="205"/>
      <c r="Y285" s="238">
        <f t="shared" si="388"/>
        <v>0.23829391462045735</v>
      </c>
      <c r="Z285" s="214">
        <f t="shared" si="389"/>
        <v>0.79828461397853212</v>
      </c>
      <c r="AA285" s="205"/>
      <c r="AB285" s="207">
        <f>INDEX(Coefficients!$O$3:$O$7,MATCH(S285,Coefficients!$O$3:$O$7))</f>
        <v>0.3</v>
      </c>
      <c r="AC285" s="207">
        <f>INDEX(Coefficients!$O$3:$O$7,MATCH(S285,Coefficients!$O$3:$O$7)+1)</f>
        <v>0.4</v>
      </c>
      <c r="AD285" s="212">
        <f>INDEX(Coefficients!$P$3:$P$7,MATCH(S285,Coefficients!$O$3:$O$7))</f>
        <v>50</v>
      </c>
      <c r="AE285" s="212">
        <f>INDEX(Coefficients!$P$3:$P$7,MATCH(S285,Coefficients!$O$3:$O$7)+1)</f>
        <v>41.8</v>
      </c>
      <c r="AF285" s="212">
        <f t="shared" si="368"/>
        <v>44.26</v>
      </c>
      <c r="AG285" s="136">
        <f t="shared" si="406"/>
        <v>2043</v>
      </c>
      <c r="AH285" s="137">
        <f t="shared" si="407"/>
        <v>22.319500000000005</v>
      </c>
      <c r="AI285" s="207">
        <f t="shared" si="390"/>
        <v>900.49900000000002</v>
      </c>
      <c r="AJ285" s="213">
        <f t="shared" si="391"/>
        <v>20.465886363636365</v>
      </c>
      <c r="AK285" s="136">
        <v>55</v>
      </c>
      <c r="AL285" s="137">
        <f t="shared" si="408"/>
        <v>62.357812500000001</v>
      </c>
      <c r="AM285" s="214">
        <f t="shared" si="409"/>
        <v>1.029264061657206</v>
      </c>
      <c r="AN285" s="207">
        <f>INDEX(Coefficients!$K$3:$K$10,MATCH(S285,Coefficients!$K$3:$K$10))</f>
        <v>0.35</v>
      </c>
      <c r="AO285" s="207">
        <f>INDEX(Coefficients!$K$3:$K$10,MATCH(S285,Coefficients!$K$3:$K$10)+1)</f>
        <v>0.4</v>
      </c>
      <c r="AP285" s="207">
        <f>INDEX(Coefficients!$L$3:$L$10,MATCH(S285,Coefficients!$K$3:$K$10))</f>
        <v>0.19142307491680963</v>
      </c>
      <c r="AQ285" s="207">
        <f>INDEX(Coefficients!$L$3:$L$10,MATCH(S285,Coefficients!$K$3:$K$10)+1)</f>
        <v>0.35425563574488944</v>
      </c>
      <c r="AR285" s="214">
        <f>INDEX(Coefficients!$M$3:$M$10,MATCH(S285,Coefficients!$K$3:$K$10))</f>
        <v>0.20023799980895765</v>
      </c>
      <c r="AS285" s="214">
        <f>INDEX(Coefficients!$M$3:$M$10,MATCH(S285,Coefficients!$K$3:$K$10)+1)</f>
        <v>0.20987997823914079</v>
      </c>
      <c r="AT285" s="92">
        <f t="shared" si="392"/>
        <v>2.5655609924804158E-5</v>
      </c>
      <c r="AU285" s="140">
        <f t="shared" si="373"/>
        <v>0.20409479118103091</v>
      </c>
      <c r="AV285" s="215">
        <f t="shared" si="393"/>
        <v>1.1851196881012775E-5</v>
      </c>
      <c r="AW285" s="118">
        <f t="shared" si="394"/>
        <v>3.7398734298555093E-2</v>
      </c>
      <c r="AX285" s="136">
        <f t="shared" si="374"/>
        <v>0.71366705445737511</v>
      </c>
      <c r="AY285" s="205">
        <f t="shared" si="410"/>
        <v>84.741590689541354</v>
      </c>
      <c r="AZ285" s="137">
        <f t="shared" si="411"/>
        <v>517.94999999999993</v>
      </c>
      <c r="BA285" s="213">
        <f t="shared" si="395"/>
        <v>18861.650000000001</v>
      </c>
      <c r="BB285" s="228">
        <f t="shared" si="396"/>
        <v>8.1448034090909091E-4</v>
      </c>
      <c r="BC285" s="136" t="str">
        <f t="shared" si="377"/>
        <v>YES</v>
      </c>
      <c r="BD285" s="209">
        <f t="shared" si="412"/>
        <v>3.6233548533338764</v>
      </c>
      <c r="BE285" s="52">
        <f t="shared" si="379"/>
        <v>7.2467097066677533E-2</v>
      </c>
      <c r="BF285" s="126">
        <f t="shared" si="413"/>
        <v>2.4932486441480646</v>
      </c>
      <c r="BG285" s="46">
        <f t="shared" si="397"/>
        <v>-0.83116467515296943</v>
      </c>
      <c r="BH285" s="204">
        <f>VLOOKUP(M285,Coefficients!$E$4:$I$7,3)</f>
        <v>0.43099999999999999</v>
      </c>
      <c r="BI285" s="136">
        <f t="shared" si="398"/>
        <v>7.2999999999999995E-2</v>
      </c>
      <c r="BJ285" s="50">
        <f t="shared" si="399"/>
        <v>0.44565818265909091</v>
      </c>
      <c r="BK285" s="134">
        <f t="shared" si="400"/>
        <v>18.913617389579127</v>
      </c>
      <c r="BL285" s="46"/>
      <c r="BM285" s="44"/>
      <c r="CB285" s="205" t="str">
        <f t="shared" si="414"/>
        <v>splash</v>
      </c>
      <c r="CC285" s="212">
        <f t="shared" si="415"/>
        <v>1</v>
      </c>
      <c r="CD285" s="205">
        <f>IF(CB285="atmospheric",IF(CC285&gt;=1,Coefficients!$T$5,Coefficients!$T$4),Coefficients!$T$3)</f>
        <v>7.35</v>
      </c>
      <c r="CE285" s="136">
        <f>IF(S285&lt;Coefficients!$V$3,Coefficients!$X$3-(Coefficients!$X$4-Coefficients!$X$3)*(Coefficients!$V$3-S285)/(Coefficients!$V$4-Coefficients!$V$3),IF(S285&gt;Coefficients!$V$6,(Coefficients!$X$6-Coefficients!$X$5)*(S285-Coefficients!$V$6)/(Coefficients!$V$6-Coefficients!$V$5)+Coefficients!$X$6,VLOOKUP(S285,Coefficients!$V$3:$X$6,3)))</f>
        <v>5.1999999999999975</v>
      </c>
      <c r="CF285" s="119">
        <f t="shared" si="401"/>
        <v>1.6409601519999992E-4</v>
      </c>
      <c r="CG285" s="136">
        <f>VLOOKUP(CB285,Coefficients!$Z$4:$AD$7,4,FALSE)</f>
        <v>0.26500000000000001</v>
      </c>
      <c r="CH285" s="136">
        <f>VLOOKUP(CB285,Coefficients!$Z$4:$AD$7,2,FALSE)</f>
        <v>0.37</v>
      </c>
      <c r="CI285" s="214">
        <f t="shared" si="416"/>
        <v>6.6696652407939148</v>
      </c>
      <c r="CJ285" s="47">
        <f t="shared" si="417"/>
        <v>0.79828461397853212</v>
      </c>
      <c r="CK285" s="34">
        <v>3.35</v>
      </c>
      <c r="CL285" s="52">
        <f t="shared" si="402"/>
        <v>0.23829391462045735</v>
      </c>
      <c r="CM285" s="204">
        <f>VLOOKUP(N285,Coefficients!$E$12:$I$16,3)</f>
        <v>6.0350000000000001</v>
      </c>
      <c r="CN285" s="205">
        <f t="shared" si="403"/>
        <v>7.2999999999999995E-2</v>
      </c>
      <c r="CO285" s="203">
        <f t="shared" si="404"/>
        <v>6.2402485669318191</v>
      </c>
      <c r="CP285" s="189">
        <f t="shared" si="405"/>
        <v>264.83452655709976</v>
      </c>
      <c r="DV285" s="48">
        <f t="shared" si="418"/>
        <v>1.726846824119925E-2</v>
      </c>
    </row>
    <row r="286" spans="1:126" s="135" customFormat="1" outlineLevel="1">
      <c r="A286" s="133"/>
      <c r="B286" s="56" t="s">
        <v>99</v>
      </c>
      <c r="C286" s="56" t="s">
        <v>196</v>
      </c>
      <c r="D286" s="56">
        <v>2044</v>
      </c>
      <c r="E286" s="57">
        <f>'MIROC(hires) (Wetter)'!M72</f>
        <v>22.421000000000003</v>
      </c>
      <c r="F286" s="57">
        <f>'MIROC(hires) (Wetter)'!S72</f>
        <v>62.353124999999999</v>
      </c>
      <c r="G286" s="57">
        <f>'MIROC(hires) (Wetter)'!K72</f>
        <v>524.09999999999991</v>
      </c>
      <c r="H286" s="146">
        <f t="shared" si="355"/>
        <v>2007</v>
      </c>
      <c r="I286" s="141" t="str">
        <f t="shared" si="356"/>
        <v>Pile No 243 @ Berth 107</v>
      </c>
      <c r="J286" s="205" t="str">
        <f t="shared" si="357"/>
        <v>splash</v>
      </c>
      <c r="K286" s="212">
        <f t="shared" si="358"/>
        <v>1</v>
      </c>
      <c r="L286" s="146" t="str">
        <f t="shared" si="359"/>
        <v>C1</v>
      </c>
      <c r="M286" s="146" t="str">
        <f t="shared" si="360"/>
        <v>CB4</v>
      </c>
      <c r="N286" s="146" t="str">
        <f t="shared" si="361"/>
        <v>CL5</v>
      </c>
      <c r="O286" s="146">
        <f t="shared" si="362"/>
        <v>0</v>
      </c>
      <c r="P286" s="146">
        <f t="shared" si="363"/>
        <v>50</v>
      </c>
      <c r="Q286" s="146">
        <f t="shared" si="364"/>
        <v>1200</v>
      </c>
      <c r="R286" s="146">
        <f t="shared" si="365"/>
        <v>60</v>
      </c>
      <c r="S286" s="146">
        <f t="shared" si="366"/>
        <v>0.37</v>
      </c>
      <c r="T286" s="146">
        <f t="shared" si="367"/>
        <v>310</v>
      </c>
      <c r="U286" s="205"/>
      <c r="V286" s="237">
        <f t="shared" si="386"/>
        <v>7.3199526376885884E-2</v>
      </c>
      <c r="W286" s="214">
        <f t="shared" si="387"/>
        <v>2.5298701096584826</v>
      </c>
      <c r="X286" s="205"/>
      <c r="Y286" s="238">
        <f t="shared" si="388"/>
        <v>0.24486678925993322</v>
      </c>
      <c r="Z286" s="214">
        <f t="shared" si="389"/>
        <v>0.82030374402077633</v>
      </c>
      <c r="AA286" s="205"/>
      <c r="AB286" s="207">
        <f>INDEX(Coefficients!$O$3:$O$7,MATCH(S286,Coefficients!$O$3:$O$7))</f>
        <v>0.3</v>
      </c>
      <c r="AC286" s="207">
        <f>INDEX(Coefficients!$O$3:$O$7,MATCH(S286,Coefficients!$O$3:$O$7)+1)</f>
        <v>0.4</v>
      </c>
      <c r="AD286" s="212">
        <f>INDEX(Coefficients!$P$3:$P$7,MATCH(S286,Coefficients!$O$3:$O$7))</f>
        <v>50</v>
      </c>
      <c r="AE286" s="212">
        <f>INDEX(Coefficients!$P$3:$P$7,MATCH(S286,Coefficients!$O$3:$O$7)+1)</f>
        <v>41.8</v>
      </c>
      <c r="AF286" s="212">
        <f t="shared" si="368"/>
        <v>44.26</v>
      </c>
      <c r="AG286" s="136">
        <f t="shared" si="406"/>
        <v>2044</v>
      </c>
      <c r="AH286" s="137">
        <f t="shared" si="407"/>
        <v>22.421000000000003</v>
      </c>
      <c r="AI286" s="207">
        <f t="shared" si="390"/>
        <v>922.92000000000007</v>
      </c>
      <c r="AJ286" s="213">
        <f t="shared" si="391"/>
        <v>20.509333333333334</v>
      </c>
      <c r="AK286" s="136">
        <v>56</v>
      </c>
      <c r="AL286" s="137">
        <f t="shared" si="408"/>
        <v>62.353124999999999</v>
      </c>
      <c r="AM286" s="214">
        <f t="shared" si="409"/>
        <v>1.0320315854904587</v>
      </c>
      <c r="AN286" s="207">
        <f>INDEX(Coefficients!$K$3:$K$10,MATCH(S286,Coefficients!$K$3:$K$10))</f>
        <v>0.35</v>
      </c>
      <c r="AO286" s="207">
        <f>INDEX(Coefficients!$K$3:$K$10,MATCH(S286,Coefficients!$K$3:$K$10)+1)</f>
        <v>0.4</v>
      </c>
      <c r="AP286" s="207">
        <f>INDEX(Coefficients!$L$3:$L$10,MATCH(S286,Coefficients!$K$3:$K$10))</f>
        <v>0.19142307491680963</v>
      </c>
      <c r="AQ286" s="207">
        <f>INDEX(Coefficients!$L$3:$L$10,MATCH(S286,Coefficients!$K$3:$K$10)+1)</f>
        <v>0.35425563574488944</v>
      </c>
      <c r="AR286" s="214">
        <f>INDEX(Coefficients!$M$3:$M$10,MATCH(S286,Coefficients!$K$3:$K$10))</f>
        <v>0.20023799980895765</v>
      </c>
      <c r="AS286" s="214">
        <f>INDEX(Coefficients!$M$3:$M$10,MATCH(S286,Coefficients!$K$3:$K$10)+1)</f>
        <v>0.20987997823914079</v>
      </c>
      <c r="AT286" s="92">
        <f t="shared" si="392"/>
        <v>2.5655609924804158E-5</v>
      </c>
      <c r="AU286" s="140">
        <f t="shared" si="373"/>
        <v>0.20409479118103091</v>
      </c>
      <c r="AV286" s="215">
        <f t="shared" si="393"/>
        <v>1.179696473192742E-5</v>
      </c>
      <c r="AW286" s="118">
        <f t="shared" si="394"/>
        <v>3.7227594307004341E-2</v>
      </c>
      <c r="AX286" s="136">
        <f t="shared" si="374"/>
        <v>0.71366705445737511</v>
      </c>
      <c r="AY286" s="205">
        <f t="shared" si="410"/>
        <v>84.741590689541354</v>
      </c>
      <c r="AZ286" s="137">
        <f t="shared" si="411"/>
        <v>524.09999999999991</v>
      </c>
      <c r="BA286" s="213">
        <f t="shared" si="395"/>
        <v>19385.75</v>
      </c>
      <c r="BB286" s="228">
        <f t="shared" si="396"/>
        <v>8.1850944444444439E-4</v>
      </c>
      <c r="BC286" s="136" t="str">
        <f t="shared" si="377"/>
        <v>YES</v>
      </c>
      <c r="BD286" s="209">
        <f t="shared" si="412"/>
        <v>3.6599763188442944</v>
      </c>
      <c r="BE286" s="52">
        <f t="shared" si="379"/>
        <v>7.3199526376885884E-2</v>
      </c>
      <c r="BF286" s="126">
        <f t="shared" si="413"/>
        <v>2.5298701096584826</v>
      </c>
      <c r="BG286" s="46">
        <f t="shared" si="397"/>
        <v>-0.83241388486638501</v>
      </c>
      <c r="BH286" s="204">
        <f>VLOOKUP(M286,Coefficients!$E$4:$I$7,3)</f>
        <v>0.43099999999999999</v>
      </c>
      <c r="BI286" s="136">
        <f t="shared" si="398"/>
        <v>7.2999999999999995E-2</v>
      </c>
      <c r="BJ286" s="50">
        <f t="shared" si="399"/>
        <v>0.44702515466666665</v>
      </c>
      <c r="BK286" s="134">
        <f t="shared" si="400"/>
        <v>19.360642544245792</v>
      </c>
      <c r="BL286" s="46"/>
      <c r="BM286" s="44"/>
      <c r="CB286" s="205" t="str">
        <f t="shared" si="414"/>
        <v>splash</v>
      </c>
      <c r="CC286" s="212">
        <f t="shared" si="415"/>
        <v>1</v>
      </c>
      <c r="CD286" s="205">
        <f>IF(CB286="atmospheric",IF(CC286&gt;=1,Coefficients!$T$5,Coefficients!$T$4),Coefficients!$T$3)</f>
        <v>7.35</v>
      </c>
      <c r="CE286" s="136">
        <f>IF(S286&lt;Coefficients!$V$3,Coefficients!$X$3-(Coefficients!$X$4-Coefficients!$X$3)*(Coefficients!$V$3-S286)/(Coefficients!$V$4-Coefficients!$V$3),IF(S286&gt;Coefficients!$V$6,(Coefficients!$X$6-Coefficients!$X$5)*(S286-Coefficients!$V$6)/(Coefficients!$V$6-Coefficients!$V$5)+Coefficients!$X$6,VLOOKUP(S286,Coefficients!$V$3:$X$6,3)))</f>
        <v>5.1999999999999975</v>
      </c>
      <c r="CF286" s="119">
        <f t="shared" si="401"/>
        <v>1.6409601519999992E-4</v>
      </c>
      <c r="CG286" s="136">
        <f>VLOOKUP(CB286,Coefficients!$Z$4:$AD$7,4,FALSE)</f>
        <v>0.26500000000000001</v>
      </c>
      <c r="CH286" s="136">
        <f>VLOOKUP(CB286,Coefficients!$Z$4:$AD$7,2,FALSE)</f>
        <v>0.37</v>
      </c>
      <c r="CI286" s="214">
        <f t="shared" si="416"/>
        <v>6.6685571655180746</v>
      </c>
      <c r="CJ286" s="47">
        <f t="shared" si="417"/>
        <v>0.82030374402077633</v>
      </c>
      <c r="CK286" s="34">
        <v>3.35</v>
      </c>
      <c r="CL286" s="52">
        <f t="shared" si="402"/>
        <v>0.24486678925993322</v>
      </c>
      <c r="CM286" s="204">
        <f>VLOOKUP(N286,Coefficients!$E$12:$I$16,3)</f>
        <v>6.0350000000000001</v>
      </c>
      <c r="CN286" s="205">
        <f t="shared" si="403"/>
        <v>7.2999999999999995E-2</v>
      </c>
      <c r="CO286" s="203">
        <f t="shared" si="404"/>
        <v>6.2593893466666666</v>
      </c>
      <c r="CP286" s="189">
        <f t="shared" si="405"/>
        <v>271.09391590376646</v>
      </c>
      <c r="DV286" s="48">
        <f t="shared" si="418"/>
        <v>1.792413299925584E-2</v>
      </c>
    </row>
    <row r="287" spans="1:126" s="135" customFormat="1" outlineLevel="1">
      <c r="A287" s="133"/>
      <c r="B287" s="56" t="s">
        <v>99</v>
      </c>
      <c r="C287" s="56" t="s">
        <v>196</v>
      </c>
      <c r="D287" s="56">
        <v>2045</v>
      </c>
      <c r="E287" s="57">
        <f>'MIROC(hires) (Wetter)'!M73</f>
        <v>22.522500000000004</v>
      </c>
      <c r="F287" s="57">
        <f>'MIROC(hires) (Wetter)'!S73</f>
        <v>62.348437500000003</v>
      </c>
      <c r="G287" s="57">
        <f>'MIROC(hires) (Wetter)'!K73</f>
        <v>530.24999999999989</v>
      </c>
      <c r="H287" s="146">
        <f t="shared" si="355"/>
        <v>2007</v>
      </c>
      <c r="I287" s="141" t="str">
        <f t="shared" si="356"/>
        <v>Pile No 243 @ Berth 107</v>
      </c>
      <c r="J287" s="205" t="str">
        <f t="shared" si="357"/>
        <v>splash</v>
      </c>
      <c r="K287" s="212">
        <f t="shared" si="358"/>
        <v>1</v>
      </c>
      <c r="L287" s="146" t="str">
        <f t="shared" si="359"/>
        <v>C1</v>
      </c>
      <c r="M287" s="146" t="str">
        <f t="shared" si="360"/>
        <v>CB4</v>
      </c>
      <c r="N287" s="146" t="str">
        <f t="shared" si="361"/>
        <v>CL5</v>
      </c>
      <c r="O287" s="146">
        <f t="shared" si="362"/>
        <v>0</v>
      </c>
      <c r="P287" s="146">
        <f t="shared" si="363"/>
        <v>50</v>
      </c>
      <c r="Q287" s="146">
        <f t="shared" si="364"/>
        <v>1200</v>
      </c>
      <c r="R287" s="146">
        <f t="shared" si="365"/>
        <v>60</v>
      </c>
      <c r="S287" s="146">
        <f t="shared" si="366"/>
        <v>0.37</v>
      </c>
      <c r="T287" s="146">
        <f t="shared" si="367"/>
        <v>310</v>
      </c>
      <c r="U287" s="205"/>
      <c r="V287" s="237">
        <f t="shared" si="386"/>
        <v>7.3932550734690489E-2</v>
      </c>
      <c r="W287" s="214">
        <f t="shared" si="387"/>
        <v>2.5665213275487129</v>
      </c>
      <c r="X287" s="205"/>
      <c r="Y287" s="238">
        <f t="shared" si="388"/>
        <v>0.25140868540421069</v>
      </c>
      <c r="Z287" s="214">
        <f t="shared" si="389"/>
        <v>0.84221909610410584</v>
      </c>
      <c r="AA287" s="205"/>
      <c r="AB287" s="207">
        <f>INDEX(Coefficients!$O$3:$O$7,MATCH(S287,Coefficients!$O$3:$O$7))</f>
        <v>0.3</v>
      </c>
      <c r="AC287" s="207">
        <f>INDEX(Coefficients!$O$3:$O$7,MATCH(S287,Coefficients!$O$3:$O$7)+1)</f>
        <v>0.4</v>
      </c>
      <c r="AD287" s="212">
        <f>INDEX(Coefficients!$P$3:$P$7,MATCH(S287,Coefficients!$O$3:$O$7))</f>
        <v>50</v>
      </c>
      <c r="AE287" s="212">
        <f>INDEX(Coefficients!$P$3:$P$7,MATCH(S287,Coefficients!$O$3:$O$7)+1)</f>
        <v>41.8</v>
      </c>
      <c r="AF287" s="212">
        <f t="shared" si="368"/>
        <v>44.26</v>
      </c>
      <c r="AG287" s="136">
        <f t="shared" si="406"/>
        <v>2045</v>
      </c>
      <c r="AH287" s="137">
        <f t="shared" si="407"/>
        <v>22.522500000000004</v>
      </c>
      <c r="AI287" s="207">
        <f t="shared" si="390"/>
        <v>945.44250000000011</v>
      </c>
      <c r="AJ287" s="213">
        <f t="shared" si="391"/>
        <v>20.553097826086958</v>
      </c>
      <c r="AK287" s="136">
        <v>57</v>
      </c>
      <c r="AL287" s="137">
        <f t="shared" si="408"/>
        <v>62.348437500000003</v>
      </c>
      <c r="AM287" s="214">
        <f t="shared" si="409"/>
        <v>1.0348260268678751</v>
      </c>
      <c r="AN287" s="207">
        <f>INDEX(Coefficients!$K$3:$K$10,MATCH(S287,Coefficients!$K$3:$K$10))</f>
        <v>0.35</v>
      </c>
      <c r="AO287" s="207">
        <f>INDEX(Coefficients!$K$3:$K$10,MATCH(S287,Coefficients!$K$3:$K$10)+1)</f>
        <v>0.4</v>
      </c>
      <c r="AP287" s="207">
        <f>INDEX(Coefficients!$L$3:$L$10,MATCH(S287,Coefficients!$K$3:$K$10))</f>
        <v>0.19142307491680963</v>
      </c>
      <c r="AQ287" s="207">
        <f>INDEX(Coefficients!$L$3:$L$10,MATCH(S287,Coefficients!$K$3:$K$10)+1)</f>
        <v>0.35425563574488944</v>
      </c>
      <c r="AR287" s="214">
        <f>INDEX(Coefficients!$M$3:$M$10,MATCH(S287,Coefficients!$K$3:$K$10))</f>
        <v>0.20023799980895765</v>
      </c>
      <c r="AS287" s="214">
        <f>INDEX(Coefficients!$M$3:$M$10,MATCH(S287,Coefficients!$K$3:$K$10)+1)</f>
        <v>0.20987997823914079</v>
      </c>
      <c r="AT287" s="92">
        <f t="shared" si="392"/>
        <v>2.5655609924804158E-5</v>
      </c>
      <c r="AU287" s="140">
        <f t="shared" si="373"/>
        <v>0.20409479118103091</v>
      </c>
      <c r="AV287" s="215">
        <f t="shared" si="393"/>
        <v>1.1744164652341296E-5</v>
      </c>
      <c r="AW287" s="118">
        <f t="shared" si="394"/>
        <v>3.7060973486575E-2</v>
      </c>
      <c r="AX287" s="136">
        <f t="shared" si="374"/>
        <v>0.71366705445737511</v>
      </c>
      <c r="AY287" s="205">
        <f t="shared" si="410"/>
        <v>84.741590689541354</v>
      </c>
      <c r="AZ287" s="137">
        <f t="shared" si="411"/>
        <v>530.24999999999989</v>
      </c>
      <c r="BA287" s="213">
        <f t="shared" si="395"/>
        <v>19916</v>
      </c>
      <c r="BB287" s="228">
        <f t="shared" si="396"/>
        <v>8.2261739130434785E-4</v>
      </c>
      <c r="BC287" s="136" t="str">
        <f t="shared" si="377"/>
        <v>YES</v>
      </c>
      <c r="BD287" s="209">
        <f t="shared" si="412"/>
        <v>3.6966275367345247</v>
      </c>
      <c r="BE287" s="52">
        <f t="shared" si="379"/>
        <v>7.3932550734690489E-2</v>
      </c>
      <c r="BF287" s="126">
        <f t="shared" si="413"/>
        <v>2.5665213275487129</v>
      </c>
      <c r="BG287" s="46">
        <f t="shared" si="397"/>
        <v>-0.83360523926219421</v>
      </c>
      <c r="BH287" s="204">
        <f>VLOOKUP(M287,Coefficients!$E$4:$I$7,3)</f>
        <v>0.43099999999999999</v>
      </c>
      <c r="BI287" s="136">
        <f t="shared" si="398"/>
        <v>7.2999999999999995E-2</v>
      </c>
      <c r="BJ287" s="50">
        <f t="shared" si="399"/>
        <v>0.44840211690217396</v>
      </c>
      <c r="BK287" s="134">
        <f t="shared" si="400"/>
        <v>19.809044661147965</v>
      </c>
      <c r="BL287" s="46"/>
      <c r="BM287" s="44"/>
      <c r="CB287" s="205" t="str">
        <f t="shared" si="414"/>
        <v>splash</v>
      </c>
      <c r="CC287" s="212">
        <f t="shared" si="415"/>
        <v>1</v>
      </c>
      <c r="CD287" s="205">
        <f>IF(CB287="atmospheric",IF(CC287&gt;=1,Coefficients!$T$5,Coefficients!$T$4),Coefficients!$T$3)</f>
        <v>7.35</v>
      </c>
      <c r="CE287" s="136">
        <f>IF(S287&lt;Coefficients!$V$3,Coefficients!$X$3-(Coefficients!$X$4-Coefficients!$X$3)*(Coefficients!$V$3-S287)/(Coefficients!$V$4-Coefficients!$V$3),IF(S287&gt;Coefficients!$V$6,(Coefficients!$X$6-Coefficients!$X$5)*(S287-Coefficients!$V$6)/(Coefficients!$V$6-Coefficients!$V$5)+Coefficients!$X$6,VLOOKUP(S287,Coefficients!$V$3:$X$6,3)))</f>
        <v>5.1999999999999975</v>
      </c>
      <c r="CF287" s="119">
        <f t="shared" si="401"/>
        <v>1.6409601519999992E-4</v>
      </c>
      <c r="CG287" s="136">
        <f>VLOOKUP(CB287,Coefficients!$Z$4:$AD$7,4,FALSE)</f>
        <v>0.26500000000000001</v>
      </c>
      <c r="CH287" s="136">
        <f>VLOOKUP(CB287,Coefficients!$Z$4:$AD$7,2,FALSE)</f>
        <v>0.37</v>
      </c>
      <c r="CI287" s="214">
        <f t="shared" si="416"/>
        <v>6.6674105362880169</v>
      </c>
      <c r="CJ287" s="47">
        <f t="shared" si="417"/>
        <v>0.84221909610410584</v>
      </c>
      <c r="CK287" s="34">
        <v>3.35</v>
      </c>
      <c r="CL287" s="52">
        <f t="shared" si="402"/>
        <v>0.25140868540421069</v>
      </c>
      <c r="CM287" s="204">
        <f>VLOOKUP(N287,Coefficients!$E$12:$I$16,3)</f>
        <v>6.0350000000000001</v>
      </c>
      <c r="CN287" s="205">
        <f t="shared" si="403"/>
        <v>7.2999999999999995E-2</v>
      </c>
      <c r="CO287" s="203">
        <f t="shared" si="404"/>
        <v>6.2786700127717401</v>
      </c>
      <c r="CP287" s="189">
        <f t="shared" si="405"/>
        <v>277.37258591653818</v>
      </c>
      <c r="DV287" s="48">
        <f t="shared" si="418"/>
        <v>1.8587285388788646E-2</v>
      </c>
    </row>
    <row r="288" spans="1:126" s="135" customFormat="1" outlineLevel="1">
      <c r="A288" s="133"/>
      <c r="B288" s="56" t="s">
        <v>99</v>
      </c>
      <c r="C288" s="56" t="s">
        <v>196</v>
      </c>
      <c r="D288" s="56">
        <v>2046</v>
      </c>
      <c r="E288" s="57">
        <f>'MIROC(hires) (Wetter)'!M74</f>
        <v>22.624000000000002</v>
      </c>
      <c r="F288" s="57">
        <f>'MIROC(hires) (Wetter)'!S74</f>
        <v>62.34375</v>
      </c>
      <c r="G288" s="57">
        <f>'MIROC(hires) (Wetter)'!K74</f>
        <v>536.39999999999986</v>
      </c>
      <c r="H288" s="146">
        <f t="shared" si="355"/>
        <v>2007</v>
      </c>
      <c r="I288" s="141" t="str">
        <f t="shared" si="356"/>
        <v>Pile No 243 @ Berth 107</v>
      </c>
      <c r="J288" s="205" t="str">
        <f t="shared" si="357"/>
        <v>splash</v>
      </c>
      <c r="K288" s="212">
        <f t="shared" si="358"/>
        <v>1</v>
      </c>
      <c r="L288" s="146" t="str">
        <f t="shared" si="359"/>
        <v>C1</v>
      </c>
      <c r="M288" s="146" t="str">
        <f t="shared" si="360"/>
        <v>CB4</v>
      </c>
      <c r="N288" s="146" t="str">
        <f t="shared" si="361"/>
        <v>CL5</v>
      </c>
      <c r="O288" s="146">
        <f t="shared" si="362"/>
        <v>0</v>
      </c>
      <c r="P288" s="146">
        <f t="shared" si="363"/>
        <v>50</v>
      </c>
      <c r="Q288" s="146">
        <f t="shared" si="364"/>
        <v>1200</v>
      </c>
      <c r="R288" s="146">
        <f t="shared" si="365"/>
        <v>60</v>
      </c>
      <c r="S288" s="146">
        <f t="shared" si="366"/>
        <v>0.37</v>
      </c>
      <c r="T288" s="146">
        <f t="shared" si="367"/>
        <v>310</v>
      </c>
      <c r="U288" s="205"/>
      <c r="V288" s="237">
        <f t="shared" si="386"/>
        <v>7.4666162296298258E-2</v>
      </c>
      <c r="W288" s="214">
        <f t="shared" si="387"/>
        <v>2.6032019056291014</v>
      </c>
      <c r="X288" s="205"/>
      <c r="Y288" s="238">
        <f t="shared" si="388"/>
        <v>0.25791891997399236</v>
      </c>
      <c r="Z288" s="214">
        <f t="shared" si="389"/>
        <v>0.86402838191287434</v>
      </c>
      <c r="AA288" s="205"/>
      <c r="AB288" s="207">
        <f>INDEX(Coefficients!$O$3:$O$7,MATCH(S288,Coefficients!$O$3:$O$7))</f>
        <v>0.3</v>
      </c>
      <c r="AC288" s="207">
        <f>INDEX(Coefficients!$O$3:$O$7,MATCH(S288,Coefficients!$O$3:$O$7)+1)</f>
        <v>0.4</v>
      </c>
      <c r="AD288" s="212">
        <f>INDEX(Coefficients!$P$3:$P$7,MATCH(S288,Coefficients!$O$3:$O$7))</f>
        <v>50</v>
      </c>
      <c r="AE288" s="212">
        <f>INDEX(Coefficients!$P$3:$P$7,MATCH(S288,Coefficients!$O$3:$O$7)+1)</f>
        <v>41.8</v>
      </c>
      <c r="AF288" s="212">
        <f t="shared" si="368"/>
        <v>44.26</v>
      </c>
      <c r="AG288" s="136">
        <f t="shared" si="406"/>
        <v>2046</v>
      </c>
      <c r="AH288" s="137">
        <f t="shared" si="407"/>
        <v>22.624000000000002</v>
      </c>
      <c r="AI288" s="207">
        <f t="shared" si="390"/>
        <v>968.06650000000013</v>
      </c>
      <c r="AJ288" s="213">
        <f t="shared" si="391"/>
        <v>20.597159574468087</v>
      </c>
      <c r="AK288" s="136">
        <v>58</v>
      </c>
      <c r="AL288" s="137">
        <f t="shared" si="408"/>
        <v>62.34375</v>
      </c>
      <c r="AM288" s="214">
        <f t="shared" si="409"/>
        <v>1.0376462473575347</v>
      </c>
      <c r="AN288" s="207">
        <f>INDEX(Coefficients!$K$3:$K$10,MATCH(S288,Coefficients!$K$3:$K$10))</f>
        <v>0.35</v>
      </c>
      <c r="AO288" s="207">
        <f>INDEX(Coefficients!$K$3:$K$10,MATCH(S288,Coefficients!$K$3:$K$10)+1)</f>
        <v>0.4</v>
      </c>
      <c r="AP288" s="207">
        <f>INDEX(Coefficients!$L$3:$L$10,MATCH(S288,Coefficients!$K$3:$K$10))</f>
        <v>0.19142307491680963</v>
      </c>
      <c r="AQ288" s="207">
        <f>INDEX(Coefficients!$L$3:$L$10,MATCH(S288,Coefficients!$K$3:$K$10)+1)</f>
        <v>0.35425563574488944</v>
      </c>
      <c r="AR288" s="214">
        <f>INDEX(Coefficients!$M$3:$M$10,MATCH(S288,Coefficients!$K$3:$K$10))</f>
        <v>0.20023799980895765</v>
      </c>
      <c r="AS288" s="214">
        <f>INDEX(Coefficients!$M$3:$M$10,MATCH(S288,Coefficients!$K$3:$K$10)+1)</f>
        <v>0.20987997823914079</v>
      </c>
      <c r="AT288" s="92">
        <f t="shared" si="392"/>
        <v>2.5655609924804158E-5</v>
      </c>
      <c r="AU288" s="140">
        <f t="shared" si="373"/>
        <v>0.20409479118103091</v>
      </c>
      <c r="AV288" s="215">
        <f t="shared" si="393"/>
        <v>1.1692728904170272E-5</v>
      </c>
      <c r="AW288" s="118">
        <f t="shared" si="394"/>
        <v>3.689865807669624E-2</v>
      </c>
      <c r="AX288" s="136">
        <f t="shared" si="374"/>
        <v>0.71366705445737511</v>
      </c>
      <c r="AY288" s="205">
        <f t="shared" si="410"/>
        <v>84.741590689541354</v>
      </c>
      <c r="AZ288" s="137">
        <f t="shared" si="411"/>
        <v>536.39999999999986</v>
      </c>
      <c r="BA288" s="213">
        <f t="shared" si="395"/>
        <v>20452.400000000001</v>
      </c>
      <c r="BB288" s="228">
        <f t="shared" si="396"/>
        <v>8.2679914893617028E-4</v>
      </c>
      <c r="BC288" s="136" t="str">
        <f t="shared" si="377"/>
        <v>YES</v>
      </c>
      <c r="BD288" s="209">
        <f t="shared" si="412"/>
        <v>3.7333081148149132</v>
      </c>
      <c r="BE288" s="52">
        <f t="shared" si="379"/>
        <v>7.4666162296298258E-2</v>
      </c>
      <c r="BF288" s="126">
        <f t="shared" si="413"/>
        <v>2.6032019056291014</v>
      </c>
      <c r="BG288" s="46">
        <f t="shared" si="397"/>
        <v>-0.83474230544184458</v>
      </c>
      <c r="BH288" s="204">
        <f>VLOOKUP(M288,Coefficients!$E$4:$I$7,3)</f>
        <v>0.43099999999999999</v>
      </c>
      <c r="BI288" s="136">
        <f t="shared" si="398"/>
        <v>7.2999999999999995E-2</v>
      </c>
      <c r="BJ288" s="50">
        <f t="shared" si="399"/>
        <v>0.44978843169148947</v>
      </c>
      <c r="BK288" s="134">
        <f t="shared" si="400"/>
        <v>20.258833092839453</v>
      </c>
      <c r="BL288" s="46"/>
      <c r="BM288" s="44"/>
      <c r="CB288" s="205" t="str">
        <f t="shared" si="414"/>
        <v>splash</v>
      </c>
      <c r="CC288" s="212">
        <f t="shared" si="415"/>
        <v>1</v>
      </c>
      <c r="CD288" s="205">
        <f>IF(CB288="atmospheric",IF(CC288&gt;=1,Coefficients!$T$5,Coefficients!$T$4),Coefficients!$T$3)</f>
        <v>7.35</v>
      </c>
      <c r="CE288" s="136">
        <f>IF(S288&lt;Coefficients!$V$3,Coefficients!$X$3-(Coefficients!$X$4-Coefficients!$X$3)*(Coefficients!$V$3-S288)/(Coefficients!$V$4-Coefficients!$V$3),IF(S288&gt;Coefficients!$V$6,(Coefficients!$X$6-Coefficients!$X$5)*(S288-Coefficients!$V$6)/(Coefficients!$V$6-Coefficients!$V$5)+Coefficients!$X$6,VLOOKUP(S288,Coefficients!$V$3:$X$6,3)))</f>
        <v>5.1999999999999975</v>
      </c>
      <c r="CF288" s="119">
        <f t="shared" si="401"/>
        <v>1.6409601519999992E-4</v>
      </c>
      <c r="CG288" s="136">
        <f>VLOOKUP(CB288,Coefficients!$Z$4:$AD$7,4,FALSE)</f>
        <v>0.26500000000000001</v>
      </c>
      <c r="CH288" s="136">
        <f>VLOOKUP(CB288,Coefficients!$Z$4:$AD$7,2,FALSE)</f>
        <v>0.37</v>
      </c>
      <c r="CI288" s="214">
        <f t="shared" si="416"/>
        <v>6.6662281794352669</v>
      </c>
      <c r="CJ288" s="47">
        <f t="shared" si="417"/>
        <v>0.86402838191287434</v>
      </c>
      <c r="CK288" s="34">
        <v>3.35</v>
      </c>
      <c r="CL288" s="52">
        <f t="shared" si="402"/>
        <v>0.25791891997399236</v>
      </c>
      <c r="CM288" s="204">
        <f>VLOOKUP(N288,Coefficients!$E$12:$I$16,3)</f>
        <v>6.0350000000000001</v>
      </c>
      <c r="CN288" s="205">
        <f t="shared" si="403"/>
        <v>7.2999999999999995E-2</v>
      </c>
      <c r="CO288" s="203">
        <f t="shared" si="404"/>
        <v>6.2980816363297887</v>
      </c>
      <c r="CP288" s="189">
        <f t="shared" si="405"/>
        <v>283.670667552868</v>
      </c>
      <c r="DV288" s="48">
        <f t="shared" si="418"/>
        <v>1.9257815938064075E-2</v>
      </c>
    </row>
    <row r="289" spans="1:126" s="135" customFormat="1" outlineLevel="1">
      <c r="A289" s="133"/>
      <c r="B289" s="56" t="s">
        <v>99</v>
      </c>
      <c r="C289" s="56" t="s">
        <v>196</v>
      </c>
      <c r="D289" s="56">
        <v>2047</v>
      </c>
      <c r="E289" s="57">
        <f>'MIROC(hires) (Wetter)'!M75</f>
        <v>22.725500000000004</v>
      </c>
      <c r="F289" s="57">
        <f>'MIROC(hires) (Wetter)'!S75</f>
        <v>62.339062499999997</v>
      </c>
      <c r="G289" s="57">
        <f>'MIROC(hires) (Wetter)'!K75</f>
        <v>542.54999999999984</v>
      </c>
      <c r="H289" s="146">
        <f t="shared" si="355"/>
        <v>2007</v>
      </c>
      <c r="I289" s="141" t="str">
        <f t="shared" si="356"/>
        <v>Pile No 243 @ Berth 107</v>
      </c>
      <c r="J289" s="205" t="str">
        <f t="shared" si="357"/>
        <v>splash</v>
      </c>
      <c r="K289" s="212">
        <f t="shared" si="358"/>
        <v>1</v>
      </c>
      <c r="L289" s="146" t="str">
        <f t="shared" si="359"/>
        <v>C1</v>
      </c>
      <c r="M289" s="146" t="str">
        <f t="shared" si="360"/>
        <v>CB4</v>
      </c>
      <c r="N289" s="146" t="str">
        <f t="shared" si="361"/>
        <v>CL5</v>
      </c>
      <c r="O289" s="146">
        <f t="shared" si="362"/>
        <v>0</v>
      </c>
      <c r="P289" s="146">
        <f t="shared" si="363"/>
        <v>50</v>
      </c>
      <c r="Q289" s="146">
        <f t="shared" si="364"/>
        <v>1200</v>
      </c>
      <c r="R289" s="146">
        <f t="shared" si="365"/>
        <v>60</v>
      </c>
      <c r="S289" s="146">
        <f t="shared" si="366"/>
        <v>0.37</v>
      </c>
      <c r="T289" s="146">
        <f t="shared" si="367"/>
        <v>310</v>
      </c>
      <c r="U289" s="205"/>
      <c r="V289" s="237">
        <f t="shared" si="386"/>
        <v>7.540035608782264E-2</v>
      </c>
      <c r="W289" s="214">
        <f t="shared" si="387"/>
        <v>2.6399115952053203</v>
      </c>
      <c r="X289" s="205"/>
      <c r="Y289" s="238">
        <f t="shared" si="388"/>
        <v>0.26439685908995647</v>
      </c>
      <c r="Z289" s="214">
        <f t="shared" si="389"/>
        <v>0.88572947795135426</v>
      </c>
      <c r="AA289" s="205"/>
      <c r="AB289" s="207">
        <f>INDEX(Coefficients!$O$3:$O$7,MATCH(S289,Coefficients!$O$3:$O$7))</f>
        <v>0.3</v>
      </c>
      <c r="AC289" s="207">
        <f>INDEX(Coefficients!$O$3:$O$7,MATCH(S289,Coefficients!$O$3:$O$7)+1)</f>
        <v>0.4</v>
      </c>
      <c r="AD289" s="212">
        <f>INDEX(Coefficients!$P$3:$P$7,MATCH(S289,Coefficients!$O$3:$O$7))</f>
        <v>50</v>
      </c>
      <c r="AE289" s="212">
        <f>INDEX(Coefficients!$P$3:$P$7,MATCH(S289,Coefficients!$O$3:$O$7)+1)</f>
        <v>41.8</v>
      </c>
      <c r="AF289" s="212">
        <f t="shared" si="368"/>
        <v>44.26</v>
      </c>
      <c r="AG289" s="136">
        <f t="shared" si="406"/>
        <v>2047</v>
      </c>
      <c r="AH289" s="137">
        <f t="shared" si="407"/>
        <v>22.725500000000004</v>
      </c>
      <c r="AI289" s="207">
        <f t="shared" si="390"/>
        <v>990.79200000000014</v>
      </c>
      <c r="AJ289" s="213">
        <f t="shared" si="391"/>
        <v>20.641500000000004</v>
      </c>
      <c r="AK289" s="136">
        <v>59</v>
      </c>
      <c r="AL289" s="137">
        <f t="shared" si="408"/>
        <v>62.339062499999997</v>
      </c>
      <c r="AM289" s="214">
        <f t="shared" si="409"/>
        <v>1.0404912060507094</v>
      </c>
      <c r="AN289" s="207">
        <f>INDEX(Coefficients!$K$3:$K$10,MATCH(S289,Coefficients!$K$3:$K$10))</f>
        <v>0.35</v>
      </c>
      <c r="AO289" s="207">
        <f>INDEX(Coefficients!$K$3:$K$10,MATCH(S289,Coefficients!$K$3:$K$10)+1)</f>
        <v>0.4</v>
      </c>
      <c r="AP289" s="207">
        <f>INDEX(Coefficients!$L$3:$L$10,MATCH(S289,Coefficients!$K$3:$K$10))</f>
        <v>0.19142307491680963</v>
      </c>
      <c r="AQ289" s="207">
        <f>INDEX(Coefficients!$L$3:$L$10,MATCH(S289,Coefficients!$K$3:$K$10)+1)</f>
        <v>0.35425563574488944</v>
      </c>
      <c r="AR289" s="214">
        <f>INDEX(Coefficients!$M$3:$M$10,MATCH(S289,Coefficients!$K$3:$K$10))</f>
        <v>0.20023799980895765</v>
      </c>
      <c r="AS289" s="214">
        <f>INDEX(Coefficients!$M$3:$M$10,MATCH(S289,Coefficients!$K$3:$K$10)+1)</f>
        <v>0.20987997823914079</v>
      </c>
      <c r="AT289" s="92">
        <f t="shared" si="392"/>
        <v>2.5655609924804158E-5</v>
      </c>
      <c r="AU289" s="140">
        <f t="shared" si="373"/>
        <v>0.20409479118103091</v>
      </c>
      <c r="AV289" s="215">
        <f t="shared" si="393"/>
        <v>1.1642594309363058E-5</v>
      </c>
      <c r="AW289" s="118">
        <f t="shared" si="394"/>
        <v>3.6740448706859108E-2</v>
      </c>
      <c r="AX289" s="136">
        <f t="shared" si="374"/>
        <v>0.71366705445737511</v>
      </c>
      <c r="AY289" s="205">
        <f t="shared" si="410"/>
        <v>84.741590689541354</v>
      </c>
      <c r="AZ289" s="137">
        <f t="shared" si="411"/>
        <v>542.54999999999984</v>
      </c>
      <c r="BA289" s="213">
        <f t="shared" si="395"/>
        <v>20994.95</v>
      </c>
      <c r="BB289" s="228">
        <f t="shared" si="396"/>
        <v>8.3105010416666667E-4</v>
      </c>
      <c r="BC289" s="136" t="str">
        <f t="shared" si="377"/>
        <v>YES</v>
      </c>
      <c r="BD289" s="209">
        <f t="shared" si="412"/>
        <v>3.7700178043911321</v>
      </c>
      <c r="BE289" s="52">
        <f t="shared" si="379"/>
        <v>7.540035608782264E-2</v>
      </c>
      <c r="BF289" s="126">
        <f t="shared" si="413"/>
        <v>2.6399115952053203</v>
      </c>
      <c r="BG289" s="46">
        <f t="shared" si="397"/>
        <v>-0.83582835838883751</v>
      </c>
      <c r="BH289" s="204">
        <f>VLOOKUP(M289,Coefficients!$E$4:$I$7,3)</f>
        <v>0.43099999999999999</v>
      </c>
      <c r="BI289" s="136">
        <f t="shared" si="398"/>
        <v>7.2999999999999995E-2</v>
      </c>
      <c r="BJ289" s="50">
        <f t="shared" si="399"/>
        <v>0.4511835145000001</v>
      </c>
      <c r="BK289" s="134">
        <f t="shared" si="400"/>
        <v>20.710016607339451</v>
      </c>
      <c r="BL289" s="46"/>
      <c r="BM289" s="44"/>
      <c r="CB289" s="205" t="str">
        <f t="shared" si="414"/>
        <v>splash</v>
      </c>
      <c r="CC289" s="212">
        <f t="shared" si="415"/>
        <v>1</v>
      </c>
      <c r="CD289" s="205">
        <f>IF(CB289="atmospheric",IF(CC289&gt;=1,Coefficients!$T$5,Coefficients!$T$4),Coefficients!$T$3)</f>
        <v>7.35</v>
      </c>
      <c r="CE289" s="136">
        <f>IF(S289&lt;Coefficients!$V$3,Coefficients!$X$3-(Coefficients!$X$4-Coefficients!$X$3)*(Coefficients!$V$3-S289)/(Coefficients!$V$4-Coefficients!$V$3),IF(S289&gt;Coefficients!$V$6,(Coefficients!$X$6-Coefficients!$X$5)*(S289-Coefficients!$V$6)/(Coefficients!$V$6-Coefficients!$V$5)+Coefficients!$X$6,VLOOKUP(S289,Coefficients!$V$3:$X$6,3)))</f>
        <v>5.1999999999999975</v>
      </c>
      <c r="CF289" s="119">
        <f t="shared" si="401"/>
        <v>1.6409601519999992E-4</v>
      </c>
      <c r="CG289" s="136">
        <f>VLOOKUP(CB289,Coefficients!$Z$4:$AD$7,4,FALSE)</f>
        <v>0.26500000000000001</v>
      </c>
      <c r="CH289" s="136">
        <f>VLOOKUP(CB289,Coefficients!$Z$4:$AD$7,2,FALSE)</f>
        <v>0.37</v>
      </c>
      <c r="CI289" s="214">
        <f t="shared" si="416"/>
        <v>6.6650126883564056</v>
      </c>
      <c r="CJ289" s="47">
        <f t="shared" si="417"/>
        <v>0.88572947795135426</v>
      </c>
      <c r="CK289" s="34">
        <v>3.35</v>
      </c>
      <c r="CL289" s="52">
        <f t="shared" si="402"/>
        <v>0.26439685908995647</v>
      </c>
      <c r="CM289" s="204">
        <f>VLOOKUP(N289,Coefficients!$E$12:$I$16,3)</f>
        <v>6.0350000000000001</v>
      </c>
      <c r="CN289" s="205">
        <f t="shared" si="403"/>
        <v>7.2999999999999995E-2</v>
      </c>
      <c r="CO289" s="203">
        <f t="shared" si="404"/>
        <v>6.3176160325000019</v>
      </c>
      <c r="CP289" s="189">
        <f t="shared" si="405"/>
        <v>289.98828358536798</v>
      </c>
      <c r="DV289" s="48">
        <f t="shared" si="418"/>
        <v>1.9935617323884585E-2</v>
      </c>
    </row>
    <row r="290" spans="1:126" s="135" customFormat="1" outlineLevel="1">
      <c r="A290" s="133"/>
      <c r="B290" s="56" t="s">
        <v>99</v>
      </c>
      <c r="C290" s="56" t="s">
        <v>196</v>
      </c>
      <c r="D290" s="56">
        <v>2048</v>
      </c>
      <c r="E290" s="57">
        <f>'MIROC(hires) (Wetter)'!M76</f>
        <v>22.827000000000005</v>
      </c>
      <c r="F290" s="57">
        <f>'MIROC(hires) (Wetter)'!S76</f>
        <v>62.334375000000001</v>
      </c>
      <c r="G290" s="57">
        <f>'MIROC(hires) (Wetter)'!K76</f>
        <v>548.69999999999982</v>
      </c>
      <c r="H290" s="146">
        <f t="shared" si="355"/>
        <v>2007</v>
      </c>
      <c r="I290" s="141" t="str">
        <f t="shared" si="356"/>
        <v>Pile No 243 @ Berth 107</v>
      </c>
      <c r="J290" s="205" t="str">
        <f t="shared" si="357"/>
        <v>splash</v>
      </c>
      <c r="K290" s="212">
        <f t="shared" si="358"/>
        <v>1</v>
      </c>
      <c r="L290" s="146" t="str">
        <f t="shared" si="359"/>
        <v>C1</v>
      </c>
      <c r="M290" s="146" t="str">
        <f t="shared" si="360"/>
        <v>CB4</v>
      </c>
      <c r="N290" s="146" t="str">
        <f t="shared" si="361"/>
        <v>CL5</v>
      </c>
      <c r="O290" s="146">
        <f t="shared" si="362"/>
        <v>0</v>
      </c>
      <c r="P290" s="146">
        <f t="shared" si="363"/>
        <v>50</v>
      </c>
      <c r="Q290" s="146">
        <f t="shared" si="364"/>
        <v>1200</v>
      </c>
      <c r="R290" s="146">
        <f t="shared" si="365"/>
        <v>60</v>
      </c>
      <c r="S290" s="146">
        <f t="shared" si="366"/>
        <v>0.37</v>
      </c>
      <c r="T290" s="146">
        <f t="shared" si="367"/>
        <v>310</v>
      </c>
      <c r="U290" s="205"/>
      <c r="V290" s="237">
        <f t="shared" si="386"/>
        <v>7.6135129610512206E-2</v>
      </c>
      <c r="W290" s="214">
        <f t="shared" si="387"/>
        <v>2.6766502713397982</v>
      </c>
      <c r="X290" s="205"/>
      <c r="Y290" s="238">
        <f t="shared" si="388"/>
        <v>0.27084208948792632</v>
      </c>
      <c r="Z290" s="214">
        <f t="shared" si="389"/>
        <v>0.90732099978455327</v>
      </c>
      <c r="AA290" s="205"/>
      <c r="AB290" s="207">
        <f>INDEX(Coefficients!$O$3:$O$7,MATCH(S290,Coefficients!$O$3:$O$7))</f>
        <v>0.3</v>
      </c>
      <c r="AC290" s="207">
        <f>INDEX(Coefficients!$O$3:$O$7,MATCH(S290,Coefficients!$O$3:$O$7)+1)</f>
        <v>0.4</v>
      </c>
      <c r="AD290" s="212">
        <f>INDEX(Coefficients!$P$3:$P$7,MATCH(S290,Coefficients!$O$3:$O$7))</f>
        <v>50</v>
      </c>
      <c r="AE290" s="212">
        <f>INDEX(Coefficients!$P$3:$P$7,MATCH(S290,Coefficients!$O$3:$O$7)+1)</f>
        <v>41.8</v>
      </c>
      <c r="AF290" s="212">
        <f t="shared" si="368"/>
        <v>44.26</v>
      </c>
      <c r="AG290" s="136">
        <f t="shared" si="406"/>
        <v>2048</v>
      </c>
      <c r="AH290" s="137">
        <f t="shared" si="407"/>
        <v>22.827000000000005</v>
      </c>
      <c r="AI290" s="207">
        <f t="shared" si="390"/>
        <v>1013.6190000000001</v>
      </c>
      <c r="AJ290" s="213">
        <f t="shared" si="391"/>
        <v>20.68610204081633</v>
      </c>
      <c r="AK290" s="136">
        <v>60</v>
      </c>
      <c r="AL290" s="137">
        <f t="shared" si="408"/>
        <v>62.334375000000001</v>
      </c>
      <c r="AM290" s="214">
        <f t="shared" si="409"/>
        <v>1.0433599495339945</v>
      </c>
      <c r="AN290" s="207">
        <f>INDEX(Coefficients!$K$3:$K$10,MATCH(S290,Coefficients!$K$3:$K$10))</f>
        <v>0.35</v>
      </c>
      <c r="AO290" s="207">
        <f>INDEX(Coefficients!$K$3:$K$10,MATCH(S290,Coefficients!$K$3:$K$10)+1)</f>
        <v>0.4</v>
      </c>
      <c r="AP290" s="207">
        <f>INDEX(Coefficients!$L$3:$L$10,MATCH(S290,Coefficients!$K$3:$K$10))</f>
        <v>0.19142307491680963</v>
      </c>
      <c r="AQ290" s="207">
        <f>INDEX(Coefficients!$L$3:$L$10,MATCH(S290,Coefficients!$K$3:$K$10)+1)</f>
        <v>0.35425563574488944</v>
      </c>
      <c r="AR290" s="214">
        <f>INDEX(Coefficients!$M$3:$M$10,MATCH(S290,Coefficients!$K$3:$K$10))</f>
        <v>0.20023799980895765</v>
      </c>
      <c r="AS290" s="214">
        <f>INDEX(Coefficients!$M$3:$M$10,MATCH(S290,Coefficients!$K$3:$K$10)+1)</f>
        <v>0.20987997823914079</v>
      </c>
      <c r="AT290" s="92">
        <f t="shared" si="392"/>
        <v>2.5655609924804158E-5</v>
      </c>
      <c r="AU290" s="140">
        <f t="shared" si="373"/>
        <v>0.20409479118103091</v>
      </c>
      <c r="AV290" s="215">
        <f t="shared" si="393"/>
        <v>1.1593701855396413E-5</v>
      </c>
      <c r="AW290" s="118">
        <f t="shared" si="394"/>
        <v>3.6586159151680731E-2</v>
      </c>
      <c r="AX290" s="136">
        <f t="shared" si="374"/>
        <v>0.71366705445737511</v>
      </c>
      <c r="AY290" s="205">
        <f t="shared" si="410"/>
        <v>84.741590689541354</v>
      </c>
      <c r="AZ290" s="137">
        <f t="shared" si="411"/>
        <v>548.69999999999982</v>
      </c>
      <c r="BA290" s="213">
        <f t="shared" si="395"/>
        <v>21543.65</v>
      </c>
      <c r="BB290" s="228">
        <f t="shared" si="396"/>
        <v>8.3536602040816337E-4</v>
      </c>
      <c r="BC290" s="136" t="str">
        <f t="shared" si="377"/>
        <v>YES</v>
      </c>
      <c r="BD290" s="209">
        <f t="shared" si="412"/>
        <v>3.80675648052561</v>
      </c>
      <c r="BE290" s="52">
        <f t="shared" si="379"/>
        <v>7.6135129610512206E-2</v>
      </c>
      <c r="BF290" s="126">
        <f t="shared" si="413"/>
        <v>2.6766502713397982</v>
      </c>
      <c r="BG290" s="46">
        <f t="shared" si="397"/>
        <v>-0.83686641051283484</v>
      </c>
      <c r="BH290" s="204">
        <f>VLOOKUP(M290,Coefficients!$E$4:$I$7,3)</f>
        <v>0.43099999999999999</v>
      </c>
      <c r="BI290" s="136">
        <f t="shared" si="398"/>
        <v>7.2999999999999995E-2</v>
      </c>
      <c r="BJ290" s="50">
        <f t="shared" si="399"/>
        <v>0.45258682851020421</v>
      </c>
      <c r="BK290" s="134">
        <f t="shared" si="400"/>
        <v>21.162603435849654</v>
      </c>
      <c r="BL290" s="46"/>
      <c r="BM290" s="44"/>
      <c r="CB290" s="205" t="str">
        <f t="shared" si="414"/>
        <v>splash</v>
      </c>
      <c r="CC290" s="212">
        <f t="shared" si="415"/>
        <v>1</v>
      </c>
      <c r="CD290" s="205">
        <f>IF(CB290="atmospheric",IF(CC290&gt;=1,Coefficients!$T$5,Coefficients!$T$4),Coefficients!$T$3)</f>
        <v>7.35</v>
      </c>
      <c r="CE290" s="136">
        <f>IF(S290&lt;Coefficients!$V$3,Coefficients!$X$3-(Coefficients!$X$4-Coefficients!$X$3)*(Coefficients!$V$3-S290)/(Coefficients!$V$4-Coefficients!$V$3),IF(S290&gt;Coefficients!$V$6,(Coefficients!$X$6-Coefficients!$X$5)*(S290-Coefficients!$V$6)/(Coefficients!$V$6-Coefficients!$V$5)+Coefficients!$X$6,VLOOKUP(S290,Coefficients!$V$3:$X$6,3)))</f>
        <v>5.1999999999999975</v>
      </c>
      <c r="CF290" s="119">
        <f t="shared" si="401"/>
        <v>1.6409601519999992E-4</v>
      </c>
      <c r="CG290" s="136">
        <f>VLOOKUP(CB290,Coefficients!$Z$4:$AD$7,4,FALSE)</f>
        <v>0.26500000000000001</v>
      </c>
      <c r="CH290" s="136">
        <f>VLOOKUP(CB290,Coefficients!$Z$4:$AD$7,2,FALSE)</f>
        <v>0.37</v>
      </c>
      <c r="CI290" s="214">
        <f t="shared" si="416"/>
        <v>6.6637664465705218</v>
      </c>
      <c r="CJ290" s="47">
        <f t="shared" si="417"/>
        <v>0.90732099978455327</v>
      </c>
      <c r="CK290" s="34">
        <v>3.35</v>
      </c>
      <c r="CL290" s="52">
        <f t="shared" si="402"/>
        <v>0.27084208948792632</v>
      </c>
      <c r="CM290" s="204">
        <f>VLOOKUP(N290,Coefficients!$E$12:$I$16,3)</f>
        <v>6.0350000000000001</v>
      </c>
      <c r="CN290" s="205">
        <f t="shared" si="403"/>
        <v>7.2999999999999995E-2</v>
      </c>
      <c r="CO290" s="203">
        <f t="shared" si="404"/>
        <v>6.3372656845918387</v>
      </c>
      <c r="CP290" s="189">
        <f t="shared" si="405"/>
        <v>296.32554926995982</v>
      </c>
      <c r="DV290" s="48">
        <f t="shared" si="418"/>
        <v>2.0620597587145215E-2</v>
      </c>
    </row>
    <row r="291" spans="1:126" s="135" customFormat="1" outlineLevel="1">
      <c r="A291" s="133"/>
      <c r="B291" s="56" t="s">
        <v>99</v>
      </c>
      <c r="C291" s="56" t="s">
        <v>196</v>
      </c>
      <c r="D291" s="56">
        <v>2049</v>
      </c>
      <c r="E291" s="57">
        <f>'MIROC(hires) (Wetter)'!M77</f>
        <v>22.928500000000003</v>
      </c>
      <c r="F291" s="57">
        <f>'MIROC(hires) (Wetter)'!S77</f>
        <v>62.329687499999999</v>
      </c>
      <c r="G291" s="57">
        <f>'MIROC(hires) (Wetter)'!K77</f>
        <v>554.8499999999998</v>
      </c>
      <c r="H291" s="146">
        <f t="shared" si="355"/>
        <v>2007</v>
      </c>
      <c r="I291" s="141" t="str">
        <f t="shared" si="356"/>
        <v>Pile No 243 @ Berth 107</v>
      </c>
      <c r="J291" s="205" t="str">
        <f t="shared" si="357"/>
        <v>splash</v>
      </c>
      <c r="K291" s="212">
        <f t="shared" si="358"/>
        <v>1</v>
      </c>
      <c r="L291" s="146" t="str">
        <f t="shared" si="359"/>
        <v>C1</v>
      </c>
      <c r="M291" s="146" t="str">
        <f t="shared" si="360"/>
        <v>CB4</v>
      </c>
      <c r="N291" s="146" t="str">
        <f t="shared" si="361"/>
        <v>CL5</v>
      </c>
      <c r="O291" s="146">
        <f t="shared" si="362"/>
        <v>0</v>
      </c>
      <c r="P291" s="146">
        <f t="shared" si="363"/>
        <v>50</v>
      </c>
      <c r="Q291" s="146">
        <f t="shared" si="364"/>
        <v>1200</v>
      </c>
      <c r="R291" s="146">
        <f t="shared" si="365"/>
        <v>60</v>
      </c>
      <c r="S291" s="146">
        <f t="shared" si="366"/>
        <v>0.37</v>
      </c>
      <c r="T291" s="146">
        <f t="shared" si="367"/>
        <v>310</v>
      </c>
      <c r="U291" s="205"/>
      <c r="V291" s="237">
        <f t="shared" si="386"/>
        <v>7.6870482500137435E-2</v>
      </c>
      <c r="W291" s="214">
        <f t="shared" si="387"/>
        <v>2.7134179158210596</v>
      </c>
      <c r="X291" s="205"/>
      <c r="Y291" s="238">
        <f t="shared" si="388"/>
        <v>0.27725414792353947</v>
      </c>
      <c r="Z291" s="214">
        <f t="shared" si="389"/>
        <v>0.92880139554385721</v>
      </c>
      <c r="AA291" s="205"/>
      <c r="AB291" s="207">
        <f>INDEX(Coefficients!$O$3:$O$7,MATCH(S291,Coefficients!$O$3:$O$7))</f>
        <v>0.3</v>
      </c>
      <c r="AC291" s="207">
        <f>INDEX(Coefficients!$O$3:$O$7,MATCH(S291,Coefficients!$O$3:$O$7)+1)</f>
        <v>0.4</v>
      </c>
      <c r="AD291" s="212">
        <f>INDEX(Coefficients!$P$3:$P$7,MATCH(S291,Coefficients!$O$3:$O$7))</f>
        <v>50</v>
      </c>
      <c r="AE291" s="212">
        <f>INDEX(Coefficients!$P$3:$P$7,MATCH(S291,Coefficients!$O$3:$O$7)+1)</f>
        <v>41.8</v>
      </c>
      <c r="AF291" s="212">
        <f t="shared" si="368"/>
        <v>44.26</v>
      </c>
      <c r="AG291" s="136">
        <f t="shared" si="406"/>
        <v>2049</v>
      </c>
      <c r="AH291" s="137">
        <f t="shared" si="407"/>
        <v>22.928500000000003</v>
      </c>
      <c r="AI291" s="207">
        <f t="shared" si="390"/>
        <v>1036.5475000000001</v>
      </c>
      <c r="AJ291" s="213">
        <f t="shared" si="391"/>
        <v>20.730950000000004</v>
      </c>
      <c r="AK291" s="136">
        <v>61</v>
      </c>
      <c r="AL291" s="137">
        <f t="shared" si="408"/>
        <v>62.329687499999999</v>
      </c>
      <c r="AM291" s="214">
        <f t="shared" si="409"/>
        <v>1.0462516030743509</v>
      </c>
      <c r="AN291" s="207">
        <f>INDEX(Coefficients!$K$3:$K$10,MATCH(S291,Coefficients!$K$3:$K$10))</f>
        <v>0.35</v>
      </c>
      <c r="AO291" s="207">
        <f>INDEX(Coefficients!$K$3:$K$10,MATCH(S291,Coefficients!$K$3:$K$10)+1)</f>
        <v>0.4</v>
      </c>
      <c r="AP291" s="207">
        <f>INDEX(Coefficients!$L$3:$L$10,MATCH(S291,Coefficients!$K$3:$K$10))</f>
        <v>0.19142307491680963</v>
      </c>
      <c r="AQ291" s="207">
        <f>INDEX(Coefficients!$L$3:$L$10,MATCH(S291,Coefficients!$K$3:$K$10)+1)</f>
        <v>0.35425563574488944</v>
      </c>
      <c r="AR291" s="214">
        <f>INDEX(Coefficients!$M$3:$M$10,MATCH(S291,Coefficients!$K$3:$K$10))</f>
        <v>0.20023799980895765</v>
      </c>
      <c r="AS291" s="214">
        <f>INDEX(Coefficients!$M$3:$M$10,MATCH(S291,Coefficients!$K$3:$K$10)+1)</f>
        <v>0.20987997823914079</v>
      </c>
      <c r="AT291" s="92">
        <f t="shared" si="392"/>
        <v>2.5655609924804158E-5</v>
      </c>
      <c r="AU291" s="140">
        <f t="shared" si="373"/>
        <v>0.20409479118103091</v>
      </c>
      <c r="AV291" s="215">
        <f t="shared" si="393"/>
        <v>1.154599634216788E-5</v>
      </c>
      <c r="AW291" s="118">
        <f t="shared" si="394"/>
        <v>3.6435615216606251E-2</v>
      </c>
      <c r="AX291" s="136">
        <f t="shared" si="374"/>
        <v>0.71366705445737511</v>
      </c>
      <c r="AY291" s="205">
        <f t="shared" si="410"/>
        <v>84.741590689541354</v>
      </c>
      <c r="AZ291" s="137">
        <f t="shared" si="411"/>
        <v>554.8499999999998</v>
      </c>
      <c r="BA291" s="213">
        <f t="shared" si="395"/>
        <v>22098.5</v>
      </c>
      <c r="BB291" s="228">
        <f t="shared" si="396"/>
        <v>8.39743E-4</v>
      </c>
      <c r="BC291" s="136" t="str">
        <f t="shared" si="377"/>
        <v>YES</v>
      </c>
      <c r="BD291" s="209">
        <f t="shared" si="412"/>
        <v>3.8435241250068715</v>
      </c>
      <c r="BE291" s="52">
        <f t="shared" si="379"/>
        <v>7.6870482500137435E-2</v>
      </c>
      <c r="BF291" s="126">
        <f t="shared" si="413"/>
        <v>2.7134179158210596</v>
      </c>
      <c r="BG291" s="46">
        <f t="shared" si="397"/>
        <v>-0.83785923766088366</v>
      </c>
      <c r="BH291" s="204">
        <f>VLOOKUP(M291,Coefficients!$E$4:$I$7,3)</f>
        <v>0.43099999999999999</v>
      </c>
      <c r="BI291" s="136">
        <f t="shared" si="398"/>
        <v>7.2999999999999995E-2</v>
      </c>
      <c r="BJ291" s="50">
        <f t="shared" si="399"/>
        <v>0.45399787985000012</v>
      </c>
      <c r="BK291" s="134">
        <f t="shared" si="400"/>
        <v>21.616601315699654</v>
      </c>
      <c r="BL291" s="46"/>
      <c r="BM291" s="44"/>
      <c r="CB291" s="205" t="str">
        <f t="shared" si="414"/>
        <v>splash</v>
      </c>
      <c r="CC291" s="212">
        <f t="shared" si="415"/>
        <v>1</v>
      </c>
      <c r="CD291" s="205">
        <f>IF(CB291="atmospheric",IF(CC291&gt;=1,Coefficients!$T$5,Coefficients!$T$4),Coefficients!$T$3)</f>
        <v>7.35</v>
      </c>
      <c r="CE291" s="136">
        <f>IF(S291&lt;Coefficients!$V$3,Coefficients!$X$3-(Coefficients!$X$4-Coefficients!$X$3)*(Coefficients!$V$3-S291)/(Coefficients!$V$4-Coefficients!$V$3),IF(S291&gt;Coefficients!$V$6,(Coefficients!$X$6-Coefficients!$X$5)*(S291-Coefficients!$V$6)/(Coefficients!$V$6-Coefficients!$V$5)+Coefficients!$X$6,VLOOKUP(S291,Coefficients!$V$3:$X$6,3)))</f>
        <v>5.1999999999999975</v>
      </c>
      <c r="CF291" s="119">
        <f t="shared" si="401"/>
        <v>1.6409601519999992E-4</v>
      </c>
      <c r="CG291" s="136">
        <f>VLOOKUP(CB291,Coefficients!$Z$4:$AD$7,4,FALSE)</f>
        <v>0.26500000000000001</v>
      </c>
      <c r="CH291" s="136">
        <f>VLOOKUP(CB291,Coefficients!$Z$4:$AD$7,2,FALSE)</f>
        <v>0.37</v>
      </c>
      <c r="CI291" s="214">
        <f t="shared" si="416"/>
        <v>6.6624916480968768</v>
      </c>
      <c r="CJ291" s="47">
        <f t="shared" si="417"/>
        <v>0.92880139554385721</v>
      </c>
      <c r="CK291" s="34">
        <v>3.35</v>
      </c>
      <c r="CL291" s="52">
        <f t="shared" si="402"/>
        <v>0.27725414792353947</v>
      </c>
      <c r="CM291" s="204">
        <f>VLOOKUP(N291,Coefficients!$E$12:$I$16,3)</f>
        <v>6.0350000000000001</v>
      </c>
      <c r="CN291" s="205">
        <f t="shared" si="403"/>
        <v>7.2999999999999995E-2</v>
      </c>
      <c r="CO291" s="203">
        <f t="shared" si="404"/>
        <v>6.3570236772500017</v>
      </c>
      <c r="CP291" s="189">
        <f t="shared" si="405"/>
        <v>302.68257294720985</v>
      </c>
      <c r="DV291" s="48">
        <f t="shared" si="418"/>
        <v>2.1312660126046958E-2</v>
      </c>
    </row>
    <row r="292" spans="1:126" s="135" customFormat="1" outlineLevel="1">
      <c r="A292" s="133"/>
      <c r="B292" s="56" t="s">
        <v>99</v>
      </c>
      <c r="C292" s="56" t="s">
        <v>196</v>
      </c>
      <c r="D292" s="56">
        <v>2050</v>
      </c>
      <c r="E292" s="57">
        <f>'MIROC(hires) (Wetter)'!M78</f>
        <v>23.03</v>
      </c>
      <c r="F292" s="57">
        <f>'MIROC(hires) (Wetter)'!S78</f>
        <v>62.325000000000003</v>
      </c>
      <c r="G292" s="57">
        <f>'MIROC(hires) (Wetter)'!K78</f>
        <v>561</v>
      </c>
      <c r="H292" s="146">
        <f t="shared" si="355"/>
        <v>2007</v>
      </c>
      <c r="I292" s="141" t="str">
        <f t="shared" si="356"/>
        <v>Pile No 243 @ Berth 107</v>
      </c>
      <c r="J292" s="205" t="str">
        <f t="shared" si="357"/>
        <v>splash</v>
      </c>
      <c r="K292" s="212">
        <f t="shared" si="358"/>
        <v>1</v>
      </c>
      <c r="L292" s="146" t="str">
        <f t="shared" si="359"/>
        <v>C1</v>
      </c>
      <c r="M292" s="146" t="str">
        <f t="shared" si="360"/>
        <v>CB4</v>
      </c>
      <c r="N292" s="146" t="str">
        <f t="shared" si="361"/>
        <v>CL5</v>
      </c>
      <c r="O292" s="146">
        <f t="shared" si="362"/>
        <v>0</v>
      </c>
      <c r="P292" s="146">
        <f t="shared" si="363"/>
        <v>50</v>
      </c>
      <c r="Q292" s="146">
        <f t="shared" si="364"/>
        <v>1200</v>
      </c>
      <c r="R292" s="146">
        <f t="shared" si="365"/>
        <v>60</v>
      </c>
      <c r="S292" s="146">
        <f t="shared" si="366"/>
        <v>0.37</v>
      </c>
      <c r="T292" s="146">
        <f t="shared" si="367"/>
        <v>310</v>
      </c>
      <c r="U292" s="205"/>
      <c r="V292" s="237">
        <f t="shared" si="386"/>
        <v>7.7606416232560982E-2</v>
      </c>
      <c r="W292" s="214">
        <f t="shared" si="387"/>
        <v>2.7502146024422376</v>
      </c>
      <c r="X292" s="205"/>
      <c r="Y292" s="238">
        <f t="shared" si="388"/>
        <v>0.28363268258127944</v>
      </c>
      <c r="Z292" s="214">
        <f t="shared" si="389"/>
        <v>0.95016948664728618</v>
      </c>
      <c r="AA292" s="205"/>
      <c r="AB292" s="207">
        <f>INDEX(Coefficients!$O$3:$O$7,MATCH(S292,Coefficients!$O$3:$O$7))</f>
        <v>0.3</v>
      </c>
      <c r="AC292" s="207">
        <f>INDEX(Coefficients!$O$3:$O$7,MATCH(S292,Coefficients!$O$3:$O$7)+1)</f>
        <v>0.4</v>
      </c>
      <c r="AD292" s="212">
        <f>INDEX(Coefficients!$P$3:$P$7,MATCH(S292,Coefficients!$O$3:$O$7))</f>
        <v>50</v>
      </c>
      <c r="AE292" s="212">
        <f>INDEX(Coefficients!$P$3:$P$7,MATCH(S292,Coefficients!$O$3:$O$7)+1)</f>
        <v>41.8</v>
      </c>
      <c r="AF292" s="212">
        <f t="shared" si="368"/>
        <v>44.26</v>
      </c>
      <c r="AG292" s="136">
        <f t="shared" si="406"/>
        <v>2050</v>
      </c>
      <c r="AH292" s="137">
        <f t="shared" si="407"/>
        <v>23.03</v>
      </c>
      <c r="AI292" s="207">
        <f t="shared" si="390"/>
        <v>1059.5775000000001</v>
      </c>
      <c r="AJ292" s="213">
        <f t="shared" si="391"/>
        <v>20.776029411764707</v>
      </c>
      <c r="AK292" s="136">
        <v>62</v>
      </c>
      <c r="AL292" s="137">
        <f t="shared" si="408"/>
        <v>62.325000000000003</v>
      </c>
      <c r="AM292" s="214">
        <f t="shared" si="409"/>
        <v>1.0491653628493138</v>
      </c>
      <c r="AN292" s="207">
        <f>INDEX(Coefficients!$K$3:$K$10,MATCH(S292,Coefficients!$K$3:$K$10))</f>
        <v>0.35</v>
      </c>
      <c r="AO292" s="207">
        <f>INDEX(Coefficients!$K$3:$K$10,MATCH(S292,Coefficients!$K$3:$K$10)+1)</f>
        <v>0.4</v>
      </c>
      <c r="AP292" s="207">
        <f>INDEX(Coefficients!$L$3:$L$10,MATCH(S292,Coefficients!$K$3:$K$10))</f>
        <v>0.19142307491680963</v>
      </c>
      <c r="AQ292" s="207">
        <f>INDEX(Coefficients!$L$3:$L$10,MATCH(S292,Coefficients!$K$3:$K$10)+1)</f>
        <v>0.35425563574488944</v>
      </c>
      <c r="AR292" s="214">
        <f>INDEX(Coefficients!$M$3:$M$10,MATCH(S292,Coefficients!$K$3:$K$10))</f>
        <v>0.20023799980895765</v>
      </c>
      <c r="AS292" s="214">
        <f>INDEX(Coefficients!$M$3:$M$10,MATCH(S292,Coefficients!$K$3:$K$10)+1)</f>
        <v>0.20987997823914079</v>
      </c>
      <c r="AT292" s="92">
        <f t="shared" si="392"/>
        <v>2.5655609924804158E-5</v>
      </c>
      <c r="AU292" s="140">
        <f t="shared" si="373"/>
        <v>0.20409479118103091</v>
      </c>
      <c r="AV292" s="215">
        <f t="shared" si="393"/>
        <v>1.1499426065209516E-5</v>
      </c>
      <c r="AW292" s="118">
        <f t="shared" si="394"/>
        <v>3.6288653738228788E-2</v>
      </c>
      <c r="AX292" s="136">
        <f t="shared" si="374"/>
        <v>0.71366705445737511</v>
      </c>
      <c r="AY292" s="205">
        <f t="shared" si="410"/>
        <v>84.741590689541354</v>
      </c>
      <c r="AZ292" s="137">
        <f t="shared" si="411"/>
        <v>561</v>
      </c>
      <c r="BA292" s="213">
        <f t="shared" si="395"/>
        <v>22659.5</v>
      </c>
      <c r="BB292" s="228">
        <f t="shared" si="396"/>
        <v>8.4417745098039224E-4</v>
      </c>
      <c r="BC292" s="136" t="str">
        <f t="shared" si="377"/>
        <v>YES</v>
      </c>
      <c r="BD292" s="209">
        <f t="shared" si="412"/>
        <v>3.8803208116280494</v>
      </c>
      <c r="BE292" s="52">
        <f t="shared" si="379"/>
        <v>7.7606416232560982E-2</v>
      </c>
      <c r="BF292" s="126">
        <f t="shared" si="413"/>
        <v>2.7502146024422376</v>
      </c>
      <c r="BG292" s="46">
        <f t="shared" si="397"/>
        <v>-0.83880940208062782</v>
      </c>
      <c r="BH292" s="204">
        <f>VLOOKUP(M292,Coefficients!$E$4:$I$7,3)</f>
        <v>0.43099999999999999</v>
      </c>
      <c r="BI292" s="136">
        <f t="shared" si="398"/>
        <v>7.2999999999999995E-2</v>
      </c>
      <c r="BJ292" s="50">
        <f t="shared" si="399"/>
        <v>0.455416213382353</v>
      </c>
      <c r="BK292" s="134">
        <f t="shared" si="400"/>
        <v>22.072017529082007</v>
      </c>
      <c r="BL292" s="46"/>
      <c r="BM292" s="44"/>
      <c r="CB292" s="205" t="str">
        <f t="shared" si="414"/>
        <v>splash</v>
      </c>
      <c r="CC292" s="212">
        <f t="shared" si="415"/>
        <v>1</v>
      </c>
      <c r="CD292" s="205">
        <f>IF(CB292="atmospheric",IF(CC292&gt;=1,Coefficients!$T$5,Coefficients!$T$4),Coefficients!$T$3)</f>
        <v>7.35</v>
      </c>
      <c r="CE292" s="136">
        <f>IF(S292&lt;Coefficients!$V$3,Coefficients!$X$3-(Coefficients!$X$4-Coefficients!$X$3)*(Coefficients!$V$3-S292)/(Coefficients!$V$4-Coefficients!$V$3),IF(S292&gt;Coefficients!$V$6,(Coefficients!$X$6-Coefficients!$X$5)*(S292-Coefficients!$V$6)/(Coefficients!$V$6-Coefficients!$V$5)+Coefficients!$X$6,VLOOKUP(S292,Coefficients!$V$3:$X$6,3)))</f>
        <v>5.1999999999999975</v>
      </c>
      <c r="CF292" s="119">
        <f t="shared" si="401"/>
        <v>1.6409601519999992E-4</v>
      </c>
      <c r="CG292" s="136">
        <f>VLOOKUP(CB292,Coefficients!$Z$4:$AD$7,4,FALSE)</f>
        <v>0.26500000000000001</v>
      </c>
      <c r="CH292" s="136">
        <f>VLOOKUP(CB292,Coefficients!$Z$4:$AD$7,2,FALSE)</f>
        <v>0.37</v>
      </c>
      <c r="CI292" s="214">
        <f t="shared" si="416"/>
        <v>6.6611903155096188</v>
      </c>
      <c r="CJ292" s="47">
        <f t="shared" si="417"/>
        <v>0.95016948664728618</v>
      </c>
      <c r="CK292" s="34">
        <v>3.35</v>
      </c>
      <c r="CL292" s="52">
        <f t="shared" si="402"/>
        <v>0.28363268258127944</v>
      </c>
      <c r="CM292" s="204">
        <f>VLOOKUP(N292,Coefficients!$E$12:$I$16,3)</f>
        <v>6.0350000000000001</v>
      </c>
      <c r="CN292" s="205">
        <f t="shared" si="403"/>
        <v>7.2999999999999995E-2</v>
      </c>
      <c r="CO292" s="203">
        <f t="shared" si="404"/>
        <v>6.3768836375000006</v>
      </c>
      <c r="CP292" s="189">
        <f t="shared" si="405"/>
        <v>309.05945658470984</v>
      </c>
      <c r="DV292" s="48">
        <f t="shared" si="418"/>
        <v>2.2011716021560622E-2</v>
      </c>
    </row>
    <row r="293" spans="1:126" s="135" customFormat="1" outlineLevel="1">
      <c r="A293" s="133"/>
      <c r="B293" s="56" t="s">
        <v>99</v>
      </c>
      <c r="C293" s="56" t="s">
        <v>196</v>
      </c>
      <c r="D293" s="56">
        <v>2051</v>
      </c>
      <c r="E293" s="57">
        <f>'MIROC(hires) (Wetter)'!M79</f>
        <v>23.150500000000001</v>
      </c>
      <c r="F293" s="57">
        <f>'MIROC(hires) (Wetter)'!S79</f>
        <v>62.319687500000001</v>
      </c>
      <c r="G293" s="57">
        <f>'MIROC(hires) (Wetter)'!K79</f>
        <v>568.04999999999995</v>
      </c>
      <c r="H293" s="146">
        <f t="shared" si="355"/>
        <v>2007</v>
      </c>
      <c r="I293" s="141" t="str">
        <f t="shared" si="356"/>
        <v>Pile No 243 @ Berth 107</v>
      </c>
      <c r="J293" s="205" t="str">
        <f t="shared" si="357"/>
        <v>splash</v>
      </c>
      <c r="K293" s="212">
        <f t="shared" si="358"/>
        <v>1</v>
      </c>
      <c r="L293" s="146" t="str">
        <f t="shared" si="359"/>
        <v>C1</v>
      </c>
      <c r="M293" s="146" t="str">
        <f t="shared" si="360"/>
        <v>CB4</v>
      </c>
      <c r="N293" s="146" t="str">
        <f t="shared" si="361"/>
        <v>CL5</v>
      </c>
      <c r="O293" s="146">
        <f t="shared" si="362"/>
        <v>0</v>
      </c>
      <c r="P293" s="146">
        <f t="shared" si="363"/>
        <v>50</v>
      </c>
      <c r="Q293" s="146">
        <f t="shared" si="364"/>
        <v>1200</v>
      </c>
      <c r="R293" s="146">
        <f t="shared" si="365"/>
        <v>60</v>
      </c>
      <c r="S293" s="146">
        <f t="shared" si="366"/>
        <v>0.37</v>
      </c>
      <c r="T293" s="146">
        <f t="shared" si="367"/>
        <v>310</v>
      </c>
      <c r="U293" s="205"/>
      <c r="V293" s="237">
        <f t="shared" si="386"/>
        <v>7.8345334295841909E-2</v>
      </c>
      <c r="W293" s="214">
        <f t="shared" si="387"/>
        <v>2.7871605056062836</v>
      </c>
      <c r="X293" s="205"/>
      <c r="Y293" s="238">
        <f t="shared" si="388"/>
        <v>0.28998696420276576</v>
      </c>
      <c r="Z293" s="214">
        <f t="shared" si="389"/>
        <v>0.97145633007926535</v>
      </c>
      <c r="AA293" s="205"/>
      <c r="AB293" s="207">
        <f>INDEX(Coefficients!$O$3:$O$7,MATCH(S293,Coefficients!$O$3:$O$7))</f>
        <v>0.3</v>
      </c>
      <c r="AC293" s="207">
        <f>INDEX(Coefficients!$O$3:$O$7,MATCH(S293,Coefficients!$O$3:$O$7)+1)</f>
        <v>0.4</v>
      </c>
      <c r="AD293" s="212">
        <f>INDEX(Coefficients!$P$3:$P$7,MATCH(S293,Coefficients!$O$3:$O$7))</f>
        <v>50</v>
      </c>
      <c r="AE293" s="212">
        <f>INDEX(Coefficients!$P$3:$P$7,MATCH(S293,Coefficients!$O$3:$O$7)+1)</f>
        <v>41.8</v>
      </c>
      <c r="AF293" s="212">
        <f t="shared" si="368"/>
        <v>44.26</v>
      </c>
      <c r="AG293" s="136">
        <f t="shared" si="406"/>
        <v>2051</v>
      </c>
      <c r="AH293" s="137">
        <f t="shared" si="407"/>
        <v>23.150500000000001</v>
      </c>
      <c r="AI293" s="207">
        <f t="shared" si="390"/>
        <v>1082.7280000000001</v>
      </c>
      <c r="AJ293" s="213">
        <f t="shared" si="391"/>
        <v>20.821692307692309</v>
      </c>
      <c r="AK293" s="136">
        <v>63</v>
      </c>
      <c r="AL293" s="137">
        <f t="shared" si="408"/>
        <v>62.319687500000001</v>
      </c>
      <c r="AM293" s="214">
        <f t="shared" si="409"/>
        <v>1.0521241944425277</v>
      </c>
      <c r="AN293" s="207">
        <f>INDEX(Coefficients!$K$3:$K$10,MATCH(S293,Coefficients!$K$3:$K$10))</f>
        <v>0.35</v>
      </c>
      <c r="AO293" s="207">
        <f>INDEX(Coefficients!$K$3:$K$10,MATCH(S293,Coefficients!$K$3:$K$10)+1)</f>
        <v>0.4</v>
      </c>
      <c r="AP293" s="207">
        <f>INDEX(Coefficients!$L$3:$L$10,MATCH(S293,Coefficients!$K$3:$K$10))</f>
        <v>0.19142307491680963</v>
      </c>
      <c r="AQ293" s="207">
        <f>INDEX(Coefficients!$L$3:$L$10,MATCH(S293,Coefficients!$K$3:$K$10)+1)</f>
        <v>0.35425563574488944</v>
      </c>
      <c r="AR293" s="214">
        <f>INDEX(Coefficients!$M$3:$M$10,MATCH(S293,Coefficients!$K$3:$K$10))</f>
        <v>0.20023799980895765</v>
      </c>
      <c r="AS293" s="214">
        <f>INDEX(Coefficients!$M$3:$M$10,MATCH(S293,Coefficients!$K$3:$K$10)+1)</f>
        <v>0.20987997823914079</v>
      </c>
      <c r="AT293" s="92">
        <f t="shared" si="392"/>
        <v>2.5655609924804158E-5</v>
      </c>
      <c r="AU293" s="140">
        <f t="shared" si="373"/>
        <v>0.20409479118103091</v>
      </c>
      <c r="AV293" s="215">
        <f t="shared" si="393"/>
        <v>1.1453942530854863E-5</v>
      </c>
      <c r="AW293" s="118">
        <f t="shared" si="394"/>
        <v>3.6145121685443961E-2</v>
      </c>
      <c r="AX293" s="136">
        <f t="shared" si="374"/>
        <v>0.71366705445737511</v>
      </c>
      <c r="AY293" s="205">
        <f t="shared" si="410"/>
        <v>84.741590689541354</v>
      </c>
      <c r="AZ293" s="137">
        <f t="shared" si="411"/>
        <v>568.04999999999995</v>
      </c>
      <c r="BA293" s="213">
        <f t="shared" si="395"/>
        <v>23227.55</v>
      </c>
      <c r="BB293" s="228">
        <f t="shared" si="396"/>
        <v>8.4869894230769232E-4</v>
      </c>
      <c r="BC293" s="136" t="str">
        <f t="shared" si="377"/>
        <v>YES</v>
      </c>
      <c r="BD293" s="209">
        <f t="shared" si="412"/>
        <v>3.9172667147920954</v>
      </c>
      <c r="BE293" s="52">
        <f t="shared" si="379"/>
        <v>7.8345334295841909E-2</v>
      </c>
      <c r="BF293" s="126">
        <f t="shared" si="413"/>
        <v>2.7871605056062836</v>
      </c>
      <c r="BG293" s="46">
        <f t="shared" si="397"/>
        <v>-0.8397143617450451</v>
      </c>
      <c r="BH293" s="204">
        <f>VLOOKUP(M293,Coefficients!$E$4:$I$7,3)</f>
        <v>0.43099999999999999</v>
      </c>
      <c r="BI293" s="136">
        <f t="shared" si="398"/>
        <v>7.2999999999999995E-2</v>
      </c>
      <c r="BJ293" s="50">
        <f t="shared" si="399"/>
        <v>0.45685290507692311</v>
      </c>
      <c r="BK293" s="134">
        <f t="shared" si="400"/>
        <v>22.528870434158929</v>
      </c>
      <c r="BL293" s="46"/>
      <c r="BM293" s="44"/>
      <c r="CB293" s="205" t="str">
        <f t="shared" si="414"/>
        <v>splash</v>
      </c>
      <c r="CC293" s="212">
        <f t="shared" si="415"/>
        <v>1</v>
      </c>
      <c r="CD293" s="205">
        <f>IF(CB293="atmospheric",IF(CC293&gt;=1,Coefficients!$T$5,Coefficients!$T$4),Coefficients!$T$3)</f>
        <v>7.35</v>
      </c>
      <c r="CE293" s="136">
        <f>IF(S293&lt;Coefficients!$V$3,Coefficients!$X$3-(Coefficients!$X$4-Coefficients!$X$3)*(Coefficients!$V$3-S293)/(Coefficients!$V$4-Coefficients!$V$3),IF(S293&gt;Coefficients!$V$6,(Coefficients!$X$6-Coefficients!$X$5)*(S293-Coefficients!$V$6)/(Coefficients!$V$6-Coefficients!$V$5)+Coefficients!$X$6,VLOOKUP(S293,Coefficients!$V$3:$X$6,3)))</f>
        <v>5.1999999999999975</v>
      </c>
      <c r="CF293" s="119">
        <f t="shared" si="401"/>
        <v>1.6409601519999992E-4</v>
      </c>
      <c r="CG293" s="136">
        <f>VLOOKUP(CB293,Coefficients!$Z$4:$AD$7,4,FALSE)</f>
        <v>0.26500000000000001</v>
      </c>
      <c r="CH293" s="136">
        <f>VLOOKUP(CB293,Coefficients!$Z$4:$AD$7,2,FALSE)</f>
        <v>0.37</v>
      </c>
      <c r="CI293" s="214">
        <f t="shared" si="416"/>
        <v>6.6598510071060231</v>
      </c>
      <c r="CJ293" s="47">
        <f t="shared" si="417"/>
        <v>0.97145633007926535</v>
      </c>
      <c r="CK293" s="34">
        <v>3.35</v>
      </c>
      <c r="CL293" s="52">
        <f t="shared" si="402"/>
        <v>0.28998696420276576</v>
      </c>
      <c r="CM293" s="204">
        <f>VLOOKUP(N293,Coefficients!$E$12:$I$16,3)</f>
        <v>6.0350000000000001</v>
      </c>
      <c r="CN293" s="205">
        <f t="shared" si="403"/>
        <v>7.2999999999999995E-2</v>
      </c>
      <c r="CO293" s="203">
        <f t="shared" si="404"/>
        <v>6.3970006546153853</v>
      </c>
      <c r="CP293" s="189">
        <f t="shared" si="405"/>
        <v>315.45645723932523</v>
      </c>
      <c r="DV293" s="48">
        <f t="shared" si="418"/>
        <v>2.2719125651902025E-2</v>
      </c>
    </row>
    <row r="294" spans="1:126" s="135" customFormat="1" outlineLevel="1">
      <c r="A294" s="133"/>
      <c r="B294" s="56" t="s">
        <v>99</v>
      </c>
      <c r="C294" s="56" t="s">
        <v>196</v>
      </c>
      <c r="D294" s="56">
        <v>2052</v>
      </c>
      <c r="E294" s="57">
        <f>'MIROC(hires) (Wetter)'!M80</f>
        <v>23.271000000000001</v>
      </c>
      <c r="F294" s="57">
        <f>'MIROC(hires) (Wetter)'!S80</f>
        <v>62.314374999999998</v>
      </c>
      <c r="G294" s="57">
        <f>'MIROC(hires) (Wetter)'!K80</f>
        <v>575.09999999999991</v>
      </c>
      <c r="H294" s="146">
        <f t="shared" si="355"/>
        <v>2007</v>
      </c>
      <c r="I294" s="141" t="str">
        <f t="shared" si="356"/>
        <v>Pile No 243 @ Berth 107</v>
      </c>
      <c r="J294" s="205" t="str">
        <f t="shared" si="357"/>
        <v>splash</v>
      </c>
      <c r="K294" s="212">
        <f t="shared" si="358"/>
        <v>1</v>
      </c>
      <c r="L294" s="146" t="str">
        <f t="shared" si="359"/>
        <v>C1</v>
      </c>
      <c r="M294" s="146" t="str">
        <f t="shared" si="360"/>
        <v>CB4</v>
      </c>
      <c r="N294" s="146" t="str">
        <f t="shared" si="361"/>
        <v>CL5</v>
      </c>
      <c r="O294" s="146">
        <f t="shared" si="362"/>
        <v>0</v>
      </c>
      <c r="P294" s="146">
        <f t="shared" si="363"/>
        <v>50</v>
      </c>
      <c r="Q294" s="146">
        <f t="shared" si="364"/>
        <v>1200</v>
      </c>
      <c r="R294" s="146">
        <f t="shared" si="365"/>
        <v>60</v>
      </c>
      <c r="S294" s="146">
        <f t="shared" si="366"/>
        <v>0.37</v>
      </c>
      <c r="T294" s="146">
        <f t="shared" si="367"/>
        <v>310</v>
      </c>
      <c r="U294" s="205"/>
      <c r="V294" s="237">
        <f t="shared" si="386"/>
        <v>7.9087146948212408E-2</v>
      </c>
      <c r="W294" s="214">
        <f t="shared" si="387"/>
        <v>2.8242511382248088</v>
      </c>
      <c r="X294" s="205"/>
      <c r="Y294" s="238">
        <f t="shared" si="388"/>
        <v>0.29631647405702494</v>
      </c>
      <c r="Z294" s="214">
        <f t="shared" si="389"/>
        <v>0.99266018809103362</v>
      </c>
      <c r="AA294" s="205"/>
      <c r="AB294" s="207">
        <f>INDEX(Coefficients!$O$3:$O$7,MATCH(S294,Coefficients!$O$3:$O$7))</f>
        <v>0.3</v>
      </c>
      <c r="AC294" s="207">
        <f>INDEX(Coefficients!$O$3:$O$7,MATCH(S294,Coefficients!$O$3:$O$7)+1)</f>
        <v>0.4</v>
      </c>
      <c r="AD294" s="212">
        <f>INDEX(Coefficients!$P$3:$P$7,MATCH(S294,Coefficients!$O$3:$O$7))</f>
        <v>50</v>
      </c>
      <c r="AE294" s="212">
        <f>INDEX(Coefficients!$P$3:$P$7,MATCH(S294,Coefficients!$O$3:$O$7)+1)</f>
        <v>41.8</v>
      </c>
      <c r="AF294" s="212">
        <f t="shared" si="368"/>
        <v>44.26</v>
      </c>
      <c r="AG294" s="136">
        <f t="shared" si="406"/>
        <v>2052</v>
      </c>
      <c r="AH294" s="137">
        <f t="shared" si="407"/>
        <v>23.271000000000001</v>
      </c>
      <c r="AI294" s="207">
        <f t="shared" si="390"/>
        <v>1105.999</v>
      </c>
      <c r="AJ294" s="213">
        <f t="shared" si="391"/>
        <v>20.86790566037736</v>
      </c>
      <c r="AK294" s="136">
        <v>64</v>
      </c>
      <c r="AL294" s="137">
        <f t="shared" si="408"/>
        <v>62.314374999999998</v>
      </c>
      <c r="AM294" s="214">
        <f t="shared" si="409"/>
        <v>1.055126249944752</v>
      </c>
      <c r="AN294" s="207">
        <f>INDEX(Coefficients!$K$3:$K$10,MATCH(S294,Coefficients!$K$3:$K$10))</f>
        <v>0.35</v>
      </c>
      <c r="AO294" s="207">
        <f>INDEX(Coefficients!$K$3:$K$10,MATCH(S294,Coefficients!$K$3:$K$10)+1)</f>
        <v>0.4</v>
      </c>
      <c r="AP294" s="207">
        <f>INDEX(Coefficients!$L$3:$L$10,MATCH(S294,Coefficients!$K$3:$K$10))</f>
        <v>0.19142307491680963</v>
      </c>
      <c r="AQ294" s="207">
        <f>INDEX(Coefficients!$L$3:$L$10,MATCH(S294,Coefficients!$K$3:$K$10)+1)</f>
        <v>0.35425563574488944</v>
      </c>
      <c r="AR294" s="214">
        <f>INDEX(Coefficients!$M$3:$M$10,MATCH(S294,Coefficients!$K$3:$K$10))</f>
        <v>0.20023799980895765</v>
      </c>
      <c r="AS294" s="214">
        <f>INDEX(Coefficients!$M$3:$M$10,MATCH(S294,Coefficients!$K$3:$K$10)+1)</f>
        <v>0.20987997823914079</v>
      </c>
      <c r="AT294" s="92">
        <f t="shared" si="392"/>
        <v>2.5655609924804158E-5</v>
      </c>
      <c r="AU294" s="140">
        <f t="shared" si="373"/>
        <v>0.20409479118103091</v>
      </c>
      <c r="AV294" s="215">
        <f t="shared" si="393"/>
        <v>1.1409500199589843E-5</v>
      </c>
      <c r="AW294" s="118">
        <f t="shared" si="394"/>
        <v>3.6004875349544184E-2</v>
      </c>
      <c r="AX294" s="136">
        <f t="shared" si="374"/>
        <v>0.71366705445737511</v>
      </c>
      <c r="AY294" s="205">
        <f t="shared" si="410"/>
        <v>84.741590689541354</v>
      </c>
      <c r="AZ294" s="137">
        <f t="shared" si="411"/>
        <v>575.09999999999991</v>
      </c>
      <c r="BA294" s="213">
        <f t="shared" si="395"/>
        <v>23802.649999999998</v>
      </c>
      <c r="BB294" s="228">
        <f t="shared" si="396"/>
        <v>8.5330254716981121E-4</v>
      </c>
      <c r="BC294" s="136" t="str">
        <f t="shared" si="377"/>
        <v>YES</v>
      </c>
      <c r="BD294" s="209">
        <f t="shared" si="412"/>
        <v>3.9543573474106206</v>
      </c>
      <c r="BE294" s="52">
        <f t="shared" si="379"/>
        <v>7.9087146948212408E-2</v>
      </c>
      <c r="BF294" s="126">
        <f t="shared" si="413"/>
        <v>2.8242511382248088</v>
      </c>
      <c r="BG294" s="46">
        <f t="shared" si="397"/>
        <v>-0.84057671692257774</v>
      </c>
      <c r="BH294" s="204">
        <f>VLOOKUP(M294,Coefficients!$E$4:$I$7,3)</f>
        <v>0.43099999999999999</v>
      </c>
      <c r="BI294" s="136">
        <f t="shared" si="398"/>
        <v>7.2999999999999995E-2</v>
      </c>
      <c r="BJ294" s="50">
        <f t="shared" si="399"/>
        <v>0.45830691579245286</v>
      </c>
      <c r="BK294" s="134">
        <f t="shared" si="400"/>
        <v>22.987177349951381</v>
      </c>
      <c r="BL294" s="46"/>
      <c r="BM294" s="44"/>
      <c r="CB294" s="205" t="str">
        <f t="shared" si="414"/>
        <v>splash</v>
      </c>
      <c r="CC294" s="212">
        <f t="shared" si="415"/>
        <v>1</v>
      </c>
      <c r="CD294" s="205">
        <f>IF(CB294="atmospheric",IF(CC294&gt;=1,Coefficients!$T$5,Coefficients!$T$4),Coefficients!$T$3)</f>
        <v>7.35</v>
      </c>
      <c r="CE294" s="136">
        <f>IF(S294&lt;Coefficients!$V$3,Coefficients!$X$3-(Coefficients!$X$4-Coefficients!$X$3)*(Coefficients!$V$3-S294)/(Coefficients!$V$4-Coefficients!$V$3),IF(S294&gt;Coefficients!$V$6,(Coefficients!$X$6-Coefficients!$X$5)*(S294-Coefficients!$V$6)/(Coefficients!$V$6-Coefficients!$V$5)+Coefficients!$X$6,VLOOKUP(S294,Coefficients!$V$3:$X$6,3)))</f>
        <v>5.1999999999999975</v>
      </c>
      <c r="CF294" s="119">
        <f t="shared" si="401"/>
        <v>1.6409601519999992E-4</v>
      </c>
      <c r="CG294" s="136">
        <f>VLOOKUP(CB294,Coefficients!$Z$4:$AD$7,4,FALSE)</f>
        <v>0.26500000000000001</v>
      </c>
      <c r="CH294" s="136">
        <f>VLOOKUP(CB294,Coefficients!$Z$4:$AD$7,2,FALSE)</f>
        <v>0.37</v>
      </c>
      <c r="CI294" s="214">
        <f t="shared" si="416"/>
        <v>6.6584763359692367</v>
      </c>
      <c r="CJ294" s="47">
        <f t="shared" si="417"/>
        <v>0.99266018809103362</v>
      </c>
      <c r="CK294" s="34">
        <v>3.35</v>
      </c>
      <c r="CL294" s="52">
        <f t="shared" si="402"/>
        <v>0.29631647405702494</v>
      </c>
      <c r="CM294" s="204">
        <f>VLOOKUP(N294,Coefficients!$E$12:$I$16,3)</f>
        <v>6.0350000000000001</v>
      </c>
      <c r="CN294" s="205">
        <f t="shared" si="403"/>
        <v>7.2999999999999995E-2</v>
      </c>
      <c r="CO294" s="203">
        <f t="shared" si="404"/>
        <v>6.4173601782075478</v>
      </c>
      <c r="CP294" s="189">
        <f t="shared" si="405"/>
        <v>321.87381741753279</v>
      </c>
      <c r="DV294" s="48">
        <f t="shared" si="418"/>
        <v>2.3434824526924102E-2</v>
      </c>
    </row>
    <row r="295" spans="1:126" s="135" customFormat="1" outlineLevel="1">
      <c r="A295" s="133"/>
      <c r="B295" s="56" t="s">
        <v>99</v>
      </c>
      <c r="C295" s="56" t="s">
        <v>196</v>
      </c>
      <c r="D295" s="56">
        <v>2053</v>
      </c>
      <c r="E295" s="57">
        <f>'MIROC(hires) (Wetter)'!M81</f>
        <v>23.391500000000001</v>
      </c>
      <c r="F295" s="57">
        <f>'MIROC(hires) (Wetter)'!S81</f>
        <v>62.309062500000003</v>
      </c>
      <c r="G295" s="57">
        <f>'MIROC(hires) (Wetter)'!K81</f>
        <v>582.14999999999986</v>
      </c>
      <c r="H295" s="146">
        <f t="shared" si="355"/>
        <v>2007</v>
      </c>
      <c r="I295" s="141" t="str">
        <f t="shared" si="356"/>
        <v>Pile No 243 @ Berth 107</v>
      </c>
      <c r="J295" s="205" t="str">
        <f t="shared" si="357"/>
        <v>splash</v>
      </c>
      <c r="K295" s="212">
        <f t="shared" si="358"/>
        <v>1</v>
      </c>
      <c r="L295" s="146" t="str">
        <f t="shared" si="359"/>
        <v>C1</v>
      </c>
      <c r="M295" s="146" t="str">
        <f t="shared" si="360"/>
        <v>CB4</v>
      </c>
      <c r="N295" s="146" t="str">
        <f t="shared" si="361"/>
        <v>CL5</v>
      </c>
      <c r="O295" s="146">
        <f t="shared" si="362"/>
        <v>0</v>
      </c>
      <c r="P295" s="146">
        <f t="shared" si="363"/>
        <v>50</v>
      </c>
      <c r="Q295" s="146">
        <f t="shared" si="364"/>
        <v>1200</v>
      </c>
      <c r="R295" s="146">
        <f t="shared" si="365"/>
        <v>60</v>
      </c>
      <c r="S295" s="146">
        <f t="shared" si="366"/>
        <v>0.37</v>
      </c>
      <c r="T295" s="146">
        <f t="shared" si="367"/>
        <v>310</v>
      </c>
      <c r="U295" s="205"/>
      <c r="V295" s="237">
        <f t="shared" si="386"/>
        <v>7.9831771827825776E-2</v>
      </c>
      <c r="W295" s="214">
        <f t="shared" si="387"/>
        <v>2.8614823822054771</v>
      </c>
      <c r="X295" s="205"/>
      <c r="Y295" s="238">
        <f t="shared" si="388"/>
        <v>0.30262069260632157</v>
      </c>
      <c r="Z295" s="214">
        <f t="shared" si="389"/>
        <v>1.0137793202311773</v>
      </c>
      <c r="AA295" s="205"/>
      <c r="AB295" s="207">
        <f>INDEX(Coefficients!$O$3:$O$7,MATCH(S295,Coefficients!$O$3:$O$7))</f>
        <v>0.3</v>
      </c>
      <c r="AC295" s="207">
        <f>INDEX(Coefficients!$O$3:$O$7,MATCH(S295,Coefficients!$O$3:$O$7)+1)</f>
        <v>0.4</v>
      </c>
      <c r="AD295" s="212">
        <f>INDEX(Coefficients!$P$3:$P$7,MATCH(S295,Coefficients!$O$3:$O$7))</f>
        <v>50</v>
      </c>
      <c r="AE295" s="212">
        <f>INDEX(Coefficients!$P$3:$P$7,MATCH(S295,Coefficients!$O$3:$O$7)+1)</f>
        <v>41.8</v>
      </c>
      <c r="AF295" s="212">
        <f t="shared" si="368"/>
        <v>44.26</v>
      </c>
      <c r="AG295" s="136">
        <f t="shared" si="406"/>
        <v>2053</v>
      </c>
      <c r="AH295" s="137">
        <f t="shared" si="407"/>
        <v>23.391500000000001</v>
      </c>
      <c r="AI295" s="207">
        <f t="shared" si="390"/>
        <v>1129.3905</v>
      </c>
      <c r="AJ295" s="213">
        <f t="shared" si="391"/>
        <v>20.914638888888888</v>
      </c>
      <c r="AK295" s="136">
        <v>65</v>
      </c>
      <c r="AL295" s="137">
        <f t="shared" si="408"/>
        <v>62.309062500000003</v>
      </c>
      <c r="AM295" s="214">
        <f t="shared" si="409"/>
        <v>1.0581698238314117</v>
      </c>
      <c r="AN295" s="207">
        <f>INDEX(Coefficients!$K$3:$K$10,MATCH(S295,Coefficients!$K$3:$K$10))</f>
        <v>0.35</v>
      </c>
      <c r="AO295" s="207">
        <f>INDEX(Coefficients!$K$3:$K$10,MATCH(S295,Coefficients!$K$3:$K$10)+1)</f>
        <v>0.4</v>
      </c>
      <c r="AP295" s="207">
        <f>INDEX(Coefficients!$L$3:$L$10,MATCH(S295,Coefficients!$K$3:$K$10))</f>
        <v>0.19142307491680963</v>
      </c>
      <c r="AQ295" s="207">
        <f>INDEX(Coefficients!$L$3:$L$10,MATCH(S295,Coefficients!$K$3:$K$10)+1)</f>
        <v>0.35425563574488944</v>
      </c>
      <c r="AR295" s="214">
        <f>INDEX(Coefficients!$M$3:$M$10,MATCH(S295,Coefficients!$K$3:$K$10))</f>
        <v>0.20023799980895765</v>
      </c>
      <c r="AS295" s="214">
        <f>INDEX(Coefficients!$M$3:$M$10,MATCH(S295,Coefficients!$K$3:$K$10)+1)</f>
        <v>0.20987997823914079</v>
      </c>
      <c r="AT295" s="92">
        <f t="shared" si="392"/>
        <v>2.5655609924804158E-5</v>
      </c>
      <c r="AU295" s="140">
        <f t="shared" si="373"/>
        <v>0.20409479118103091</v>
      </c>
      <c r="AV295" s="215">
        <f t="shared" si="393"/>
        <v>1.1366056254324821E-5</v>
      </c>
      <c r="AW295" s="118">
        <f t="shared" si="394"/>
        <v>3.5867779612956556E-2</v>
      </c>
      <c r="AX295" s="136">
        <f t="shared" si="374"/>
        <v>0.71366705445737511</v>
      </c>
      <c r="AY295" s="205">
        <f t="shared" si="410"/>
        <v>84.741590689541354</v>
      </c>
      <c r="AZ295" s="137">
        <f t="shared" si="411"/>
        <v>582.14999999999986</v>
      </c>
      <c r="BA295" s="213">
        <f t="shared" si="395"/>
        <v>24384.799999999999</v>
      </c>
      <c r="BB295" s="228">
        <f t="shared" si="396"/>
        <v>8.5798370370370369E-4</v>
      </c>
      <c r="BC295" s="136" t="str">
        <f t="shared" si="377"/>
        <v>YES</v>
      </c>
      <c r="BD295" s="209">
        <f t="shared" si="412"/>
        <v>3.991588591391289</v>
      </c>
      <c r="BE295" s="52">
        <f t="shared" si="379"/>
        <v>7.9831771827825776E-2</v>
      </c>
      <c r="BF295" s="126">
        <f t="shared" si="413"/>
        <v>2.8614823822054771</v>
      </c>
      <c r="BG295" s="46">
        <f t="shared" si="397"/>
        <v>-0.84139887109052158</v>
      </c>
      <c r="BH295" s="204">
        <f>VLOOKUP(M295,Coefficients!$E$4:$I$7,3)</f>
        <v>0.43099999999999999</v>
      </c>
      <c r="BI295" s="136">
        <f t="shared" si="398"/>
        <v>7.2999999999999995E-2</v>
      </c>
      <c r="BJ295" s="50">
        <f t="shared" si="399"/>
        <v>0.45977728336111107</v>
      </c>
      <c r="BK295" s="134">
        <f t="shared" si="400"/>
        <v>23.44695463331249</v>
      </c>
      <c r="BL295" s="46"/>
      <c r="BM295" s="44"/>
      <c r="CB295" s="205" t="str">
        <f t="shared" si="414"/>
        <v>splash</v>
      </c>
      <c r="CC295" s="212">
        <f t="shared" si="415"/>
        <v>1</v>
      </c>
      <c r="CD295" s="205">
        <f>IF(CB295="atmospheric",IF(CC295&gt;=1,Coefficients!$T$5,Coefficients!$T$4),Coefficients!$T$3)</f>
        <v>7.35</v>
      </c>
      <c r="CE295" s="136">
        <f>IF(S295&lt;Coefficients!$V$3,Coefficients!$X$3-(Coefficients!$X$4-Coefficients!$X$3)*(Coefficients!$V$3-S295)/(Coefficients!$V$4-Coefficients!$V$3),IF(S295&gt;Coefficients!$V$6,(Coefficients!$X$6-Coefficients!$X$5)*(S295-Coefficients!$V$6)/(Coefficients!$V$6-Coefficients!$V$5)+Coefficients!$X$6,VLOOKUP(S295,Coefficients!$V$3:$X$6,3)))</f>
        <v>5.1999999999999975</v>
      </c>
      <c r="CF295" s="119">
        <f t="shared" si="401"/>
        <v>1.6409601519999992E-4</v>
      </c>
      <c r="CG295" s="136">
        <f>VLOOKUP(CB295,Coefficients!$Z$4:$AD$7,4,FALSE)</f>
        <v>0.26500000000000001</v>
      </c>
      <c r="CH295" s="136">
        <f>VLOOKUP(CB295,Coefficients!$Z$4:$AD$7,2,FALSE)</f>
        <v>0.37</v>
      </c>
      <c r="CI295" s="214">
        <f t="shared" si="416"/>
        <v>6.6570687209214592</v>
      </c>
      <c r="CJ295" s="47">
        <f t="shared" si="417"/>
        <v>1.0137793202311773</v>
      </c>
      <c r="CK295" s="34">
        <v>3.35</v>
      </c>
      <c r="CL295" s="52">
        <f t="shared" si="402"/>
        <v>0.30262069260632157</v>
      </c>
      <c r="CM295" s="204">
        <f>VLOOKUP(N295,Coefficients!$E$12:$I$16,3)</f>
        <v>6.0350000000000001</v>
      </c>
      <c r="CN295" s="205">
        <f t="shared" si="403"/>
        <v>7.2999999999999995E-2</v>
      </c>
      <c r="CO295" s="203">
        <f t="shared" si="404"/>
        <v>6.4379487356944445</v>
      </c>
      <c r="CP295" s="189">
        <f t="shared" si="405"/>
        <v>328.31176615322721</v>
      </c>
      <c r="DV295" s="48">
        <f t="shared" si="418"/>
        <v>2.4158746082526467E-2</v>
      </c>
    </row>
    <row r="296" spans="1:126" s="135" customFormat="1" outlineLevel="1">
      <c r="A296" s="133"/>
      <c r="B296" s="56" t="s">
        <v>99</v>
      </c>
      <c r="C296" s="56" t="s">
        <v>196</v>
      </c>
      <c r="D296" s="56">
        <v>2054</v>
      </c>
      <c r="E296" s="57">
        <f>'MIROC(hires) (Wetter)'!M82</f>
        <v>23.512</v>
      </c>
      <c r="F296" s="57">
        <f>'MIROC(hires) (Wetter)'!S82</f>
        <v>62.303750000000001</v>
      </c>
      <c r="G296" s="57">
        <f>'MIROC(hires) (Wetter)'!K82</f>
        <v>589.19999999999982</v>
      </c>
      <c r="H296" s="146">
        <f t="shared" si="355"/>
        <v>2007</v>
      </c>
      <c r="I296" s="141" t="str">
        <f t="shared" si="356"/>
        <v>Pile No 243 @ Berth 107</v>
      </c>
      <c r="J296" s="205" t="str">
        <f t="shared" si="357"/>
        <v>splash</v>
      </c>
      <c r="K296" s="212">
        <f t="shared" si="358"/>
        <v>1</v>
      </c>
      <c r="L296" s="146" t="str">
        <f t="shared" si="359"/>
        <v>C1</v>
      </c>
      <c r="M296" s="146" t="str">
        <f t="shared" si="360"/>
        <v>CB4</v>
      </c>
      <c r="N296" s="146" t="str">
        <f t="shared" si="361"/>
        <v>CL5</v>
      </c>
      <c r="O296" s="146">
        <f t="shared" si="362"/>
        <v>0</v>
      </c>
      <c r="P296" s="146">
        <f t="shared" si="363"/>
        <v>50</v>
      </c>
      <c r="Q296" s="146">
        <f t="shared" si="364"/>
        <v>1200</v>
      </c>
      <c r="R296" s="146">
        <f t="shared" si="365"/>
        <v>60</v>
      </c>
      <c r="S296" s="146">
        <f t="shared" si="366"/>
        <v>0.37</v>
      </c>
      <c r="T296" s="146">
        <f t="shared" si="367"/>
        <v>310</v>
      </c>
      <c r="U296" s="205"/>
      <c r="V296" s="237">
        <f t="shared" si="386"/>
        <v>8.0579133279399751E-2</v>
      </c>
      <c r="W296" s="214">
        <f t="shared" si="387"/>
        <v>2.8988504547841756</v>
      </c>
      <c r="X296" s="205"/>
      <c r="Y296" s="238">
        <f t="shared" si="388"/>
        <v>0.30889931804690285</v>
      </c>
      <c r="Z296" s="214">
        <f t="shared" si="389"/>
        <v>1.0348127154571245</v>
      </c>
      <c r="AA296" s="205"/>
      <c r="AB296" s="207">
        <f>INDEX(Coefficients!$O$3:$O$7,MATCH(S296,Coefficients!$O$3:$O$7))</f>
        <v>0.3</v>
      </c>
      <c r="AC296" s="207">
        <f>INDEX(Coefficients!$O$3:$O$7,MATCH(S296,Coefficients!$O$3:$O$7)+1)</f>
        <v>0.4</v>
      </c>
      <c r="AD296" s="212">
        <f>INDEX(Coefficients!$P$3:$P$7,MATCH(S296,Coefficients!$O$3:$O$7))</f>
        <v>50</v>
      </c>
      <c r="AE296" s="212">
        <f>INDEX(Coefficients!$P$3:$P$7,MATCH(S296,Coefficients!$O$3:$O$7)+1)</f>
        <v>41.8</v>
      </c>
      <c r="AF296" s="212">
        <f t="shared" si="368"/>
        <v>44.26</v>
      </c>
      <c r="AG296" s="136">
        <f t="shared" si="406"/>
        <v>2054</v>
      </c>
      <c r="AH296" s="137">
        <f t="shared" si="407"/>
        <v>23.512</v>
      </c>
      <c r="AI296" s="207">
        <f t="shared" si="390"/>
        <v>1152.9024999999999</v>
      </c>
      <c r="AJ296" s="213">
        <f t="shared" si="391"/>
        <v>20.961863636363635</v>
      </c>
      <c r="AK296" s="136">
        <v>66</v>
      </c>
      <c r="AL296" s="137">
        <f t="shared" si="408"/>
        <v>62.303750000000001</v>
      </c>
      <c r="AM296" s="214">
        <f t="shared" si="409"/>
        <v>1.0612533397782415</v>
      </c>
      <c r="AN296" s="207">
        <f>INDEX(Coefficients!$K$3:$K$10,MATCH(S296,Coefficients!$K$3:$K$10))</f>
        <v>0.35</v>
      </c>
      <c r="AO296" s="207">
        <f>INDEX(Coefficients!$K$3:$K$10,MATCH(S296,Coefficients!$K$3:$K$10)+1)</f>
        <v>0.4</v>
      </c>
      <c r="AP296" s="207">
        <f>INDEX(Coefficients!$L$3:$L$10,MATCH(S296,Coefficients!$K$3:$K$10))</f>
        <v>0.19142307491680963</v>
      </c>
      <c r="AQ296" s="207">
        <f>INDEX(Coefficients!$L$3:$L$10,MATCH(S296,Coefficients!$K$3:$K$10)+1)</f>
        <v>0.35425563574488944</v>
      </c>
      <c r="AR296" s="214">
        <f>INDEX(Coefficients!$M$3:$M$10,MATCH(S296,Coefficients!$K$3:$K$10))</f>
        <v>0.20023799980895765</v>
      </c>
      <c r="AS296" s="214">
        <f>INDEX(Coefficients!$M$3:$M$10,MATCH(S296,Coefficients!$K$3:$K$10)+1)</f>
        <v>0.20987997823914079</v>
      </c>
      <c r="AT296" s="92">
        <f t="shared" si="392"/>
        <v>2.5655609924804158E-5</v>
      </c>
      <c r="AU296" s="140">
        <f t="shared" si="373"/>
        <v>0.20409479118103091</v>
      </c>
      <c r="AV296" s="215">
        <f t="shared" si="393"/>
        <v>1.1323570390755803E-5</v>
      </c>
      <c r="AW296" s="118">
        <f t="shared" si="394"/>
        <v>3.5733707287687197E-2</v>
      </c>
      <c r="AX296" s="136">
        <f t="shared" si="374"/>
        <v>0.71366705445737511</v>
      </c>
      <c r="AY296" s="205">
        <f t="shared" si="410"/>
        <v>84.741590689541354</v>
      </c>
      <c r="AZ296" s="137">
        <f t="shared" si="411"/>
        <v>589.19999999999982</v>
      </c>
      <c r="BA296" s="213">
        <f t="shared" si="395"/>
        <v>24974</v>
      </c>
      <c r="BB296" s="228">
        <f t="shared" si="396"/>
        <v>8.6273818181818187E-4</v>
      </c>
      <c r="BC296" s="136" t="str">
        <f t="shared" si="377"/>
        <v>YES</v>
      </c>
      <c r="BD296" s="209">
        <f t="shared" si="412"/>
        <v>4.0289566639699874</v>
      </c>
      <c r="BE296" s="52">
        <f t="shared" si="379"/>
        <v>8.0579133279399751E-2</v>
      </c>
      <c r="BF296" s="126">
        <f t="shared" si="413"/>
        <v>2.8988504547841756</v>
      </c>
      <c r="BG296" s="46">
        <f t="shared" si="397"/>
        <v>-0.84218304919674947</v>
      </c>
      <c r="BH296" s="204">
        <f>VLOOKUP(M296,Coefficients!$E$4:$I$7,3)</f>
        <v>0.43099999999999999</v>
      </c>
      <c r="BI296" s="136">
        <f t="shared" si="398"/>
        <v>7.2999999999999995E-2</v>
      </c>
      <c r="BJ296" s="50">
        <f t="shared" si="399"/>
        <v>0.46126311559090899</v>
      </c>
      <c r="BK296" s="134">
        <f t="shared" si="400"/>
        <v>23.9082177489034</v>
      </c>
      <c r="BL296" s="46"/>
      <c r="BM296" s="44"/>
      <c r="CB296" s="205" t="str">
        <f t="shared" si="414"/>
        <v>splash</v>
      </c>
      <c r="CC296" s="212">
        <f t="shared" si="415"/>
        <v>1</v>
      </c>
      <c r="CD296" s="205">
        <f>IF(CB296="atmospheric",IF(CC296&gt;=1,Coefficients!$T$5,Coefficients!$T$4),Coefficients!$T$3)</f>
        <v>7.35</v>
      </c>
      <c r="CE296" s="136">
        <f>IF(S296&lt;Coefficients!$V$3,Coefficients!$X$3-(Coefficients!$X$4-Coefficients!$X$3)*(Coefficients!$V$3-S296)/(Coefficients!$V$4-Coefficients!$V$3),IF(S296&gt;Coefficients!$V$6,(Coefficients!$X$6-Coefficients!$X$5)*(S296-Coefficients!$V$6)/(Coefficients!$V$6-Coefficients!$V$5)+Coefficients!$X$6,VLOOKUP(S296,Coefficients!$V$3:$X$6,3)))</f>
        <v>5.1999999999999975</v>
      </c>
      <c r="CF296" s="119">
        <f t="shared" si="401"/>
        <v>1.6409601519999992E-4</v>
      </c>
      <c r="CG296" s="136">
        <f>VLOOKUP(CB296,Coefficients!$Z$4:$AD$7,4,FALSE)</f>
        <v>0.26500000000000001</v>
      </c>
      <c r="CH296" s="136">
        <f>VLOOKUP(CB296,Coefficients!$Z$4:$AD$7,2,FALSE)</f>
        <v>0.37</v>
      </c>
      <c r="CI296" s="214">
        <f t="shared" si="416"/>
        <v>6.6556304036442766</v>
      </c>
      <c r="CJ296" s="47">
        <f t="shared" si="417"/>
        <v>1.0348127154571245</v>
      </c>
      <c r="CK296" s="34">
        <v>3.35</v>
      </c>
      <c r="CL296" s="52">
        <f t="shared" si="402"/>
        <v>0.30889931804690285</v>
      </c>
      <c r="CM296" s="204">
        <f>VLOOKUP(N296,Coefficients!$E$12:$I$16,3)</f>
        <v>6.0350000000000001</v>
      </c>
      <c r="CN296" s="205">
        <f t="shared" si="403"/>
        <v>7.2999999999999995E-2</v>
      </c>
      <c r="CO296" s="203">
        <f t="shared" si="404"/>
        <v>6.4587538343181814</v>
      </c>
      <c r="CP296" s="189">
        <f t="shared" si="405"/>
        <v>334.77051998754541</v>
      </c>
      <c r="DV296" s="48">
        <f t="shared" si="418"/>
        <v>2.4890839318817078E-2</v>
      </c>
    </row>
    <row r="297" spans="1:126" s="135" customFormat="1" outlineLevel="1">
      <c r="A297" s="133"/>
      <c r="B297" s="56" t="s">
        <v>99</v>
      </c>
      <c r="C297" s="56" t="s">
        <v>196</v>
      </c>
      <c r="D297" s="56">
        <v>2055</v>
      </c>
      <c r="E297" s="57">
        <f>'MIROC(hires) (Wetter)'!M83</f>
        <v>23.6325</v>
      </c>
      <c r="F297" s="57">
        <f>'MIROC(hires) (Wetter)'!S83</f>
        <v>62.298437499999999</v>
      </c>
      <c r="G297" s="57">
        <f>'MIROC(hires) (Wetter)'!K83</f>
        <v>596.24999999999977</v>
      </c>
      <c r="H297" s="146">
        <f t="shared" si="355"/>
        <v>2007</v>
      </c>
      <c r="I297" s="141" t="str">
        <f t="shared" si="356"/>
        <v>Pile No 243 @ Berth 107</v>
      </c>
      <c r="J297" s="205" t="str">
        <f t="shared" si="357"/>
        <v>splash</v>
      </c>
      <c r="K297" s="212">
        <f t="shared" si="358"/>
        <v>1</v>
      </c>
      <c r="L297" s="146" t="str">
        <f t="shared" si="359"/>
        <v>C1</v>
      </c>
      <c r="M297" s="146" t="str">
        <f t="shared" si="360"/>
        <v>CB4</v>
      </c>
      <c r="N297" s="146" t="str">
        <f t="shared" si="361"/>
        <v>CL5</v>
      </c>
      <c r="O297" s="146">
        <f t="shared" si="362"/>
        <v>0</v>
      </c>
      <c r="P297" s="146">
        <f t="shared" si="363"/>
        <v>50</v>
      </c>
      <c r="Q297" s="146">
        <f t="shared" si="364"/>
        <v>1200</v>
      </c>
      <c r="R297" s="146">
        <f t="shared" si="365"/>
        <v>60</v>
      </c>
      <c r="S297" s="146">
        <f t="shared" si="366"/>
        <v>0.37</v>
      </c>
      <c r="T297" s="146">
        <f t="shared" si="367"/>
        <v>310</v>
      </c>
      <c r="U297" s="205"/>
      <c r="V297" s="237">
        <f t="shared" si="386"/>
        <v>8.1329161752196621E-2</v>
      </c>
      <c r="W297" s="214">
        <f t="shared" si="387"/>
        <v>2.9363518784240195</v>
      </c>
      <c r="X297" s="205"/>
      <c r="Y297" s="238">
        <f t="shared" si="388"/>
        <v>0.31515193738018399</v>
      </c>
      <c r="Z297" s="214">
        <f t="shared" si="389"/>
        <v>1.0557589902236164</v>
      </c>
      <c r="AA297" s="205"/>
      <c r="AB297" s="207">
        <f>INDEX(Coefficients!$O$3:$O$7,MATCH(S297,Coefficients!$O$3:$O$7))</f>
        <v>0.3</v>
      </c>
      <c r="AC297" s="207">
        <f>INDEX(Coefficients!$O$3:$O$7,MATCH(S297,Coefficients!$O$3:$O$7)+1)</f>
        <v>0.4</v>
      </c>
      <c r="AD297" s="212">
        <f>INDEX(Coefficients!$P$3:$P$7,MATCH(S297,Coefficients!$O$3:$O$7))</f>
        <v>50</v>
      </c>
      <c r="AE297" s="212">
        <f>INDEX(Coefficients!$P$3:$P$7,MATCH(S297,Coefficients!$O$3:$O$7)+1)</f>
        <v>41.8</v>
      </c>
      <c r="AF297" s="212">
        <f t="shared" si="368"/>
        <v>44.26</v>
      </c>
      <c r="AG297" s="136">
        <f t="shared" si="406"/>
        <v>2055</v>
      </c>
      <c r="AH297" s="137">
        <f t="shared" si="407"/>
        <v>23.6325</v>
      </c>
      <c r="AI297" s="207">
        <f t="shared" si="390"/>
        <v>1176.5349999999999</v>
      </c>
      <c r="AJ297" s="213">
        <f t="shared" si="391"/>
        <v>21.009553571428569</v>
      </c>
      <c r="AK297" s="136">
        <v>67</v>
      </c>
      <c r="AL297" s="137">
        <f t="shared" si="408"/>
        <v>62.298437499999999</v>
      </c>
      <c r="AM297" s="214">
        <f t="shared" si="409"/>
        <v>1.0643753389160073</v>
      </c>
      <c r="AN297" s="207">
        <f>INDEX(Coefficients!$K$3:$K$10,MATCH(S297,Coefficients!$K$3:$K$10))</f>
        <v>0.35</v>
      </c>
      <c r="AO297" s="207">
        <f>INDEX(Coefficients!$K$3:$K$10,MATCH(S297,Coefficients!$K$3:$K$10)+1)</f>
        <v>0.4</v>
      </c>
      <c r="AP297" s="207">
        <f>INDEX(Coefficients!$L$3:$L$10,MATCH(S297,Coefficients!$K$3:$K$10))</f>
        <v>0.19142307491680963</v>
      </c>
      <c r="AQ297" s="207">
        <f>INDEX(Coefficients!$L$3:$L$10,MATCH(S297,Coefficients!$K$3:$K$10)+1)</f>
        <v>0.35425563574488944</v>
      </c>
      <c r="AR297" s="214">
        <f>INDEX(Coefficients!$M$3:$M$10,MATCH(S297,Coefficients!$K$3:$K$10))</f>
        <v>0.20023799980895765</v>
      </c>
      <c r="AS297" s="214">
        <f>INDEX(Coefficients!$M$3:$M$10,MATCH(S297,Coefficients!$K$3:$K$10)+1)</f>
        <v>0.20987997823914079</v>
      </c>
      <c r="AT297" s="92">
        <f t="shared" si="392"/>
        <v>2.5655609924804158E-5</v>
      </c>
      <c r="AU297" s="140">
        <f t="shared" si="373"/>
        <v>0.20409479118103091</v>
      </c>
      <c r="AV297" s="215">
        <f t="shared" si="393"/>
        <v>1.1282004627349532E-5</v>
      </c>
      <c r="AW297" s="118">
        <f t="shared" si="394"/>
        <v>3.5602538515692672E-2</v>
      </c>
      <c r="AX297" s="136">
        <f t="shared" si="374"/>
        <v>0.71366705445737511</v>
      </c>
      <c r="AY297" s="205">
        <f t="shared" si="410"/>
        <v>84.741590689541354</v>
      </c>
      <c r="AZ297" s="137">
        <f t="shared" si="411"/>
        <v>596.24999999999977</v>
      </c>
      <c r="BA297" s="213">
        <f t="shared" si="395"/>
        <v>25570.25</v>
      </c>
      <c r="BB297" s="228">
        <f t="shared" si="396"/>
        <v>8.6756205357142854E-4</v>
      </c>
      <c r="BC297" s="136" t="str">
        <f t="shared" si="377"/>
        <v>YES</v>
      </c>
      <c r="BD297" s="209">
        <f t="shared" si="412"/>
        <v>4.0664580876098313</v>
      </c>
      <c r="BE297" s="52">
        <f t="shared" si="379"/>
        <v>8.1329161752196621E-2</v>
      </c>
      <c r="BF297" s="126">
        <f t="shared" si="413"/>
        <v>2.9363518784240195</v>
      </c>
      <c r="BG297" s="46">
        <f t="shared" si="397"/>
        <v>-0.84293131392557263</v>
      </c>
      <c r="BH297" s="204">
        <f>VLOOKUP(M297,Coefficients!$E$4:$I$7,3)</f>
        <v>0.43099999999999999</v>
      </c>
      <c r="BI297" s="136">
        <f t="shared" si="398"/>
        <v>7.2999999999999995E-2</v>
      </c>
      <c r="BJ297" s="50">
        <f t="shared" si="399"/>
        <v>0.46276358401785711</v>
      </c>
      <c r="BK297" s="134">
        <f t="shared" si="400"/>
        <v>24.370981332921257</v>
      </c>
      <c r="BL297" s="46"/>
      <c r="BM297" s="44"/>
      <c r="CB297" s="205" t="str">
        <f t="shared" si="414"/>
        <v>splash</v>
      </c>
      <c r="CC297" s="212">
        <f t="shared" si="415"/>
        <v>1</v>
      </c>
      <c r="CD297" s="205">
        <f>IF(CB297="atmospheric",IF(CC297&gt;=1,Coefficients!$T$5,Coefficients!$T$4),Coefficients!$T$3)</f>
        <v>7.35</v>
      </c>
      <c r="CE297" s="136">
        <f>IF(S297&lt;Coefficients!$V$3,Coefficients!$X$3-(Coefficients!$X$4-Coefficients!$X$3)*(Coefficients!$V$3-S297)/(Coefficients!$V$4-Coefficients!$V$3),IF(S297&gt;Coefficients!$V$6,(Coefficients!$X$6-Coefficients!$X$5)*(S297-Coefficients!$V$6)/(Coefficients!$V$6-Coefficients!$V$5)+Coefficients!$X$6,VLOOKUP(S297,Coefficients!$V$3:$X$6,3)))</f>
        <v>5.1999999999999975</v>
      </c>
      <c r="CF297" s="119">
        <f t="shared" si="401"/>
        <v>1.6409601519999992E-4</v>
      </c>
      <c r="CG297" s="136">
        <f>VLOOKUP(CB297,Coefficients!$Z$4:$AD$7,4,FALSE)</f>
        <v>0.26500000000000001</v>
      </c>
      <c r="CH297" s="136">
        <f>VLOOKUP(CB297,Coefficients!$Z$4:$AD$7,2,FALSE)</f>
        <v>0.37</v>
      </c>
      <c r="CI297" s="214">
        <f t="shared" si="416"/>
        <v>6.6541634640346565</v>
      </c>
      <c r="CJ297" s="47">
        <f t="shared" si="417"/>
        <v>1.0557589902236164</v>
      </c>
      <c r="CK297" s="34">
        <v>3.35</v>
      </c>
      <c r="CL297" s="52">
        <f t="shared" si="402"/>
        <v>0.31515193738018399</v>
      </c>
      <c r="CM297" s="204">
        <f>VLOOKUP(N297,Coefficients!$E$12:$I$16,3)</f>
        <v>6.0350000000000001</v>
      </c>
      <c r="CN297" s="205">
        <f t="shared" si="403"/>
        <v>7.2999999999999995E-2</v>
      </c>
      <c r="CO297" s="203">
        <f t="shared" si="404"/>
        <v>6.4797638736607137</v>
      </c>
      <c r="CP297" s="189">
        <f t="shared" si="405"/>
        <v>341.25028386120613</v>
      </c>
      <c r="DV297" s="48">
        <f t="shared" si="418"/>
        <v>2.5631042891711125E-2</v>
      </c>
    </row>
    <row r="298" spans="1:126" s="135" customFormat="1" outlineLevel="1">
      <c r="A298" s="133"/>
      <c r="B298" s="56" t="s">
        <v>99</v>
      </c>
      <c r="C298" s="56" t="s">
        <v>196</v>
      </c>
      <c r="D298" s="56">
        <v>2056</v>
      </c>
      <c r="E298" s="57">
        <f>'MIROC(hires) (Wetter)'!M84</f>
        <v>23.753</v>
      </c>
      <c r="F298" s="57">
        <f>'MIROC(hires) (Wetter)'!S84</f>
        <v>62.293125000000003</v>
      </c>
      <c r="G298" s="57">
        <f>'MIROC(hires) (Wetter)'!K84</f>
        <v>603.29999999999973</v>
      </c>
      <c r="H298" s="146">
        <f t="shared" si="355"/>
        <v>2007</v>
      </c>
      <c r="I298" s="141" t="str">
        <f t="shared" si="356"/>
        <v>Pile No 243 @ Berth 107</v>
      </c>
      <c r="J298" s="205" t="str">
        <f t="shared" si="357"/>
        <v>splash</v>
      </c>
      <c r="K298" s="212">
        <f t="shared" si="358"/>
        <v>1</v>
      </c>
      <c r="L298" s="146" t="str">
        <f t="shared" si="359"/>
        <v>C1</v>
      </c>
      <c r="M298" s="146" t="str">
        <f t="shared" si="360"/>
        <v>CB4</v>
      </c>
      <c r="N298" s="146" t="str">
        <f t="shared" si="361"/>
        <v>CL5</v>
      </c>
      <c r="O298" s="146">
        <f t="shared" si="362"/>
        <v>0</v>
      </c>
      <c r="P298" s="146">
        <f t="shared" si="363"/>
        <v>50</v>
      </c>
      <c r="Q298" s="146">
        <f t="shared" si="364"/>
        <v>1200</v>
      </c>
      <c r="R298" s="146">
        <f t="shared" si="365"/>
        <v>60</v>
      </c>
      <c r="S298" s="146">
        <f t="shared" si="366"/>
        <v>0.37</v>
      </c>
      <c r="T298" s="146">
        <f t="shared" si="367"/>
        <v>310</v>
      </c>
      <c r="U298" s="205"/>
      <c r="V298" s="237">
        <f t="shared" si="386"/>
        <v>8.2081793260704486E-2</v>
      </c>
      <c r="W298" s="214">
        <f t="shared" si="387"/>
        <v>2.9739834538494123</v>
      </c>
      <c r="X298" s="205"/>
      <c r="Y298" s="238">
        <f t="shared" si="388"/>
        <v>0.32137823256575887</v>
      </c>
      <c r="Z298" s="214">
        <f t="shared" si="389"/>
        <v>1.0766170790952923</v>
      </c>
      <c r="AA298" s="205"/>
      <c r="AB298" s="207">
        <f>INDEX(Coefficients!$O$3:$O$7,MATCH(S298,Coefficients!$O$3:$O$7))</f>
        <v>0.3</v>
      </c>
      <c r="AC298" s="207">
        <f>INDEX(Coefficients!$O$3:$O$7,MATCH(S298,Coefficients!$O$3:$O$7)+1)</f>
        <v>0.4</v>
      </c>
      <c r="AD298" s="212">
        <f>INDEX(Coefficients!$P$3:$P$7,MATCH(S298,Coefficients!$O$3:$O$7))</f>
        <v>50</v>
      </c>
      <c r="AE298" s="212">
        <f>INDEX(Coefficients!$P$3:$P$7,MATCH(S298,Coefficients!$O$3:$O$7)+1)</f>
        <v>41.8</v>
      </c>
      <c r="AF298" s="212">
        <f t="shared" si="368"/>
        <v>44.26</v>
      </c>
      <c r="AG298" s="136">
        <f t="shared" si="406"/>
        <v>2056</v>
      </c>
      <c r="AH298" s="137">
        <f t="shared" si="407"/>
        <v>23.753</v>
      </c>
      <c r="AI298" s="207">
        <f t="shared" si="390"/>
        <v>1200.2879999999998</v>
      </c>
      <c r="AJ298" s="213">
        <f t="shared" si="391"/>
        <v>21.057684210526311</v>
      </c>
      <c r="AK298" s="136">
        <v>68</v>
      </c>
      <c r="AL298" s="137">
        <f t="shared" si="408"/>
        <v>62.293125000000003</v>
      </c>
      <c r="AM298" s="214">
        <f t="shared" si="409"/>
        <v>1.0675344693443376</v>
      </c>
      <c r="AN298" s="207">
        <f>INDEX(Coefficients!$K$3:$K$10,MATCH(S298,Coefficients!$K$3:$K$10))</f>
        <v>0.35</v>
      </c>
      <c r="AO298" s="207">
        <f>INDEX(Coefficients!$K$3:$K$10,MATCH(S298,Coefficients!$K$3:$K$10)+1)</f>
        <v>0.4</v>
      </c>
      <c r="AP298" s="207">
        <f>INDEX(Coefficients!$L$3:$L$10,MATCH(S298,Coefficients!$K$3:$K$10))</f>
        <v>0.19142307491680963</v>
      </c>
      <c r="AQ298" s="207">
        <f>INDEX(Coefficients!$L$3:$L$10,MATCH(S298,Coefficients!$K$3:$K$10)+1)</f>
        <v>0.35425563574488944</v>
      </c>
      <c r="AR298" s="214">
        <f>INDEX(Coefficients!$M$3:$M$10,MATCH(S298,Coefficients!$K$3:$K$10))</f>
        <v>0.20023799980895765</v>
      </c>
      <c r="AS298" s="214">
        <f>INDEX(Coefficients!$M$3:$M$10,MATCH(S298,Coefficients!$K$3:$K$10)+1)</f>
        <v>0.20987997823914079</v>
      </c>
      <c r="AT298" s="92">
        <f t="shared" si="392"/>
        <v>2.5655609924804158E-5</v>
      </c>
      <c r="AU298" s="140">
        <f t="shared" si="373"/>
        <v>0.20409479118103091</v>
      </c>
      <c r="AV298" s="215">
        <f t="shared" si="393"/>
        <v>1.1241323132801305E-5</v>
      </c>
      <c r="AW298" s="118">
        <f t="shared" si="394"/>
        <v>3.54741602243899E-2</v>
      </c>
      <c r="AX298" s="136">
        <f t="shared" si="374"/>
        <v>0.71366705445737511</v>
      </c>
      <c r="AY298" s="205">
        <f t="shared" si="410"/>
        <v>84.741590689541354</v>
      </c>
      <c r="AZ298" s="137">
        <f t="shared" si="411"/>
        <v>603.29999999999973</v>
      </c>
      <c r="BA298" s="213">
        <f t="shared" si="395"/>
        <v>26173.55</v>
      </c>
      <c r="BB298" s="228">
        <f t="shared" si="396"/>
        <v>8.7245166666666664E-4</v>
      </c>
      <c r="BC298" s="136" t="str">
        <f t="shared" si="377"/>
        <v>YES</v>
      </c>
      <c r="BD298" s="209">
        <f t="shared" si="412"/>
        <v>4.1040896630352242</v>
      </c>
      <c r="BE298" s="52">
        <f t="shared" si="379"/>
        <v>8.2081793260704486E-2</v>
      </c>
      <c r="BF298" s="126">
        <f t="shared" si="413"/>
        <v>2.9739834538494123</v>
      </c>
      <c r="BG298" s="46">
        <f t="shared" si="397"/>
        <v>-0.84364558021760561</v>
      </c>
      <c r="BH298" s="204">
        <f>VLOOKUP(M298,Coefficients!$E$4:$I$7,3)</f>
        <v>0.43099999999999999</v>
      </c>
      <c r="BI298" s="136">
        <f t="shared" si="398"/>
        <v>7.2999999999999995E-2</v>
      </c>
      <c r="BJ298" s="50">
        <f t="shared" si="399"/>
        <v>0.4642779183157893</v>
      </c>
      <c r="BK298" s="134">
        <f t="shared" si="400"/>
        <v>24.835259251237048</v>
      </c>
      <c r="BL298" s="46"/>
      <c r="BM298" s="44"/>
      <c r="CB298" s="205" t="str">
        <f t="shared" si="414"/>
        <v>splash</v>
      </c>
      <c r="CC298" s="212">
        <f t="shared" si="415"/>
        <v>1</v>
      </c>
      <c r="CD298" s="205">
        <f>IF(CB298="atmospheric",IF(CC298&gt;=1,Coefficients!$T$5,Coefficients!$T$4),Coefficients!$T$3)</f>
        <v>7.35</v>
      </c>
      <c r="CE298" s="136">
        <f>IF(S298&lt;Coefficients!$V$3,Coefficients!$X$3-(Coefficients!$X$4-Coefficients!$X$3)*(Coefficients!$V$3-S298)/(Coefficients!$V$4-Coefficients!$V$3),IF(S298&gt;Coefficients!$V$6,(Coefficients!$X$6-Coefficients!$X$5)*(S298-Coefficients!$V$6)/(Coefficients!$V$6-Coefficients!$V$5)+Coefficients!$X$6,VLOOKUP(S298,Coefficients!$V$3:$X$6,3)))</f>
        <v>5.1999999999999975</v>
      </c>
      <c r="CF298" s="119">
        <f t="shared" si="401"/>
        <v>1.6409601519999992E-4</v>
      </c>
      <c r="CG298" s="136">
        <f>VLOOKUP(CB298,Coefficients!$Z$4:$AD$7,4,FALSE)</f>
        <v>0.26500000000000001</v>
      </c>
      <c r="CH298" s="136">
        <f>VLOOKUP(CB298,Coefficients!$Z$4:$AD$7,2,FALSE)</f>
        <v>0.37</v>
      </c>
      <c r="CI298" s="214">
        <f t="shared" si="416"/>
        <v>6.6526698340048691</v>
      </c>
      <c r="CJ298" s="47">
        <f t="shared" si="417"/>
        <v>1.0766170790952923</v>
      </c>
      <c r="CK298" s="34">
        <v>3.35</v>
      </c>
      <c r="CL298" s="52">
        <f t="shared" si="402"/>
        <v>0.32137823256575887</v>
      </c>
      <c r="CM298" s="204">
        <f>VLOOKUP(N298,Coefficients!$E$12:$I$16,3)</f>
        <v>6.0350000000000001</v>
      </c>
      <c r="CN298" s="205">
        <f t="shared" si="403"/>
        <v>7.2999999999999995E-2</v>
      </c>
      <c r="CO298" s="203">
        <f t="shared" si="404"/>
        <v>6.5009680673684187</v>
      </c>
      <c r="CP298" s="189">
        <f t="shared" si="405"/>
        <v>347.75125192857456</v>
      </c>
      <c r="DV298" s="48">
        <f t="shared" si="418"/>
        <v>2.6379301643953225E-2</v>
      </c>
    </row>
    <row r="299" spans="1:126" s="135" customFormat="1" outlineLevel="1">
      <c r="A299" s="133"/>
      <c r="B299" s="56" t="s">
        <v>99</v>
      </c>
      <c r="C299" s="56" t="s">
        <v>196</v>
      </c>
      <c r="D299" s="56">
        <v>2057</v>
      </c>
      <c r="E299" s="57">
        <f>'MIROC(hires) (Wetter)'!M85</f>
        <v>23.8735</v>
      </c>
      <c r="F299" s="57">
        <f>'MIROC(hires) (Wetter)'!S85</f>
        <v>62.287812500000001</v>
      </c>
      <c r="G299" s="57">
        <f>'MIROC(hires) (Wetter)'!K85</f>
        <v>610.34999999999968</v>
      </c>
      <c r="H299" s="146">
        <f t="shared" si="355"/>
        <v>2007</v>
      </c>
      <c r="I299" s="141" t="str">
        <f t="shared" si="356"/>
        <v>Pile No 243 @ Berth 107</v>
      </c>
      <c r="J299" s="205" t="str">
        <f t="shared" si="357"/>
        <v>splash</v>
      </c>
      <c r="K299" s="212">
        <f t="shared" si="358"/>
        <v>1</v>
      </c>
      <c r="L299" s="146" t="str">
        <f t="shared" si="359"/>
        <v>C1</v>
      </c>
      <c r="M299" s="146" t="str">
        <f t="shared" si="360"/>
        <v>CB4</v>
      </c>
      <c r="N299" s="146" t="str">
        <f t="shared" si="361"/>
        <v>CL5</v>
      </c>
      <c r="O299" s="146">
        <f t="shared" si="362"/>
        <v>0</v>
      </c>
      <c r="P299" s="146">
        <f t="shared" si="363"/>
        <v>50</v>
      </c>
      <c r="Q299" s="146">
        <f t="shared" si="364"/>
        <v>1200</v>
      </c>
      <c r="R299" s="146">
        <f t="shared" si="365"/>
        <v>60</v>
      </c>
      <c r="S299" s="146">
        <f t="shared" si="366"/>
        <v>0.37</v>
      </c>
      <c r="T299" s="146">
        <f t="shared" si="367"/>
        <v>310</v>
      </c>
      <c r="U299" s="205"/>
      <c r="V299" s="237">
        <f t="shared" si="386"/>
        <v>8.2836968900556779E-2</v>
      </c>
      <c r="W299" s="214">
        <f t="shared" si="387"/>
        <v>3.0117422358420272</v>
      </c>
      <c r="X299" s="205"/>
      <c r="Y299" s="238">
        <f t="shared" si="388"/>
        <v>0.32757792591201512</v>
      </c>
      <c r="Z299" s="214">
        <f t="shared" si="389"/>
        <v>1.0973860518052507</v>
      </c>
      <c r="AA299" s="205"/>
      <c r="AB299" s="207">
        <f>INDEX(Coefficients!$O$3:$O$7,MATCH(S299,Coefficients!$O$3:$O$7))</f>
        <v>0.3</v>
      </c>
      <c r="AC299" s="207">
        <f>INDEX(Coefficients!$O$3:$O$7,MATCH(S299,Coefficients!$O$3:$O$7)+1)</f>
        <v>0.4</v>
      </c>
      <c r="AD299" s="212">
        <f>INDEX(Coefficients!$P$3:$P$7,MATCH(S299,Coefficients!$O$3:$O$7))</f>
        <v>50</v>
      </c>
      <c r="AE299" s="212">
        <f>INDEX(Coefficients!$P$3:$P$7,MATCH(S299,Coefficients!$O$3:$O$7)+1)</f>
        <v>41.8</v>
      </c>
      <c r="AF299" s="212">
        <f t="shared" si="368"/>
        <v>44.26</v>
      </c>
      <c r="AG299" s="136">
        <f t="shared" si="406"/>
        <v>2057</v>
      </c>
      <c r="AH299" s="137">
        <f t="shared" si="407"/>
        <v>23.8735</v>
      </c>
      <c r="AI299" s="207">
        <f t="shared" si="390"/>
        <v>1224.1614999999997</v>
      </c>
      <c r="AJ299" s="213">
        <f t="shared" si="391"/>
        <v>21.106232758620685</v>
      </c>
      <c r="AK299" s="136">
        <v>69</v>
      </c>
      <c r="AL299" s="137">
        <f t="shared" si="408"/>
        <v>62.287812500000001</v>
      </c>
      <c r="AM299" s="214">
        <f t="shared" si="409"/>
        <v>1.0707294767499407</v>
      </c>
      <c r="AN299" s="207">
        <f>INDEX(Coefficients!$K$3:$K$10,MATCH(S299,Coefficients!$K$3:$K$10))</f>
        <v>0.35</v>
      </c>
      <c r="AO299" s="207">
        <f>INDEX(Coefficients!$K$3:$K$10,MATCH(S299,Coefficients!$K$3:$K$10)+1)</f>
        <v>0.4</v>
      </c>
      <c r="AP299" s="207">
        <f>INDEX(Coefficients!$L$3:$L$10,MATCH(S299,Coefficients!$K$3:$K$10))</f>
        <v>0.19142307491680963</v>
      </c>
      <c r="AQ299" s="207">
        <f>INDEX(Coefficients!$L$3:$L$10,MATCH(S299,Coefficients!$K$3:$K$10)+1)</f>
        <v>0.35425563574488944</v>
      </c>
      <c r="AR299" s="214">
        <f>INDEX(Coefficients!$M$3:$M$10,MATCH(S299,Coefficients!$K$3:$K$10))</f>
        <v>0.20023799980895765</v>
      </c>
      <c r="AS299" s="214">
        <f>INDEX(Coefficients!$M$3:$M$10,MATCH(S299,Coefficients!$K$3:$K$10)+1)</f>
        <v>0.20987997823914079</v>
      </c>
      <c r="AT299" s="92">
        <f t="shared" si="392"/>
        <v>2.5655609924804158E-5</v>
      </c>
      <c r="AU299" s="140">
        <f t="shared" si="373"/>
        <v>0.20409479118103091</v>
      </c>
      <c r="AV299" s="215">
        <f t="shared" si="393"/>
        <v>1.1201492069083236E-5</v>
      </c>
      <c r="AW299" s="118">
        <f t="shared" si="394"/>
        <v>3.5348465631364658E-2</v>
      </c>
      <c r="AX299" s="136">
        <f t="shared" si="374"/>
        <v>0.71366705445737511</v>
      </c>
      <c r="AY299" s="205">
        <f t="shared" si="410"/>
        <v>84.741590689541354</v>
      </c>
      <c r="AZ299" s="137">
        <f t="shared" si="411"/>
        <v>610.34999999999968</v>
      </c>
      <c r="BA299" s="213">
        <f t="shared" si="395"/>
        <v>26783.899999999998</v>
      </c>
      <c r="BB299" s="228">
        <f t="shared" si="396"/>
        <v>8.7740362068965507E-4</v>
      </c>
      <c r="BC299" s="136" t="str">
        <f t="shared" si="377"/>
        <v>YES</v>
      </c>
      <c r="BD299" s="209">
        <f t="shared" si="412"/>
        <v>4.141848445027839</v>
      </c>
      <c r="BE299" s="52">
        <f t="shared" si="379"/>
        <v>8.2836968900556779E-2</v>
      </c>
      <c r="BF299" s="126">
        <f t="shared" si="413"/>
        <v>3.0117422358420272</v>
      </c>
      <c r="BG299" s="46">
        <f t="shared" si="397"/>
        <v>-0.84432762825839047</v>
      </c>
      <c r="BH299" s="204">
        <f>VLOOKUP(M299,Coefficients!$E$4:$I$7,3)</f>
        <v>0.43099999999999999</v>
      </c>
      <c r="BI299" s="136">
        <f t="shared" si="398"/>
        <v>7.2999999999999995E-2</v>
      </c>
      <c r="BJ299" s="50">
        <f t="shared" si="399"/>
        <v>0.46580540128448261</v>
      </c>
      <c r="BK299" s="134">
        <f t="shared" si="400"/>
        <v>25.301064652521532</v>
      </c>
      <c r="BL299" s="46"/>
      <c r="BM299" s="44"/>
      <c r="CB299" s="205" t="str">
        <f t="shared" si="414"/>
        <v>splash</v>
      </c>
      <c r="CC299" s="212">
        <f t="shared" si="415"/>
        <v>1</v>
      </c>
      <c r="CD299" s="205">
        <f>IF(CB299="atmospheric",IF(CC299&gt;=1,Coefficients!$T$5,Coefficients!$T$4),Coefficients!$T$3)</f>
        <v>7.35</v>
      </c>
      <c r="CE299" s="136">
        <f>IF(S299&lt;Coefficients!$V$3,Coefficients!$X$3-(Coefficients!$X$4-Coefficients!$X$3)*(Coefficients!$V$3-S299)/(Coefficients!$V$4-Coefficients!$V$3),IF(S299&gt;Coefficients!$V$6,(Coefficients!$X$6-Coefficients!$X$5)*(S299-Coefficients!$V$6)/(Coefficients!$V$6-Coefficients!$V$5)+Coefficients!$X$6,VLOOKUP(S299,Coefficients!$V$3:$X$6,3)))</f>
        <v>5.1999999999999975</v>
      </c>
      <c r="CF299" s="119">
        <f t="shared" si="401"/>
        <v>1.6409601519999992E-4</v>
      </c>
      <c r="CG299" s="136">
        <f>VLOOKUP(CB299,Coefficients!$Z$4:$AD$7,4,FALSE)</f>
        <v>0.26500000000000001</v>
      </c>
      <c r="CH299" s="136">
        <f>VLOOKUP(CB299,Coefficients!$Z$4:$AD$7,2,FALSE)</f>
        <v>0.37</v>
      </c>
      <c r="CI299" s="214">
        <f t="shared" si="416"/>
        <v>6.6511513099069592</v>
      </c>
      <c r="CJ299" s="47">
        <f t="shared" si="417"/>
        <v>1.0973860518052507</v>
      </c>
      <c r="CK299" s="34">
        <v>3.35</v>
      </c>
      <c r="CL299" s="52">
        <f t="shared" si="402"/>
        <v>0.32757792591201512</v>
      </c>
      <c r="CM299" s="204">
        <f>VLOOKUP(N299,Coefficients!$E$12:$I$16,3)</f>
        <v>6.0350000000000001</v>
      </c>
      <c r="CN299" s="205">
        <f t="shared" si="403"/>
        <v>7.2999999999999995E-2</v>
      </c>
      <c r="CO299" s="203">
        <f t="shared" si="404"/>
        <v>6.5223563729741354</v>
      </c>
      <c r="CP299" s="189">
        <f t="shared" si="405"/>
        <v>354.27360830154868</v>
      </c>
      <c r="DV299" s="48">
        <f t="shared" si="418"/>
        <v>2.713556246128249E-2</v>
      </c>
    </row>
    <row r="300" spans="1:126" s="135" customFormat="1" outlineLevel="1">
      <c r="B300" s="56" t="s">
        <v>99</v>
      </c>
      <c r="C300" s="56" t="s">
        <v>196</v>
      </c>
      <c r="D300" s="56">
        <v>2058</v>
      </c>
      <c r="E300" s="57">
        <f>'MIROC(hires) (Wetter)'!M86</f>
        <v>23.994</v>
      </c>
      <c r="F300" s="57">
        <f>'MIROC(hires) (Wetter)'!S86</f>
        <v>62.282499999999999</v>
      </c>
      <c r="G300" s="57">
        <f>'MIROC(hires) (Wetter)'!K86</f>
        <v>617.39999999999964</v>
      </c>
      <c r="H300" s="146">
        <f t="shared" si="355"/>
        <v>2007</v>
      </c>
      <c r="I300" s="141" t="str">
        <f t="shared" si="356"/>
        <v>Pile No 243 @ Berth 107</v>
      </c>
      <c r="J300" s="205" t="str">
        <f t="shared" si="357"/>
        <v>splash</v>
      </c>
      <c r="K300" s="212">
        <f t="shared" si="358"/>
        <v>1</v>
      </c>
      <c r="L300" s="146" t="str">
        <f t="shared" si="359"/>
        <v>C1</v>
      </c>
      <c r="M300" s="146" t="str">
        <f t="shared" si="360"/>
        <v>CB4</v>
      </c>
      <c r="N300" s="146" t="str">
        <f t="shared" si="361"/>
        <v>CL5</v>
      </c>
      <c r="O300" s="146">
        <f t="shared" si="362"/>
        <v>0</v>
      </c>
      <c r="P300" s="146">
        <f t="shared" si="363"/>
        <v>50</v>
      </c>
      <c r="Q300" s="146">
        <f t="shared" si="364"/>
        <v>1200</v>
      </c>
      <c r="R300" s="146">
        <f t="shared" si="365"/>
        <v>60</v>
      </c>
      <c r="S300" s="146">
        <f t="shared" si="366"/>
        <v>0.37</v>
      </c>
      <c r="T300" s="146">
        <f t="shared" si="367"/>
        <v>310</v>
      </c>
      <c r="U300" s="205"/>
      <c r="V300" s="237">
        <f t="shared" si="386"/>
        <v>8.359463441322966E-2</v>
      </c>
      <c r="W300" s="214">
        <f t="shared" si="387"/>
        <v>3.049625511475671</v>
      </c>
      <c r="X300" s="205"/>
      <c r="Y300" s="238">
        <f t="shared" si="388"/>
        <v>0.33375071529306394</v>
      </c>
      <c r="Z300" s="214">
        <f t="shared" si="389"/>
        <v>1.1180648962317643</v>
      </c>
      <c r="AA300" s="205"/>
      <c r="AB300" s="207">
        <f>INDEX(Coefficients!$O$3:$O$7,MATCH(S300,Coefficients!$O$3:$O$7))</f>
        <v>0.3</v>
      </c>
      <c r="AC300" s="207">
        <f>INDEX(Coefficients!$O$3:$O$7,MATCH(S300,Coefficients!$O$3:$O$7)+1)</f>
        <v>0.4</v>
      </c>
      <c r="AD300" s="212">
        <f>INDEX(Coefficients!$P$3:$P$7,MATCH(S300,Coefficients!$O$3:$O$7))</f>
        <v>50</v>
      </c>
      <c r="AE300" s="212">
        <f>INDEX(Coefficients!$P$3:$P$7,MATCH(S300,Coefficients!$O$3:$O$7)+1)</f>
        <v>41.8</v>
      </c>
      <c r="AF300" s="212">
        <f t="shared" si="368"/>
        <v>44.26</v>
      </c>
      <c r="AG300" s="136">
        <f t="shared" si="406"/>
        <v>2058</v>
      </c>
      <c r="AH300" s="137">
        <f t="shared" si="407"/>
        <v>23.994</v>
      </c>
      <c r="AI300" s="207">
        <f t="shared" si="390"/>
        <v>1248.1554999999996</v>
      </c>
      <c r="AJ300" s="213">
        <f t="shared" si="391"/>
        <v>21.155177966101689</v>
      </c>
      <c r="AK300" s="136">
        <v>70</v>
      </c>
      <c r="AL300" s="137">
        <f t="shared" si="408"/>
        <v>62.282499999999999</v>
      </c>
      <c r="AM300" s="214">
        <f t="shared" si="409"/>
        <v>1.0739591959958972</v>
      </c>
      <c r="AN300" s="207">
        <f>INDEX(Coefficients!$K$3:$K$10,MATCH(S300,Coefficients!$K$3:$K$10))</f>
        <v>0.35</v>
      </c>
      <c r="AO300" s="207">
        <f>INDEX(Coefficients!$K$3:$K$10,MATCH(S300,Coefficients!$K$3:$K$10)+1)</f>
        <v>0.4</v>
      </c>
      <c r="AP300" s="207">
        <f>INDEX(Coefficients!$L$3:$L$10,MATCH(S300,Coefficients!$K$3:$K$10))</f>
        <v>0.19142307491680963</v>
      </c>
      <c r="AQ300" s="207">
        <f>INDEX(Coefficients!$L$3:$L$10,MATCH(S300,Coefficients!$K$3:$K$10)+1)</f>
        <v>0.35425563574488944</v>
      </c>
      <c r="AR300" s="214">
        <f>INDEX(Coefficients!$M$3:$M$10,MATCH(S300,Coefficients!$K$3:$K$10))</f>
        <v>0.20023799980895765</v>
      </c>
      <c r="AS300" s="214">
        <f>INDEX(Coefficients!$M$3:$M$10,MATCH(S300,Coefficients!$K$3:$K$10)+1)</f>
        <v>0.20987997823914079</v>
      </c>
      <c r="AT300" s="92">
        <f t="shared" si="392"/>
        <v>2.5655609924804158E-5</v>
      </c>
      <c r="AU300" s="140">
        <f t="shared" si="373"/>
        <v>0.20409479118103091</v>
      </c>
      <c r="AV300" s="215">
        <f t="shared" si="393"/>
        <v>1.1162479448432201E-5</v>
      </c>
      <c r="AW300" s="118">
        <f t="shared" si="394"/>
        <v>3.5225353793069583E-2</v>
      </c>
      <c r="AX300" s="136">
        <f t="shared" si="374"/>
        <v>0.71366705445737511</v>
      </c>
      <c r="AY300" s="205">
        <f t="shared" si="410"/>
        <v>84.741590689541354</v>
      </c>
      <c r="AZ300" s="137">
        <f t="shared" si="411"/>
        <v>617.39999999999964</v>
      </c>
      <c r="BA300" s="213">
        <f t="shared" si="395"/>
        <v>27401.299999999996</v>
      </c>
      <c r="BB300" s="228">
        <f t="shared" si="396"/>
        <v>8.8241474576271177E-4</v>
      </c>
      <c r="BC300" s="136" t="str">
        <f t="shared" si="377"/>
        <v>YES</v>
      </c>
      <c r="BD300" s="209">
        <f t="shared" si="412"/>
        <v>4.1797317206614828</v>
      </c>
      <c r="BE300" s="52">
        <f t="shared" si="379"/>
        <v>8.359463441322966E-2</v>
      </c>
      <c r="BF300" s="126">
        <f t="shared" si="413"/>
        <v>3.049625511475671</v>
      </c>
      <c r="BG300" s="46">
        <f t="shared" si="397"/>
        <v>-0.84497911512087087</v>
      </c>
      <c r="BH300" s="204">
        <f>VLOOKUP(M300,Coefficients!$E$4:$I$7,3)</f>
        <v>0.43099999999999999</v>
      </c>
      <c r="BI300" s="136">
        <f t="shared" si="398"/>
        <v>7.2999999999999995E-2</v>
      </c>
      <c r="BJ300" s="50">
        <f t="shared" si="399"/>
        <v>0.46734536434745744</v>
      </c>
      <c r="BK300" s="134">
        <f t="shared" si="400"/>
        <v>25.768410016868991</v>
      </c>
      <c r="BL300" s="46"/>
      <c r="BM300" s="44"/>
      <c r="CB300" s="205" t="str">
        <f t="shared" si="414"/>
        <v>splash</v>
      </c>
      <c r="CC300" s="212">
        <f t="shared" si="415"/>
        <v>1</v>
      </c>
      <c r="CD300" s="205">
        <f>IF(CB300="atmospheric",IF(CC300&gt;=1,Coefficients!$T$5,Coefficients!$T$4),Coefficients!$T$3)</f>
        <v>7.35</v>
      </c>
      <c r="CE300" s="136">
        <f>IF(S300&lt;Coefficients!$V$3,Coefficients!$X$3-(Coefficients!$X$4-Coefficients!$X$3)*(Coefficients!$V$3-S300)/(Coefficients!$V$4-Coefficients!$V$3),IF(S300&gt;Coefficients!$V$6,(Coefficients!$X$6-Coefficients!$X$5)*(S300-Coefficients!$V$6)/(Coefficients!$V$6-Coefficients!$V$5)+Coefficients!$X$6,VLOOKUP(S300,Coefficients!$V$3:$X$6,3)))</f>
        <v>5.1999999999999975</v>
      </c>
      <c r="CF300" s="119">
        <f t="shared" si="401"/>
        <v>1.6409601519999992E-4</v>
      </c>
      <c r="CG300" s="136">
        <f>VLOOKUP(CB300,Coefficients!$Z$4:$AD$7,4,FALSE)</f>
        <v>0.26500000000000001</v>
      </c>
      <c r="CH300" s="136">
        <f>VLOOKUP(CB300,Coefficients!$Z$4:$AD$7,2,FALSE)</f>
        <v>0.37</v>
      </c>
      <c r="CI300" s="214">
        <f t="shared" si="416"/>
        <v>6.6496095637387755</v>
      </c>
      <c r="CJ300" s="47">
        <f t="shared" si="417"/>
        <v>1.1180648962317643</v>
      </c>
      <c r="CK300" s="34">
        <v>3.35</v>
      </c>
      <c r="CL300" s="52">
        <f t="shared" si="402"/>
        <v>0.33375071529306394</v>
      </c>
      <c r="CM300" s="204">
        <f>VLOOKUP(N300,Coefficients!$E$12:$I$16,3)</f>
        <v>6.0350000000000001</v>
      </c>
      <c r="CN300" s="205">
        <f t="shared" si="403"/>
        <v>7.2999999999999995E-2</v>
      </c>
      <c r="CO300" s="203">
        <f t="shared" si="404"/>
        <v>6.5439194288559301</v>
      </c>
      <c r="CP300" s="189">
        <f t="shared" si="405"/>
        <v>360.81752773040461</v>
      </c>
      <c r="DV300" s="48">
        <f t="shared" si="418"/>
        <v>2.7899769030077577E-2</v>
      </c>
    </row>
    <row r="301" spans="1:126" s="135" customFormat="1" outlineLevel="1">
      <c r="B301" s="56" t="s">
        <v>99</v>
      </c>
      <c r="C301" s="56" t="s">
        <v>196</v>
      </c>
      <c r="D301" s="56">
        <v>2059</v>
      </c>
      <c r="E301" s="57">
        <f>'MIROC(hires) (Wetter)'!M87</f>
        <v>24.1145</v>
      </c>
      <c r="F301" s="57">
        <f>'MIROC(hires) (Wetter)'!S87</f>
        <v>62.277187499999997</v>
      </c>
      <c r="G301" s="57">
        <f>'MIROC(hires) (Wetter)'!K87</f>
        <v>624.44999999999959</v>
      </c>
      <c r="H301" s="146">
        <f t="shared" si="355"/>
        <v>2007</v>
      </c>
      <c r="I301" s="141" t="str">
        <f t="shared" si="356"/>
        <v>Pile No 243 @ Berth 107</v>
      </c>
      <c r="J301" s="205" t="str">
        <f t="shared" si="357"/>
        <v>splash</v>
      </c>
      <c r="K301" s="212">
        <f t="shared" si="358"/>
        <v>1</v>
      </c>
      <c r="L301" s="146" t="str">
        <f t="shared" si="359"/>
        <v>C1</v>
      </c>
      <c r="M301" s="146" t="str">
        <f t="shared" si="360"/>
        <v>CB4</v>
      </c>
      <c r="N301" s="146" t="str">
        <f t="shared" si="361"/>
        <v>CL5</v>
      </c>
      <c r="O301" s="146">
        <f t="shared" si="362"/>
        <v>0</v>
      </c>
      <c r="P301" s="146">
        <f t="shared" si="363"/>
        <v>50</v>
      </c>
      <c r="Q301" s="146">
        <f t="shared" si="364"/>
        <v>1200</v>
      </c>
      <c r="R301" s="146">
        <f t="shared" si="365"/>
        <v>60</v>
      </c>
      <c r="S301" s="146">
        <f t="shared" si="366"/>
        <v>0.37</v>
      </c>
      <c r="T301" s="146">
        <f t="shared" si="367"/>
        <v>310</v>
      </c>
      <c r="U301" s="205"/>
      <c r="V301" s="237">
        <f t="shared" si="386"/>
        <v>8.435473979390401E-2</v>
      </c>
      <c r="W301" s="214">
        <f t="shared" si="387"/>
        <v>3.087630780509389</v>
      </c>
      <c r="X301" s="205"/>
      <c r="Y301" s="238">
        <f t="shared" si="388"/>
        <v>0.33989650990534065</v>
      </c>
      <c r="Z301" s="214">
        <f t="shared" si="389"/>
        <v>1.1386533081828911</v>
      </c>
      <c r="AA301" s="205"/>
      <c r="AB301" s="207">
        <f>INDEX(Coefficients!$O$3:$O$7,MATCH(S301,Coefficients!$O$3:$O$7))</f>
        <v>0.3</v>
      </c>
      <c r="AC301" s="207">
        <f>INDEX(Coefficients!$O$3:$O$7,MATCH(S301,Coefficients!$O$3:$O$7)+1)</f>
        <v>0.4</v>
      </c>
      <c r="AD301" s="212">
        <f>INDEX(Coefficients!$P$3:$P$7,MATCH(S301,Coefficients!$O$3:$O$7))</f>
        <v>50</v>
      </c>
      <c r="AE301" s="212">
        <f>INDEX(Coefficients!$P$3:$P$7,MATCH(S301,Coefficients!$O$3:$O$7)+1)</f>
        <v>41.8</v>
      </c>
      <c r="AF301" s="212">
        <f t="shared" si="368"/>
        <v>44.26</v>
      </c>
      <c r="AG301" s="136">
        <f t="shared" si="406"/>
        <v>2059</v>
      </c>
      <c r="AH301" s="137">
        <f t="shared" si="407"/>
        <v>24.1145</v>
      </c>
      <c r="AI301" s="207">
        <f t="shared" si="390"/>
        <v>1272.2699999999995</v>
      </c>
      <c r="AJ301" s="213">
        <f t="shared" si="391"/>
        <v>21.204499999999992</v>
      </c>
      <c r="AK301" s="136">
        <v>71</v>
      </c>
      <c r="AL301" s="137">
        <f t="shared" si="408"/>
        <v>62.277187499999997</v>
      </c>
      <c r="AM301" s="214">
        <f t="shared" si="409"/>
        <v>1.0772225435667844</v>
      </c>
      <c r="AN301" s="207">
        <f>INDEX(Coefficients!$K$3:$K$10,MATCH(S301,Coefficients!$K$3:$K$10))</f>
        <v>0.35</v>
      </c>
      <c r="AO301" s="207">
        <f>INDEX(Coefficients!$K$3:$K$10,MATCH(S301,Coefficients!$K$3:$K$10)+1)</f>
        <v>0.4</v>
      </c>
      <c r="AP301" s="207">
        <f>INDEX(Coefficients!$L$3:$L$10,MATCH(S301,Coefficients!$K$3:$K$10))</f>
        <v>0.19142307491680963</v>
      </c>
      <c r="AQ301" s="207">
        <f>INDEX(Coefficients!$L$3:$L$10,MATCH(S301,Coefficients!$K$3:$K$10)+1)</f>
        <v>0.35425563574488944</v>
      </c>
      <c r="AR301" s="214">
        <f>INDEX(Coefficients!$M$3:$M$10,MATCH(S301,Coefficients!$K$3:$K$10))</f>
        <v>0.20023799980895765</v>
      </c>
      <c r="AS301" s="214">
        <f>INDEX(Coefficients!$M$3:$M$10,MATCH(S301,Coefficients!$K$3:$K$10)+1)</f>
        <v>0.20987997823914079</v>
      </c>
      <c r="AT301" s="92">
        <f t="shared" si="392"/>
        <v>2.5655609924804158E-5</v>
      </c>
      <c r="AU301" s="140">
        <f t="shared" si="373"/>
        <v>0.20409479118103091</v>
      </c>
      <c r="AV301" s="215">
        <f t="shared" si="393"/>
        <v>1.1124255002826278E-5</v>
      </c>
      <c r="AW301" s="118">
        <f t="shared" si="394"/>
        <v>3.5104729192931866E-2</v>
      </c>
      <c r="AX301" s="136">
        <f t="shared" si="374"/>
        <v>0.71366705445737511</v>
      </c>
      <c r="AY301" s="205">
        <f t="shared" si="410"/>
        <v>84.741590689541354</v>
      </c>
      <c r="AZ301" s="137">
        <f t="shared" si="411"/>
        <v>624.44999999999959</v>
      </c>
      <c r="BA301" s="213">
        <f t="shared" si="395"/>
        <v>28025.749999999996</v>
      </c>
      <c r="BB301" s="228">
        <f t="shared" si="396"/>
        <v>8.8748208333333317E-4</v>
      </c>
      <c r="BC301" s="136" t="str">
        <f t="shared" si="377"/>
        <v>YES</v>
      </c>
      <c r="BD301" s="209">
        <f t="shared" si="412"/>
        <v>4.2177369896952008</v>
      </c>
      <c r="BE301" s="52">
        <f t="shared" si="379"/>
        <v>8.435473979390401E-2</v>
      </c>
      <c r="BF301" s="126">
        <f t="shared" si="413"/>
        <v>3.087630780509389</v>
      </c>
      <c r="BG301" s="46">
        <f t="shared" si="397"/>
        <v>-0.84560158522167539</v>
      </c>
      <c r="BH301" s="204">
        <f>VLOOKUP(M301,Coefficients!$E$4:$I$7,3)</f>
        <v>0.43099999999999999</v>
      </c>
      <c r="BI301" s="136">
        <f t="shared" si="398"/>
        <v>7.2999999999999995E-2</v>
      </c>
      <c r="BJ301" s="50">
        <f t="shared" si="399"/>
        <v>0.46889718349999976</v>
      </c>
      <c r="BK301" s="134">
        <f t="shared" si="400"/>
        <v>26.237307200368992</v>
      </c>
      <c r="BL301" s="44"/>
      <c r="BM301" s="44"/>
      <c r="CB301" s="205" t="str">
        <f t="shared" si="414"/>
        <v>splash</v>
      </c>
      <c r="CC301" s="212">
        <f t="shared" si="415"/>
        <v>1</v>
      </c>
      <c r="CD301" s="205">
        <f>IF(CB301="atmospheric",IF(CC301&gt;=1,Coefficients!$T$5,Coefficients!$T$4),Coefficients!$T$3)</f>
        <v>7.35</v>
      </c>
      <c r="CE301" s="136">
        <f>IF(S301&lt;Coefficients!$V$3,Coefficients!$X$3-(Coefficients!$X$4-Coefficients!$X$3)*(Coefficients!$V$3-S301)/(Coefficients!$V$4-Coefficients!$V$3),IF(S301&gt;Coefficients!$V$6,(Coefficients!$X$6-Coefficients!$X$5)*(S301-Coefficients!$V$6)/(Coefficients!$V$6-Coefficients!$V$5)+Coefficients!$X$6,VLOOKUP(S301,Coefficients!$V$3:$X$6,3)))</f>
        <v>5.1999999999999975</v>
      </c>
      <c r="CF301" s="119">
        <f t="shared" si="401"/>
        <v>1.6409601519999992E-4</v>
      </c>
      <c r="CG301" s="136">
        <f>VLOOKUP(CB301,Coefficients!$Z$4:$AD$7,4,FALSE)</f>
        <v>0.26500000000000001</v>
      </c>
      <c r="CH301" s="136">
        <f>VLOOKUP(CB301,Coefficients!$Z$4:$AD$7,2,FALSE)</f>
        <v>0.37</v>
      </c>
      <c r="CI301" s="214">
        <f t="shared" si="416"/>
        <v>6.6480461532684396</v>
      </c>
      <c r="CJ301" s="47">
        <f t="shared" si="417"/>
        <v>1.1386533081828911</v>
      </c>
      <c r="CK301" s="34">
        <v>3.35</v>
      </c>
      <c r="CL301" s="52">
        <f t="shared" si="402"/>
        <v>0.33989650990534065</v>
      </c>
      <c r="CM301" s="204">
        <f>VLOOKUP(N301,Coefficients!$E$12:$I$16,3)</f>
        <v>6.0350000000000001</v>
      </c>
      <c r="CN301" s="205">
        <f t="shared" si="403"/>
        <v>7.2999999999999995E-2</v>
      </c>
      <c r="CO301" s="203">
        <f t="shared" si="404"/>
        <v>6.5656484974999962</v>
      </c>
      <c r="CP301" s="189">
        <f t="shared" si="405"/>
        <v>367.38317622790458</v>
      </c>
      <c r="DV301" s="44"/>
    </row>
    <row r="302" spans="1:126" s="135" customFormat="1" outlineLevel="1">
      <c r="A302" s="133"/>
      <c r="B302" s="56" t="s">
        <v>99</v>
      </c>
      <c r="C302" s="56" t="s">
        <v>196</v>
      </c>
      <c r="D302" s="56">
        <v>2060</v>
      </c>
      <c r="E302" s="57">
        <f>'MIROC(hires) (Wetter)'!M88</f>
        <v>24.234999999999999</v>
      </c>
      <c r="F302" s="57">
        <f>'MIROC(hires) (Wetter)'!S88</f>
        <v>62.271875000000001</v>
      </c>
      <c r="G302" s="57">
        <f>'MIROC(hires) (Wetter)'!K88</f>
        <v>631.5</v>
      </c>
      <c r="H302" s="146">
        <f t="shared" si="355"/>
        <v>2007</v>
      </c>
      <c r="I302" s="141" t="str">
        <f t="shared" si="356"/>
        <v>Pile No 243 @ Berth 107</v>
      </c>
      <c r="J302" s="205" t="str">
        <f t="shared" si="357"/>
        <v>splash</v>
      </c>
      <c r="K302" s="212">
        <f t="shared" si="358"/>
        <v>1</v>
      </c>
      <c r="L302" s="146" t="str">
        <f t="shared" si="359"/>
        <v>C1</v>
      </c>
      <c r="M302" s="146" t="str">
        <f t="shared" si="360"/>
        <v>CB4</v>
      </c>
      <c r="N302" s="146" t="str">
        <f t="shared" si="361"/>
        <v>CL5</v>
      </c>
      <c r="O302" s="146">
        <f t="shared" si="362"/>
        <v>0</v>
      </c>
      <c r="P302" s="146">
        <f t="shared" si="363"/>
        <v>50</v>
      </c>
      <c r="Q302" s="146">
        <f t="shared" si="364"/>
        <v>1200</v>
      </c>
      <c r="R302" s="146">
        <f t="shared" si="365"/>
        <v>60</v>
      </c>
      <c r="S302" s="146">
        <f t="shared" si="366"/>
        <v>0.37</v>
      </c>
      <c r="T302" s="146">
        <f t="shared" si="367"/>
        <v>310</v>
      </c>
      <c r="U302" s="205"/>
      <c r="V302" s="237">
        <f t="shared" si="386"/>
        <v>8.5117238937603451E-2</v>
      </c>
      <c r="W302" s="214">
        <f t="shared" si="387"/>
        <v>3.125755737694361</v>
      </c>
      <c r="X302" s="205"/>
      <c r="Y302" s="238">
        <f t="shared" si="388"/>
        <v>0.34601507953928473</v>
      </c>
      <c r="Z302" s="214">
        <f t="shared" si="389"/>
        <v>1.1591505164566038</v>
      </c>
      <c r="AA302" s="205"/>
      <c r="AB302" s="207">
        <f>INDEX(Coefficients!$O$3:$O$7,MATCH(S302,Coefficients!$O$3:$O$7))</f>
        <v>0.3</v>
      </c>
      <c r="AC302" s="207">
        <f>INDEX(Coefficients!$O$3:$O$7,MATCH(S302,Coefficients!$O$3:$O$7)+1)</f>
        <v>0.4</v>
      </c>
      <c r="AD302" s="212">
        <f>INDEX(Coefficients!$P$3:$P$7,MATCH(S302,Coefficients!$O$3:$O$7))</f>
        <v>50</v>
      </c>
      <c r="AE302" s="212">
        <f>INDEX(Coefficients!$P$3:$P$7,MATCH(S302,Coefficients!$O$3:$O$7)+1)</f>
        <v>41.8</v>
      </c>
      <c r="AF302" s="212">
        <f t="shared" si="368"/>
        <v>44.26</v>
      </c>
      <c r="AG302" s="136">
        <f t="shared" si="406"/>
        <v>2060</v>
      </c>
      <c r="AH302" s="137">
        <f t="shared" si="407"/>
        <v>24.234999999999999</v>
      </c>
      <c r="AI302" s="207">
        <f t="shared" si="390"/>
        <v>1296.5049999999994</v>
      </c>
      <c r="AJ302" s="213">
        <f t="shared" si="391"/>
        <v>21.254180327868845</v>
      </c>
      <c r="AK302" s="136">
        <v>72</v>
      </c>
      <c r="AL302" s="137">
        <f t="shared" si="408"/>
        <v>62.271875000000001</v>
      </c>
      <c r="AM302" s="214">
        <f t="shared" si="409"/>
        <v>1.0805185107696862</v>
      </c>
      <c r="AN302" s="207">
        <f>INDEX(Coefficients!$K$3:$K$10,MATCH(S302,Coefficients!$K$3:$K$10))</f>
        <v>0.35</v>
      </c>
      <c r="AO302" s="207">
        <f>INDEX(Coefficients!$K$3:$K$10,MATCH(S302,Coefficients!$K$3:$K$10)+1)</f>
        <v>0.4</v>
      </c>
      <c r="AP302" s="207">
        <f>INDEX(Coefficients!$L$3:$L$10,MATCH(S302,Coefficients!$K$3:$K$10))</f>
        <v>0.19142307491680963</v>
      </c>
      <c r="AQ302" s="207">
        <f>INDEX(Coefficients!$L$3:$L$10,MATCH(S302,Coefficients!$K$3:$K$10)+1)</f>
        <v>0.35425563574488944</v>
      </c>
      <c r="AR302" s="214">
        <f>INDEX(Coefficients!$M$3:$M$10,MATCH(S302,Coefficients!$K$3:$K$10))</f>
        <v>0.20023799980895765</v>
      </c>
      <c r="AS302" s="214">
        <f>INDEX(Coefficients!$M$3:$M$10,MATCH(S302,Coefficients!$K$3:$K$10)+1)</f>
        <v>0.20987997823914079</v>
      </c>
      <c r="AT302" s="92">
        <f t="shared" si="392"/>
        <v>2.5655609924804158E-5</v>
      </c>
      <c r="AU302" s="140">
        <f t="shared" si="373"/>
        <v>0.20409479118103091</v>
      </c>
      <c r="AV302" s="215">
        <f t="shared" si="393"/>
        <v>1.1086790064670943E-5</v>
      </c>
      <c r="AW302" s="118">
        <f t="shared" si="394"/>
        <v>3.4986501364835616E-2</v>
      </c>
      <c r="AX302" s="136">
        <f t="shared" si="374"/>
        <v>0.71366705445737511</v>
      </c>
      <c r="AY302" s="205">
        <f t="shared" si="410"/>
        <v>84.741590689541354</v>
      </c>
      <c r="AZ302" s="137">
        <f t="shared" si="411"/>
        <v>631.5</v>
      </c>
      <c r="BA302" s="213">
        <f t="shared" si="395"/>
        <v>28657.249999999996</v>
      </c>
      <c r="BB302" s="228">
        <f t="shared" si="396"/>
        <v>8.9260286885245888E-4</v>
      </c>
      <c r="BC302" s="136" t="str">
        <f t="shared" si="377"/>
        <v>YES</v>
      </c>
      <c r="BD302" s="209">
        <f t="shared" si="412"/>
        <v>4.2558619468801728</v>
      </c>
      <c r="BE302" s="52">
        <f t="shared" si="379"/>
        <v>8.5117238937603451E-2</v>
      </c>
      <c r="BF302" s="126">
        <f t="shared" si="413"/>
        <v>3.125755737694361</v>
      </c>
      <c r="BG302" s="46">
        <f t="shared" si="397"/>
        <v>-0.84619647972982448</v>
      </c>
      <c r="BH302" s="204">
        <f>VLOOKUP(M302,Coefficients!$E$4:$I$7,3)</f>
        <v>0.43099999999999999</v>
      </c>
      <c r="BI302" s="136">
        <f t="shared" si="398"/>
        <v>7.2999999999999995E-2</v>
      </c>
      <c r="BJ302" s="50">
        <f t="shared" si="399"/>
        <v>0.47046027565573745</v>
      </c>
      <c r="BK302" s="134">
        <f t="shared" si="400"/>
        <v>26.707767476024728</v>
      </c>
      <c r="BL302" s="46"/>
      <c r="BM302" s="44"/>
      <c r="CB302" s="205" t="str">
        <f t="shared" si="414"/>
        <v>splash</v>
      </c>
      <c r="CC302" s="212">
        <f t="shared" si="415"/>
        <v>1</v>
      </c>
      <c r="CD302" s="205">
        <f>IF(CB302="atmospheric",IF(CC302&gt;=1,Coefficients!$T$5,Coefficients!$T$4),Coefficients!$T$3)</f>
        <v>7.35</v>
      </c>
      <c r="CE302" s="136">
        <f>IF(S302&lt;Coefficients!$V$3,Coefficients!$X$3-(Coefficients!$X$4-Coefficients!$X$3)*(Coefficients!$V$3-S302)/(Coefficients!$V$4-Coefficients!$V$3),IF(S302&gt;Coefficients!$V$6,(Coefficients!$X$6-Coefficients!$X$5)*(S302-Coefficients!$V$6)/(Coefficients!$V$6-Coefficients!$V$5)+Coefficients!$X$6,VLOOKUP(S302,Coefficients!$V$3:$X$6,3)))</f>
        <v>5.1999999999999975</v>
      </c>
      <c r="CF302" s="119">
        <f t="shared" si="401"/>
        <v>1.6409601519999992E-4</v>
      </c>
      <c r="CG302" s="136">
        <f>VLOOKUP(CB302,Coefficients!$Z$4:$AD$7,4,FALSE)</f>
        <v>0.26500000000000001</v>
      </c>
      <c r="CH302" s="136">
        <f>VLOOKUP(CB302,Coefficients!$Z$4:$AD$7,2,FALSE)</f>
        <v>0.37</v>
      </c>
      <c r="CI302" s="214">
        <f t="shared" si="416"/>
        <v>6.6464625311967804</v>
      </c>
      <c r="CJ302" s="47">
        <f t="shared" si="417"/>
        <v>1.1591505164566038</v>
      </c>
      <c r="CK302" s="34">
        <v>3.35</v>
      </c>
      <c r="CL302" s="52">
        <f t="shared" si="402"/>
        <v>0.34601507953928473</v>
      </c>
      <c r="CM302" s="204">
        <f>VLOOKUP(N302,Coefficients!$E$12:$I$16,3)</f>
        <v>6.0350000000000001</v>
      </c>
      <c r="CN302" s="205">
        <f t="shared" si="403"/>
        <v>7.2999999999999995E-2</v>
      </c>
      <c r="CO302" s="203">
        <f t="shared" si="404"/>
        <v>6.5875354143442593</v>
      </c>
      <c r="CP302" s="189">
        <f t="shared" si="405"/>
        <v>373.97071164224883</v>
      </c>
      <c r="DV302" s="48">
        <f t="shared" ref="DV302:DV312" si="419">BE302*CL302</f>
        <v>2.9451848201159161E-2</v>
      </c>
    </row>
    <row r="303" spans="1:126" s="135" customFormat="1" outlineLevel="1">
      <c r="A303" s="133"/>
      <c r="B303" s="56" t="s">
        <v>99</v>
      </c>
      <c r="C303" s="56" t="s">
        <v>196</v>
      </c>
      <c r="D303" s="56">
        <v>2061</v>
      </c>
      <c r="E303" s="57">
        <f>'MIROC(hires) (Wetter)'!M89</f>
        <v>24.355499999999999</v>
      </c>
      <c r="F303" s="57">
        <f>'MIROC(hires) (Wetter)'!S89</f>
        <v>62.266562499999999</v>
      </c>
      <c r="G303" s="57">
        <f>'MIROC(hires) (Wetter)'!K89</f>
        <v>639.25</v>
      </c>
      <c r="H303" s="146">
        <f t="shared" si="355"/>
        <v>2007</v>
      </c>
      <c r="I303" s="141" t="str">
        <f t="shared" si="356"/>
        <v>Pile No 243 @ Berth 107</v>
      </c>
      <c r="J303" s="205" t="str">
        <f t="shared" si="357"/>
        <v>splash</v>
      </c>
      <c r="K303" s="212">
        <f t="shared" si="358"/>
        <v>1</v>
      </c>
      <c r="L303" s="146" t="str">
        <f t="shared" si="359"/>
        <v>C1</v>
      </c>
      <c r="M303" s="146" t="str">
        <f t="shared" si="360"/>
        <v>CB4</v>
      </c>
      <c r="N303" s="146" t="str">
        <f t="shared" si="361"/>
        <v>CL5</v>
      </c>
      <c r="O303" s="146">
        <f t="shared" si="362"/>
        <v>0</v>
      </c>
      <c r="P303" s="146">
        <f t="shared" si="363"/>
        <v>50</v>
      </c>
      <c r="Q303" s="146">
        <f t="shared" si="364"/>
        <v>1200</v>
      </c>
      <c r="R303" s="146">
        <f t="shared" si="365"/>
        <v>60</v>
      </c>
      <c r="S303" s="146">
        <f t="shared" si="366"/>
        <v>0.37</v>
      </c>
      <c r="T303" s="146">
        <f t="shared" si="367"/>
        <v>310</v>
      </c>
      <c r="U303" s="205"/>
      <c r="V303" s="237">
        <f t="shared" si="386"/>
        <v>8.5883115355559952E-2</v>
      </c>
      <c r="W303" s="214">
        <f t="shared" si="387"/>
        <v>3.1640495585921857</v>
      </c>
      <c r="X303" s="205"/>
      <c r="Y303" s="238">
        <f t="shared" si="388"/>
        <v>0.35210627766197022</v>
      </c>
      <c r="Z303" s="214">
        <f t="shared" si="389"/>
        <v>1.1795560301676002</v>
      </c>
      <c r="AA303" s="205"/>
      <c r="AB303" s="207">
        <f>INDEX(Coefficients!$O$3:$O$7,MATCH(S303,Coefficients!$O$3:$O$7))</f>
        <v>0.3</v>
      </c>
      <c r="AC303" s="207">
        <f>INDEX(Coefficients!$O$3:$O$7,MATCH(S303,Coefficients!$O$3:$O$7)+1)</f>
        <v>0.4</v>
      </c>
      <c r="AD303" s="212">
        <f>INDEX(Coefficients!$P$3:$P$7,MATCH(S303,Coefficients!$O$3:$O$7))</f>
        <v>50</v>
      </c>
      <c r="AE303" s="212">
        <f>INDEX(Coefficients!$P$3:$P$7,MATCH(S303,Coefficients!$O$3:$O$7)+1)</f>
        <v>41.8</v>
      </c>
      <c r="AF303" s="212">
        <f t="shared" si="368"/>
        <v>44.26</v>
      </c>
      <c r="AG303" s="136">
        <f t="shared" si="406"/>
        <v>2061</v>
      </c>
      <c r="AH303" s="137">
        <f t="shared" si="407"/>
        <v>24.355499999999999</v>
      </c>
      <c r="AI303" s="207">
        <f t="shared" si="390"/>
        <v>1320.8604999999993</v>
      </c>
      <c r="AJ303" s="213">
        <f t="shared" si="391"/>
        <v>21.304201612903213</v>
      </c>
      <c r="AK303" s="136">
        <v>73</v>
      </c>
      <c r="AL303" s="137">
        <f t="shared" si="408"/>
        <v>62.266562499999999</v>
      </c>
      <c r="AM303" s="214">
        <f t="shared" si="409"/>
        <v>1.0838461576043865</v>
      </c>
      <c r="AN303" s="207">
        <f>INDEX(Coefficients!$K$3:$K$10,MATCH(S303,Coefficients!$K$3:$K$10))</f>
        <v>0.35</v>
      </c>
      <c r="AO303" s="207">
        <f>INDEX(Coefficients!$K$3:$K$10,MATCH(S303,Coefficients!$K$3:$K$10)+1)</f>
        <v>0.4</v>
      </c>
      <c r="AP303" s="207">
        <f>INDEX(Coefficients!$L$3:$L$10,MATCH(S303,Coefficients!$K$3:$K$10))</f>
        <v>0.19142307491680963</v>
      </c>
      <c r="AQ303" s="207">
        <f>INDEX(Coefficients!$L$3:$L$10,MATCH(S303,Coefficients!$K$3:$K$10)+1)</f>
        <v>0.35425563574488944</v>
      </c>
      <c r="AR303" s="214">
        <f>INDEX(Coefficients!$M$3:$M$10,MATCH(S303,Coefficients!$K$3:$K$10))</f>
        <v>0.20023799980895765</v>
      </c>
      <c r="AS303" s="214">
        <f>INDEX(Coefficients!$M$3:$M$10,MATCH(S303,Coefficients!$K$3:$K$10)+1)</f>
        <v>0.20987997823914079</v>
      </c>
      <c r="AT303" s="92">
        <f t="shared" si="392"/>
        <v>2.5655609924804158E-5</v>
      </c>
      <c r="AU303" s="140">
        <f t="shared" si="373"/>
        <v>0.20409479118103091</v>
      </c>
      <c r="AV303" s="215">
        <f t="shared" si="393"/>
        <v>1.1050057457565984E-5</v>
      </c>
      <c r="AW303" s="118">
        <f t="shared" si="394"/>
        <v>3.4870584548415788E-2</v>
      </c>
      <c r="AX303" s="136">
        <f t="shared" si="374"/>
        <v>0.71366705445737511</v>
      </c>
      <c r="AY303" s="205">
        <f t="shared" si="410"/>
        <v>84.741590689541354</v>
      </c>
      <c r="AZ303" s="137">
        <f t="shared" si="411"/>
        <v>639.25</v>
      </c>
      <c r="BA303" s="213">
        <f t="shared" si="395"/>
        <v>29296.499999999996</v>
      </c>
      <c r="BB303" s="228">
        <f t="shared" si="396"/>
        <v>8.9779596774193537E-4</v>
      </c>
      <c r="BC303" s="136" t="str">
        <f t="shared" si="377"/>
        <v>YES</v>
      </c>
      <c r="BD303" s="209">
        <f t="shared" si="412"/>
        <v>4.2941557677779976</v>
      </c>
      <c r="BE303" s="52">
        <f t="shared" si="379"/>
        <v>8.5883115355559952E-2</v>
      </c>
      <c r="BF303" s="126">
        <f t="shared" si="413"/>
        <v>3.1640495585921857</v>
      </c>
      <c r="BG303" s="46">
        <f t="shared" si="397"/>
        <v>-0.84676331434628338</v>
      </c>
      <c r="BH303" s="204">
        <f>VLOOKUP(M303,Coefficients!$E$4:$I$7,3)</f>
        <v>0.43099999999999999</v>
      </c>
      <c r="BI303" s="136">
        <f t="shared" si="398"/>
        <v>7.2999999999999995E-2</v>
      </c>
      <c r="BJ303" s="50">
        <f t="shared" si="399"/>
        <v>0.47203409534677382</v>
      </c>
      <c r="BK303" s="134">
        <f t="shared" si="400"/>
        <v>27.179801571371502</v>
      </c>
      <c r="BL303" s="46"/>
      <c r="BM303" s="44"/>
      <c r="CB303" s="205" t="str">
        <f t="shared" si="414"/>
        <v>splash</v>
      </c>
      <c r="CC303" s="212">
        <f t="shared" si="415"/>
        <v>1</v>
      </c>
      <c r="CD303" s="205">
        <f>IF(CB303="atmospheric",IF(CC303&gt;=1,Coefficients!$T$5,Coefficients!$T$4),Coefficients!$T$3)</f>
        <v>7.35</v>
      </c>
      <c r="CE303" s="136">
        <f>IF(S303&lt;Coefficients!$V$3,Coefficients!$X$3-(Coefficients!$X$4-Coefficients!$X$3)*(Coefficients!$V$3-S303)/(Coefficients!$V$4-Coefficients!$V$3),IF(S303&gt;Coefficients!$V$6,(Coefficients!$X$6-Coefficients!$X$5)*(S303-Coefficients!$V$6)/(Coefficients!$V$6-Coefficients!$V$5)+Coefficients!$X$6,VLOOKUP(S303,Coefficients!$V$3:$X$6,3)))</f>
        <v>5.1999999999999975</v>
      </c>
      <c r="CF303" s="119">
        <f t="shared" si="401"/>
        <v>1.6409601519999992E-4</v>
      </c>
      <c r="CG303" s="136">
        <f>VLOOKUP(CB303,Coefficients!$Z$4:$AD$7,4,FALSE)</f>
        <v>0.26500000000000001</v>
      </c>
      <c r="CH303" s="136">
        <f>VLOOKUP(CB303,Coefficients!$Z$4:$AD$7,2,FALSE)</f>
        <v>0.37</v>
      </c>
      <c r="CI303" s="214">
        <f t="shared" si="416"/>
        <v>6.6448516698488991</v>
      </c>
      <c r="CJ303" s="47">
        <f t="shared" si="417"/>
        <v>1.1795560301676002</v>
      </c>
      <c r="CK303" s="34">
        <v>3.35</v>
      </c>
      <c r="CL303" s="52">
        <f t="shared" si="402"/>
        <v>0.35210627766197022</v>
      </c>
      <c r="CM303" s="204">
        <f>VLOOKUP(N303,Coefficients!$E$12:$I$16,3)</f>
        <v>6.0350000000000001</v>
      </c>
      <c r="CN303" s="205">
        <f t="shared" si="403"/>
        <v>7.2999999999999995E-2</v>
      </c>
      <c r="CO303" s="203">
        <f t="shared" si="404"/>
        <v>6.6095725415725761</v>
      </c>
      <c r="CP303" s="189">
        <f t="shared" si="405"/>
        <v>380.58028418382139</v>
      </c>
      <c r="DV303" s="48">
        <f t="shared" si="419"/>
        <v>3.023998406185981E-2</v>
      </c>
    </row>
    <row r="304" spans="1:126" s="135" customFormat="1" outlineLevel="1">
      <c r="A304" s="133"/>
      <c r="B304" s="56" t="s">
        <v>99</v>
      </c>
      <c r="C304" s="56" t="s">
        <v>196</v>
      </c>
      <c r="D304" s="56">
        <v>2062</v>
      </c>
      <c r="E304" s="57">
        <f>'MIROC(hires) (Wetter)'!M90</f>
        <v>24.475999999999999</v>
      </c>
      <c r="F304" s="57">
        <f>'MIROC(hires) (Wetter)'!S90</f>
        <v>62.261249999999997</v>
      </c>
      <c r="G304" s="57">
        <f>'MIROC(hires) (Wetter)'!K90</f>
        <v>647</v>
      </c>
      <c r="H304" s="146">
        <f t="shared" si="355"/>
        <v>2007</v>
      </c>
      <c r="I304" s="141" t="str">
        <f t="shared" si="356"/>
        <v>Pile No 243 @ Berth 107</v>
      </c>
      <c r="J304" s="205" t="str">
        <f t="shared" si="357"/>
        <v>splash</v>
      </c>
      <c r="K304" s="212">
        <f t="shared" si="358"/>
        <v>1</v>
      </c>
      <c r="L304" s="146" t="str">
        <f t="shared" si="359"/>
        <v>C1</v>
      </c>
      <c r="M304" s="146" t="str">
        <f t="shared" si="360"/>
        <v>CB4</v>
      </c>
      <c r="N304" s="146" t="str">
        <f t="shared" si="361"/>
        <v>CL5</v>
      </c>
      <c r="O304" s="146">
        <f t="shared" si="362"/>
        <v>0</v>
      </c>
      <c r="P304" s="146">
        <f t="shared" si="363"/>
        <v>50</v>
      </c>
      <c r="Q304" s="146">
        <f t="shared" si="364"/>
        <v>1200</v>
      </c>
      <c r="R304" s="146">
        <f t="shared" si="365"/>
        <v>60</v>
      </c>
      <c r="S304" s="146">
        <f t="shared" si="366"/>
        <v>0.37</v>
      </c>
      <c r="T304" s="146">
        <f t="shared" si="367"/>
        <v>310</v>
      </c>
      <c r="U304" s="205"/>
      <c r="V304" s="237">
        <f t="shared" si="386"/>
        <v>8.6652290310623062E-2</v>
      </c>
      <c r="W304" s="214">
        <f t="shared" si="387"/>
        <v>3.2025083063453414</v>
      </c>
      <c r="X304" s="205"/>
      <c r="Y304" s="238">
        <f t="shared" si="388"/>
        <v>0.35816998419191237</v>
      </c>
      <c r="Z304" s="214">
        <f t="shared" si="389"/>
        <v>1.1998694470429065</v>
      </c>
      <c r="AA304" s="205"/>
      <c r="AB304" s="207">
        <f>INDEX(Coefficients!$O$3:$O$7,MATCH(S304,Coefficients!$O$3:$O$7))</f>
        <v>0.3</v>
      </c>
      <c r="AC304" s="207">
        <f>INDEX(Coefficients!$O$3:$O$7,MATCH(S304,Coefficients!$O$3:$O$7)+1)</f>
        <v>0.4</v>
      </c>
      <c r="AD304" s="212">
        <f>INDEX(Coefficients!$P$3:$P$7,MATCH(S304,Coefficients!$O$3:$O$7))</f>
        <v>50</v>
      </c>
      <c r="AE304" s="212">
        <f>INDEX(Coefficients!$P$3:$P$7,MATCH(S304,Coefficients!$O$3:$O$7)+1)</f>
        <v>41.8</v>
      </c>
      <c r="AF304" s="212">
        <f t="shared" si="368"/>
        <v>44.26</v>
      </c>
      <c r="AG304" s="136">
        <f t="shared" si="406"/>
        <v>2062</v>
      </c>
      <c r="AH304" s="137">
        <f t="shared" si="407"/>
        <v>24.475999999999999</v>
      </c>
      <c r="AI304" s="207">
        <f t="shared" si="390"/>
        <v>1345.3364999999994</v>
      </c>
      <c r="AJ304" s="213">
        <f t="shared" si="391"/>
        <v>21.354547619047612</v>
      </c>
      <c r="AK304" s="136">
        <v>74</v>
      </c>
      <c r="AL304" s="137">
        <f t="shared" si="408"/>
        <v>62.261249999999997</v>
      </c>
      <c r="AM304" s="214">
        <f t="shared" si="409"/>
        <v>1.0872046072270785</v>
      </c>
      <c r="AN304" s="207">
        <f>INDEX(Coefficients!$K$3:$K$10,MATCH(S304,Coefficients!$K$3:$K$10))</f>
        <v>0.35</v>
      </c>
      <c r="AO304" s="207">
        <f>INDEX(Coefficients!$K$3:$K$10,MATCH(S304,Coefficients!$K$3:$K$10)+1)</f>
        <v>0.4</v>
      </c>
      <c r="AP304" s="207">
        <f>INDEX(Coefficients!$L$3:$L$10,MATCH(S304,Coefficients!$K$3:$K$10))</f>
        <v>0.19142307491680963</v>
      </c>
      <c r="AQ304" s="207">
        <f>INDEX(Coefficients!$L$3:$L$10,MATCH(S304,Coefficients!$K$3:$K$10)+1)</f>
        <v>0.35425563574488944</v>
      </c>
      <c r="AR304" s="214">
        <f>INDEX(Coefficients!$M$3:$M$10,MATCH(S304,Coefficients!$K$3:$K$10))</f>
        <v>0.20023799980895765</v>
      </c>
      <c r="AS304" s="214">
        <f>INDEX(Coefficients!$M$3:$M$10,MATCH(S304,Coefficients!$K$3:$K$10)+1)</f>
        <v>0.20987997823914079</v>
      </c>
      <c r="AT304" s="92">
        <f t="shared" si="392"/>
        <v>2.5655609924804158E-5</v>
      </c>
      <c r="AU304" s="140">
        <f t="shared" si="373"/>
        <v>0.20409479118103091</v>
      </c>
      <c r="AV304" s="215">
        <f t="shared" si="393"/>
        <v>1.1014031396153924E-5</v>
      </c>
      <c r="AW304" s="118">
        <f t="shared" si="394"/>
        <v>3.4756897373010603E-2</v>
      </c>
      <c r="AX304" s="136">
        <f t="shared" si="374"/>
        <v>0.71366705445737511</v>
      </c>
      <c r="AY304" s="205">
        <f t="shared" si="410"/>
        <v>84.741590689541354</v>
      </c>
      <c r="AZ304" s="137">
        <f t="shared" si="411"/>
        <v>647</v>
      </c>
      <c r="BA304" s="213">
        <f t="shared" si="395"/>
        <v>29943.499999999996</v>
      </c>
      <c r="BB304" s="228">
        <f t="shared" si="396"/>
        <v>9.0305793650793649E-4</v>
      </c>
      <c r="BC304" s="136" t="str">
        <f t="shared" si="377"/>
        <v>YES</v>
      </c>
      <c r="BD304" s="209">
        <f t="shared" si="412"/>
        <v>4.3326145155311533</v>
      </c>
      <c r="BE304" s="52">
        <f t="shared" si="379"/>
        <v>8.6652290310623062E-2</v>
      </c>
      <c r="BF304" s="126">
        <f t="shared" si="413"/>
        <v>3.2025083063453414</v>
      </c>
      <c r="BG304" s="46">
        <f t="shared" si="397"/>
        <v>-0.8473034859169154</v>
      </c>
      <c r="BH304" s="204">
        <f>VLOOKUP(M304,Coefficients!$E$4:$I$7,3)</f>
        <v>0.43099999999999999</v>
      </c>
      <c r="BI304" s="136">
        <f t="shared" si="398"/>
        <v>7.2999999999999995E-2</v>
      </c>
      <c r="BJ304" s="50">
        <f t="shared" si="399"/>
        <v>0.47361813173809497</v>
      </c>
      <c r="BK304" s="134">
        <f t="shared" si="400"/>
        <v>27.653419703109599</v>
      </c>
      <c r="BL304" s="46"/>
      <c r="BM304" s="44"/>
      <c r="CB304" s="205" t="str">
        <f t="shared" si="414"/>
        <v>splash</v>
      </c>
      <c r="CC304" s="212">
        <f t="shared" si="415"/>
        <v>1</v>
      </c>
      <c r="CD304" s="205">
        <f>IF(CB304="atmospheric",IF(CC304&gt;=1,Coefficients!$T$5,Coefficients!$T$4),Coefficients!$T$3)</f>
        <v>7.35</v>
      </c>
      <c r="CE304" s="136">
        <f>IF(S304&lt;Coefficients!$V$3,Coefficients!$X$3-(Coefficients!$X$4-Coefficients!$X$3)*(Coefficients!$V$3-S304)/(Coefficients!$V$4-Coefficients!$V$3),IF(S304&gt;Coefficients!$V$6,(Coefficients!$X$6-Coefficients!$X$5)*(S304-Coefficients!$V$6)/(Coefficients!$V$6-Coefficients!$V$5)+Coefficients!$X$6,VLOOKUP(S304,Coefficients!$V$3:$X$6,3)))</f>
        <v>5.1999999999999975</v>
      </c>
      <c r="CF304" s="119">
        <f t="shared" si="401"/>
        <v>1.6409601519999992E-4</v>
      </c>
      <c r="CG304" s="136">
        <f>VLOOKUP(CB304,Coefficients!$Z$4:$AD$7,4,FALSE)</f>
        <v>0.26500000000000001</v>
      </c>
      <c r="CH304" s="136">
        <f>VLOOKUP(CB304,Coefficients!$Z$4:$AD$7,2,FALSE)</f>
        <v>0.37</v>
      </c>
      <c r="CI304" s="214">
        <f t="shared" si="416"/>
        <v>6.6432153225498958</v>
      </c>
      <c r="CJ304" s="47">
        <f t="shared" si="417"/>
        <v>1.1998694470429065</v>
      </c>
      <c r="CK304" s="34">
        <v>3.35</v>
      </c>
      <c r="CL304" s="52">
        <f t="shared" si="402"/>
        <v>0.35816998419191237</v>
      </c>
      <c r="CM304" s="204">
        <f>VLOOKUP(N304,Coefficients!$E$12:$I$16,3)</f>
        <v>6.0350000000000001</v>
      </c>
      <c r="CN304" s="205">
        <f t="shared" si="403"/>
        <v>7.2999999999999995E-2</v>
      </c>
      <c r="CO304" s="203">
        <f t="shared" si="404"/>
        <v>6.6317527263095206</v>
      </c>
      <c r="CP304" s="189">
        <f t="shared" si="405"/>
        <v>387.21203691013091</v>
      </c>
      <c r="DV304" s="48">
        <f t="shared" si="419"/>
        <v>3.1036249450748864E-2</v>
      </c>
    </row>
    <row r="305" spans="1:126" s="135" customFormat="1" outlineLevel="1">
      <c r="A305" s="133"/>
      <c r="B305" s="56" t="s">
        <v>99</v>
      </c>
      <c r="C305" s="56" t="s">
        <v>196</v>
      </c>
      <c r="D305" s="56">
        <v>2063</v>
      </c>
      <c r="E305" s="57">
        <f>'MIROC(hires) (Wetter)'!M91</f>
        <v>24.596499999999999</v>
      </c>
      <c r="F305" s="57">
        <f>'MIROC(hires) (Wetter)'!S91</f>
        <v>62.255937500000002</v>
      </c>
      <c r="G305" s="57">
        <f>'MIROC(hires) (Wetter)'!K91</f>
        <v>654.75</v>
      </c>
      <c r="H305" s="146">
        <f t="shared" si="355"/>
        <v>2007</v>
      </c>
      <c r="I305" s="141" t="str">
        <f t="shared" si="356"/>
        <v>Pile No 243 @ Berth 107</v>
      </c>
      <c r="J305" s="205" t="str">
        <f t="shared" si="357"/>
        <v>splash</v>
      </c>
      <c r="K305" s="212">
        <f t="shared" si="358"/>
        <v>1</v>
      </c>
      <c r="L305" s="146" t="str">
        <f t="shared" si="359"/>
        <v>C1</v>
      </c>
      <c r="M305" s="146" t="str">
        <f t="shared" si="360"/>
        <v>CB4</v>
      </c>
      <c r="N305" s="146" t="str">
        <f t="shared" si="361"/>
        <v>CL5</v>
      </c>
      <c r="O305" s="146">
        <f t="shared" si="362"/>
        <v>0</v>
      </c>
      <c r="P305" s="146">
        <f t="shared" si="363"/>
        <v>50</v>
      </c>
      <c r="Q305" s="146">
        <f t="shared" si="364"/>
        <v>1200</v>
      </c>
      <c r="R305" s="146">
        <f t="shared" si="365"/>
        <v>60</v>
      </c>
      <c r="S305" s="146">
        <f t="shared" si="366"/>
        <v>0.37</v>
      </c>
      <c r="T305" s="146">
        <f t="shared" si="367"/>
        <v>310</v>
      </c>
      <c r="U305" s="205"/>
      <c r="V305" s="237">
        <f t="shared" si="386"/>
        <v>8.7424690169305E-2</v>
      </c>
      <c r="W305" s="214">
        <f t="shared" si="387"/>
        <v>3.2411282992794379</v>
      </c>
      <c r="X305" s="205"/>
      <c r="Y305" s="238">
        <f t="shared" si="388"/>
        <v>0.36420610336591008</v>
      </c>
      <c r="Z305" s="214">
        <f t="shared" si="389"/>
        <v>1.2200904462757989</v>
      </c>
      <c r="AA305" s="205"/>
      <c r="AB305" s="207">
        <f>INDEX(Coefficients!$O$3:$O$7,MATCH(S305,Coefficients!$O$3:$O$7))</f>
        <v>0.3</v>
      </c>
      <c r="AC305" s="207">
        <f>INDEX(Coefficients!$O$3:$O$7,MATCH(S305,Coefficients!$O$3:$O$7)+1)</f>
        <v>0.4</v>
      </c>
      <c r="AD305" s="212">
        <f>INDEX(Coefficients!$P$3:$P$7,MATCH(S305,Coefficients!$O$3:$O$7))</f>
        <v>50</v>
      </c>
      <c r="AE305" s="212">
        <f>INDEX(Coefficients!$P$3:$P$7,MATCH(S305,Coefficients!$O$3:$O$7)+1)</f>
        <v>41.8</v>
      </c>
      <c r="AF305" s="212">
        <f t="shared" si="368"/>
        <v>44.26</v>
      </c>
      <c r="AG305" s="136">
        <f t="shared" si="406"/>
        <v>2063</v>
      </c>
      <c r="AH305" s="137">
        <f t="shared" si="407"/>
        <v>24.596499999999999</v>
      </c>
      <c r="AI305" s="207">
        <f t="shared" si="390"/>
        <v>1369.9329999999995</v>
      </c>
      <c r="AJ305" s="213">
        <f t="shared" si="391"/>
        <v>21.405203124999993</v>
      </c>
      <c r="AK305" s="136">
        <v>75</v>
      </c>
      <c r="AL305" s="137">
        <f t="shared" si="408"/>
        <v>62.255937500000002</v>
      </c>
      <c r="AM305" s="214">
        <f t="shared" si="409"/>
        <v>1.0905930409416988</v>
      </c>
      <c r="AN305" s="207">
        <f>INDEX(Coefficients!$K$3:$K$10,MATCH(S305,Coefficients!$K$3:$K$10))</f>
        <v>0.35</v>
      </c>
      <c r="AO305" s="207">
        <f>INDEX(Coefficients!$K$3:$K$10,MATCH(S305,Coefficients!$K$3:$K$10)+1)</f>
        <v>0.4</v>
      </c>
      <c r="AP305" s="207">
        <f>INDEX(Coefficients!$L$3:$L$10,MATCH(S305,Coefficients!$K$3:$K$10))</f>
        <v>0.19142307491680963</v>
      </c>
      <c r="AQ305" s="207">
        <f>INDEX(Coefficients!$L$3:$L$10,MATCH(S305,Coefficients!$K$3:$K$10)+1)</f>
        <v>0.35425563574488944</v>
      </c>
      <c r="AR305" s="214">
        <f>INDEX(Coefficients!$M$3:$M$10,MATCH(S305,Coefficients!$K$3:$K$10))</f>
        <v>0.20023799980895765</v>
      </c>
      <c r="AS305" s="214">
        <f>INDEX(Coefficients!$M$3:$M$10,MATCH(S305,Coefficients!$K$3:$K$10)+1)</f>
        <v>0.20987997823914079</v>
      </c>
      <c r="AT305" s="92">
        <f t="shared" si="392"/>
        <v>2.5655609924804158E-5</v>
      </c>
      <c r="AU305" s="140">
        <f t="shared" si="373"/>
        <v>0.20409479118103091</v>
      </c>
      <c r="AV305" s="215">
        <f t="shared" si="393"/>
        <v>1.0978687394163993E-5</v>
      </c>
      <c r="AW305" s="118">
        <f t="shared" si="394"/>
        <v>3.4645362567476599E-2</v>
      </c>
      <c r="AX305" s="136">
        <f t="shared" si="374"/>
        <v>0.71366705445737511</v>
      </c>
      <c r="AY305" s="205">
        <f t="shared" si="410"/>
        <v>84.741590689541354</v>
      </c>
      <c r="AZ305" s="137">
        <f t="shared" si="411"/>
        <v>654.75</v>
      </c>
      <c r="BA305" s="213">
        <f t="shared" si="395"/>
        <v>30598.249999999996</v>
      </c>
      <c r="BB305" s="228">
        <f t="shared" si="396"/>
        <v>9.0838554687499987E-4</v>
      </c>
      <c r="BC305" s="136" t="str">
        <f t="shared" si="377"/>
        <v>YES</v>
      </c>
      <c r="BD305" s="209">
        <f t="shared" si="412"/>
        <v>4.3712345084652497</v>
      </c>
      <c r="BE305" s="52">
        <f t="shared" si="379"/>
        <v>8.7424690169305E-2</v>
      </c>
      <c r="BF305" s="126">
        <f t="shared" si="413"/>
        <v>3.2411282992794379</v>
      </c>
      <c r="BG305" s="46">
        <f t="shared" si="397"/>
        <v>-0.84781830032382266</v>
      </c>
      <c r="BH305" s="204">
        <f>VLOOKUP(M305,Coefficients!$E$4:$I$7,3)</f>
        <v>0.43099999999999999</v>
      </c>
      <c r="BI305" s="136">
        <f t="shared" si="398"/>
        <v>7.2999999999999995E-2</v>
      </c>
      <c r="BJ305" s="50">
        <f t="shared" si="399"/>
        <v>0.47521190592187473</v>
      </c>
      <c r="BK305" s="134">
        <f t="shared" si="400"/>
        <v>28.128631609031473</v>
      </c>
      <c r="BL305" s="46"/>
      <c r="BM305" s="44"/>
      <c r="CB305" s="205" t="str">
        <f t="shared" si="414"/>
        <v>splash</v>
      </c>
      <c r="CC305" s="212">
        <f t="shared" si="415"/>
        <v>1</v>
      </c>
      <c r="CD305" s="205">
        <f>IF(CB305="atmospheric",IF(CC305&gt;=1,Coefficients!$T$5,Coefficients!$T$4),Coefficients!$T$3)</f>
        <v>7.35</v>
      </c>
      <c r="CE305" s="136">
        <f>IF(S305&lt;Coefficients!$V$3,Coefficients!$X$3-(Coefficients!$X$4-Coefficients!$X$3)*(Coefficients!$V$3-S305)/(Coefficients!$V$4-Coefficients!$V$3),IF(S305&gt;Coefficients!$V$6,(Coefficients!$X$6-Coefficients!$X$5)*(S305-Coefficients!$V$6)/(Coefficients!$V$6-Coefficients!$V$5)+Coefficients!$X$6,VLOOKUP(S305,Coefficients!$V$3:$X$6,3)))</f>
        <v>5.1999999999999975</v>
      </c>
      <c r="CF305" s="119">
        <f t="shared" si="401"/>
        <v>1.6409601519999992E-4</v>
      </c>
      <c r="CG305" s="136">
        <f>VLOOKUP(CB305,Coefficients!$Z$4:$AD$7,4,FALSE)</f>
        <v>0.26500000000000001</v>
      </c>
      <c r="CH305" s="136">
        <f>VLOOKUP(CB305,Coefficients!$Z$4:$AD$7,2,FALSE)</f>
        <v>0.37</v>
      </c>
      <c r="CI305" s="214">
        <f t="shared" si="416"/>
        <v>6.6415551294832769</v>
      </c>
      <c r="CJ305" s="47">
        <f t="shared" si="417"/>
        <v>1.2200904462757989</v>
      </c>
      <c r="CK305" s="34">
        <v>3.35</v>
      </c>
      <c r="CL305" s="52">
        <f t="shared" si="402"/>
        <v>0.36420610336591008</v>
      </c>
      <c r="CM305" s="204">
        <f>VLOOKUP(N305,Coefficients!$E$12:$I$16,3)</f>
        <v>6.0350000000000001</v>
      </c>
      <c r="CN305" s="205">
        <f t="shared" si="403"/>
        <v>7.2999999999999995E-2</v>
      </c>
      <c r="CO305" s="203">
        <f t="shared" si="404"/>
        <v>6.6540692627343718</v>
      </c>
      <c r="CP305" s="189">
        <f t="shared" si="405"/>
        <v>393.86610617286527</v>
      </c>
      <c r="DV305" s="48">
        <f t="shared" si="419"/>
        <v>3.184060574453456E-2</v>
      </c>
    </row>
    <row r="306" spans="1:126" s="135" customFormat="1" outlineLevel="1">
      <c r="A306" s="133"/>
      <c r="B306" s="56" t="s">
        <v>99</v>
      </c>
      <c r="C306" s="56" t="s">
        <v>196</v>
      </c>
      <c r="D306" s="56">
        <v>2064</v>
      </c>
      <c r="E306" s="57">
        <f>'MIROC(hires) (Wetter)'!M92</f>
        <v>24.716999999999999</v>
      </c>
      <c r="F306" s="57">
        <f>'MIROC(hires) (Wetter)'!S92</f>
        <v>62.250624999999999</v>
      </c>
      <c r="G306" s="57">
        <f>'MIROC(hires) (Wetter)'!K92</f>
        <v>662.5</v>
      </c>
      <c r="H306" s="146">
        <f t="shared" ref="H306:H312" si="420">$H$26</f>
        <v>2007</v>
      </c>
      <c r="I306" s="141" t="str">
        <f t="shared" ref="I306:I312" si="421">$I$26</f>
        <v>Pile No 243 @ Berth 107</v>
      </c>
      <c r="J306" s="205" t="str">
        <f t="shared" ref="J306:J312" si="422">$J$26</f>
        <v>splash</v>
      </c>
      <c r="K306" s="212">
        <f t="shared" ref="K306:K312" si="423">$K$26</f>
        <v>1</v>
      </c>
      <c r="L306" s="146" t="str">
        <f t="shared" ref="L306:L312" si="424">$L$26</f>
        <v>C1</v>
      </c>
      <c r="M306" s="146" t="str">
        <f t="shared" ref="M306:M312" si="425">$M$26</f>
        <v>CB4</v>
      </c>
      <c r="N306" s="146" t="str">
        <f t="shared" ref="N306:N312" si="426">$N$26</f>
        <v>CL5</v>
      </c>
      <c r="O306" s="146">
        <f t="shared" ref="O306:O312" si="427">$O$26</f>
        <v>0</v>
      </c>
      <c r="P306" s="146">
        <f t="shared" ref="P306:P312" si="428">$P$26</f>
        <v>50</v>
      </c>
      <c r="Q306" s="146">
        <f t="shared" ref="Q306:Q312" si="429">$Q$26</f>
        <v>1200</v>
      </c>
      <c r="R306" s="146">
        <f t="shared" ref="R306:R312" si="430">$R$26</f>
        <v>60</v>
      </c>
      <c r="S306" s="146">
        <f t="shared" ref="S306:S312" si="431">$S$26</f>
        <v>0.37</v>
      </c>
      <c r="T306" s="146">
        <f t="shared" ref="T306:T312" si="432">$T$26</f>
        <v>310</v>
      </c>
      <c r="U306" s="205"/>
      <c r="V306" s="237">
        <f t="shared" si="386"/>
        <v>8.8200246031639437E-2</v>
      </c>
      <c r="W306" s="214">
        <f t="shared" si="387"/>
        <v>3.27990609239616</v>
      </c>
      <c r="X306" s="205"/>
      <c r="Y306" s="238">
        <f t="shared" si="388"/>
        <v>0.37021448938578583</v>
      </c>
      <c r="Z306" s="214">
        <f t="shared" si="389"/>
        <v>1.2402185394423826</v>
      </c>
      <c r="AA306" s="205"/>
      <c r="AB306" s="207">
        <f>INDEX(Coefficients!$O$3:$O$7,MATCH(S306,Coefficients!$O$3:$O$7))</f>
        <v>0.3</v>
      </c>
      <c r="AC306" s="207">
        <f>INDEX(Coefficients!$O$3:$O$7,MATCH(S306,Coefficients!$O$3:$O$7)+1)</f>
        <v>0.4</v>
      </c>
      <c r="AD306" s="212">
        <f>INDEX(Coefficients!$P$3:$P$7,MATCH(S306,Coefficients!$O$3:$O$7))</f>
        <v>50</v>
      </c>
      <c r="AE306" s="212">
        <f>INDEX(Coefficients!$P$3:$P$7,MATCH(S306,Coefficients!$O$3:$O$7)+1)</f>
        <v>41.8</v>
      </c>
      <c r="AF306" s="212">
        <f t="shared" ref="AF306:AF312" si="433">AD306+(S306-AB306)/(AC306-AB306)*(AE306-AD306)</f>
        <v>44.26</v>
      </c>
      <c r="AG306" s="136">
        <f t="shared" ref="AG306:AG312" si="434">D306</f>
        <v>2064</v>
      </c>
      <c r="AH306" s="137">
        <f t="shared" ref="AH306:AH312" si="435">E306</f>
        <v>24.716999999999999</v>
      </c>
      <c r="AI306" s="207">
        <f t="shared" si="390"/>
        <v>1394.6499999999996</v>
      </c>
      <c r="AJ306" s="213">
        <f t="shared" si="391"/>
        <v>21.456153846153839</v>
      </c>
      <c r="AK306" s="136">
        <v>76</v>
      </c>
      <c r="AL306" s="137">
        <f t="shared" ref="AL306:AL312" si="436">F306</f>
        <v>62.250624999999999</v>
      </c>
      <c r="AM306" s="214">
        <f t="shared" ref="AM306:AM312" si="437">EXP(AF306/RR*(1/293-1/(273+AJ306)))</f>
        <v>1.0940106936610654</v>
      </c>
      <c r="AN306" s="207">
        <f>INDEX(Coefficients!$K$3:$K$10,MATCH(S306,Coefficients!$K$3:$K$10))</f>
        <v>0.35</v>
      </c>
      <c r="AO306" s="207">
        <f>INDEX(Coefficients!$K$3:$K$10,MATCH(S306,Coefficients!$K$3:$K$10)+1)</f>
        <v>0.4</v>
      </c>
      <c r="AP306" s="207">
        <f>INDEX(Coefficients!$L$3:$L$10,MATCH(S306,Coefficients!$K$3:$K$10))</f>
        <v>0.19142307491680963</v>
      </c>
      <c r="AQ306" s="207">
        <f>INDEX(Coefficients!$L$3:$L$10,MATCH(S306,Coefficients!$K$3:$K$10)+1)</f>
        <v>0.35425563574488944</v>
      </c>
      <c r="AR306" s="214">
        <f>INDEX(Coefficients!$M$3:$M$10,MATCH(S306,Coefficients!$K$3:$K$10))</f>
        <v>0.20023799980895765</v>
      </c>
      <c r="AS306" s="214">
        <f>INDEX(Coefficients!$M$3:$M$10,MATCH(S306,Coefficients!$K$3:$K$10)+1)</f>
        <v>0.20987997823914079</v>
      </c>
      <c r="AT306" s="92">
        <f t="shared" si="392"/>
        <v>2.5655609924804158E-5</v>
      </c>
      <c r="AU306" s="140">
        <f t="shared" ref="AU306:AU312" si="438">AR306+(S306-AN306)/(AO306-AN306)*(AS306-AR306)</f>
        <v>0.20409479118103091</v>
      </c>
      <c r="AV306" s="215">
        <f t="shared" si="393"/>
        <v>1.0944002179864462E-5</v>
      </c>
      <c r="AW306" s="118">
        <f t="shared" si="394"/>
        <v>3.4535906693382148E-2</v>
      </c>
      <c r="AX306" s="136">
        <f t="shared" ref="AX306:AX312" si="439">1-EXP(-3.38*S306)</f>
        <v>0.71366705445737511</v>
      </c>
      <c r="AY306" s="205">
        <f t="shared" ref="AY306:AY312" si="440">0.75*T306*CaO*AX306*(MCO2_/MCaO)</f>
        <v>84.741590689541354</v>
      </c>
      <c r="AZ306" s="137">
        <f t="shared" ref="AZ306:AZ312" si="441">G306</f>
        <v>662.5</v>
      </c>
      <c r="BA306" s="213">
        <f t="shared" si="395"/>
        <v>31260.749999999996</v>
      </c>
      <c r="BB306" s="228">
        <f t="shared" si="396"/>
        <v>9.1377576923076906E-4</v>
      </c>
      <c r="BC306" s="136" t="str">
        <f t="shared" ref="BC306:BC312" si="442">IF(AK306&gt;=12,IF(AL306&gt;=50,"YES","NO"),"NO")</f>
        <v>YES</v>
      </c>
      <c r="BD306" s="209">
        <f t="shared" ref="BD306:BD312" si="443">IF(BC306="YES",SQRT((2*AM306*AW306/AY306)*kurban*BB306*(AG306-($C$20-1)))*(1/(AG306-($C$20-1)))^nm*1000,0)</f>
        <v>4.4100123015819719</v>
      </c>
      <c r="BE306" s="52">
        <f t="shared" ref="BE306:BE312" si="444">BD306/P306</f>
        <v>8.8200246031639437E-2</v>
      </c>
      <c r="BF306" s="126">
        <f t="shared" ref="BF306:BF312" si="445">BD306-VLOOKUP($C$20,$AG$242:$BD$312,24)</f>
        <v>3.27990609239616</v>
      </c>
      <c r="BG306" s="46">
        <f t="shared" si="397"/>
        <v>-0.84830897970818975</v>
      </c>
      <c r="BH306" s="204">
        <f>VLOOKUP(M306,Coefficients!$E$4:$I$7,3)</f>
        <v>0.43099999999999999</v>
      </c>
      <c r="BI306" s="136">
        <f t="shared" si="398"/>
        <v>7.2999999999999995E-2</v>
      </c>
      <c r="BJ306" s="50">
        <f t="shared" si="399"/>
        <v>0.47681496846153826</v>
      </c>
      <c r="BK306" s="134">
        <f t="shared" si="400"/>
        <v>28.605446577493012</v>
      </c>
      <c r="BL306" s="46"/>
      <c r="BM306" s="44"/>
      <c r="CB306" s="205" t="str">
        <f t="shared" ref="CB306:CB312" si="446">J306</f>
        <v>splash</v>
      </c>
      <c r="CC306" s="212">
        <f t="shared" ref="CC306:CC312" si="447">K306</f>
        <v>1</v>
      </c>
      <c r="CD306" s="205">
        <f>IF(CB306="atmospheric",IF(CC306&gt;=1,Coefficients!$T$5,Coefficients!$T$4),Coefficients!$T$3)</f>
        <v>7.35</v>
      </c>
      <c r="CE306" s="136">
        <f>IF(S306&lt;Coefficients!$V$3,Coefficients!$X$3-(Coefficients!$X$4-Coefficients!$X$3)*(Coefficients!$V$3-S306)/(Coefficients!$V$4-Coefficients!$V$3),IF(S306&gt;Coefficients!$V$6,(Coefficients!$X$6-Coefficients!$X$5)*(S306-Coefficients!$V$6)/(Coefficients!$V$6-Coefficients!$V$5)+Coefficients!$X$6,VLOOKUP(S306,Coefficients!$V$3:$X$6,3)))</f>
        <v>5.1999999999999975</v>
      </c>
      <c r="CF306" s="119">
        <f t="shared" si="401"/>
        <v>1.6409601519999992E-4</v>
      </c>
      <c r="CG306" s="136">
        <f>VLOOKUP(CB306,Coefficients!$Z$4:$AD$7,4,FALSE)</f>
        <v>0.26500000000000001</v>
      </c>
      <c r="CH306" s="136">
        <f>VLOOKUP(CB306,Coefficients!$Z$4:$AD$7,2,FALSE)</f>
        <v>0.37</v>
      </c>
      <c r="CI306" s="214">
        <f t="shared" ref="CI306:CI312" si="448">CD306*(1-ERF(BD306/(2*(SQRT(CG306*kt*kc*AM306*CF306*10^6*(1/(AG306-($C$20-1)))^CH306*(AG306-($C$20-1)))))))</f>
        <v>6.6398726261810843</v>
      </c>
      <c r="CJ306" s="47">
        <f t="shared" ref="CJ306:CJ312" si="449">CD306*(1-ERF(P306/(2*(SQRT(CG306*kt*kc*AM306*CF306*10^6*(1/(AG306-($C$20-1)))^CH306*(AG306-($C$20-1)))))))</f>
        <v>1.2402185394423826</v>
      </c>
      <c r="CK306" s="34">
        <v>3.35</v>
      </c>
      <c r="CL306" s="52">
        <f t="shared" si="402"/>
        <v>0.37021448938578583</v>
      </c>
      <c r="CM306" s="204">
        <f>VLOOKUP(N306,Coefficients!$E$12:$I$16,3)</f>
        <v>6.0350000000000001</v>
      </c>
      <c r="CN306" s="205">
        <f t="shared" si="403"/>
        <v>7.2999999999999995E-2</v>
      </c>
      <c r="CO306" s="203">
        <f t="shared" si="404"/>
        <v>6.6765158576923049</v>
      </c>
      <c r="CP306" s="189">
        <f t="shared" si="405"/>
        <v>400.5426220305576</v>
      </c>
      <c r="DV306" s="48">
        <f t="shared" si="419"/>
        <v>3.265300904830408E-2</v>
      </c>
    </row>
    <row r="307" spans="1:126" s="135" customFormat="1" outlineLevel="1">
      <c r="A307" s="133"/>
      <c r="B307" s="56" t="s">
        <v>99</v>
      </c>
      <c r="C307" s="56" t="s">
        <v>196</v>
      </c>
      <c r="D307" s="56">
        <v>2065</v>
      </c>
      <c r="E307" s="57">
        <f>'MIROC(hires) (Wetter)'!M93</f>
        <v>24.837499999999999</v>
      </c>
      <c r="F307" s="57">
        <f>'MIROC(hires) (Wetter)'!S93</f>
        <v>62.245312499999997</v>
      </c>
      <c r="G307" s="57">
        <f>'MIROC(hires) (Wetter)'!K93</f>
        <v>670.25</v>
      </c>
      <c r="H307" s="146">
        <f t="shared" si="420"/>
        <v>2007</v>
      </c>
      <c r="I307" s="141" t="str">
        <f t="shared" si="421"/>
        <v>Pile No 243 @ Berth 107</v>
      </c>
      <c r="J307" s="205" t="str">
        <f t="shared" si="422"/>
        <v>splash</v>
      </c>
      <c r="K307" s="212">
        <f t="shared" si="423"/>
        <v>1</v>
      </c>
      <c r="L307" s="146" t="str">
        <f t="shared" si="424"/>
        <v>C1</v>
      </c>
      <c r="M307" s="146" t="str">
        <f t="shared" si="425"/>
        <v>CB4</v>
      </c>
      <c r="N307" s="146" t="str">
        <f t="shared" si="426"/>
        <v>CL5</v>
      </c>
      <c r="O307" s="146">
        <f t="shared" si="427"/>
        <v>0</v>
      </c>
      <c r="P307" s="146">
        <f t="shared" si="428"/>
        <v>50</v>
      </c>
      <c r="Q307" s="146">
        <f t="shared" si="429"/>
        <v>1200</v>
      </c>
      <c r="R307" s="146">
        <f t="shared" si="430"/>
        <v>60</v>
      </c>
      <c r="S307" s="146">
        <f t="shared" si="431"/>
        <v>0.37</v>
      </c>
      <c r="T307" s="146">
        <f t="shared" si="432"/>
        <v>310</v>
      </c>
      <c r="U307" s="205"/>
      <c r="V307" s="237">
        <f t="shared" ref="V307:V312" si="450">BE307</f>
        <v>8.8978893392555936E-2</v>
      </c>
      <c r="W307" s="214">
        <f t="shared" ref="W307:W312" si="451">BF307</f>
        <v>3.3188384604419849</v>
      </c>
      <c r="X307" s="205"/>
      <c r="Y307" s="238">
        <f t="shared" ref="Y307:Y312" si="452">CL307</f>
        <v>0.37619522634256297</v>
      </c>
      <c r="Z307" s="214">
        <f t="shared" ref="Z307:Z312" si="453">CJ307</f>
        <v>1.2602540082475859</v>
      </c>
      <c r="AA307" s="205"/>
      <c r="AB307" s="207">
        <f>INDEX(Coefficients!$O$3:$O$7,MATCH(S307,Coefficients!$O$3:$O$7))</f>
        <v>0.3</v>
      </c>
      <c r="AC307" s="207">
        <f>INDEX(Coefficients!$O$3:$O$7,MATCH(S307,Coefficients!$O$3:$O$7)+1)</f>
        <v>0.4</v>
      </c>
      <c r="AD307" s="212">
        <f>INDEX(Coefficients!$P$3:$P$7,MATCH(S307,Coefficients!$O$3:$O$7))</f>
        <v>50</v>
      </c>
      <c r="AE307" s="212">
        <f>INDEX(Coefficients!$P$3:$P$7,MATCH(S307,Coefficients!$O$3:$O$7)+1)</f>
        <v>41.8</v>
      </c>
      <c r="AF307" s="212">
        <f t="shared" si="433"/>
        <v>44.26</v>
      </c>
      <c r="AG307" s="136">
        <f t="shared" si="434"/>
        <v>2065</v>
      </c>
      <c r="AH307" s="137">
        <f t="shared" si="435"/>
        <v>24.837499999999999</v>
      </c>
      <c r="AI307" s="207">
        <f t="shared" ref="AI307:AI312" si="454">IF(AG307&gt;=$C$20,AH307+AI306,0)</f>
        <v>1419.4874999999997</v>
      </c>
      <c r="AJ307" s="213">
        <f t="shared" ref="AJ307:AJ312" si="455">IF(ISERROR(AI307/(AG307-($C$20-1))),0,AI307/(AG307-($C$20-1)))</f>
        <v>21.50738636363636</v>
      </c>
      <c r="AK307" s="136">
        <v>77</v>
      </c>
      <c r="AL307" s="137">
        <f t="shared" si="436"/>
        <v>62.245312499999997</v>
      </c>
      <c r="AM307" s="214">
        <f t="shared" si="437"/>
        <v>1.0974568497872841</v>
      </c>
      <c r="AN307" s="207">
        <f>INDEX(Coefficients!$K$3:$K$10,MATCH(S307,Coefficients!$K$3:$K$10))</f>
        <v>0.35</v>
      </c>
      <c r="AO307" s="207">
        <f>INDEX(Coefficients!$K$3:$K$10,MATCH(S307,Coefficients!$K$3:$K$10)+1)</f>
        <v>0.4</v>
      </c>
      <c r="AP307" s="207">
        <f>INDEX(Coefficients!$L$3:$L$10,MATCH(S307,Coefficients!$K$3:$K$10))</f>
        <v>0.19142307491680963</v>
      </c>
      <c r="AQ307" s="207">
        <f>INDEX(Coefficients!$L$3:$L$10,MATCH(S307,Coefficients!$K$3:$K$10)+1)</f>
        <v>0.35425563574488944</v>
      </c>
      <c r="AR307" s="214">
        <f>INDEX(Coefficients!$M$3:$M$10,MATCH(S307,Coefficients!$K$3:$K$10))</f>
        <v>0.20023799980895765</v>
      </c>
      <c r="AS307" s="214">
        <f>INDEX(Coefficients!$M$3:$M$10,MATCH(S307,Coefficients!$K$3:$K$10)+1)</f>
        <v>0.20987997823914079</v>
      </c>
      <c r="AT307" s="92">
        <f t="shared" ref="AT307:AT312" si="456">(AP307+(S307-AN307)/(AO307-AN307)*(AQ307-AP307))*10^-4</f>
        <v>2.5655609924804158E-5</v>
      </c>
      <c r="AU307" s="140">
        <f t="shared" si="438"/>
        <v>0.20409479118103091</v>
      </c>
      <c r="AV307" s="215">
        <f t="shared" ref="AV307:AV312" si="457">AT307*(AG307-($C$20-1))^(-AU307)</f>
        <v>1.0909953618222723E-5</v>
      </c>
      <c r="AW307" s="118">
        <f t="shared" ref="AW307:AW312" si="458">AV307*31556926/10000</f>
        <v>3.4428459899368671E-2</v>
      </c>
      <c r="AX307" s="136">
        <f t="shared" si="439"/>
        <v>0.71366705445737511</v>
      </c>
      <c r="AY307" s="205">
        <f t="shared" si="440"/>
        <v>84.741590689541354</v>
      </c>
      <c r="AZ307" s="137">
        <f t="shared" si="441"/>
        <v>670.25</v>
      </c>
      <c r="BA307" s="213">
        <f t="shared" ref="BA307:BA312" si="459">IF(AG307&gt;=$C$20,BA306+AZ307,0)</f>
        <v>31930.999999999996</v>
      </c>
      <c r="BB307" s="228">
        <f t="shared" ref="BB307:BB312" si="460">BA307/(AG307-($C$20-1))*0.0019*10^-3</f>
        <v>9.1922575757575752E-4</v>
      </c>
      <c r="BC307" s="136" t="str">
        <f t="shared" si="442"/>
        <v>YES</v>
      </c>
      <c r="BD307" s="209">
        <f t="shared" si="443"/>
        <v>4.4489446696277968</v>
      </c>
      <c r="BE307" s="52">
        <f t="shared" si="444"/>
        <v>8.8978893392555936E-2</v>
      </c>
      <c r="BF307" s="126">
        <f t="shared" si="445"/>
        <v>3.3188384604419849</v>
      </c>
      <c r="BG307" s="46">
        <f t="shared" ref="BG307:BG312" si="461">((SQRT(AM307*BB307)/SQRT(VLOOKUP($C$20,$AG$242:$BD$312,7)*VLOOKUP($C$20,$AG$242:$BD$312,22)*(AG307-($C$20-1))))-1)</f>
        <v>-0.84877666901935678</v>
      </c>
      <c r="BH307" s="204">
        <f>VLOOKUP(M307,Coefficients!$E$4:$I$7,3)</f>
        <v>0.43099999999999999</v>
      </c>
      <c r="BI307" s="136">
        <f t="shared" ref="BI307:BI312" si="462">IF($AJ307&lt;20,0.025,0.073)</f>
        <v>7.2999999999999995E-2</v>
      </c>
      <c r="BJ307" s="50">
        <f t="shared" ref="BJ307:BJ312" si="463">BH307*(1+BI307*($AJ307-20))</f>
        <v>0.47842689715909081</v>
      </c>
      <c r="BK307" s="134">
        <f t="shared" ref="BK307:BK312" si="464">BK306+BJ307</f>
        <v>29.083873474652101</v>
      </c>
      <c r="BL307" s="46"/>
      <c r="BM307" s="44"/>
      <c r="CB307" s="205" t="str">
        <f t="shared" si="446"/>
        <v>splash</v>
      </c>
      <c r="CC307" s="212">
        <f t="shared" si="447"/>
        <v>1</v>
      </c>
      <c r="CD307" s="205">
        <f>IF(CB307="atmospheric",IF(CC307&gt;=1,Coefficients!$T$5,Coefficients!$T$4),Coefficients!$T$3)</f>
        <v>7.35</v>
      </c>
      <c r="CE307" s="136">
        <f>IF(S307&lt;Coefficients!$V$3,Coefficients!$X$3-(Coefficients!$X$4-Coefficients!$X$3)*(Coefficients!$V$3-S307)/(Coefficients!$V$4-Coefficients!$V$3),IF(S307&gt;Coefficients!$V$6,(Coefficients!$X$6-Coefficients!$X$5)*(S307-Coefficients!$V$6)/(Coefficients!$V$6-Coefficients!$V$5)+Coefficients!$X$6,VLOOKUP(S307,Coefficients!$V$3:$X$6,3)))</f>
        <v>5.1999999999999975</v>
      </c>
      <c r="CF307" s="119">
        <f t="shared" ref="CF307:CF312" si="465">CE307*10^-12*31556926</f>
        <v>1.6409601519999992E-4</v>
      </c>
      <c r="CG307" s="136">
        <f>VLOOKUP(CB307,Coefficients!$Z$4:$AD$7,4,FALSE)</f>
        <v>0.26500000000000001</v>
      </c>
      <c r="CH307" s="136">
        <f>VLOOKUP(CB307,Coefficients!$Z$4:$AD$7,2,FALSE)</f>
        <v>0.37</v>
      </c>
      <c r="CI307" s="214">
        <f t="shared" si="448"/>
        <v>6.6381692512742347</v>
      </c>
      <c r="CJ307" s="47">
        <f t="shared" si="449"/>
        <v>1.2602540082475859</v>
      </c>
      <c r="CK307" s="34">
        <v>3.35</v>
      </c>
      <c r="CL307" s="52">
        <f t="shared" ref="CL307:CL312" si="466">CJ307/CK307</f>
        <v>0.37619522634256297</v>
      </c>
      <c r="CM307" s="204">
        <f>VLOOKUP(N307,Coefficients!$E$12:$I$16,3)</f>
        <v>6.0350000000000001</v>
      </c>
      <c r="CN307" s="205">
        <f t="shared" ref="CN307:CN312" si="467">IF($AJ307&lt;20,0.025,0.073)</f>
        <v>7.2999999999999995E-2</v>
      </c>
      <c r="CO307" s="203">
        <f t="shared" ref="CO307:CO312" si="468">CM307*(1+CN307*($AJ307-20))</f>
        <v>6.6990865994318174</v>
      </c>
      <c r="CP307" s="189">
        <f t="shared" ref="CP307:CP312" si="469">CP306+CO307</f>
        <v>407.24170862998943</v>
      </c>
      <c r="DV307" s="48">
        <f t="shared" si="419"/>
        <v>3.3473434939523358E-2</v>
      </c>
    </row>
    <row r="308" spans="1:126" s="135" customFormat="1" outlineLevel="1">
      <c r="A308" s="133"/>
      <c r="B308" s="56" t="s">
        <v>99</v>
      </c>
      <c r="C308" s="56" t="s">
        <v>196</v>
      </c>
      <c r="D308" s="56">
        <v>2066</v>
      </c>
      <c r="E308" s="57">
        <f>'MIROC(hires) (Wetter)'!M94</f>
        <v>24.957999999999998</v>
      </c>
      <c r="F308" s="57">
        <f>'MIROC(hires) (Wetter)'!S94</f>
        <v>62.24</v>
      </c>
      <c r="G308" s="57">
        <f>'MIROC(hires) (Wetter)'!K94</f>
        <v>678</v>
      </c>
      <c r="H308" s="146">
        <f t="shared" si="420"/>
        <v>2007</v>
      </c>
      <c r="I308" s="141" t="str">
        <f t="shared" si="421"/>
        <v>Pile No 243 @ Berth 107</v>
      </c>
      <c r="J308" s="205" t="str">
        <f t="shared" si="422"/>
        <v>splash</v>
      </c>
      <c r="K308" s="212">
        <f t="shared" si="423"/>
        <v>1</v>
      </c>
      <c r="L308" s="146" t="str">
        <f t="shared" si="424"/>
        <v>C1</v>
      </c>
      <c r="M308" s="146" t="str">
        <f t="shared" si="425"/>
        <v>CB4</v>
      </c>
      <c r="N308" s="146" t="str">
        <f t="shared" si="426"/>
        <v>CL5</v>
      </c>
      <c r="O308" s="146">
        <f t="shared" si="427"/>
        <v>0</v>
      </c>
      <c r="P308" s="146">
        <f t="shared" si="428"/>
        <v>50</v>
      </c>
      <c r="Q308" s="146">
        <f t="shared" si="429"/>
        <v>1200</v>
      </c>
      <c r="R308" s="146">
        <f t="shared" si="430"/>
        <v>60</v>
      </c>
      <c r="S308" s="146">
        <f t="shared" si="431"/>
        <v>0.37</v>
      </c>
      <c r="T308" s="146">
        <f t="shared" si="432"/>
        <v>310</v>
      </c>
      <c r="U308" s="205"/>
      <c r="V308" s="237">
        <f t="shared" si="450"/>
        <v>8.9760571831666136E-2</v>
      </c>
      <c r="W308" s="214">
        <f t="shared" si="451"/>
        <v>3.3579223823974949</v>
      </c>
      <c r="X308" s="205"/>
      <c r="Y308" s="238">
        <f t="shared" si="452"/>
        <v>0.38214821503198637</v>
      </c>
      <c r="Z308" s="214">
        <f t="shared" si="453"/>
        <v>1.2801965203571544</v>
      </c>
      <c r="AA308" s="205"/>
      <c r="AB308" s="207">
        <f>INDEX(Coefficients!$O$3:$O$7,MATCH(S308,Coefficients!$O$3:$O$7))</f>
        <v>0.3</v>
      </c>
      <c r="AC308" s="207">
        <f>INDEX(Coefficients!$O$3:$O$7,MATCH(S308,Coefficients!$O$3:$O$7)+1)</f>
        <v>0.4</v>
      </c>
      <c r="AD308" s="212">
        <f>INDEX(Coefficients!$P$3:$P$7,MATCH(S308,Coefficients!$O$3:$O$7))</f>
        <v>50</v>
      </c>
      <c r="AE308" s="212">
        <f>INDEX(Coefficients!$P$3:$P$7,MATCH(S308,Coefficients!$O$3:$O$7)+1)</f>
        <v>41.8</v>
      </c>
      <c r="AF308" s="212">
        <f t="shared" si="433"/>
        <v>44.26</v>
      </c>
      <c r="AG308" s="136">
        <f t="shared" si="434"/>
        <v>2066</v>
      </c>
      <c r="AH308" s="137">
        <f t="shared" si="435"/>
        <v>24.957999999999998</v>
      </c>
      <c r="AI308" s="207">
        <f t="shared" si="454"/>
        <v>1444.4454999999998</v>
      </c>
      <c r="AJ308" s="213">
        <f t="shared" si="455"/>
        <v>21.558888059701491</v>
      </c>
      <c r="AK308" s="136">
        <v>78</v>
      </c>
      <c r="AL308" s="137">
        <f t="shared" si="436"/>
        <v>62.24</v>
      </c>
      <c r="AM308" s="214">
        <f t="shared" si="437"/>
        <v>1.1009308394668498</v>
      </c>
      <c r="AN308" s="207">
        <f>INDEX(Coefficients!$K$3:$K$10,MATCH(S308,Coefficients!$K$3:$K$10))</f>
        <v>0.35</v>
      </c>
      <c r="AO308" s="207">
        <f>INDEX(Coefficients!$K$3:$K$10,MATCH(S308,Coefficients!$K$3:$K$10)+1)</f>
        <v>0.4</v>
      </c>
      <c r="AP308" s="207">
        <f>INDEX(Coefficients!$L$3:$L$10,MATCH(S308,Coefficients!$K$3:$K$10))</f>
        <v>0.19142307491680963</v>
      </c>
      <c r="AQ308" s="207">
        <f>INDEX(Coefficients!$L$3:$L$10,MATCH(S308,Coefficients!$K$3:$K$10)+1)</f>
        <v>0.35425563574488944</v>
      </c>
      <c r="AR308" s="214">
        <f>INDEX(Coefficients!$M$3:$M$10,MATCH(S308,Coefficients!$K$3:$K$10))</f>
        <v>0.20023799980895765</v>
      </c>
      <c r="AS308" s="214">
        <f>INDEX(Coefficients!$M$3:$M$10,MATCH(S308,Coefficients!$K$3:$K$10)+1)</f>
        <v>0.20987997823914079</v>
      </c>
      <c r="AT308" s="92">
        <f t="shared" si="456"/>
        <v>2.5655609924804158E-5</v>
      </c>
      <c r="AU308" s="140">
        <f t="shared" si="438"/>
        <v>0.20409479118103091</v>
      </c>
      <c r="AV308" s="215">
        <f t="shared" si="457"/>
        <v>1.0876520639148075E-5</v>
      </c>
      <c r="AW308" s="118">
        <f t="shared" si="458"/>
        <v>3.432295569470685E-2</v>
      </c>
      <c r="AX308" s="136">
        <f t="shared" si="439"/>
        <v>0.71366705445737511</v>
      </c>
      <c r="AY308" s="205">
        <f t="shared" si="440"/>
        <v>84.741590689541354</v>
      </c>
      <c r="AZ308" s="137">
        <f t="shared" si="441"/>
        <v>678</v>
      </c>
      <c r="BA308" s="213">
        <f t="shared" si="459"/>
        <v>32608.999999999996</v>
      </c>
      <c r="BB308" s="228">
        <f t="shared" si="460"/>
        <v>9.247328358208954E-4</v>
      </c>
      <c r="BC308" s="136" t="str">
        <f t="shared" si="442"/>
        <v>YES</v>
      </c>
      <c r="BD308" s="209">
        <f t="shared" si="443"/>
        <v>4.4880285915833067</v>
      </c>
      <c r="BE308" s="52">
        <f t="shared" si="444"/>
        <v>8.9760571831666136E-2</v>
      </c>
      <c r="BF308" s="126">
        <f t="shared" si="445"/>
        <v>3.3579223823974949</v>
      </c>
      <c r="BG308" s="46">
        <f t="shared" si="461"/>
        <v>-0.84922244196207552</v>
      </c>
      <c r="BH308" s="204">
        <f>VLOOKUP(M308,Coefficients!$E$4:$I$7,3)</f>
        <v>0.43099999999999999</v>
      </c>
      <c r="BI308" s="136">
        <f t="shared" si="462"/>
        <v>7.2999999999999995E-2</v>
      </c>
      <c r="BJ308" s="50">
        <f t="shared" si="463"/>
        <v>0.48004729502238797</v>
      </c>
      <c r="BK308" s="134">
        <f t="shared" si="464"/>
        <v>29.563920769674489</v>
      </c>
      <c r="BL308" s="46"/>
      <c r="BM308" s="44"/>
      <c r="CB308" s="205" t="str">
        <f t="shared" si="446"/>
        <v>splash</v>
      </c>
      <c r="CC308" s="212">
        <f t="shared" si="447"/>
        <v>1</v>
      </c>
      <c r="CD308" s="205">
        <f>IF(CB308="atmospheric",IF(CC308&gt;=1,Coefficients!$T$5,Coefficients!$T$4),Coefficients!$T$3)</f>
        <v>7.35</v>
      </c>
      <c r="CE308" s="136">
        <f>IF(S308&lt;Coefficients!$V$3,Coefficients!$X$3-(Coefficients!$X$4-Coefficients!$X$3)*(Coefficients!$V$3-S308)/(Coefficients!$V$4-Coefficients!$V$3),IF(S308&gt;Coefficients!$V$6,(Coefficients!$X$6-Coefficients!$X$5)*(S308-Coefficients!$V$6)/(Coefficients!$V$6-Coefficients!$V$5)+Coefficients!$X$6,VLOOKUP(S308,Coefficients!$V$3:$X$6,3)))</f>
        <v>5.1999999999999975</v>
      </c>
      <c r="CF308" s="119">
        <f t="shared" si="465"/>
        <v>1.6409601519999992E-4</v>
      </c>
      <c r="CG308" s="136">
        <f>VLOOKUP(CB308,Coefficients!$Z$4:$AD$7,4,FALSE)</f>
        <v>0.26500000000000001</v>
      </c>
      <c r="CH308" s="136">
        <f>VLOOKUP(CB308,Coefficients!$Z$4:$AD$7,2,FALSE)</f>
        <v>0.37</v>
      </c>
      <c r="CI308" s="214">
        <f t="shared" si="448"/>
        <v>6.6364463535768019</v>
      </c>
      <c r="CJ308" s="47">
        <f t="shared" si="449"/>
        <v>1.2801965203571544</v>
      </c>
      <c r="CK308" s="34">
        <v>3.35</v>
      </c>
      <c r="CL308" s="52">
        <f t="shared" si="466"/>
        <v>0.38214821503198637</v>
      </c>
      <c r="CM308" s="204">
        <f>VLOOKUP(N308,Coefficients!$E$12:$I$16,3)</f>
        <v>6.0350000000000001</v>
      </c>
      <c r="CN308" s="205">
        <f t="shared" si="467"/>
        <v>7.2999999999999995E-2</v>
      </c>
      <c r="CO308" s="203">
        <f t="shared" si="468"/>
        <v>6.7217759291417902</v>
      </c>
      <c r="CP308" s="189">
        <f t="shared" si="469"/>
        <v>413.96348455913125</v>
      </c>
      <c r="DV308" s="48">
        <f t="shared" si="419"/>
        <v>3.4301842305721607E-2</v>
      </c>
    </row>
    <row r="309" spans="1:126" s="135" customFormat="1" outlineLevel="1">
      <c r="A309" s="133"/>
      <c r="B309" s="56" t="s">
        <v>99</v>
      </c>
      <c r="C309" s="56" t="s">
        <v>196</v>
      </c>
      <c r="D309" s="56">
        <v>2067</v>
      </c>
      <c r="E309" s="57">
        <f>'MIROC(hires) (Wetter)'!M95</f>
        <v>25.078499999999998</v>
      </c>
      <c r="F309" s="57">
        <f>'MIROC(hires) (Wetter)'!S95</f>
        <v>62.2346875</v>
      </c>
      <c r="G309" s="57">
        <f>'MIROC(hires) (Wetter)'!K95</f>
        <v>685.75</v>
      </c>
      <c r="H309" s="146">
        <f t="shared" si="420"/>
        <v>2007</v>
      </c>
      <c r="I309" s="141" t="str">
        <f t="shared" si="421"/>
        <v>Pile No 243 @ Berth 107</v>
      </c>
      <c r="J309" s="205" t="str">
        <f t="shared" si="422"/>
        <v>splash</v>
      </c>
      <c r="K309" s="212">
        <f t="shared" si="423"/>
        <v>1</v>
      </c>
      <c r="L309" s="146" t="str">
        <f t="shared" si="424"/>
        <v>C1</v>
      </c>
      <c r="M309" s="146" t="str">
        <f t="shared" si="425"/>
        <v>CB4</v>
      </c>
      <c r="N309" s="146" t="str">
        <f t="shared" si="426"/>
        <v>CL5</v>
      </c>
      <c r="O309" s="146">
        <f t="shared" si="427"/>
        <v>0</v>
      </c>
      <c r="P309" s="146">
        <f t="shared" si="428"/>
        <v>50</v>
      </c>
      <c r="Q309" s="146">
        <f t="shared" si="429"/>
        <v>1200</v>
      </c>
      <c r="R309" s="146">
        <f t="shared" si="430"/>
        <v>60</v>
      </c>
      <c r="S309" s="146">
        <f t="shared" si="431"/>
        <v>0.37</v>
      </c>
      <c r="T309" s="146">
        <f t="shared" si="432"/>
        <v>310</v>
      </c>
      <c r="U309" s="205"/>
      <c r="V309" s="237">
        <f t="shared" si="450"/>
        <v>9.0545224728714138E-2</v>
      </c>
      <c r="W309" s="214">
        <f t="shared" si="451"/>
        <v>3.3971550272498949</v>
      </c>
      <c r="X309" s="205"/>
      <c r="Y309" s="238">
        <f t="shared" si="452"/>
        <v>0.38807343881336964</v>
      </c>
      <c r="Z309" s="214">
        <f t="shared" si="453"/>
        <v>1.3000460200247883</v>
      </c>
      <c r="AA309" s="205"/>
      <c r="AB309" s="207">
        <f>INDEX(Coefficients!$O$3:$O$7,MATCH(S309,Coefficients!$O$3:$O$7))</f>
        <v>0.3</v>
      </c>
      <c r="AC309" s="207">
        <f>INDEX(Coefficients!$O$3:$O$7,MATCH(S309,Coefficients!$O$3:$O$7)+1)</f>
        <v>0.4</v>
      </c>
      <c r="AD309" s="212">
        <f>INDEX(Coefficients!$P$3:$P$7,MATCH(S309,Coefficients!$O$3:$O$7))</f>
        <v>50</v>
      </c>
      <c r="AE309" s="212">
        <f>INDEX(Coefficients!$P$3:$P$7,MATCH(S309,Coefficients!$O$3:$O$7)+1)</f>
        <v>41.8</v>
      </c>
      <c r="AF309" s="212">
        <f t="shared" si="433"/>
        <v>44.26</v>
      </c>
      <c r="AG309" s="136">
        <f t="shared" si="434"/>
        <v>2067</v>
      </c>
      <c r="AH309" s="137">
        <f t="shared" si="435"/>
        <v>25.078499999999998</v>
      </c>
      <c r="AI309" s="207">
        <f t="shared" si="454"/>
        <v>1469.5239999999999</v>
      </c>
      <c r="AJ309" s="213">
        <f t="shared" si="455"/>
        <v>21.610647058823528</v>
      </c>
      <c r="AK309" s="136">
        <v>79</v>
      </c>
      <c r="AL309" s="137">
        <f t="shared" si="436"/>
        <v>62.2346875</v>
      </c>
      <c r="AM309" s="214">
        <f t="shared" si="437"/>
        <v>1.1044320351813885</v>
      </c>
      <c r="AN309" s="207">
        <f>INDEX(Coefficients!$K$3:$K$10,MATCH(S309,Coefficients!$K$3:$K$10))</f>
        <v>0.35</v>
      </c>
      <c r="AO309" s="207">
        <f>INDEX(Coefficients!$K$3:$K$10,MATCH(S309,Coefficients!$K$3:$K$10)+1)</f>
        <v>0.4</v>
      </c>
      <c r="AP309" s="207">
        <f>INDEX(Coefficients!$L$3:$L$10,MATCH(S309,Coefficients!$K$3:$K$10))</f>
        <v>0.19142307491680963</v>
      </c>
      <c r="AQ309" s="207">
        <f>INDEX(Coefficients!$L$3:$L$10,MATCH(S309,Coefficients!$K$3:$K$10)+1)</f>
        <v>0.35425563574488944</v>
      </c>
      <c r="AR309" s="214">
        <f>INDEX(Coefficients!$M$3:$M$10,MATCH(S309,Coefficients!$K$3:$K$10))</f>
        <v>0.20023799980895765</v>
      </c>
      <c r="AS309" s="214">
        <f>INDEX(Coefficients!$M$3:$M$10,MATCH(S309,Coefficients!$K$3:$K$10)+1)</f>
        <v>0.20987997823914079</v>
      </c>
      <c r="AT309" s="92">
        <f t="shared" si="456"/>
        <v>2.5655609924804158E-5</v>
      </c>
      <c r="AU309" s="140">
        <f t="shared" si="438"/>
        <v>0.20409479118103091</v>
      </c>
      <c r="AV309" s="215">
        <f t="shared" si="457"/>
        <v>1.0843683171259046E-5</v>
      </c>
      <c r="AW309" s="118">
        <f t="shared" si="458"/>
        <v>3.4219330740286706E-2</v>
      </c>
      <c r="AX309" s="136">
        <f t="shared" si="439"/>
        <v>0.71366705445737511</v>
      </c>
      <c r="AY309" s="205">
        <f t="shared" si="440"/>
        <v>84.741590689541354</v>
      </c>
      <c r="AZ309" s="137">
        <f t="shared" si="441"/>
        <v>685.75</v>
      </c>
      <c r="BA309" s="213">
        <f t="shared" si="459"/>
        <v>33294.75</v>
      </c>
      <c r="BB309" s="228">
        <f t="shared" si="460"/>
        <v>9.3029448529411763E-4</v>
      </c>
      <c r="BC309" s="136" t="str">
        <f t="shared" si="442"/>
        <v>YES</v>
      </c>
      <c r="BD309" s="209">
        <f t="shared" si="443"/>
        <v>4.5272612364357068</v>
      </c>
      <c r="BE309" s="52">
        <f t="shared" si="444"/>
        <v>9.0545224728714138E-2</v>
      </c>
      <c r="BF309" s="126">
        <f t="shared" si="445"/>
        <v>3.3971550272498949</v>
      </c>
      <c r="BG309" s="46">
        <f t="shared" si="461"/>
        <v>-0.84964730640526409</v>
      </c>
      <c r="BH309" s="204">
        <f>VLOOKUP(M309,Coefficients!$E$4:$I$7,3)</f>
        <v>0.43099999999999999</v>
      </c>
      <c r="BI309" s="136">
        <f t="shared" si="462"/>
        <v>7.2999999999999995E-2</v>
      </c>
      <c r="BJ309" s="50">
        <f t="shared" si="463"/>
        <v>0.48167578841176467</v>
      </c>
      <c r="BK309" s="134">
        <f t="shared" si="464"/>
        <v>30.045596558086253</v>
      </c>
      <c r="BL309" s="46"/>
      <c r="BM309" s="44"/>
      <c r="CB309" s="205" t="str">
        <f t="shared" si="446"/>
        <v>splash</v>
      </c>
      <c r="CC309" s="212">
        <f t="shared" si="447"/>
        <v>1</v>
      </c>
      <c r="CD309" s="205">
        <f>IF(CB309="atmospheric",IF(CC309&gt;=1,Coefficients!$T$5,Coefficients!$T$4),Coefficients!$T$3)</f>
        <v>7.35</v>
      </c>
      <c r="CE309" s="136">
        <f>IF(S309&lt;Coefficients!$V$3,Coefficients!$X$3-(Coefficients!$X$4-Coefficients!$X$3)*(Coefficients!$V$3-S309)/(Coefficients!$V$4-Coefficients!$V$3),IF(S309&gt;Coefficients!$V$6,(Coefficients!$X$6-Coefficients!$X$5)*(S309-Coefficients!$V$6)/(Coefficients!$V$6-Coefficients!$V$5)+Coefficients!$X$6,VLOOKUP(S309,Coefficients!$V$3:$X$6,3)))</f>
        <v>5.1999999999999975</v>
      </c>
      <c r="CF309" s="119">
        <f t="shared" si="465"/>
        <v>1.6409601519999992E-4</v>
      </c>
      <c r="CG309" s="136">
        <f>VLOOKUP(CB309,Coefficients!$Z$4:$AD$7,4,FALSE)</f>
        <v>0.26500000000000001</v>
      </c>
      <c r="CH309" s="136">
        <f>VLOOKUP(CB309,Coefficients!$Z$4:$AD$7,2,FALSE)</f>
        <v>0.37</v>
      </c>
      <c r="CI309" s="214">
        <f t="shared" si="448"/>
        <v>6.6347051985696659</v>
      </c>
      <c r="CJ309" s="47">
        <f t="shared" si="449"/>
        <v>1.3000460200247883</v>
      </c>
      <c r="CK309" s="34">
        <v>3.35</v>
      </c>
      <c r="CL309" s="52">
        <f t="shared" si="466"/>
        <v>0.38807343881336964</v>
      </c>
      <c r="CM309" s="204">
        <f>VLOOKUP(N309,Coefficients!$E$12:$I$16,3)</f>
        <v>6.0350000000000001</v>
      </c>
      <c r="CN309" s="205">
        <f t="shared" si="467"/>
        <v>7.2999999999999995E-2</v>
      </c>
      <c r="CO309" s="203">
        <f t="shared" si="468"/>
        <v>6.744578615</v>
      </c>
      <c r="CP309" s="189">
        <f t="shared" si="469"/>
        <v>420.70806317413127</v>
      </c>
      <c r="DV309" s="48">
        <f t="shared" si="419"/>
        <v>3.5138196728601447E-2</v>
      </c>
    </row>
    <row r="310" spans="1:126" s="135" customFormat="1" outlineLevel="1">
      <c r="A310" s="133"/>
      <c r="B310" s="56" t="s">
        <v>99</v>
      </c>
      <c r="C310" s="56" t="s">
        <v>196</v>
      </c>
      <c r="D310" s="56">
        <v>2068</v>
      </c>
      <c r="E310" s="57">
        <f>'MIROC(hires) (Wetter)'!M96</f>
        <v>25.198999999999998</v>
      </c>
      <c r="F310" s="57">
        <f>'MIROC(hires) (Wetter)'!S96</f>
        <v>62.229374999999997</v>
      </c>
      <c r="G310" s="57">
        <f>'MIROC(hires) (Wetter)'!K96</f>
        <v>693.5</v>
      </c>
      <c r="H310" s="146">
        <f t="shared" si="420"/>
        <v>2007</v>
      </c>
      <c r="I310" s="141" t="str">
        <f t="shared" si="421"/>
        <v>Pile No 243 @ Berth 107</v>
      </c>
      <c r="J310" s="205" t="str">
        <f t="shared" si="422"/>
        <v>splash</v>
      </c>
      <c r="K310" s="212">
        <f t="shared" si="423"/>
        <v>1</v>
      </c>
      <c r="L310" s="146" t="str">
        <f t="shared" si="424"/>
        <v>C1</v>
      </c>
      <c r="M310" s="146" t="str">
        <f t="shared" si="425"/>
        <v>CB4</v>
      </c>
      <c r="N310" s="146" t="str">
        <f t="shared" si="426"/>
        <v>CL5</v>
      </c>
      <c r="O310" s="146">
        <f t="shared" si="427"/>
        <v>0</v>
      </c>
      <c r="P310" s="146">
        <f t="shared" si="428"/>
        <v>50</v>
      </c>
      <c r="Q310" s="146">
        <f t="shared" si="429"/>
        <v>1200</v>
      </c>
      <c r="R310" s="146">
        <f t="shared" si="430"/>
        <v>60</v>
      </c>
      <c r="S310" s="146">
        <f t="shared" si="431"/>
        <v>0.37</v>
      </c>
      <c r="T310" s="146">
        <f t="shared" si="432"/>
        <v>310</v>
      </c>
      <c r="U310" s="205"/>
      <c r="V310" s="237">
        <f t="shared" si="450"/>
        <v>9.1332799002234233E-2</v>
      </c>
      <c r="W310" s="214">
        <f t="shared" si="451"/>
        <v>3.4365337409258996</v>
      </c>
      <c r="X310" s="205"/>
      <c r="Y310" s="238">
        <f t="shared" si="452"/>
        <v>0.39397089700109228</v>
      </c>
      <c r="Z310" s="214">
        <f t="shared" si="453"/>
        <v>1.3198025049536593</v>
      </c>
      <c r="AA310" s="205"/>
      <c r="AB310" s="207">
        <f>INDEX(Coefficients!$O$3:$O$7,MATCH(S310,Coefficients!$O$3:$O$7))</f>
        <v>0.3</v>
      </c>
      <c r="AC310" s="207">
        <f>INDEX(Coefficients!$O$3:$O$7,MATCH(S310,Coefficients!$O$3:$O$7)+1)</f>
        <v>0.4</v>
      </c>
      <c r="AD310" s="212">
        <f>INDEX(Coefficients!$P$3:$P$7,MATCH(S310,Coefficients!$O$3:$O$7))</f>
        <v>50</v>
      </c>
      <c r="AE310" s="212">
        <f>INDEX(Coefficients!$P$3:$P$7,MATCH(S310,Coefficients!$O$3:$O$7)+1)</f>
        <v>41.8</v>
      </c>
      <c r="AF310" s="212">
        <f t="shared" si="433"/>
        <v>44.26</v>
      </c>
      <c r="AG310" s="136">
        <f t="shared" si="434"/>
        <v>2068</v>
      </c>
      <c r="AH310" s="137">
        <f t="shared" si="435"/>
        <v>25.198999999999998</v>
      </c>
      <c r="AI310" s="207">
        <f t="shared" si="454"/>
        <v>1494.723</v>
      </c>
      <c r="AJ310" s="213">
        <f t="shared" si="455"/>
        <v>21.662652173913042</v>
      </c>
      <c r="AK310" s="136">
        <v>80</v>
      </c>
      <c r="AL310" s="137">
        <f t="shared" si="436"/>
        <v>62.229374999999997</v>
      </c>
      <c r="AM310" s="214">
        <f t="shared" si="437"/>
        <v>1.1079598486393241</v>
      </c>
      <c r="AN310" s="207">
        <f>INDEX(Coefficients!$K$3:$K$10,MATCH(S310,Coefficients!$K$3:$K$10))</f>
        <v>0.35</v>
      </c>
      <c r="AO310" s="207">
        <f>INDEX(Coefficients!$K$3:$K$10,MATCH(S310,Coefficients!$K$3:$K$10)+1)</f>
        <v>0.4</v>
      </c>
      <c r="AP310" s="207">
        <f>INDEX(Coefficients!$L$3:$L$10,MATCH(S310,Coefficients!$K$3:$K$10))</f>
        <v>0.19142307491680963</v>
      </c>
      <c r="AQ310" s="207">
        <f>INDEX(Coefficients!$L$3:$L$10,MATCH(S310,Coefficients!$K$3:$K$10)+1)</f>
        <v>0.35425563574488944</v>
      </c>
      <c r="AR310" s="214">
        <f>INDEX(Coefficients!$M$3:$M$10,MATCH(S310,Coefficients!$K$3:$K$10))</f>
        <v>0.20023799980895765</v>
      </c>
      <c r="AS310" s="214">
        <f>INDEX(Coefficients!$M$3:$M$10,MATCH(S310,Coefficients!$K$3:$K$10)+1)</f>
        <v>0.20987997823914079</v>
      </c>
      <c r="AT310" s="92">
        <f t="shared" si="456"/>
        <v>2.5655609924804158E-5</v>
      </c>
      <c r="AU310" s="140">
        <f t="shared" si="438"/>
        <v>0.20409479118103091</v>
      </c>
      <c r="AV310" s="215">
        <f t="shared" si="457"/>
        <v>1.0811422080675517E-5</v>
      </c>
      <c r="AW310" s="118">
        <f t="shared" si="458"/>
        <v>3.4117524655464332E-2</v>
      </c>
      <c r="AX310" s="136">
        <f t="shared" si="439"/>
        <v>0.71366705445737511</v>
      </c>
      <c r="AY310" s="205">
        <f t="shared" si="440"/>
        <v>84.741590689541354</v>
      </c>
      <c r="AZ310" s="137">
        <f t="shared" si="441"/>
        <v>693.5</v>
      </c>
      <c r="BA310" s="213">
        <f t="shared" si="459"/>
        <v>33988.25</v>
      </c>
      <c r="BB310" s="228">
        <f t="shared" si="460"/>
        <v>9.3590833333333332E-4</v>
      </c>
      <c r="BC310" s="136" t="str">
        <f t="shared" si="442"/>
        <v>YES</v>
      </c>
      <c r="BD310" s="209">
        <f t="shared" si="443"/>
        <v>4.5666399501117114</v>
      </c>
      <c r="BE310" s="52">
        <f t="shared" si="444"/>
        <v>9.1332799002234233E-2</v>
      </c>
      <c r="BF310" s="126">
        <f t="shared" si="445"/>
        <v>3.4365337409258996</v>
      </c>
      <c r="BG310" s="46">
        <f t="shared" si="461"/>
        <v>-0.85005220930810488</v>
      </c>
      <c r="BH310" s="204">
        <f>VLOOKUP(M310,Coefficients!$E$4:$I$7,3)</f>
        <v>0.43099999999999999</v>
      </c>
      <c r="BI310" s="136">
        <f t="shared" si="462"/>
        <v>7.2999999999999995E-2</v>
      </c>
      <c r="BJ310" s="50">
        <f t="shared" si="463"/>
        <v>0.48331202534782602</v>
      </c>
      <c r="BK310" s="134">
        <f t="shared" si="464"/>
        <v>30.528908583434077</v>
      </c>
      <c r="BL310" s="46"/>
      <c r="BM310" s="44"/>
      <c r="CB310" s="205" t="str">
        <f t="shared" si="446"/>
        <v>splash</v>
      </c>
      <c r="CC310" s="212">
        <f t="shared" si="447"/>
        <v>1</v>
      </c>
      <c r="CD310" s="205">
        <f>IF(CB310="atmospheric",IF(CC310&gt;=1,Coefficients!$T$5,Coefficients!$T$4),Coefficients!$T$3)</f>
        <v>7.35</v>
      </c>
      <c r="CE310" s="136">
        <f>IF(S310&lt;Coefficients!$V$3,Coefficients!$X$3-(Coefficients!$X$4-Coefficients!$X$3)*(Coefficients!$V$3-S310)/(Coefficients!$V$4-Coefficients!$V$3),IF(S310&gt;Coefficients!$V$6,(Coefficients!$X$6-Coefficients!$X$5)*(S310-Coefficients!$V$6)/(Coefficients!$V$6-Coefficients!$V$5)+Coefficients!$X$6,VLOOKUP(S310,Coefficients!$V$3:$X$6,3)))</f>
        <v>5.1999999999999975</v>
      </c>
      <c r="CF310" s="119">
        <f t="shared" si="465"/>
        <v>1.6409601519999992E-4</v>
      </c>
      <c r="CG310" s="136">
        <f>VLOOKUP(CB310,Coefficients!$Z$4:$AD$7,4,FALSE)</f>
        <v>0.26500000000000001</v>
      </c>
      <c r="CH310" s="136">
        <f>VLOOKUP(CB310,Coefficients!$Z$4:$AD$7,2,FALSE)</f>
        <v>0.37</v>
      </c>
      <c r="CI310" s="214">
        <f t="shared" si="448"/>
        <v>6.6329469743417402</v>
      </c>
      <c r="CJ310" s="47">
        <f t="shared" si="449"/>
        <v>1.3198025049536593</v>
      </c>
      <c r="CK310" s="34">
        <v>3.35</v>
      </c>
      <c r="CL310" s="52">
        <f t="shared" si="466"/>
        <v>0.39397089700109228</v>
      </c>
      <c r="CM310" s="204">
        <f>VLOOKUP(N310,Coefficients!$E$12:$I$16,3)</f>
        <v>6.0350000000000001</v>
      </c>
      <c r="CN310" s="205">
        <f t="shared" si="467"/>
        <v>7.2999999999999995E-2</v>
      </c>
      <c r="CO310" s="203">
        <f t="shared" si="468"/>
        <v>6.7674897284782602</v>
      </c>
      <c r="CP310" s="189">
        <f t="shared" si="469"/>
        <v>427.47555290260954</v>
      </c>
      <c r="DV310" s="48">
        <f t="shared" si="419"/>
        <v>3.5982464748530688E-2</v>
      </c>
    </row>
    <row r="311" spans="1:126" s="135" customFormat="1" outlineLevel="1">
      <c r="A311" s="133"/>
      <c r="B311" s="56" t="s">
        <v>99</v>
      </c>
      <c r="C311" s="56" t="s">
        <v>196</v>
      </c>
      <c r="D311" s="56">
        <v>2069</v>
      </c>
      <c r="E311" s="57">
        <f>'MIROC(hires) (Wetter)'!M97</f>
        <v>25.319499999999998</v>
      </c>
      <c r="F311" s="57">
        <f>'MIROC(hires) (Wetter)'!S97</f>
        <v>62.224062500000002</v>
      </c>
      <c r="G311" s="57">
        <f>'MIROC(hires) (Wetter)'!K97</f>
        <v>701.25</v>
      </c>
      <c r="H311" s="146">
        <f t="shared" si="420"/>
        <v>2007</v>
      </c>
      <c r="I311" s="141" t="str">
        <f t="shared" si="421"/>
        <v>Pile No 243 @ Berth 107</v>
      </c>
      <c r="J311" s="205" t="str">
        <f t="shared" si="422"/>
        <v>splash</v>
      </c>
      <c r="K311" s="212">
        <f t="shared" si="423"/>
        <v>1</v>
      </c>
      <c r="L311" s="146" t="str">
        <f t="shared" si="424"/>
        <v>C1</v>
      </c>
      <c r="M311" s="146" t="str">
        <f t="shared" si="425"/>
        <v>CB4</v>
      </c>
      <c r="N311" s="146" t="str">
        <f t="shared" si="426"/>
        <v>CL5</v>
      </c>
      <c r="O311" s="146">
        <f t="shared" si="427"/>
        <v>0</v>
      </c>
      <c r="P311" s="146">
        <f t="shared" si="428"/>
        <v>50</v>
      </c>
      <c r="Q311" s="146">
        <f t="shared" si="429"/>
        <v>1200</v>
      </c>
      <c r="R311" s="146">
        <f t="shared" si="430"/>
        <v>60</v>
      </c>
      <c r="S311" s="146">
        <f t="shared" si="431"/>
        <v>0.37</v>
      </c>
      <c r="T311" s="146">
        <f t="shared" si="432"/>
        <v>310</v>
      </c>
      <c r="U311" s="205"/>
      <c r="V311" s="237">
        <f t="shared" si="450"/>
        <v>9.2123244869238494E-2</v>
      </c>
      <c r="W311" s="214">
        <f t="shared" si="451"/>
        <v>3.4760560342761129</v>
      </c>
      <c r="X311" s="205"/>
      <c r="Y311" s="238">
        <f t="shared" si="452"/>
        <v>0.39984060356666357</v>
      </c>
      <c r="Z311" s="214">
        <f t="shared" si="453"/>
        <v>1.339466021948323</v>
      </c>
      <c r="AA311" s="205"/>
      <c r="AB311" s="207">
        <f>INDEX(Coefficients!$O$3:$O$7,MATCH(S311,Coefficients!$O$3:$O$7))</f>
        <v>0.3</v>
      </c>
      <c r="AC311" s="207">
        <f>INDEX(Coefficients!$O$3:$O$7,MATCH(S311,Coefficients!$O$3:$O$7)+1)</f>
        <v>0.4</v>
      </c>
      <c r="AD311" s="212">
        <f>INDEX(Coefficients!$P$3:$P$7,MATCH(S311,Coefficients!$O$3:$O$7))</f>
        <v>50</v>
      </c>
      <c r="AE311" s="212">
        <f>INDEX(Coefficients!$P$3:$P$7,MATCH(S311,Coefficients!$O$3:$O$7)+1)</f>
        <v>41.8</v>
      </c>
      <c r="AF311" s="212">
        <f t="shared" si="433"/>
        <v>44.26</v>
      </c>
      <c r="AG311" s="136">
        <f t="shared" si="434"/>
        <v>2069</v>
      </c>
      <c r="AH311" s="137">
        <f t="shared" si="435"/>
        <v>25.319499999999998</v>
      </c>
      <c r="AI311" s="207">
        <f t="shared" si="454"/>
        <v>1520.0425</v>
      </c>
      <c r="AJ311" s="213">
        <f t="shared" si="455"/>
        <v>21.714892857142857</v>
      </c>
      <c r="AK311" s="136">
        <v>81</v>
      </c>
      <c r="AL311" s="137">
        <f t="shared" si="436"/>
        <v>62.224062500000002</v>
      </c>
      <c r="AM311" s="214">
        <f t="shared" si="437"/>
        <v>1.1115137279380702</v>
      </c>
      <c r="AN311" s="207">
        <f>INDEX(Coefficients!$K$3:$K$10,MATCH(S311,Coefficients!$K$3:$K$10))</f>
        <v>0.35</v>
      </c>
      <c r="AO311" s="207">
        <f>INDEX(Coefficients!$K$3:$K$10,MATCH(S311,Coefficients!$K$3:$K$10)+1)</f>
        <v>0.4</v>
      </c>
      <c r="AP311" s="207">
        <f>INDEX(Coefficients!$L$3:$L$10,MATCH(S311,Coefficients!$K$3:$K$10))</f>
        <v>0.19142307491680963</v>
      </c>
      <c r="AQ311" s="207">
        <f>INDEX(Coefficients!$L$3:$L$10,MATCH(S311,Coefficients!$K$3:$K$10)+1)</f>
        <v>0.35425563574488944</v>
      </c>
      <c r="AR311" s="214">
        <f>INDEX(Coefficients!$M$3:$M$10,MATCH(S311,Coefficients!$K$3:$K$10))</f>
        <v>0.20023799980895765</v>
      </c>
      <c r="AS311" s="214">
        <f>INDEX(Coefficients!$M$3:$M$10,MATCH(S311,Coefficients!$K$3:$K$10)+1)</f>
        <v>0.20987997823914079</v>
      </c>
      <c r="AT311" s="92">
        <f t="shared" si="456"/>
        <v>2.5655609924804158E-5</v>
      </c>
      <c r="AU311" s="140">
        <f t="shared" si="438"/>
        <v>0.20409479118103091</v>
      </c>
      <c r="AV311" s="215">
        <f t="shared" si="457"/>
        <v>1.0779719114387686E-5</v>
      </c>
      <c r="AW311" s="118">
        <f t="shared" si="458"/>
        <v>3.4017479839351772E-2</v>
      </c>
      <c r="AX311" s="136">
        <f t="shared" si="439"/>
        <v>0.71366705445737511</v>
      </c>
      <c r="AY311" s="205">
        <f t="shared" si="440"/>
        <v>84.741590689541354</v>
      </c>
      <c r="AZ311" s="137">
        <f t="shared" si="441"/>
        <v>701.25</v>
      </c>
      <c r="BA311" s="213">
        <f t="shared" si="459"/>
        <v>34689.5</v>
      </c>
      <c r="BB311" s="228">
        <f t="shared" si="460"/>
        <v>9.4157214285714289E-4</v>
      </c>
      <c r="BC311" s="136" t="str">
        <f t="shared" si="442"/>
        <v>YES</v>
      </c>
      <c r="BD311" s="209">
        <f t="shared" si="443"/>
        <v>4.6061622434619247</v>
      </c>
      <c r="BE311" s="52">
        <f t="shared" si="444"/>
        <v>9.2123244869238494E-2</v>
      </c>
      <c r="BF311" s="126">
        <f t="shared" si="445"/>
        <v>3.4760560342761129</v>
      </c>
      <c r="BG311" s="46">
        <f t="shared" si="461"/>
        <v>-0.85043804121280797</v>
      </c>
      <c r="BH311" s="204">
        <f>VLOOKUP(M311,Coefficients!$E$4:$I$7,3)</f>
        <v>0.43099999999999999</v>
      </c>
      <c r="BI311" s="136">
        <f t="shared" si="462"/>
        <v>7.2999999999999995E-2</v>
      </c>
      <c r="BJ311" s="50">
        <f t="shared" si="463"/>
        <v>0.48495567396428568</v>
      </c>
      <c r="BK311" s="134">
        <f t="shared" si="464"/>
        <v>31.013864257398364</v>
      </c>
      <c r="BL311" s="46"/>
      <c r="BM311" s="44"/>
      <c r="CB311" s="205" t="str">
        <f t="shared" si="446"/>
        <v>splash</v>
      </c>
      <c r="CC311" s="212">
        <f t="shared" si="447"/>
        <v>1</v>
      </c>
      <c r="CD311" s="205">
        <f>IF(CB311="atmospheric",IF(CC311&gt;=1,Coefficients!$T$5,Coefficients!$T$4),Coefficients!$T$3)</f>
        <v>7.35</v>
      </c>
      <c r="CE311" s="136">
        <f>IF(S311&lt;Coefficients!$V$3,Coefficients!$X$3-(Coefficients!$X$4-Coefficients!$X$3)*(Coefficients!$V$3-S311)/(Coefficients!$V$4-Coefficients!$V$3),IF(S311&gt;Coefficients!$V$6,(Coefficients!$X$6-Coefficients!$X$5)*(S311-Coefficients!$V$6)/(Coefficients!$V$6-Coefficients!$V$5)+Coefficients!$X$6,VLOOKUP(S311,Coefficients!$V$3:$X$6,3)))</f>
        <v>5.1999999999999975</v>
      </c>
      <c r="CF311" s="119">
        <f t="shared" si="465"/>
        <v>1.6409601519999992E-4</v>
      </c>
      <c r="CG311" s="136">
        <f>VLOOKUP(CB311,Coefficients!$Z$4:$AD$7,4,FALSE)</f>
        <v>0.26500000000000001</v>
      </c>
      <c r="CH311" s="136">
        <f>VLOOKUP(CB311,Coefficients!$Z$4:$AD$7,2,FALSE)</f>
        <v>0.37</v>
      </c>
      <c r="CI311" s="214">
        <f t="shared" si="448"/>
        <v>6.6311727970406116</v>
      </c>
      <c r="CJ311" s="47">
        <f t="shared" si="449"/>
        <v>1.339466021948323</v>
      </c>
      <c r="CK311" s="34">
        <v>3.35</v>
      </c>
      <c r="CL311" s="52">
        <f t="shared" si="466"/>
        <v>0.39984060356666357</v>
      </c>
      <c r="CM311" s="204">
        <f>VLOOKUP(N311,Coefficients!$E$12:$I$16,3)</f>
        <v>6.0350000000000001</v>
      </c>
      <c r="CN311" s="205">
        <f t="shared" si="467"/>
        <v>7.2999999999999995E-2</v>
      </c>
      <c r="CO311" s="203">
        <f t="shared" si="468"/>
        <v>6.7905046226785712</v>
      </c>
      <c r="CP311" s="189">
        <f t="shared" si="469"/>
        <v>434.26605752528809</v>
      </c>
      <c r="DV311" s="48">
        <f t="shared" si="419"/>
        <v>3.683461383103586E-2</v>
      </c>
    </row>
    <row r="312" spans="1:126" s="135" customFormat="1" outlineLevel="1">
      <c r="A312" s="133"/>
      <c r="B312" s="56" t="s">
        <v>99</v>
      </c>
      <c r="C312" s="56" t="s">
        <v>196</v>
      </c>
      <c r="D312" s="56">
        <v>2070</v>
      </c>
      <c r="E312" s="57">
        <f>'MIROC(hires) (Wetter)'!M98</f>
        <v>25.44</v>
      </c>
      <c r="F312" s="57">
        <f>'MIROC(hires) (Wetter)'!S98</f>
        <v>62.21875</v>
      </c>
      <c r="G312" s="57">
        <f>'MIROC(hires) (Wetter)'!K98</f>
        <v>709</v>
      </c>
      <c r="H312" s="146">
        <f t="shared" si="420"/>
        <v>2007</v>
      </c>
      <c r="I312" s="141" t="str">
        <f t="shared" si="421"/>
        <v>Pile No 243 @ Berth 107</v>
      </c>
      <c r="J312" s="205" t="str">
        <f t="shared" si="422"/>
        <v>splash</v>
      </c>
      <c r="K312" s="212">
        <f t="shared" si="423"/>
        <v>1</v>
      </c>
      <c r="L312" s="146" t="str">
        <f t="shared" si="424"/>
        <v>C1</v>
      </c>
      <c r="M312" s="146" t="str">
        <f t="shared" si="425"/>
        <v>CB4</v>
      </c>
      <c r="N312" s="146" t="str">
        <f t="shared" si="426"/>
        <v>CL5</v>
      </c>
      <c r="O312" s="146">
        <f t="shared" si="427"/>
        <v>0</v>
      </c>
      <c r="P312" s="146">
        <f t="shared" si="428"/>
        <v>50</v>
      </c>
      <c r="Q312" s="146">
        <f t="shared" si="429"/>
        <v>1200</v>
      </c>
      <c r="R312" s="146">
        <f t="shared" si="430"/>
        <v>60</v>
      </c>
      <c r="S312" s="146">
        <f t="shared" si="431"/>
        <v>0.37</v>
      </c>
      <c r="T312" s="146">
        <f t="shared" si="432"/>
        <v>310</v>
      </c>
      <c r="U312" s="205"/>
      <c r="V312" s="237">
        <f t="shared" si="450"/>
        <v>9.2916515623979554E-2</v>
      </c>
      <c r="W312" s="214">
        <f t="shared" si="451"/>
        <v>3.515719572013166</v>
      </c>
      <c r="X312" s="205"/>
      <c r="Y312" s="238">
        <f t="shared" si="452"/>
        <v>0.40568250222738056</v>
      </c>
      <c r="Z312" s="214">
        <f t="shared" si="453"/>
        <v>1.3590363824617249</v>
      </c>
      <c r="AA312" s="205"/>
      <c r="AB312" s="207">
        <f>INDEX(Coefficients!$O$3:$O$7,MATCH(S312,Coefficients!$O$3:$O$7))</f>
        <v>0.3</v>
      </c>
      <c r="AC312" s="207">
        <f>INDEX(Coefficients!$O$3:$O$7,MATCH(S312,Coefficients!$O$3:$O$7)+1)</f>
        <v>0.4</v>
      </c>
      <c r="AD312" s="212">
        <f>INDEX(Coefficients!$P$3:$P$7,MATCH(S312,Coefficients!$O$3:$O$7))</f>
        <v>50</v>
      </c>
      <c r="AE312" s="212">
        <f>INDEX(Coefficients!$P$3:$P$7,MATCH(S312,Coefficients!$O$3:$O$7)+1)</f>
        <v>41.8</v>
      </c>
      <c r="AF312" s="212">
        <f t="shared" si="433"/>
        <v>44.26</v>
      </c>
      <c r="AG312" s="136">
        <f t="shared" si="434"/>
        <v>2070</v>
      </c>
      <c r="AH312" s="137">
        <f t="shared" si="435"/>
        <v>25.44</v>
      </c>
      <c r="AI312" s="207">
        <f t="shared" si="454"/>
        <v>1545.4825000000001</v>
      </c>
      <c r="AJ312" s="213">
        <f t="shared" si="455"/>
        <v>21.767359154929579</v>
      </c>
      <c r="AK312" s="136">
        <v>82</v>
      </c>
      <c r="AL312" s="137">
        <f t="shared" si="436"/>
        <v>62.21875</v>
      </c>
      <c r="AM312" s="214">
        <f t="shared" si="437"/>
        <v>1.1150931549696104</v>
      </c>
      <c r="AN312" s="207">
        <f>INDEX(Coefficients!$K$3:$K$10,MATCH(S312,Coefficients!$K$3:$K$10))</f>
        <v>0.35</v>
      </c>
      <c r="AO312" s="207">
        <f>INDEX(Coefficients!$K$3:$K$10,MATCH(S312,Coefficients!$K$3:$K$10)+1)</f>
        <v>0.4</v>
      </c>
      <c r="AP312" s="207">
        <f>INDEX(Coefficients!$L$3:$L$10,MATCH(S312,Coefficients!$K$3:$K$10))</f>
        <v>0.19142307491680963</v>
      </c>
      <c r="AQ312" s="207">
        <f>INDEX(Coefficients!$L$3:$L$10,MATCH(S312,Coefficients!$K$3:$K$10)+1)</f>
        <v>0.35425563574488944</v>
      </c>
      <c r="AR312" s="214">
        <f>INDEX(Coefficients!$M$3:$M$10,MATCH(S312,Coefficients!$K$3:$K$10))</f>
        <v>0.20023799980895765</v>
      </c>
      <c r="AS312" s="214">
        <f>INDEX(Coefficients!$M$3:$M$10,MATCH(S312,Coefficients!$K$3:$K$10)+1)</f>
        <v>0.20987997823914079</v>
      </c>
      <c r="AT312" s="92">
        <f t="shared" si="456"/>
        <v>2.5655609924804158E-5</v>
      </c>
      <c r="AU312" s="140">
        <f t="shared" si="438"/>
        <v>0.20409479118103091</v>
      </c>
      <c r="AV312" s="215">
        <f t="shared" si="457"/>
        <v>1.0748556847799731E-5</v>
      </c>
      <c r="AW312" s="118">
        <f t="shared" si="458"/>
        <v>3.3919141305280939E-2</v>
      </c>
      <c r="AX312" s="136">
        <f t="shared" si="439"/>
        <v>0.71366705445737511</v>
      </c>
      <c r="AY312" s="205">
        <f t="shared" si="440"/>
        <v>84.741590689541354</v>
      </c>
      <c r="AZ312" s="137">
        <f t="shared" si="441"/>
        <v>709</v>
      </c>
      <c r="BA312" s="213">
        <f t="shared" si="459"/>
        <v>35398.5</v>
      </c>
      <c r="BB312" s="228">
        <f t="shared" si="460"/>
        <v>9.4728380281690143E-4</v>
      </c>
      <c r="BC312" s="136" t="str">
        <f t="shared" si="442"/>
        <v>YES</v>
      </c>
      <c r="BD312" s="209">
        <f t="shared" si="443"/>
        <v>4.6458257811989778</v>
      </c>
      <c r="BE312" s="52">
        <f t="shared" si="444"/>
        <v>9.2916515623979554E-2</v>
      </c>
      <c r="BF312" s="126">
        <f t="shared" si="445"/>
        <v>3.515719572013166</v>
      </c>
      <c r="BG312" s="46">
        <f t="shared" si="461"/>
        <v>-0.85080564034771233</v>
      </c>
      <c r="BH312" s="204">
        <f>VLOOKUP(M312,Coefficients!$E$4:$I$7,3)</f>
        <v>0.43099999999999999</v>
      </c>
      <c r="BI312" s="136">
        <f t="shared" si="462"/>
        <v>7.2999999999999995E-2</v>
      </c>
      <c r="BJ312" s="50">
        <f t="shared" si="463"/>
        <v>0.48660642109154933</v>
      </c>
      <c r="BK312" s="134">
        <f t="shared" si="464"/>
        <v>31.500470678489915</v>
      </c>
      <c r="BL312" s="46"/>
      <c r="BM312" s="44"/>
      <c r="CB312" s="205" t="str">
        <f t="shared" si="446"/>
        <v>splash</v>
      </c>
      <c r="CC312" s="212">
        <f t="shared" si="447"/>
        <v>1</v>
      </c>
      <c r="CD312" s="205">
        <f>IF(CB312="atmospheric",IF(CC312&gt;=1,Coefficients!$T$5,Coefficients!$T$4),Coefficients!$T$3)</f>
        <v>7.35</v>
      </c>
      <c r="CE312" s="136">
        <f>IF(S312&lt;Coefficients!$V$3,Coefficients!$X$3-(Coefficients!$X$4-Coefficients!$X$3)*(Coefficients!$V$3-S312)/(Coefficients!$V$4-Coefficients!$V$3),IF(S312&gt;Coefficients!$V$6,(Coefficients!$X$6-Coefficients!$X$5)*(S312-Coefficients!$V$6)/(Coefficients!$V$6-Coefficients!$V$5)+Coefficients!$X$6,VLOOKUP(S312,Coefficients!$V$3:$X$6,3)))</f>
        <v>5.1999999999999975</v>
      </c>
      <c r="CF312" s="119">
        <f t="shared" si="465"/>
        <v>1.6409601519999992E-4</v>
      </c>
      <c r="CG312" s="136">
        <f>VLOOKUP(CB312,Coefficients!$Z$4:$AD$7,4,FALSE)</f>
        <v>0.26500000000000001</v>
      </c>
      <c r="CH312" s="136">
        <f>VLOOKUP(CB312,Coefficients!$Z$4:$AD$7,2,FALSE)</f>
        <v>0.37</v>
      </c>
      <c r="CI312" s="214">
        <f t="shared" si="448"/>
        <v>6.6293837158788813</v>
      </c>
      <c r="CJ312" s="47">
        <f t="shared" si="449"/>
        <v>1.3590363824617249</v>
      </c>
      <c r="CK312" s="34">
        <v>3.35</v>
      </c>
      <c r="CL312" s="52">
        <f t="shared" si="466"/>
        <v>0.40568250222738056</v>
      </c>
      <c r="CM312" s="204">
        <f>VLOOKUP(N312,Coefficients!$E$12:$I$16,3)</f>
        <v>6.0350000000000001</v>
      </c>
      <c r="CN312" s="205">
        <f t="shared" si="467"/>
        <v>7.2999999999999995E-2</v>
      </c>
      <c r="CO312" s="203">
        <f t="shared" si="468"/>
        <v>6.8136189125000008</v>
      </c>
      <c r="CP312" s="189">
        <f t="shared" si="469"/>
        <v>441.07967643778807</v>
      </c>
      <c r="DV312" s="48">
        <f t="shared" si="419"/>
        <v>3.7694604556585527E-2</v>
      </c>
    </row>
    <row r="313" spans="1:126" s="38" customFormat="1">
      <c r="B313" s="76" t="str">
        <f>B314&amp;" "&amp;C314</f>
        <v>A1B MRI-CGCM2.3.2</v>
      </c>
      <c r="C313" s="74"/>
      <c r="D313" s="65"/>
      <c r="E313" s="65"/>
      <c r="F313" s="65"/>
      <c r="G313" s="65"/>
      <c r="J313" s="199"/>
      <c r="K313" s="199"/>
      <c r="L313" s="54"/>
      <c r="M313" s="54"/>
      <c r="N313" s="54"/>
      <c r="O313" s="54"/>
      <c r="P313" s="54"/>
      <c r="Q313" s="54"/>
      <c r="R313" s="54"/>
      <c r="S313" s="54"/>
      <c r="T313" s="54"/>
      <c r="U313" s="206"/>
      <c r="V313" s="206"/>
      <c r="W313" s="206"/>
      <c r="X313" s="206"/>
      <c r="Y313" s="206"/>
      <c r="Z313" s="206"/>
      <c r="AA313" s="206"/>
      <c r="AB313" s="85"/>
      <c r="AC313" s="85"/>
      <c r="AD313" s="85"/>
      <c r="AE313" s="85"/>
      <c r="AF313" s="85"/>
      <c r="AG313" s="54"/>
      <c r="AH313" s="88"/>
      <c r="AI313" s="88"/>
      <c r="AJ313" s="88"/>
      <c r="AK313" s="54"/>
      <c r="AL313" s="85"/>
      <c r="AM313" s="90"/>
      <c r="AN313" s="88"/>
      <c r="AO313" s="88"/>
      <c r="AP313" s="88"/>
      <c r="AQ313" s="88"/>
      <c r="AR313" s="90"/>
      <c r="AS313" s="90"/>
      <c r="AT313" s="93"/>
      <c r="AU313" s="90"/>
      <c r="AV313" s="90"/>
      <c r="AW313" s="120"/>
      <c r="AX313" s="54"/>
      <c r="AY313" s="54"/>
      <c r="AZ313" s="88"/>
      <c r="BA313" s="88"/>
      <c r="BB313" s="121"/>
      <c r="BC313" s="54"/>
      <c r="BD313" s="54"/>
      <c r="BE313" s="53"/>
      <c r="BF313" s="127"/>
      <c r="BG313" s="66"/>
      <c r="BH313" s="66"/>
      <c r="BI313" s="66"/>
      <c r="BJ313" s="66"/>
      <c r="BK313" s="66"/>
      <c r="BL313" s="66"/>
      <c r="BM313" s="40"/>
      <c r="CB313" s="76" t="str">
        <f>B314&amp;" "&amp;C314</f>
        <v>A1B MRI-CGCM2.3.2</v>
      </c>
      <c r="CC313" s="54"/>
      <c r="CD313" s="54"/>
      <c r="CE313" s="54"/>
      <c r="CF313" s="121"/>
      <c r="CI313" s="90"/>
      <c r="CJ313" s="70"/>
      <c r="CK313" s="41"/>
      <c r="CL313" s="71"/>
      <c r="DV313" s="72"/>
    </row>
    <row r="314" spans="1:126" s="135" customFormat="1" outlineLevel="1">
      <c r="A314" s="133"/>
      <c r="B314" s="56" t="s">
        <v>89</v>
      </c>
      <c r="C314" s="56" t="s">
        <v>189</v>
      </c>
      <c r="D314" s="56">
        <v>2000</v>
      </c>
      <c r="E314" s="57">
        <f>'MRI-CGCM2.3.2 (Likely)'!N28</f>
        <v>19.25</v>
      </c>
      <c r="F314" s="57">
        <f>'MRI-CGCM2.3.2 (Likely)'!T28</f>
        <v>62.375</v>
      </c>
      <c r="G314" s="57">
        <f>'MRI-CGCM2.3.2 (Likely)'!L28</f>
        <v>368</v>
      </c>
      <c r="H314" s="146">
        <f t="shared" ref="H314:H377" si="470">$H$26</f>
        <v>2007</v>
      </c>
      <c r="I314" s="141" t="str">
        <f t="shared" ref="I314:I377" si="471">$I$26</f>
        <v>Pile No 243 @ Berth 107</v>
      </c>
      <c r="J314" s="205" t="str">
        <f t="shared" ref="J314:J377" si="472">$J$26</f>
        <v>splash</v>
      </c>
      <c r="K314" s="212">
        <f t="shared" ref="K314:K377" si="473">$K$26</f>
        <v>1</v>
      </c>
      <c r="L314" s="146" t="str">
        <f t="shared" ref="L314:L377" si="474">$L$26</f>
        <v>C1</v>
      </c>
      <c r="M314" s="146" t="str">
        <f t="shared" ref="M314:M377" si="475">$M$26</f>
        <v>CB4</v>
      </c>
      <c r="N314" s="146" t="str">
        <f t="shared" ref="N314:N377" si="476">$N$26</f>
        <v>CL5</v>
      </c>
      <c r="O314" s="146">
        <f t="shared" ref="O314:O377" si="477">$O$26</f>
        <v>0</v>
      </c>
      <c r="P314" s="146">
        <f t="shared" ref="P314:P377" si="478">$P$26</f>
        <v>50</v>
      </c>
      <c r="Q314" s="146">
        <f t="shared" ref="Q314:Q377" si="479">$Q$26</f>
        <v>1200</v>
      </c>
      <c r="R314" s="146">
        <f t="shared" ref="R314:R377" si="480">$R$26</f>
        <v>60</v>
      </c>
      <c r="S314" s="146">
        <f t="shared" ref="S314:S377" si="481">$S$26</f>
        <v>0.37</v>
      </c>
      <c r="T314" s="146">
        <f t="shared" ref="T314:T377" si="482">$T$26</f>
        <v>310</v>
      </c>
      <c r="U314" s="205"/>
      <c r="V314" s="237">
        <f>BE314</f>
        <v>2.2584522860718912E-2</v>
      </c>
      <c r="W314" s="214">
        <f>BF314</f>
        <v>0</v>
      </c>
      <c r="X314" s="205"/>
      <c r="Y314" s="238">
        <f>CL314</f>
        <v>8.9228156341215318E-8</v>
      </c>
      <c r="Z314" s="214">
        <f>CJ314</f>
        <v>2.9891432374307133E-7</v>
      </c>
      <c r="AA314" s="205"/>
      <c r="AB314" s="207">
        <f>INDEX(Coefficients!$O$3:$O$7,MATCH(S314,Coefficients!$O$3:$O$7))</f>
        <v>0.3</v>
      </c>
      <c r="AC314" s="207">
        <f>INDEX(Coefficients!$O$3:$O$7,MATCH(S314,Coefficients!$O$3:$O$7)+1)</f>
        <v>0.4</v>
      </c>
      <c r="AD314" s="212">
        <f>INDEX(Coefficients!$P$3:$P$7,MATCH(S314,Coefficients!$O$3:$O$7))</f>
        <v>50</v>
      </c>
      <c r="AE314" s="212">
        <f>INDEX(Coefficients!$P$3:$P$7,MATCH(S314,Coefficients!$O$3:$O$7)+1)</f>
        <v>41.8</v>
      </c>
      <c r="AF314" s="212">
        <f t="shared" ref="AF314:AF377" si="483">AD314+(S314-AB314)/(AC314-AB314)*(AE314-AD314)</f>
        <v>44.26</v>
      </c>
      <c r="AG314" s="136">
        <f t="shared" ref="AG314:AG345" si="484">D314</f>
        <v>2000</v>
      </c>
      <c r="AH314" s="137">
        <f t="shared" ref="AH314:AH345" si="485">E314</f>
        <v>19.25</v>
      </c>
      <c r="AI314" s="207">
        <f>IF(AG314&gt;=$C$20,AH314+AI313,0)</f>
        <v>19.25</v>
      </c>
      <c r="AJ314" s="213">
        <f>IF(ISERROR(AI314/(AG314-($C$20-1))),0,AI314/(AG314-($C$20-1)))</f>
        <v>19.25</v>
      </c>
      <c r="AK314" s="136">
        <v>12</v>
      </c>
      <c r="AL314" s="137">
        <f t="shared" ref="AL314:AL345" si="486">F314</f>
        <v>62.375</v>
      </c>
      <c r="AM314" s="214">
        <f t="shared" ref="AM314:AM345" si="487">EXP(AF314/RR*(1/293-1/(273+AJ314)))</f>
        <v>0.95444302716120455</v>
      </c>
      <c r="AN314" s="207">
        <f>INDEX(Coefficients!$K$3:$K$10,MATCH(S314,Coefficients!$K$3:$K$10))</f>
        <v>0.35</v>
      </c>
      <c r="AO314" s="207">
        <f>INDEX(Coefficients!$K$3:$K$10,MATCH(S314,Coefficients!$K$3:$K$10)+1)</f>
        <v>0.4</v>
      </c>
      <c r="AP314" s="207">
        <f>INDEX(Coefficients!$L$3:$L$10,MATCH(S314,Coefficients!$K$3:$K$10))</f>
        <v>0.19142307491680963</v>
      </c>
      <c r="AQ314" s="207">
        <f>INDEX(Coefficients!$L$3:$L$10,MATCH(S314,Coefficients!$K$3:$K$10)+1)</f>
        <v>0.35425563574488944</v>
      </c>
      <c r="AR314" s="214">
        <f>INDEX(Coefficients!$M$3:$M$10,MATCH(S314,Coefficients!$K$3:$K$10))</f>
        <v>0.20023799980895765</v>
      </c>
      <c r="AS314" s="214">
        <f>INDEX(Coefficients!$M$3:$M$10,MATCH(S314,Coefficients!$K$3:$K$10)+1)</f>
        <v>0.20987997823914079</v>
      </c>
      <c r="AT314" s="92">
        <f>(AP314+(S314-AN314)/(AO314-AN314)*(AQ314-AP314))*10^-4</f>
        <v>2.5655609924804158E-5</v>
      </c>
      <c r="AU314" s="140">
        <f t="shared" ref="AU314:AU377" si="488">AR314+(S314-AN314)/(AO314-AN314)*(AS314-AR314)</f>
        <v>0.20409479118103091</v>
      </c>
      <c r="AV314" s="215">
        <f>AT314*(AG314-($C$20-1))^(-AU314)</f>
        <v>2.5655609924804158E-5</v>
      </c>
      <c r="AW314" s="118">
        <f>AV314*31556926/10000</f>
        <v>8.0961218388191036E-2</v>
      </c>
      <c r="AX314" s="136">
        <f t="shared" ref="AX314:AX377" si="489">1-EXP(-3.38*S314)</f>
        <v>0.71366705445737511</v>
      </c>
      <c r="AY314" s="205">
        <f t="shared" ref="AY314:AY345" si="490">0.75*T314*CaO*AX314*(MCO2_/MCaO)</f>
        <v>84.741590689541354</v>
      </c>
      <c r="AZ314" s="137">
        <f t="shared" ref="AZ314:AZ345" si="491">G314</f>
        <v>368</v>
      </c>
      <c r="BA314" s="213">
        <f>IF(AG314&gt;=$C$20,BA313+AZ314,0)</f>
        <v>368</v>
      </c>
      <c r="BB314" s="228">
        <f>BA314/(AG314-($C$20-1))*0.0019*10^-3</f>
        <v>6.9920000000000008E-4</v>
      </c>
      <c r="BC314" s="136" t="str">
        <f t="shared" ref="BC314:BC377" si="492">IF(AK314&gt;=12,IF(AL314&gt;=50,"YES","NO"),"NO")</f>
        <v>YES</v>
      </c>
      <c r="BD314" s="209">
        <f t="shared" ref="BD314:BD345" si="493">IF(BC314="YES",SQRT((2*AM314*AW314/AY314)*kurban*BB314*(AG314-($C$20-1)))*(1/(AG314-($C$20-1)))^nm*1000,0)</f>
        <v>1.1292261430359456</v>
      </c>
      <c r="BE314" s="55">
        <f t="shared" ref="BE314:BE377" si="494">BD314/P314</f>
        <v>2.2584522860718912E-2</v>
      </c>
      <c r="BF314" s="126">
        <f t="shared" ref="BF314:BF345" si="495">BD314-VLOOKUP($C$20,$AG$314:$BD$384,24)</f>
        <v>0</v>
      </c>
      <c r="BG314" s="46">
        <f>((SQRT(AM314*BB314)/SQRT(VLOOKUP($C$20,$AG$314:$BD$384,7)*VLOOKUP($C$20,$AG$314:$BD$384,22)*(AG314-($C$20-1))))-1)</f>
        <v>0</v>
      </c>
      <c r="BH314" s="204">
        <f>VLOOKUP(M314,Coefficients!$E$4:$I$7,3)</f>
        <v>0.43099999999999999</v>
      </c>
      <c r="BI314" s="136">
        <f>IF($AJ314&lt;20,0.025,0.073)</f>
        <v>2.5000000000000001E-2</v>
      </c>
      <c r="BJ314" s="50">
        <f>BH314*(1+BI314*($AJ314-20))</f>
        <v>0.42291874999999995</v>
      </c>
      <c r="BK314" s="134">
        <f>BK313+BJ314</f>
        <v>0.42291874999999995</v>
      </c>
      <c r="BL314" s="46"/>
      <c r="BM314" s="44"/>
      <c r="CB314" s="205" t="str">
        <f t="shared" ref="CB314:CB345" si="496">J314</f>
        <v>splash</v>
      </c>
      <c r="CC314" s="212">
        <f t="shared" ref="CC314:CC345" si="497">K314</f>
        <v>1</v>
      </c>
      <c r="CD314" s="205">
        <f>IF(CB314="atmospheric",IF(CC314&gt;=1,Coefficients!$T$5,Coefficients!$T$4),Coefficients!$T$3)</f>
        <v>7.35</v>
      </c>
      <c r="CE314" s="136">
        <f>IF(S314&lt;Coefficients!$V$3,Coefficients!$X$3-(Coefficients!$X$4-Coefficients!$X$3)*(Coefficients!$V$3-S314)/(Coefficients!$V$4-Coefficients!$V$3),IF(S314&gt;Coefficients!$V$6,(Coefficients!$X$6-Coefficients!$X$5)*(S314-Coefficients!$V$6)/(Coefficients!$V$6-Coefficients!$V$5)+Coefficients!$X$6,VLOOKUP(S314,Coefficients!$V$3:$X$6,3)))</f>
        <v>5.1999999999999975</v>
      </c>
      <c r="CF314" s="119">
        <f>CE314*10^-12*31556926</f>
        <v>1.6409601519999992E-4</v>
      </c>
      <c r="CG314" s="136">
        <f>VLOOKUP(CB314,Coefficients!$Z$4:$AD$7,4,FALSE)</f>
        <v>0.26500000000000001</v>
      </c>
      <c r="CH314" s="136">
        <f>VLOOKUP(CB314,Coefficients!$Z$4:$AD$7,2,FALSE)</f>
        <v>0.37</v>
      </c>
      <c r="CI314" s="214">
        <f t="shared" ref="CI314:CI345" si="498">CD314*(1-ERF(BD314/(2*(SQRT(CG314*kt*kc*AM314*CF314*10^6*(1/(AG314-($C$20-1)))^CH314*(AG314-($C$20-1)))))))</f>
        <v>6.6250040304906115</v>
      </c>
      <c r="CJ314" s="47">
        <f t="shared" ref="CJ314:CJ345" si="499">CD314*(1-ERF(P314/(2*(SQRT(CG314*kt*kc*AM314*CF314*10^6*(1/(AG314-($C$20-1)))^CH314*(AG314-($C$20-1)))))))</f>
        <v>2.9891432374307133E-7</v>
      </c>
      <c r="CK314" s="34">
        <v>3.35</v>
      </c>
      <c r="CL314" s="52">
        <f>CJ314/CK314</f>
        <v>8.9228156341215318E-8</v>
      </c>
      <c r="CM314" s="204">
        <f>VLOOKUP(N314,Coefficients!$E$12:$I$16,3)</f>
        <v>6.0350000000000001</v>
      </c>
      <c r="CN314" s="205">
        <f>IF($AJ314&lt;20,0.025,0.073)</f>
        <v>2.5000000000000001E-2</v>
      </c>
      <c r="CO314" s="203">
        <f>CM314*(1+CN314*($AJ314-20))</f>
        <v>5.9218437499999999</v>
      </c>
      <c r="CP314" s="189">
        <f>CP313+CO314</f>
        <v>5.9218437499999999</v>
      </c>
      <c r="DV314" s="48">
        <f t="shared" ref="DV314:DV345" si="500">BE314*CL314</f>
        <v>2.0151753367079783E-9</v>
      </c>
    </row>
    <row r="315" spans="1:126" s="135" customFormat="1" outlineLevel="1">
      <c r="A315" s="133"/>
      <c r="B315" s="56" t="s">
        <v>89</v>
      </c>
      <c r="C315" s="56" t="s">
        <v>189</v>
      </c>
      <c r="D315" s="56">
        <v>2001</v>
      </c>
      <c r="E315" s="57">
        <f>'MRI-CGCM2.3.2 (Likely)'!N29</f>
        <v>19.265000000000001</v>
      </c>
      <c r="F315" s="57">
        <f>'MRI-CGCM2.3.2 (Likely)'!T29</f>
        <v>62.362499999999997</v>
      </c>
      <c r="G315" s="57">
        <f>'MRI-CGCM2.3.2 (Likely)'!L29</f>
        <v>370.15</v>
      </c>
      <c r="H315" s="146">
        <f t="shared" si="470"/>
        <v>2007</v>
      </c>
      <c r="I315" s="141" t="str">
        <f t="shared" si="471"/>
        <v>Pile No 243 @ Berth 107</v>
      </c>
      <c r="J315" s="205" t="str">
        <f t="shared" si="472"/>
        <v>splash</v>
      </c>
      <c r="K315" s="212">
        <f t="shared" si="473"/>
        <v>1</v>
      </c>
      <c r="L315" s="146" t="str">
        <f t="shared" si="474"/>
        <v>C1</v>
      </c>
      <c r="M315" s="146" t="str">
        <f t="shared" si="475"/>
        <v>CB4</v>
      </c>
      <c r="N315" s="146" t="str">
        <f t="shared" si="476"/>
        <v>CL5</v>
      </c>
      <c r="O315" s="146">
        <f t="shared" si="477"/>
        <v>0</v>
      </c>
      <c r="P315" s="146">
        <f t="shared" si="478"/>
        <v>50</v>
      </c>
      <c r="Q315" s="146">
        <f t="shared" si="479"/>
        <v>1200</v>
      </c>
      <c r="R315" s="146">
        <f t="shared" si="480"/>
        <v>60</v>
      </c>
      <c r="S315" s="146">
        <f t="shared" si="481"/>
        <v>0.37</v>
      </c>
      <c r="T315" s="146">
        <f t="shared" si="482"/>
        <v>310</v>
      </c>
      <c r="U315" s="205"/>
      <c r="V315" s="237">
        <f t="shared" ref="V315:V378" si="501">BE315</f>
        <v>2.7429500756229141E-2</v>
      </c>
      <c r="W315" s="214">
        <f t="shared" ref="W315:W378" si="502">BF315</f>
        <v>0.24224889477551148</v>
      </c>
      <c r="X315" s="205"/>
      <c r="Y315" s="238">
        <f t="shared" ref="Y315:Y378" si="503">CL315</f>
        <v>2.2633601043490194E-5</v>
      </c>
      <c r="Z315" s="214">
        <f t="shared" ref="Z315:Z378" si="504">CJ315</f>
        <v>7.5822563495692158E-5</v>
      </c>
      <c r="AA315" s="205"/>
      <c r="AB315" s="207">
        <f>INDEX(Coefficients!$O$3:$O$7,MATCH(S315,Coefficients!$O$3:$O$7))</f>
        <v>0.3</v>
      </c>
      <c r="AC315" s="207">
        <f>INDEX(Coefficients!$O$3:$O$7,MATCH(S315,Coefficients!$O$3:$O$7)+1)</f>
        <v>0.4</v>
      </c>
      <c r="AD315" s="212">
        <f>INDEX(Coefficients!$P$3:$P$7,MATCH(S315,Coefficients!$O$3:$O$7))</f>
        <v>50</v>
      </c>
      <c r="AE315" s="212">
        <f>INDEX(Coefficients!$P$3:$P$7,MATCH(S315,Coefficients!$O$3:$O$7)+1)</f>
        <v>41.8</v>
      </c>
      <c r="AF315" s="212">
        <f t="shared" si="483"/>
        <v>44.26</v>
      </c>
      <c r="AG315" s="136">
        <f t="shared" si="484"/>
        <v>2001</v>
      </c>
      <c r="AH315" s="137">
        <f t="shared" si="485"/>
        <v>19.265000000000001</v>
      </c>
      <c r="AI315" s="207">
        <f t="shared" ref="AI315:AI378" si="505">IF(AG315&gt;=$C$20,AH315+AI314,0)</f>
        <v>38.515000000000001</v>
      </c>
      <c r="AJ315" s="213">
        <f t="shared" ref="AJ315:AJ378" si="506">IF(ISERROR(AI315/(AG315-($C$20-1))),0,AI315/(AG315-($C$20-1)))</f>
        <v>19.2575</v>
      </c>
      <c r="AK315" s="136">
        <v>13</v>
      </c>
      <c r="AL315" s="137">
        <f t="shared" si="486"/>
        <v>62.362499999999997</v>
      </c>
      <c r="AM315" s="214">
        <f t="shared" si="487"/>
        <v>0.95488929335485384</v>
      </c>
      <c r="AN315" s="207">
        <f>INDEX(Coefficients!$K$3:$K$10,MATCH(S315,Coefficients!$K$3:$K$10))</f>
        <v>0.35</v>
      </c>
      <c r="AO315" s="207">
        <f>INDEX(Coefficients!$K$3:$K$10,MATCH(S315,Coefficients!$K$3:$K$10)+1)</f>
        <v>0.4</v>
      </c>
      <c r="AP315" s="207">
        <f>INDEX(Coefficients!$L$3:$L$10,MATCH(S315,Coefficients!$K$3:$K$10))</f>
        <v>0.19142307491680963</v>
      </c>
      <c r="AQ315" s="207">
        <f>INDEX(Coefficients!$L$3:$L$10,MATCH(S315,Coefficients!$K$3:$K$10)+1)</f>
        <v>0.35425563574488944</v>
      </c>
      <c r="AR315" s="214">
        <f>INDEX(Coefficients!$M$3:$M$10,MATCH(S315,Coefficients!$K$3:$K$10))</f>
        <v>0.20023799980895765</v>
      </c>
      <c r="AS315" s="214">
        <f>INDEX(Coefficients!$M$3:$M$10,MATCH(S315,Coefficients!$K$3:$K$10)+1)</f>
        <v>0.20987997823914079</v>
      </c>
      <c r="AT315" s="92">
        <f t="shared" ref="AT315:AT378" si="507">(AP315+(S315-AN315)/(AO315-AN315)*(AQ315-AP315))*10^-4</f>
        <v>2.5655609924804158E-5</v>
      </c>
      <c r="AU315" s="140">
        <f t="shared" si="488"/>
        <v>0.20409479118103091</v>
      </c>
      <c r="AV315" s="215">
        <f t="shared" ref="AV315:AV378" si="508">AT315*(AG315-($C$20-1))^(-AU315)</f>
        <v>2.2271203678780301E-5</v>
      </c>
      <c r="AW315" s="118">
        <f t="shared" ref="AW315:AW378" si="509">AV315*31556926/10000</f>
        <v>7.0281072642219777E-2</v>
      </c>
      <c r="AX315" s="136">
        <f t="shared" si="489"/>
        <v>0.71366705445737511</v>
      </c>
      <c r="AY315" s="205">
        <f t="shared" si="490"/>
        <v>84.741590689541354</v>
      </c>
      <c r="AZ315" s="137">
        <f t="shared" si="491"/>
        <v>370.15</v>
      </c>
      <c r="BA315" s="213">
        <f t="shared" ref="BA315:BA378" si="510">IF(AG315&gt;=$C$20,BA314+AZ315,0)</f>
        <v>738.15</v>
      </c>
      <c r="BB315" s="228">
        <f t="shared" ref="BB315:BB378" si="511">BA315/(AG315-($C$20-1))*0.0019*10^-3</f>
        <v>7.0124249999999999E-4</v>
      </c>
      <c r="BC315" s="136" t="str">
        <f t="shared" si="492"/>
        <v>YES</v>
      </c>
      <c r="BD315" s="209">
        <f t="shared" si="493"/>
        <v>1.3714750378114571</v>
      </c>
      <c r="BE315" s="55">
        <f t="shared" si="494"/>
        <v>2.7429500756229141E-2</v>
      </c>
      <c r="BF315" s="126">
        <f t="shared" si="495"/>
        <v>0.24224889477551148</v>
      </c>
      <c r="BG315" s="46">
        <f t="shared" ref="BG315:BG378" si="512">((SQRT(AM315*BB315)/SQRT(VLOOKUP($C$20,$AG$314:$BD$384,7)*VLOOKUP($C$20,$AG$314:$BD$384,22)*(AG315-($C$20-1))))-1)</f>
        <v>-0.29169564146326465</v>
      </c>
      <c r="BH315" s="204">
        <f>VLOOKUP(M315,Coefficients!$E$4:$I$7,3)</f>
        <v>0.43099999999999999</v>
      </c>
      <c r="BI315" s="136">
        <f t="shared" ref="BI315:BI378" si="513">IF($AJ315&lt;20,0.025,0.073)</f>
        <v>2.5000000000000001E-2</v>
      </c>
      <c r="BJ315" s="50">
        <f t="shared" ref="BJ315:BJ378" si="514">BH315*(1+BI315*($AJ315-20))</f>
        <v>0.42299956249999998</v>
      </c>
      <c r="BK315" s="134">
        <f t="shared" ref="BK315:BK378" si="515">BK314+BJ315</f>
        <v>0.84591831249999994</v>
      </c>
      <c r="BL315" s="46"/>
      <c r="BM315" s="44"/>
      <c r="CB315" s="205" t="str">
        <f t="shared" si="496"/>
        <v>splash</v>
      </c>
      <c r="CC315" s="212">
        <f t="shared" si="497"/>
        <v>1</v>
      </c>
      <c r="CD315" s="205">
        <f>IF(CB315="atmospheric",IF(CC315&gt;=1,Coefficients!$T$5,Coefficients!$T$4),Coefficients!$T$3)</f>
        <v>7.35</v>
      </c>
      <c r="CE315" s="136">
        <f>IF(S315&lt;Coefficients!$V$3,Coefficients!$X$3-(Coefficients!$X$4-Coefficients!$X$3)*(Coefficients!$V$3-S315)/(Coefficients!$V$4-Coefficients!$V$3),IF(S315&gt;Coefficients!$V$6,(Coefficients!$X$6-Coefficients!$X$5)*(S315-Coefficients!$V$6)/(Coefficients!$V$6-Coefficients!$V$5)+Coefficients!$X$6,VLOOKUP(S315,Coefficients!$V$3:$X$6,3)))</f>
        <v>5.1999999999999975</v>
      </c>
      <c r="CF315" s="119">
        <f t="shared" ref="CF315:CF378" si="516">CE315*10^-12*31556926</f>
        <v>1.6409601519999992E-4</v>
      </c>
      <c r="CG315" s="136">
        <f>VLOOKUP(CB315,Coefficients!$Z$4:$AD$7,4,FALSE)</f>
        <v>0.26500000000000001</v>
      </c>
      <c r="CH315" s="136">
        <f>VLOOKUP(CB315,Coefficients!$Z$4:$AD$7,2,FALSE)</f>
        <v>0.37</v>
      </c>
      <c r="CI315" s="214">
        <f t="shared" si="498"/>
        <v>6.6422675743511226</v>
      </c>
      <c r="CJ315" s="47">
        <f t="shared" si="499"/>
        <v>7.5822563495692158E-5</v>
      </c>
      <c r="CK315" s="34">
        <v>3.35</v>
      </c>
      <c r="CL315" s="52">
        <f t="shared" ref="CL315:CL378" si="517">CJ315/CK315</f>
        <v>2.2633601043490194E-5</v>
      </c>
      <c r="CM315" s="204">
        <f>VLOOKUP(N315,Coefficients!$E$12:$I$16,3)</f>
        <v>6.0350000000000001</v>
      </c>
      <c r="CN315" s="205">
        <f t="shared" ref="CN315:CN378" si="518">IF($AJ315&lt;20,0.025,0.073)</f>
        <v>2.5000000000000001E-2</v>
      </c>
      <c r="CO315" s="203">
        <f t="shared" ref="CO315:CO378" si="519">CM315*(1+CN315*($AJ315-20))</f>
        <v>5.9229753125000002</v>
      </c>
      <c r="CP315" s="189">
        <f t="shared" ref="CP315:CP378" si="520">CP314+CO315</f>
        <v>11.844819062500001</v>
      </c>
      <c r="DV315" s="48">
        <f t="shared" si="500"/>
        <v>6.20828376938603E-7</v>
      </c>
    </row>
    <row r="316" spans="1:126" s="135" customFormat="1" outlineLevel="1">
      <c r="A316" s="133"/>
      <c r="B316" s="56" t="s">
        <v>89</v>
      </c>
      <c r="C316" s="56" t="s">
        <v>189</v>
      </c>
      <c r="D316" s="56">
        <v>2002</v>
      </c>
      <c r="E316" s="57">
        <f>'MRI-CGCM2.3.2 (Likely)'!N30</f>
        <v>19.28</v>
      </c>
      <c r="F316" s="57">
        <f>'MRI-CGCM2.3.2 (Likely)'!T30</f>
        <v>62.35</v>
      </c>
      <c r="G316" s="57">
        <f>'MRI-CGCM2.3.2 (Likely)'!L30</f>
        <v>372.29999999999995</v>
      </c>
      <c r="H316" s="146">
        <f t="shared" si="470"/>
        <v>2007</v>
      </c>
      <c r="I316" s="141" t="str">
        <f t="shared" si="471"/>
        <v>Pile No 243 @ Berth 107</v>
      </c>
      <c r="J316" s="205" t="str">
        <f t="shared" si="472"/>
        <v>splash</v>
      </c>
      <c r="K316" s="212">
        <f t="shared" si="473"/>
        <v>1</v>
      </c>
      <c r="L316" s="146" t="str">
        <f t="shared" si="474"/>
        <v>C1</v>
      </c>
      <c r="M316" s="146" t="str">
        <f t="shared" si="475"/>
        <v>CB4</v>
      </c>
      <c r="N316" s="146" t="str">
        <f t="shared" si="476"/>
        <v>CL5</v>
      </c>
      <c r="O316" s="146">
        <f t="shared" si="477"/>
        <v>0</v>
      </c>
      <c r="P316" s="146">
        <f t="shared" si="478"/>
        <v>50</v>
      </c>
      <c r="Q316" s="146">
        <f t="shared" si="479"/>
        <v>1200</v>
      </c>
      <c r="R316" s="146">
        <f t="shared" si="480"/>
        <v>60</v>
      </c>
      <c r="S316" s="146">
        <f t="shared" si="481"/>
        <v>0.37</v>
      </c>
      <c r="T316" s="146">
        <f t="shared" si="482"/>
        <v>310</v>
      </c>
      <c r="U316" s="205"/>
      <c r="V316" s="237">
        <f t="shared" si="501"/>
        <v>3.0753602153694513E-2</v>
      </c>
      <c r="W316" s="214">
        <f t="shared" si="502"/>
        <v>0.40845396464878014</v>
      </c>
      <c r="X316" s="205"/>
      <c r="Y316" s="238">
        <f t="shared" si="503"/>
        <v>2.2850705297619277E-4</v>
      </c>
      <c r="Z316" s="214">
        <f t="shared" si="504"/>
        <v>7.6549862747024577E-4</v>
      </c>
      <c r="AA316" s="205"/>
      <c r="AB316" s="207">
        <f>INDEX(Coefficients!$O$3:$O$7,MATCH(S316,Coefficients!$O$3:$O$7))</f>
        <v>0.3</v>
      </c>
      <c r="AC316" s="207">
        <f>INDEX(Coefficients!$O$3:$O$7,MATCH(S316,Coefficients!$O$3:$O$7)+1)</f>
        <v>0.4</v>
      </c>
      <c r="AD316" s="212">
        <f>INDEX(Coefficients!$P$3:$P$7,MATCH(S316,Coefficients!$O$3:$O$7))</f>
        <v>50</v>
      </c>
      <c r="AE316" s="212">
        <f>INDEX(Coefficients!$P$3:$P$7,MATCH(S316,Coefficients!$O$3:$O$7)+1)</f>
        <v>41.8</v>
      </c>
      <c r="AF316" s="212">
        <f t="shared" si="483"/>
        <v>44.26</v>
      </c>
      <c r="AG316" s="136">
        <f t="shared" si="484"/>
        <v>2002</v>
      </c>
      <c r="AH316" s="137">
        <f t="shared" si="485"/>
        <v>19.28</v>
      </c>
      <c r="AI316" s="207">
        <f t="shared" si="505"/>
        <v>57.795000000000002</v>
      </c>
      <c r="AJ316" s="213">
        <f t="shared" si="506"/>
        <v>19.265000000000001</v>
      </c>
      <c r="AK316" s="136">
        <v>14</v>
      </c>
      <c r="AL316" s="137">
        <f t="shared" si="486"/>
        <v>62.35</v>
      </c>
      <c r="AM316" s="214">
        <f t="shared" si="487"/>
        <v>0.95533574528799958</v>
      </c>
      <c r="AN316" s="207">
        <f>INDEX(Coefficients!$K$3:$K$10,MATCH(S316,Coefficients!$K$3:$K$10))</f>
        <v>0.35</v>
      </c>
      <c r="AO316" s="207">
        <f>INDEX(Coefficients!$K$3:$K$10,MATCH(S316,Coefficients!$K$3:$K$10)+1)</f>
        <v>0.4</v>
      </c>
      <c r="AP316" s="207">
        <f>INDEX(Coefficients!$L$3:$L$10,MATCH(S316,Coefficients!$K$3:$K$10))</f>
        <v>0.19142307491680963</v>
      </c>
      <c r="AQ316" s="207">
        <f>INDEX(Coefficients!$L$3:$L$10,MATCH(S316,Coefficients!$K$3:$K$10)+1)</f>
        <v>0.35425563574488944</v>
      </c>
      <c r="AR316" s="214">
        <f>INDEX(Coefficients!$M$3:$M$10,MATCH(S316,Coefficients!$K$3:$K$10))</f>
        <v>0.20023799980895765</v>
      </c>
      <c r="AS316" s="214">
        <f>INDEX(Coefficients!$M$3:$M$10,MATCH(S316,Coefficients!$K$3:$K$10)+1)</f>
        <v>0.20987997823914079</v>
      </c>
      <c r="AT316" s="92">
        <f t="shared" si="507"/>
        <v>2.5655609924804158E-5</v>
      </c>
      <c r="AU316" s="140">
        <f t="shared" si="488"/>
        <v>0.20409479118103091</v>
      </c>
      <c r="AV316" s="215">
        <f t="shared" si="508"/>
        <v>2.0502384830579242E-5</v>
      </c>
      <c r="AW316" s="118">
        <f t="shared" si="509"/>
        <v>6.4699224092211169E-2</v>
      </c>
      <c r="AX316" s="136">
        <f t="shared" si="489"/>
        <v>0.71366705445737511</v>
      </c>
      <c r="AY316" s="205">
        <f t="shared" si="490"/>
        <v>84.741590689541354</v>
      </c>
      <c r="AZ316" s="137">
        <f t="shared" si="491"/>
        <v>372.29999999999995</v>
      </c>
      <c r="BA316" s="213">
        <f t="shared" si="510"/>
        <v>1110.4499999999998</v>
      </c>
      <c r="BB316" s="228">
        <f t="shared" si="511"/>
        <v>7.0328499999999989E-4</v>
      </c>
      <c r="BC316" s="136" t="str">
        <f t="shared" si="492"/>
        <v>YES</v>
      </c>
      <c r="BD316" s="209">
        <f t="shared" si="493"/>
        <v>1.5376801076847257</v>
      </c>
      <c r="BE316" s="55">
        <f t="shared" si="494"/>
        <v>3.0753602153694513E-2</v>
      </c>
      <c r="BF316" s="126">
        <f t="shared" si="495"/>
        <v>0.40845396464878014</v>
      </c>
      <c r="BG316" s="46">
        <f t="shared" si="512"/>
        <v>-0.42069490342860061</v>
      </c>
      <c r="BH316" s="204">
        <f>VLOOKUP(M316,Coefficients!$E$4:$I$7,3)</f>
        <v>0.43099999999999999</v>
      </c>
      <c r="BI316" s="136">
        <f t="shared" si="513"/>
        <v>2.5000000000000001E-2</v>
      </c>
      <c r="BJ316" s="50">
        <f t="shared" si="514"/>
        <v>0.42308037500000001</v>
      </c>
      <c r="BK316" s="134">
        <f t="shared" si="515"/>
        <v>1.2689986874999999</v>
      </c>
      <c r="BL316" s="46"/>
      <c r="BM316" s="44"/>
      <c r="CB316" s="205" t="str">
        <f t="shared" si="496"/>
        <v>splash</v>
      </c>
      <c r="CC316" s="212">
        <f t="shared" si="497"/>
        <v>1</v>
      </c>
      <c r="CD316" s="205">
        <f>IF(CB316="atmospheric",IF(CC316&gt;=1,Coefficients!$T$5,Coefficients!$T$4),Coefficients!$T$3)</f>
        <v>7.35</v>
      </c>
      <c r="CE316" s="136">
        <f>IF(S316&lt;Coefficients!$V$3,Coefficients!$X$3-(Coefficients!$X$4-Coefficients!$X$3)*(Coefficients!$V$3-S316)/(Coefficients!$V$4-Coefficients!$V$3),IF(S316&gt;Coefficients!$V$6,(Coefficients!$X$6-Coefficients!$X$5)*(S316-Coefficients!$V$6)/(Coefficients!$V$6-Coefficients!$V$5)+Coefficients!$X$6,VLOOKUP(S316,Coefficients!$V$3:$X$6,3)))</f>
        <v>5.1999999999999975</v>
      </c>
      <c r="CF316" s="119">
        <f t="shared" si="516"/>
        <v>1.6409601519999992E-4</v>
      </c>
      <c r="CG316" s="136">
        <f>VLOOKUP(CB316,Coefficients!$Z$4:$AD$7,4,FALSE)</f>
        <v>0.26500000000000001</v>
      </c>
      <c r="CH316" s="136">
        <f>VLOOKUP(CB316,Coefficients!$Z$4:$AD$7,2,FALSE)</f>
        <v>0.37</v>
      </c>
      <c r="CI316" s="214">
        <f t="shared" si="498"/>
        <v>6.6517591756797509</v>
      </c>
      <c r="CJ316" s="47">
        <f t="shared" si="499"/>
        <v>7.6549862747024577E-4</v>
      </c>
      <c r="CK316" s="34">
        <v>3.35</v>
      </c>
      <c r="CL316" s="52">
        <f t="shared" si="517"/>
        <v>2.2850705297619277E-4</v>
      </c>
      <c r="CM316" s="204">
        <f>VLOOKUP(N316,Coefficients!$E$12:$I$16,3)</f>
        <v>6.0350000000000001</v>
      </c>
      <c r="CN316" s="205">
        <f t="shared" si="518"/>
        <v>2.5000000000000001E-2</v>
      </c>
      <c r="CO316" s="203">
        <f t="shared" si="519"/>
        <v>5.9241068749999997</v>
      </c>
      <c r="CP316" s="189">
        <f t="shared" si="520"/>
        <v>17.768925937500001</v>
      </c>
      <c r="DV316" s="48">
        <f t="shared" si="500"/>
        <v>7.0274149965430282E-6</v>
      </c>
    </row>
    <row r="317" spans="1:126" s="135" customFormat="1" outlineLevel="1">
      <c r="A317" s="133"/>
      <c r="B317" s="56" t="s">
        <v>89</v>
      </c>
      <c r="C317" s="56" t="s">
        <v>189</v>
      </c>
      <c r="D317" s="56">
        <v>2003</v>
      </c>
      <c r="E317" s="57">
        <f>'MRI-CGCM2.3.2 (Likely)'!N31</f>
        <v>19.295000000000002</v>
      </c>
      <c r="F317" s="57">
        <f>'MRI-CGCM2.3.2 (Likely)'!T31</f>
        <v>62.337499999999999</v>
      </c>
      <c r="G317" s="57">
        <f>'MRI-CGCM2.3.2 (Likely)'!L31</f>
        <v>374.44999999999993</v>
      </c>
      <c r="H317" s="146">
        <f t="shared" si="470"/>
        <v>2007</v>
      </c>
      <c r="I317" s="141" t="str">
        <f t="shared" si="471"/>
        <v>Pile No 243 @ Berth 107</v>
      </c>
      <c r="J317" s="205" t="str">
        <f t="shared" si="472"/>
        <v>splash</v>
      </c>
      <c r="K317" s="212">
        <f t="shared" si="473"/>
        <v>1</v>
      </c>
      <c r="L317" s="146" t="str">
        <f t="shared" si="474"/>
        <v>C1</v>
      </c>
      <c r="M317" s="146" t="str">
        <f t="shared" si="475"/>
        <v>CB4</v>
      </c>
      <c r="N317" s="146" t="str">
        <f t="shared" si="476"/>
        <v>CL5</v>
      </c>
      <c r="O317" s="146">
        <f t="shared" si="477"/>
        <v>0</v>
      </c>
      <c r="P317" s="146">
        <f t="shared" si="478"/>
        <v>50</v>
      </c>
      <c r="Q317" s="146">
        <f t="shared" si="479"/>
        <v>1200</v>
      </c>
      <c r="R317" s="146">
        <f t="shared" si="480"/>
        <v>60</v>
      </c>
      <c r="S317" s="146">
        <f t="shared" si="481"/>
        <v>0.37</v>
      </c>
      <c r="T317" s="146">
        <f t="shared" si="482"/>
        <v>310</v>
      </c>
      <c r="U317" s="205"/>
      <c r="V317" s="237">
        <f t="shared" si="501"/>
        <v>3.3369850953385384E-2</v>
      </c>
      <c r="W317" s="214">
        <f t="shared" si="502"/>
        <v>0.53926640463332354</v>
      </c>
      <c r="X317" s="205"/>
      <c r="Y317" s="238">
        <f t="shared" si="503"/>
        <v>8.6572483660430461E-4</v>
      </c>
      <c r="Z317" s="214">
        <f t="shared" si="504"/>
        <v>2.9001782026244205E-3</v>
      </c>
      <c r="AA317" s="205"/>
      <c r="AB317" s="207">
        <f>INDEX(Coefficients!$O$3:$O$7,MATCH(S317,Coefficients!$O$3:$O$7))</f>
        <v>0.3</v>
      </c>
      <c r="AC317" s="207">
        <f>INDEX(Coefficients!$O$3:$O$7,MATCH(S317,Coefficients!$O$3:$O$7)+1)</f>
        <v>0.4</v>
      </c>
      <c r="AD317" s="212">
        <f>INDEX(Coefficients!$P$3:$P$7,MATCH(S317,Coefficients!$O$3:$O$7))</f>
        <v>50</v>
      </c>
      <c r="AE317" s="212">
        <f>INDEX(Coefficients!$P$3:$P$7,MATCH(S317,Coefficients!$O$3:$O$7)+1)</f>
        <v>41.8</v>
      </c>
      <c r="AF317" s="212">
        <f t="shared" si="483"/>
        <v>44.26</v>
      </c>
      <c r="AG317" s="136">
        <f t="shared" si="484"/>
        <v>2003</v>
      </c>
      <c r="AH317" s="137">
        <f t="shared" si="485"/>
        <v>19.295000000000002</v>
      </c>
      <c r="AI317" s="207">
        <f t="shared" si="505"/>
        <v>77.09</v>
      </c>
      <c r="AJ317" s="213">
        <f t="shared" si="506"/>
        <v>19.272500000000001</v>
      </c>
      <c r="AK317" s="136">
        <v>15</v>
      </c>
      <c r="AL317" s="137">
        <f t="shared" si="486"/>
        <v>62.337499999999999</v>
      </c>
      <c r="AM317" s="214">
        <f t="shared" si="487"/>
        <v>0.95578238302781682</v>
      </c>
      <c r="AN317" s="207">
        <f>INDEX(Coefficients!$K$3:$K$10,MATCH(S317,Coefficients!$K$3:$K$10))</f>
        <v>0.35</v>
      </c>
      <c r="AO317" s="207">
        <f>INDEX(Coefficients!$K$3:$K$10,MATCH(S317,Coefficients!$K$3:$K$10)+1)</f>
        <v>0.4</v>
      </c>
      <c r="AP317" s="207">
        <f>INDEX(Coefficients!$L$3:$L$10,MATCH(S317,Coefficients!$K$3:$K$10))</f>
        <v>0.19142307491680963</v>
      </c>
      <c r="AQ317" s="207">
        <f>INDEX(Coefficients!$L$3:$L$10,MATCH(S317,Coefficients!$K$3:$K$10)+1)</f>
        <v>0.35425563574488944</v>
      </c>
      <c r="AR317" s="214">
        <f>INDEX(Coefficients!$M$3:$M$10,MATCH(S317,Coefficients!$K$3:$K$10))</f>
        <v>0.20023799980895765</v>
      </c>
      <c r="AS317" s="214">
        <f>INDEX(Coefficients!$M$3:$M$10,MATCH(S317,Coefficients!$K$3:$K$10)+1)</f>
        <v>0.20987997823914079</v>
      </c>
      <c r="AT317" s="92">
        <f t="shared" si="507"/>
        <v>2.5655609924804158E-5</v>
      </c>
      <c r="AU317" s="140">
        <f t="shared" si="488"/>
        <v>0.20409479118103091</v>
      </c>
      <c r="AV317" s="215">
        <f t="shared" si="508"/>
        <v>1.9333257511924208E-5</v>
      </c>
      <c r="AW317" s="118">
        <f t="shared" si="509"/>
        <v>6.1009817664273637E-2</v>
      </c>
      <c r="AX317" s="136">
        <f t="shared" si="489"/>
        <v>0.71366705445737511</v>
      </c>
      <c r="AY317" s="205">
        <f t="shared" si="490"/>
        <v>84.741590689541354</v>
      </c>
      <c r="AZ317" s="137">
        <f t="shared" si="491"/>
        <v>374.44999999999993</v>
      </c>
      <c r="BA317" s="213">
        <f t="shared" si="510"/>
        <v>1484.8999999999996</v>
      </c>
      <c r="BB317" s="228">
        <f t="shared" si="511"/>
        <v>7.053274999999998E-4</v>
      </c>
      <c r="BC317" s="136" t="str">
        <f t="shared" si="492"/>
        <v>YES</v>
      </c>
      <c r="BD317" s="209">
        <f t="shared" si="493"/>
        <v>1.6684925476692691</v>
      </c>
      <c r="BE317" s="55">
        <f t="shared" si="494"/>
        <v>3.3369850953385384E-2</v>
      </c>
      <c r="BF317" s="126">
        <f t="shared" si="495"/>
        <v>0.53926640463332354</v>
      </c>
      <c r="BG317" s="46">
        <f t="shared" si="512"/>
        <v>-0.49746165070066384</v>
      </c>
      <c r="BH317" s="204">
        <f>VLOOKUP(M317,Coefficients!$E$4:$I$7,3)</f>
        <v>0.43099999999999999</v>
      </c>
      <c r="BI317" s="136">
        <f t="shared" si="513"/>
        <v>2.5000000000000001E-2</v>
      </c>
      <c r="BJ317" s="50">
        <f t="shared" si="514"/>
        <v>0.42316118749999998</v>
      </c>
      <c r="BK317" s="134">
        <f t="shared" si="515"/>
        <v>1.6921598749999998</v>
      </c>
      <c r="BL317" s="46"/>
      <c r="BM317" s="44"/>
      <c r="CB317" s="205" t="str">
        <f t="shared" si="496"/>
        <v>splash</v>
      </c>
      <c r="CC317" s="212">
        <f t="shared" si="497"/>
        <v>1</v>
      </c>
      <c r="CD317" s="205">
        <f>IF(CB317="atmospheric",IF(CC317&gt;=1,Coefficients!$T$5,Coefficients!$T$4),Coefficients!$T$3)</f>
        <v>7.35</v>
      </c>
      <c r="CE317" s="136">
        <f>IF(S317&lt;Coefficients!$V$3,Coefficients!$X$3-(Coefficients!$X$4-Coefficients!$X$3)*(Coefficients!$V$3-S317)/(Coefficients!$V$4-Coefficients!$V$3),IF(S317&gt;Coefficients!$V$6,(Coefficients!$X$6-Coefficients!$X$5)*(S317-Coefficients!$V$6)/(Coefficients!$V$6-Coefficients!$V$5)+Coefficients!$X$6,VLOOKUP(S317,Coefficients!$V$3:$X$6,3)))</f>
        <v>5.1999999999999975</v>
      </c>
      <c r="CF317" s="119">
        <f t="shared" si="516"/>
        <v>1.6409601519999992E-4</v>
      </c>
      <c r="CG317" s="136">
        <f>VLOOKUP(CB317,Coefficients!$Z$4:$AD$7,4,FALSE)</f>
        <v>0.26500000000000001</v>
      </c>
      <c r="CH317" s="136">
        <f>VLOOKUP(CB317,Coefficients!$Z$4:$AD$7,2,FALSE)</f>
        <v>0.37</v>
      </c>
      <c r="CI317" s="214">
        <f t="shared" si="498"/>
        <v>6.6581290585523982</v>
      </c>
      <c r="CJ317" s="47">
        <f t="shared" si="499"/>
        <v>2.9001782026244205E-3</v>
      </c>
      <c r="CK317" s="34">
        <v>3.35</v>
      </c>
      <c r="CL317" s="52">
        <f t="shared" si="517"/>
        <v>8.6572483660430461E-4</v>
      </c>
      <c r="CM317" s="204">
        <f>VLOOKUP(N317,Coefficients!$E$12:$I$16,3)</f>
        <v>6.0350000000000001</v>
      </c>
      <c r="CN317" s="205">
        <f t="shared" si="518"/>
        <v>2.5000000000000001E-2</v>
      </c>
      <c r="CO317" s="203">
        <f t="shared" si="519"/>
        <v>5.9252384375</v>
      </c>
      <c r="CP317" s="189">
        <f t="shared" si="520"/>
        <v>23.694164375</v>
      </c>
      <c r="DV317" s="48">
        <f t="shared" si="500"/>
        <v>2.888910876412956E-5</v>
      </c>
    </row>
    <row r="318" spans="1:126" s="135" customFormat="1" outlineLevel="1">
      <c r="A318" s="133"/>
      <c r="B318" s="56" t="s">
        <v>89</v>
      </c>
      <c r="C318" s="56" t="s">
        <v>189</v>
      </c>
      <c r="D318" s="56">
        <v>2004</v>
      </c>
      <c r="E318" s="57">
        <f>'MRI-CGCM2.3.2 (Likely)'!N32</f>
        <v>19.310000000000002</v>
      </c>
      <c r="F318" s="57">
        <f>'MRI-CGCM2.3.2 (Likely)'!T32</f>
        <v>62.325000000000003</v>
      </c>
      <c r="G318" s="57">
        <f>'MRI-CGCM2.3.2 (Likely)'!L32</f>
        <v>376.59999999999991</v>
      </c>
      <c r="H318" s="146">
        <f t="shared" si="470"/>
        <v>2007</v>
      </c>
      <c r="I318" s="141" t="str">
        <f t="shared" si="471"/>
        <v>Pile No 243 @ Berth 107</v>
      </c>
      <c r="J318" s="205" t="str">
        <f t="shared" si="472"/>
        <v>splash</v>
      </c>
      <c r="K318" s="212">
        <f t="shared" si="473"/>
        <v>1</v>
      </c>
      <c r="L318" s="146" t="str">
        <f t="shared" si="474"/>
        <v>C1</v>
      </c>
      <c r="M318" s="146" t="str">
        <f t="shared" si="475"/>
        <v>CB4</v>
      </c>
      <c r="N318" s="146" t="str">
        <f t="shared" si="476"/>
        <v>CL5</v>
      </c>
      <c r="O318" s="146">
        <f t="shared" si="477"/>
        <v>0</v>
      </c>
      <c r="P318" s="146">
        <f t="shared" si="478"/>
        <v>50</v>
      </c>
      <c r="Q318" s="146">
        <f t="shared" si="479"/>
        <v>1200</v>
      </c>
      <c r="R318" s="146">
        <f t="shared" si="480"/>
        <v>60</v>
      </c>
      <c r="S318" s="146">
        <f t="shared" si="481"/>
        <v>0.37</v>
      </c>
      <c r="T318" s="146">
        <f t="shared" si="482"/>
        <v>310</v>
      </c>
      <c r="U318" s="205"/>
      <c r="V318" s="237">
        <f t="shared" si="501"/>
        <v>3.5564774476723182E-2</v>
      </c>
      <c r="W318" s="214">
        <f t="shared" si="502"/>
        <v>0.6490125808002134</v>
      </c>
      <c r="X318" s="205"/>
      <c r="Y318" s="238">
        <f t="shared" si="503"/>
        <v>2.1034059377651525E-3</v>
      </c>
      <c r="Z318" s="214">
        <f t="shared" si="504"/>
        <v>7.0464098915132608E-3</v>
      </c>
      <c r="AA318" s="205"/>
      <c r="AB318" s="207">
        <f>INDEX(Coefficients!$O$3:$O$7,MATCH(S318,Coefficients!$O$3:$O$7))</f>
        <v>0.3</v>
      </c>
      <c r="AC318" s="207">
        <f>INDEX(Coefficients!$O$3:$O$7,MATCH(S318,Coefficients!$O$3:$O$7)+1)</f>
        <v>0.4</v>
      </c>
      <c r="AD318" s="212">
        <f>INDEX(Coefficients!$P$3:$P$7,MATCH(S318,Coefficients!$O$3:$O$7))</f>
        <v>50</v>
      </c>
      <c r="AE318" s="212">
        <f>INDEX(Coefficients!$P$3:$P$7,MATCH(S318,Coefficients!$O$3:$O$7)+1)</f>
        <v>41.8</v>
      </c>
      <c r="AF318" s="212">
        <f t="shared" si="483"/>
        <v>44.26</v>
      </c>
      <c r="AG318" s="136">
        <f t="shared" si="484"/>
        <v>2004</v>
      </c>
      <c r="AH318" s="137">
        <f t="shared" si="485"/>
        <v>19.310000000000002</v>
      </c>
      <c r="AI318" s="207">
        <f t="shared" si="505"/>
        <v>96.4</v>
      </c>
      <c r="AJ318" s="213">
        <f t="shared" si="506"/>
        <v>19.28</v>
      </c>
      <c r="AK318" s="136">
        <v>16</v>
      </c>
      <c r="AL318" s="137">
        <f t="shared" si="486"/>
        <v>62.325000000000003</v>
      </c>
      <c r="AM318" s="214">
        <f t="shared" si="487"/>
        <v>0.95622920664151001</v>
      </c>
      <c r="AN318" s="207">
        <f>INDEX(Coefficients!$K$3:$K$10,MATCH(S318,Coefficients!$K$3:$K$10))</f>
        <v>0.35</v>
      </c>
      <c r="AO318" s="207">
        <f>INDEX(Coefficients!$K$3:$K$10,MATCH(S318,Coefficients!$K$3:$K$10)+1)</f>
        <v>0.4</v>
      </c>
      <c r="AP318" s="207">
        <f>INDEX(Coefficients!$L$3:$L$10,MATCH(S318,Coefficients!$K$3:$K$10))</f>
        <v>0.19142307491680963</v>
      </c>
      <c r="AQ318" s="207">
        <f>INDEX(Coefficients!$L$3:$L$10,MATCH(S318,Coefficients!$K$3:$K$10)+1)</f>
        <v>0.35425563574488944</v>
      </c>
      <c r="AR318" s="214">
        <f>INDEX(Coefficients!$M$3:$M$10,MATCH(S318,Coefficients!$K$3:$K$10))</f>
        <v>0.20023799980895765</v>
      </c>
      <c r="AS318" s="214">
        <f>INDEX(Coefficients!$M$3:$M$10,MATCH(S318,Coefficients!$K$3:$K$10)+1)</f>
        <v>0.20987997823914079</v>
      </c>
      <c r="AT318" s="92">
        <f t="shared" si="507"/>
        <v>2.5655609924804158E-5</v>
      </c>
      <c r="AU318" s="140">
        <f t="shared" si="488"/>
        <v>0.20409479118103091</v>
      </c>
      <c r="AV318" s="215">
        <f t="shared" si="508"/>
        <v>1.8472522608212184E-5</v>
      </c>
      <c r="AW318" s="118">
        <f t="shared" si="509"/>
        <v>5.8293602898067891E-2</v>
      </c>
      <c r="AX318" s="136">
        <f t="shared" si="489"/>
        <v>0.71366705445737511</v>
      </c>
      <c r="AY318" s="205">
        <f t="shared" si="490"/>
        <v>84.741590689541354</v>
      </c>
      <c r="AZ318" s="137">
        <f t="shared" si="491"/>
        <v>376.59999999999991</v>
      </c>
      <c r="BA318" s="213">
        <f t="shared" si="510"/>
        <v>1861.4999999999995</v>
      </c>
      <c r="BB318" s="228">
        <f t="shared" si="511"/>
        <v>7.0736999999999981E-4</v>
      </c>
      <c r="BC318" s="136" t="str">
        <f t="shared" si="492"/>
        <v>YES</v>
      </c>
      <c r="BD318" s="209">
        <f t="shared" si="493"/>
        <v>1.778238723836159</v>
      </c>
      <c r="BE318" s="55">
        <f t="shared" si="494"/>
        <v>3.5564774476723182E-2</v>
      </c>
      <c r="BF318" s="126">
        <f t="shared" si="495"/>
        <v>0.6490125808002134</v>
      </c>
      <c r="BG318" s="46">
        <f t="shared" si="512"/>
        <v>-0.54976048898454133</v>
      </c>
      <c r="BH318" s="204">
        <f>VLOOKUP(M318,Coefficients!$E$4:$I$7,3)</f>
        <v>0.43099999999999999</v>
      </c>
      <c r="BI318" s="136">
        <f t="shared" si="513"/>
        <v>2.5000000000000001E-2</v>
      </c>
      <c r="BJ318" s="50">
        <f t="shared" si="514"/>
        <v>0.42324200000000001</v>
      </c>
      <c r="BK318" s="134">
        <f t="shared" si="515"/>
        <v>2.1154018749999999</v>
      </c>
      <c r="BL318" s="46"/>
      <c r="BM318" s="44"/>
      <c r="CB318" s="205" t="str">
        <f t="shared" si="496"/>
        <v>splash</v>
      </c>
      <c r="CC318" s="212">
        <f t="shared" si="497"/>
        <v>1</v>
      </c>
      <c r="CD318" s="205">
        <f>IF(CB318="atmospheric",IF(CC318&gt;=1,Coefficients!$T$5,Coefficients!$T$4),Coefficients!$T$3)</f>
        <v>7.35</v>
      </c>
      <c r="CE318" s="136">
        <f>IF(S318&lt;Coefficients!$V$3,Coefficients!$X$3-(Coefficients!$X$4-Coefficients!$X$3)*(Coefficients!$V$3-S318)/(Coefficients!$V$4-Coefficients!$V$3),IF(S318&gt;Coefficients!$V$6,(Coefficients!$X$6-Coefficients!$X$5)*(S318-Coefficients!$V$6)/(Coefficients!$V$6-Coefficients!$V$5)+Coefficients!$X$6,VLOOKUP(S318,Coefficients!$V$3:$X$6,3)))</f>
        <v>5.1999999999999975</v>
      </c>
      <c r="CF318" s="119">
        <f t="shared" si="516"/>
        <v>1.6409601519999992E-4</v>
      </c>
      <c r="CG318" s="136">
        <f>VLOOKUP(CB318,Coefficients!$Z$4:$AD$7,4,FALSE)</f>
        <v>0.26500000000000001</v>
      </c>
      <c r="CH318" s="136">
        <f>VLOOKUP(CB318,Coefficients!$Z$4:$AD$7,2,FALSE)</f>
        <v>0.37</v>
      </c>
      <c r="CI318" s="214">
        <f t="shared" si="498"/>
        <v>6.6628106406259402</v>
      </c>
      <c r="CJ318" s="47">
        <f t="shared" si="499"/>
        <v>7.0464098915132608E-3</v>
      </c>
      <c r="CK318" s="34">
        <v>3.35</v>
      </c>
      <c r="CL318" s="52">
        <f t="shared" si="517"/>
        <v>2.1034059377651525E-3</v>
      </c>
      <c r="CM318" s="204">
        <f>VLOOKUP(N318,Coefficients!$E$12:$I$16,3)</f>
        <v>6.0350000000000001</v>
      </c>
      <c r="CN318" s="205">
        <f t="shared" si="518"/>
        <v>2.5000000000000001E-2</v>
      </c>
      <c r="CO318" s="203">
        <f t="shared" si="519"/>
        <v>5.9263700000000004</v>
      </c>
      <c r="CP318" s="189">
        <f t="shared" si="520"/>
        <v>29.620534374999998</v>
      </c>
      <c r="DV318" s="48">
        <f t="shared" si="500"/>
        <v>7.4807157809618079E-5</v>
      </c>
    </row>
    <row r="319" spans="1:126" s="135" customFormat="1" outlineLevel="1">
      <c r="A319" s="133"/>
      <c r="B319" s="56" t="s">
        <v>89</v>
      </c>
      <c r="C319" s="56" t="s">
        <v>189</v>
      </c>
      <c r="D319" s="56">
        <v>2005</v>
      </c>
      <c r="E319" s="57">
        <f>'MRI-CGCM2.3.2 (Likely)'!N33</f>
        <v>19.325000000000003</v>
      </c>
      <c r="F319" s="57">
        <f>'MRI-CGCM2.3.2 (Likely)'!T33</f>
        <v>62.3125</v>
      </c>
      <c r="G319" s="57">
        <f>'MRI-CGCM2.3.2 (Likely)'!L33</f>
        <v>378.74999999999989</v>
      </c>
      <c r="H319" s="146">
        <f t="shared" si="470"/>
        <v>2007</v>
      </c>
      <c r="I319" s="141" t="str">
        <f t="shared" si="471"/>
        <v>Pile No 243 @ Berth 107</v>
      </c>
      <c r="J319" s="205" t="str">
        <f t="shared" si="472"/>
        <v>splash</v>
      </c>
      <c r="K319" s="212">
        <f t="shared" si="473"/>
        <v>1</v>
      </c>
      <c r="L319" s="146" t="str">
        <f t="shared" si="474"/>
        <v>C1</v>
      </c>
      <c r="M319" s="146" t="str">
        <f t="shared" si="475"/>
        <v>CB4</v>
      </c>
      <c r="N319" s="146" t="str">
        <f t="shared" si="476"/>
        <v>CL5</v>
      </c>
      <c r="O319" s="146">
        <f t="shared" si="477"/>
        <v>0</v>
      </c>
      <c r="P319" s="146">
        <f t="shared" si="478"/>
        <v>50</v>
      </c>
      <c r="Q319" s="146">
        <f t="shared" si="479"/>
        <v>1200</v>
      </c>
      <c r="R319" s="146">
        <f t="shared" si="480"/>
        <v>60</v>
      </c>
      <c r="S319" s="146">
        <f t="shared" si="481"/>
        <v>0.37</v>
      </c>
      <c r="T319" s="146">
        <f t="shared" si="482"/>
        <v>310</v>
      </c>
      <c r="U319" s="205"/>
      <c r="V319" s="237">
        <f t="shared" si="501"/>
        <v>3.7476263054399495E-2</v>
      </c>
      <c r="W319" s="214">
        <f t="shared" si="502"/>
        <v>0.74458700968402902</v>
      </c>
      <c r="X319" s="205"/>
      <c r="Y319" s="238">
        <f t="shared" si="503"/>
        <v>4.0040288335681734E-3</v>
      </c>
      <c r="Z319" s="214">
        <f t="shared" si="504"/>
        <v>1.3413496592453382E-2</v>
      </c>
      <c r="AA319" s="205"/>
      <c r="AB319" s="207">
        <f>INDEX(Coefficients!$O$3:$O$7,MATCH(S319,Coefficients!$O$3:$O$7))</f>
        <v>0.3</v>
      </c>
      <c r="AC319" s="207">
        <f>INDEX(Coefficients!$O$3:$O$7,MATCH(S319,Coefficients!$O$3:$O$7)+1)</f>
        <v>0.4</v>
      </c>
      <c r="AD319" s="212">
        <f>INDEX(Coefficients!$P$3:$P$7,MATCH(S319,Coefficients!$O$3:$O$7))</f>
        <v>50</v>
      </c>
      <c r="AE319" s="212">
        <f>INDEX(Coefficients!$P$3:$P$7,MATCH(S319,Coefficients!$O$3:$O$7)+1)</f>
        <v>41.8</v>
      </c>
      <c r="AF319" s="212">
        <f t="shared" si="483"/>
        <v>44.26</v>
      </c>
      <c r="AG319" s="136">
        <f t="shared" si="484"/>
        <v>2005</v>
      </c>
      <c r="AH319" s="137">
        <f t="shared" si="485"/>
        <v>19.325000000000003</v>
      </c>
      <c r="AI319" s="207">
        <f t="shared" si="505"/>
        <v>115.72500000000001</v>
      </c>
      <c r="AJ319" s="213">
        <f t="shared" si="506"/>
        <v>19.287500000000001</v>
      </c>
      <c r="AK319" s="136">
        <v>17</v>
      </c>
      <c r="AL319" s="137">
        <f t="shared" si="486"/>
        <v>62.3125</v>
      </c>
      <c r="AM319" s="214">
        <f t="shared" si="487"/>
        <v>0.95667621619629739</v>
      </c>
      <c r="AN319" s="207">
        <f>INDEX(Coefficients!$K$3:$K$10,MATCH(S319,Coefficients!$K$3:$K$10))</f>
        <v>0.35</v>
      </c>
      <c r="AO319" s="207">
        <f>INDEX(Coefficients!$K$3:$K$10,MATCH(S319,Coefficients!$K$3:$K$10)+1)</f>
        <v>0.4</v>
      </c>
      <c r="AP319" s="207">
        <f>INDEX(Coefficients!$L$3:$L$10,MATCH(S319,Coefficients!$K$3:$K$10))</f>
        <v>0.19142307491680963</v>
      </c>
      <c r="AQ319" s="207">
        <f>INDEX(Coefficients!$L$3:$L$10,MATCH(S319,Coefficients!$K$3:$K$10)+1)</f>
        <v>0.35425563574488944</v>
      </c>
      <c r="AR319" s="214">
        <f>INDEX(Coefficients!$M$3:$M$10,MATCH(S319,Coefficients!$K$3:$K$10))</f>
        <v>0.20023799980895765</v>
      </c>
      <c r="AS319" s="214">
        <f>INDEX(Coefficients!$M$3:$M$10,MATCH(S319,Coefficients!$K$3:$K$10)+1)</f>
        <v>0.20987997823914079</v>
      </c>
      <c r="AT319" s="92">
        <f t="shared" si="507"/>
        <v>2.5655609924804158E-5</v>
      </c>
      <c r="AU319" s="140">
        <f t="shared" si="488"/>
        <v>0.20409479118103091</v>
      </c>
      <c r="AV319" s="215">
        <f t="shared" si="508"/>
        <v>1.7797775605447878E-5</v>
      </c>
      <c r="AW319" s="118">
        <f t="shared" si="509"/>
        <v>5.6164308774572382E-2</v>
      </c>
      <c r="AX319" s="136">
        <f t="shared" si="489"/>
        <v>0.71366705445737511</v>
      </c>
      <c r="AY319" s="205">
        <f t="shared" si="490"/>
        <v>84.741590689541354</v>
      </c>
      <c r="AZ319" s="137">
        <f t="shared" si="491"/>
        <v>378.74999999999989</v>
      </c>
      <c r="BA319" s="213">
        <f t="shared" si="510"/>
        <v>2240.2499999999995</v>
      </c>
      <c r="BB319" s="228">
        <f t="shared" si="511"/>
        <v>7.0941249999999993E-4</v>
      </c>
      <c r="BC319" s="136" t="str">
        <f t="shared" si="492"/>
        <v>YES</v>
      </c>
      <c r="BD319" s="209">
        <f t="shared" si="493"/>
        <v>1.8738131527199746</v>
      </c>
      <c r="BE319" s="55">
        <f t="shared" si="494"/>
        <v>3.7476263054399495E-2</v>
      </c>
      <c r="BF319" s="126">
        <f t="shared" si="495"/>
        <v>0.74458700968402902</v>
      </c>
      <c r="BG319" s="46">
        <f t="shared" si="512"/>
        <v>-0.58830028428629078</v>
      </c>
      <c r="BH319" s="204">
        <f>VLOOKUP(M319,Coefficients!$E$4:$I$7,3)</f>
        <v>0.43099999999999999</v>
      </c>
      <c r="BI319" s="136">
        <f t="shared" si="513"/>
        <v>2.5000000000000001E-2</v>
      </c>
      <c r="BJ319" s="50">
        <f t="shared" si="514"/>
        <v>0.42332281249999998</v>
      </c>
      <c r="BK319" s="134">
        <f t="shared" si="515"/>
        <v>2.5387246874999998</v>
      </c>
      <c r="BL319" s="46"/>
      <c r="BM319" s="44"/>
      <c r="CB319" s="205" t="str">
        <f t="shared" si="496"/>
        <v>splash</v>
      </c>
      <c r="CC319" s="212">
        <f t="shared" si="497"/>
        <v>1</v>
      </c>
      <c r="CD319" s="205">
        <f>IF(CB319="atmospheric",IF(CC319&gt;=1,Coefficients!$T$5,Coefficients!$T$4),Coefficients!$T$3)</f>
        <v>7.35</v>
      </c>
      <c r="CE319" s="136">
        <f>IF(S319&lt;Coefficients!$V$3,Coefficients!$X$3-(Coefficients!$X$4-Coefficients!$X$3)*(Coefficients!$V$3-S319)/(Coefficients!$V$4-Coefficients!$V$3),IF(S319&gt;Coefficients!$V$6,(Coefficients!$X$6-Coefficients!$X$5)*(S319-Coefficients!$V$6)/(Coefficients!$V$6-Coefficients!$V$5)+Coefficients!$X$6,VLOOKUP(S319,Coefficients!$V$3:$X$6,3)))</f>
        <v>5.1999999999999975</v>
      </c>
      <c r="CF319" s="119">
        <f t="shared" si="516"/>
        <v>1.6409601519999992E-4</v>
      </c>
      <c r="CG319" s="136">
        <f>VLOOKUP(CB319,Coefficients!$Z$4:$AD$7,4,FALSE)</f>
        <v>0.26500000000000001</v>
      </c>
      <c r="CH319" s="136">
        <f>VLOOKUP(CB319,Coefficients!$Z$4:$AD$7,2,FALSE)</f>
        <v>0.37</v>
      </c>
      <c r="CI319" s="214">
        <f t="shared" si="498"/>
        <v>6.6664353416515603</v>
      </c>
      <c r="CJ319" s="47">
        <f t="shared" si="499"/>
        <v>1.3413496592453382E-2</v>
      </c>
      <c r="CK319" s="34">
        <v>3.35</v>
      </c>
      <c r="CL319" s="52">
        <f t="shared" si="517"/>
        <v>4.0040288335681734E-3</v>
      </c>
      <c r="CM319" s="204">
        <f>VLOOKUP(N319,Coefficients!$E$12:$I$16,3)</f>
        <v>6.0350000000000001</v>
      </c>
      <c r="CN319" s="205">
        <f t="shared" si="518"/>
        <v>2.5000000000000001E-2</v>
      </c>
      <c r="CO319" s="203">
        <f t="shared" si="519"/>
        <v>5.9275015624999998</v>
      </c>
      <c r="CP319" s="189">
        <f t="shared" si="520"/>
        <v>35.548035937499996</v>
      </c>
      <c r="DV319" s="48">
        <f t="shared" si="500"/>
        <v>1.5005603784420124E-4</v>
      </c>
    </row>
    <row r="320" spans="1:126" s="135" customFormat="1" outlineLevel="1">
      <c r="A320" s="133"/>
      <c r="B320" s="56" t="s">
        <v>89</v>
      </c>
      <c r="C320" s="56" t="s">
        <v>189</v>
      </c>
      <c r="D320" s="56">
        <v>2006</v>
      </c>
      <c r="E320" s="57">
        <f>'MRI-CGCM2.3.2 (Likely)'!N34</f>
        <v>19.34</v>
      </c>
      <c r="F320" s="57">
        <f>'MRI-CGCM2.3.2 (Likely)'!T34</f>
        <v>62.3</v>
      </c>
      <c r="G320" s="57">
        <f>'MRI-CGCM2.3.2 (Likely)'!L34</f>
        <v>380.89999999999986</v>
      </c>
      <c r="H320" s="146">
        <f t="shared" si="470"/>
        <v>2007</v>
      </c>
      <c r="I320" s="141" t="str">
        <f t="shared" si="471"/>
        <v>Pile No 243 @ Berth 107</v>
      </c>
      <c r="J320" s="205" t="str">
        <f t="shared" si="472"/>
        <v>splash</v>
      </c>
      <c r="K320" s="212">
        <f t="shared" si="473"/>
        <v>1</v>
      </c>
      <c r="L320" s="146" t="str">
        <f t="shared" si="474"/>
        <v>C1</v>
      </c>
      <c r="M320" s="146" t="str">
        <f t="shared" si="475"/>
        <v>CB4</v>
      </c>
      <c r="N320" s="146" t="str">
        <f t="shared" si="476"/>
        <v>CL5</v>
      </c>
      <c r="O320" s="146">
        <f t="shared" si="477"/>
        <v>0</v>
      </c>
      <c r="P320" s="146">
        <f t="shared" si="478"/>
        <v>50</v>
      </c>
      <c r="Q320" s="146">
        <f t="shared" si="479"/>
        <v>1200</v>
      </c>
      <c r="R320" s="146">
        <f t="shared" si="480"/>
        <v>60</v>
      </c>
      <c r="S320" s="146">
        <f t="shared" si="481"/>
        <v>0.37</v>
      </c>
      <c r="T320" s="146">
        <f t="shared" si="482"/>
        <v>310</v>
      </c>
      <c r="U320" s="205"/>
      <c r="V320" s="237">
        <f t="shared" si="501"/>
        <v>3.9182315206554137E-2</v>
      </c>
      <c r="W320" s="214">
        <f t="shared" si="502"/>
        <v>0.82988961729176136</v>
      </c>
      <c r="X320" s="205"/>
      <c r="Y320" s="238">
        <f t="shared" si="503"/>
        <v>6.5575955325529716E-3</v>
      </c>
      <c r="Z320" s="214">
        <f t="shared" si="504"/>
        <v>2.1967945034052454E-2</v>
      </c>
      <c r="AA320" s="205"/>
      <c r="AB320" s="207">
        <f>INDEX(Coefficients!$O$3:$O$7,MATCH(S320,Coefficients!$O$3:$O$7))</f>
        <v>0.3</v>
      </c>
      <c r="AC320" s="207">
        <f>INDEX(Coefficients!$O$3:$O$7,MATCH(S320,Coefficients!$O$3:$O$7)+1)</f>
        <v>0.4</v>
      </c>
      <c r="AD320" s="212">
        <f>INDEX(Coefficients!$P$3:$P$7,MATCH(S320,Coefficients!$O$3:$O$7))</f>
        <v>50</v>
      </c>
      <c r="AE320" s="212">
        <f>INDEX(Coefficients!$P$3:$P$7,MATCH(S320,Coefficients!$O$3:$O$7)+1)</f>
        <v>41.8</v>
      </c>
      <c r="AF320" s="212">
        <f t="shared" si="483"/>
        <v>44.26</v>
      </c>
      <c r="AG320" s="136">
        <f t="shared" si="484"/>
        <v>2006</v>
      </c>
      <c r="AH320" s="137">
        <f t="shared" si="485"/>
        <v>19.34</v>
      </c>
      <c r="AI320" s="207">
        <f t="shared" si="505"/>
        <v>135.065</v>
      </c>
      <c r="AJ320" s="213">
        <f t="shared" si="506"/>
        <v>19.294999999999998</v>
      </c>
      <c r="AK320" s="136">
        <v>18</v>
      </c>
      <c r="AL320" s="137">
        <f t="shared" si="486"/>
        <v>62.3</v>
      </c>
      <c r="AM320" s="214">
        <f t="shared" si="487"/>
        <v>0.95712341175941762</v>
      </c>
      <c r="AN320" s="207">
        <f>INDEX(Coefficients!$K$3:$K$10,MATCH(S320,Coefficients!$K$3:$K$10))</f>
        <v>0.35</v>
      </c>
      <c r="AO320" s="207">
        <f>INDEX(Coefficients!$K$3:$K$10,MATCH(S320,Coefficients!$K$3:$K$10)+1)</f>
        <v>0.4</v>
      </c>
      <c r="AP320" s="207">
        <f>INDEX(Coefficients!$L$3:$L$10,MATCH(S320,Coefficients!$K$3:$K$10))</f>
        <v>0.19142307491680963</v>
      </c>
      <c r="AQ320" s="207">
        <f>INDEX(Coefficients!$L$3:$L$10,MATCH(S320,Coefficients!$K$3:$K$10)+1)</f>
        <v>0.35425563574488944</v>
      </c>
      <c r="AR320" s="214">
        <f>INDEX(Coefficients!$M$3:$M$10,MATCH(S320,Coefficients!$K$3:$K$10))</f>
        <v>0.20023799980895765</v>
      </c>
      <c r="AS320" s="214">
        <f>INDEX(Coefficients!$M$3:$M$10,MATCH(S320,Coefficients!$K$3:$K$10)+1)</f>
        <v>0.20987997823914079</v>
      </c>
      <c r="AT320" s="92">
        <f t="shared" si="507"/>
        <v>2.5655609924804158E-5</v>
      </c>
      <c r="AU320" s="140">
        <f t="shared" si="488"/>
        <v>0.20409479118103091</v>
      </c>
      <c r="AV320" s="215">
        <f t="shared" si="508"/>
        <v>1.7246550158989146E-5</v>
      </c>
      <c r="AW320" s="118">
        <f t="shared" si="509"/>
        <v>5.4424810712250873E-2</v>
      </c>
      <c r="AX320" s="136">
        <f t="shared" si="489"/>
        <v>0.71366705445737511</v>
      </c>
      <c r="AY320" s="205">
        <f t="shared" si="490"/>
        <v>84.741590689541354</v>
      </c>
      <c r="AZ320" s="137">
        <f t="shared" si="491"/>
        <v>380.89999999999986</v>
      </c>
      <c r="BA320" s="213">
        <f t="shared" si="510"/>
        <v>2621.1499999999996</v>
      </c>
      <c r="BB320" s="228">
        <f t="shared" si="511"/>
        <v>7.1145499999999983E-4</v>
      </c>
      <c r="BC320" s="136" t="str">
        <f t="shared" si="492"/>
        <v>YES</v>
      </c>
      <c r="BD320" s="209">
        <f t="shared" si="493"/>
        <v>1.959115760327707</v>
      </c>
      <c r="BE320" s="55">
        <f t="shared" si="494"/>
        <v>3.9182315206554137E-2</v>
      </c>
      <c r="BF320" s="126">
        <f t="shared" si="495"/>
        <v>0.82988961729176136</v>
      </c>
      <c r="BG320" s="46">
        <f t="shared" si="512"/>
        <v>-0.61820261184930059</v>
      </c>
      <c r="BH320" s="204">
        <f>VLOOKUP(M320,Coefficients!$E$4:$I$7,3)</f>
        <v>0.43099999999999999</v>
      </c>
      <c r="BI320" s="136">
        <f t="shared" si="513"/>
        <v>2.5000000000000001E-2</v>
      </c>
      <c r="BJ320" s="50">
        <f t="shared" si="514"/>
        <v>0.42340362500000001</v>
      </c>
      <c r="BK320" s="134">
        <f t="shared" si="515"/>
        <v>2.9621283125</v>
      </c>
      <c r="BL320" s="46"/>
      <c r="BM320" s="44"/>
      <c r="CB320" s="205" t="str">
        <f t="shared" si="496"/>
        <v>splash</v>
      </c>
      <c r="CC320" s="212">
        <f t="shared" si="497"/>
        <v>1</v>
      </c>
      <c r="CD320" s="205">
        <f>IF(CB320="atmospheric",IF(CC320&gt;=1,Coefficients!$T$5,Coefficients!$T$4),Coefficients!$T$3)</f>
        <v>7.35</v>
      </c>
      <c r="CE320" s="136">
        <f>IF(S320&lt;Coefficients!$V$3,Coefficients!$X$3-(Coefficients!$X$4-Coefficients!$X$3)*(Coefficients!$V$3-S320)/(Coefficients!$V$4-Coefficients!$V$3),IF(S320&gt;Coefficients!$V$6,(Coefficients!$X$6-Coefficients!$X$5)*(S320-Coefficients!$V$6)/(Coefficients!$V$6-Coefficients!$V$5)+Coefficients!$X$6,VLOOKUP(S320,Coefficients!$V$3:$X$6,3)))</f>
        <v>5.1999999999999975</v>
      </c>
      <c r="CF320" s="119">
        <f t="shared" si="516"/>
        <v>1.6409601519999992E-4</v>
      </c>
      <c r="CG320" s="136">
        <f>VLOOKUP(CB320,Coefficients!$Z$4:$AD$7,4,FALSE)</f>
        <v>0.26500000000000001</v>
      </c>
      <c r="CH320" s="136">
        <f>VLOOKUP(CB320,Coefficients!$Z$4:$AD$7,2,FALSE)</f>
        <v>0.37</v>
      </c>
      <c r="CI320" s="214">
        <f t="shared" si="498"/>
        <v>6.6693370865598558</v>
      </c>
      <c r="CJ320" s="47">
        <f t="shared" si="499"/>
        <v>2.1967945034052454E-2</v>
      </c>
      <c r="CK320" s="34">
        <v>3.35</v>
      </c>
      <c r="CL320" s="52">
        <f t="shared" si="517"/>
        <v>6.5575955325529716E-3</v>
      </c>
      <c r="CM320" s="204">
        <f>VLOOKUP(N320,Coefficients!$E$12:$I$16,3)</f>
        <v>6.0350000000000001</v>
      </c>
      <c r="CN320" s="205">
        <f t="shared" si="518"/>
        <v>2.5000000000000001E-2</v>
      </c>
      <c r="CO320" s="203">
        <f t="shared" si="519"/>
        <v>5.9286331250000002</v>
      </c>
      <c r="CP320" s="189">
        <f t="shared" si="520"/>
        <v>41.476669062499994</v>
      </c>
      <c r="DV320" s="48">
        <f t="shared" si="500"/>
        <v>2.5694177515358179E-4</v>
      </c>
    </row>
    <row r="321" spans="1:126" s="135" customFormat="1" outlineLevel="1">
      <c r="A321" s="133"/>
      <c r="B321" s="56" t="s">
        <v>89</v>
      </c>
      <c r="C321" s="56" t="s">
        <v>189</v>
      </c>
      <c r="D321" s="56">
        <v>2007</v>
      </c>
      <c r="E321" s="57">
        <f>'MRI-CGCM2.3.2 (Likely)'!N35</f>
        <v>19.355</v>
      </c>
      <c r="F321" s="57">
        <f>'MRI-CGCM2.3.2 (Likely)'!T35</f>
        <v>62.287500000000001</v>
      </c>
      <c r="G321" s="57">
        <f>'MRI-CGCM2.3.2 (Likely)'!L35</f>
        <v>383.04999999999984</v>
      </c>
      <c r="H321" s="146">
        <f t="shared" si="470"/>
        <v>2007</v>
      </c>
      <c r="I321" s="141" t="str">
        <f t="shared" si="471"/>
        <v>Pile No 243 @ Berth 107</v>
      </c>
      <c r="J321" s="205" t="str">
        <f t="shared" si="472"/>
        <v>splash</v>
      </c>
      <c r="K321" s="212">
        <f t="shared" si="473"/>
        <v>1</v>
      </c>
      <c r="L321" s="146" t="str">
        <f t="shared" si="474"/>
        <v>C1</v>
      </c>
      <c r="M321" s="146" t="str">
        <f t="shared" si="475"/>
        <v>CB4</v>
      </c>
      <c r="N321" s="146" t="str">
        <f t="shared" si="476"/>
        <v>CL5</v>
      </c>
      <c r="O321" s="146">
        <f t="shared" si="477"/>
        <v>0</v>
      </c>
      <c r="P321" s="146">
        <f t="shared" si="478"/>
        <v>50</v>
      </c>
      <c r="Q321" s="146">
        <f t="shared" si="479"/>
        <v>1200</v>
      </c>
      <c r="R321" s="146">
        <f t="shared" si="480"/>
        <v>60</v>
      </c>
      <c r="S321" s="146">
        <f t="shared" si="481"/>
        <v>0.37</v>
      </c>
      <c r="T321" s="146">
        <f t="shared" si="482"/>
        <v>310</v>
      </c>
      <c r="U321" s="205"/>
      <c r="V321" s="237">
        <f t="shared" si="501"/>
        <v>4.0731752163501465E-2</v>
      </c>
      <c r="W321" s="214">
        <f t="shared" si="502"/>
        <v>0.90736146513912774</v>
      </c>
      <c r="X321" s="205"/>
      <c r="Y321" s="238">
        <f t="shared" si="503"/>
        <v>9.7155783418597045E-3</v>
      </c>
      <c r="Z321" s="214">
        <f t="shared" si="504"/>
        <v>3.2547187445230011E-2</v>
      </c>
      <c r="AA321" s="205"/>
      <c r="AB321" s="207">
        <f>INDEX(Coefficients!$O$3:$O$7,MATCH(S321,Coefficients!$O$3:$O$7))</f>
        <v>0.3</v>
      </c>
      <c r="AC321" s="207">
        <f>INDEX(Coefficients!$O$3:$O$7,MATCH(S321,Coefficients!$O$3:$O$7)+1)</f>
        <v>0.4</v>
      </c>
      <c r="AD321" s="212">
        <f>INDEX(Coefficients!$P$3:$P$7,MATCH(S321,Coefficients!$O$3:$O$7))</f>
        <v>50</v>
      </c>
      <c r="AE321" s="212">
        <f>INDEX(Coefficients!$P$3:$P$7,MATCH(S321,Coefficients!$O$3:$O$7)+1)</f>
        <v>41.8</v>
      </c>
      <c r="AF321" s="212">
        <f t="shared" si="483"/>
        <v>44.26</v>
      </c>
      <c r="AG321" s="136">
        <f t="shared" si="484"/>
        <v>2007</v>
      </c>
      <c r="AH321" s="137">
        <f t="shared" si="485"/>
        <v>19.355</v>
      </c>
      <c r="AI321" s="207">
        <f t="shared" si="505"/>
        <v>154.41999999999999</v>
      </c>
      <c r="AJ321" s="213">
        <f t="shared" si="506"/>
        <v>19.302499999999998</v>
      </c>
      <c r="AK321" s="136">
        <v>19</v>
      </c>
      <c r="AL321" s="137">
        <f t="shared" si="486"/>
        <v>62.287500000000001</v>
      </c>
      <c r="AM321" s="214">
        <f t="shared" si="487"/>
        <v>0.95757079339813012</v>
      </c>
      <c r="AN321" s="207">
        <f>INDEX(Coefficients!$K$3:$K$10,MATCH(S321,Coefficients!$K$3:$K$10))</f>
        <v>0.35</v>
      </c>
      <c r="AO321" s="207">
        <f>INDEX(Coefficients!$K$3:$K$10,MATCH(S321,Coefficients!$K$3:$K$10)+1)</f>
        <v>0.4</v>
      </c>
      <c r="AP321" s="207">
        <f>INDEX(Coefficients!$L$3:$L$10,MATCH(S321,Coefficients!$K$3:$K$10))</f>
        <v>0.19142307491680963</v>
      </c>
      <c r="AQ321" s="207">
        <f>INDEX(Coefficients!$L$3:$L$10,MATCH(S321,Coefficients!$K$3:$K$10)+1)</f>
        <v>0.35425563574488944</v>
      </c>
      <c r="AR321" s="214">
        <f>INDEX(Coefficients!$M$3:$M$10,MATCH(S321,Coefficients!$K$3:$K$10))</f>
        <v>0.20023799980895765</v>
      </c>
      <c r="AS321" s="214">
        <f>INDEX(Coefficients!$M$3:$M$10,MATCH(S321,Coefficients!$K$3:$K$10)+1)</f>
        <v>0.20987997823914079</v>
      </c>
      <c r="AT321" s="92">
        <f t="shared" si="507"/>
        <v>2.5655609924804158E-5</v>
      </c>
      <c r="AU321" s="140">
        <f t="shared" si="488"/>
        <v>0.20409479118103091</v>
      </c>
      <c r="AV321" s="215">
        <f t="shared" si="508"/>
        <v>1.6782875834344841E-5</v>
      </c>
      <c r="AW321" s="118">
        <f t="shared" si="509"/>
        <v>5.2961597077160846E-2</v>
      </c>
      <c r="AX321" s="136">
        <f t="shared" si="489"/>
        <v>0.71366705445737511</v>
      </c>
      <c r="AY321" s="205">
        <f t="shared" si="490"/>
        <v>84.741590689541354</v>
      </c>
      <c r="AZ321" s="137">
        <f t="shared" si="491"/>
        <v>383.04999999999984</v>
      </c>
      <c r="BA321" s="213">
        <f t="shared" si="510"/>
        <v>3004.1999999999994</v>
      </c>
      <c r="BB321" s="228">
        <f t="shared" si="511"/>
        <v>7.1349749999999996E-4</v>
      </c>
      <c r="BC321" s="136" t="str">
        <f t="shared" si="492"/>
        <v>YES</v>
      </c>
      <c r="BD321" s="209">
        <f t="shared" si="493"/>
        <v>2.0365876081750733</v>
      </c>
      <c r="BE321" s="55">
        <f t="shared" si="494"/>
        <v>4.0731752163501465E-2</v>
      </c>
      <c r="BF321" s="126">
        <f t="shared" si="495"/>
        <v>0.90736146513912774</v>
      </c>
      <c r="BG321" s="46">
        <f t="shared" si="512"/>
        <v>-0.64226538481505857</v>
      </c>
      <c r="BH321" s="204">
        <f>VLOOKUP(M321,Coefficients!$E$4:$I$7,3)</f>
        <v>0.43099999999999999</v>
      </c>
      <c r="BI321" s="136">
        <f t="shared" si="513"/>
        <v>2.5000000000000001E-2</v>
      </c>
      <c r="BJ321" s="50">
        <f t="shared" si="514"/>
        <v>0.42348443749999998</v>
      </c>
      <c r="BK321" s="134">
        <f t="shared" si="515"/>
        <v>3.3856127499999999</v>
      </c>
      <c r="BL321" s="46"/>
      <c r="BM321" s="44"/>
      <c r="CB321" s="205" t="str">
        <f t="shared" si="496"/>
        <v>splash</v>
      </c>
      <c r="CC321" s="212">
        <f t="shared" si="497"/>
        <v>1</v>
      </c>
      <c r="CD321" s="205">
        <f>IF(CB321="atmospheric",IF(CC321&gt;=1,Coefficients!$T$5,Coefficients!$T$4),Coefficients!$T$3)</f>
        <v>7.35</v>
      </c>
      <c r="CE321" s="136">
        <f>IF(S321&lt;Coefficients!$V$3,Coefficients!$X$3-(Coefficients!$X$4-Coefficients!$X$3)*(Coefficients!$V$3-S321)/(Coefficients!$V$4-Coefficients!$V$3),IF(S321&gt;Coefficients!$V$6,(Coefficients!$X$6-Coefficients!$X$5)*(S321-Coefficients!$V$6)/(Coefficients!$V$6-Coefficients!$V$5)+Coefficients!$X$6,VLOOKUP(S321,Coefficients!$V$3:$X$6,3)))</f>
        <v>5.1999999999999975</v>
      </c>
      <c r="CF321" s="119">
        <f t="shared" si="516"/>
        <v>1.6409601519999992E-4</v>
      </c>
      <c r="CG321" s="136">
        <f>VLOOKUP(CB321,Coefficients!$Z$4:$AD$7,4,FALSE)</f>
        <v>0.26500000000000001</v>
      </c>
      <c r="CH321" s="136">
        <f>VLOOKUP(CB321,Coefficients!$Z$4:$AD$7,2,FALSE)</f>
        <v>0.37</v>
      </c>
      <c r="CI321" s="214">
        <f t="shared" si="498"/>
        <v>6.6717137796855646</v>
      </c>
      <c r="CJ321" s="47">
        <f t="shared" si="499"/>
        <v>3.2547187445230011E-2</v>
      </c>
      <c r="CK321" s="34">
        <v>3.35</v>
      </c>
      <c r="CL321" s="52">
        <f t="shared" si="517"/>
        <v>9.7155783418597045E-3</v>
      </c>
      <c r="CM321" s="204">
        <f>VLOOKUP(N321,Coefficients!$E$12:$I$16,3)</f>
        <v>6.0350000000000001</v>
      </c>
      <c r="CN321" s="205">
        <f t="shared" si="518"/>
        <v>2.5000000000000001E-2</v>
      </c>
      <c r="CO321" s="203">
        <f t="shared" si="519"/>
        <v>5.9297646875000005</v>
      </c>
      <c r="CP321" s="189">
        <f t="shared" si="520"/>
        <v>47.406433749999991</v>
      </c>
      <c r="DV321" s="48">
        <f t="shared" si="500"/>
        <v>3.9573252914571199E-4</v>
      </c>
    </row>
    <row r="322" spans="1:126" s="135" customFormat="1" outlineLevel="1">
      <c r="A322" s="133"/>
      <c r="B322" s="56" t="s">
        <v>89</v>
      </c>
      <c r="C322" s="56" t="s">
        <v>189</v>
      </c>
      <c r="D322" s="56">
        <v>2008</v>
      </c>
      <c r="E322" s="57">
        <f>'MRI-CGCM2.3.2 (Likely)'!N36</f>
        <v>19.37</v>
      </c>
      <c r="F322" s="57">
        <f>'MRI-CGCM2.3.2 (Likely)'!T36</f>
        <v>62.274999999999999</v>
      </c>
      <c r="G322" s="57">
        <f>'MRI-CGCM2.3.2 (Likely)'!L36</f>
        <v>385.19999999999982</v>
      </c>
      <c r="H322" s="146">
        <f t="shared" si="470"/>
        <v>2007</v>
      </c>
      <c r="I322" s="141" t="str">
        <f t="shared" si="471"/>
        <v>Pile No 243 @ Berth 107</v>
      </c>
      <c r="J322" s="205" t="str">
        <f t="shared" si="472"/>
        <v>splash</v>
      </c>
      <c r="K322" s="212">
        <f t="shared" si="473"/>
        <v>1</v>
      </c>
      <c r="L322" s="146" t="str">
        <f t="shared" si="474"/>
        <v>C1</v>
      </c>
      <c r="M322" s="146" t="str">
        <f t="shared" si="475"/>
        <v>CB4</v>
      </c>
      <c r="N322" s="146" t="str">
        <f t="shared" si="476"/>
        <v>CL5</v>
      </c>
      <c r="O322" s="146">
        <f t="shared" si="477"/>
        <v>0</v>
      </c>
      <c r="P322" s="146">
        <f t="shared" si="478"/>
        <v>50</v>
      </c>
      <c r="Q322" s="146">
        <f t="shared" si="479"/>
        <v>1200</v>
      </c>
      <c r="R322" s="146">
        <f t="shared" si="480"/>
        <v>60</v>
      </c>
      <c r="S322" s="146">
        <f t="shared" si="481"/>
        <v>0.37</v>
      </c>
      <c r="T322" s="146">
        <f t="shared" si="482"/>
        <v>310</v>
      </c>
      <c r="U322" s="205"/>
      <c r="V322" s="237">
        <f t="shared" si="501"/>
        <v>4.2157346813801816E-2</v>
      </c>
      <c r="W322" s="214">
        <f t="shared" si="502"/>
        <v>0.97864119765414537</v>
      </c>
      <c r="X322" s="205"/>
      <c r="Y322" s="238">
        <f t="shared" si="503"/>
        <v>1.3413006201543155E-2</v>
      </c>
      <c r="Z322" s="214">
        <f t="shared" si="504"/>
        <v>4.4933570775169573E-2</v>
      </c>
      <c r="AA322" s="205"/>
      <c r="AB322" s="207">
        <f>INDEX(Coefficients!$O$3:$O$7,MATCH(S322,Coefficients!$O$3:$O$7))</f>
        <v>0.3</v>
      </c>
      <c r="AC322" s="207">
        <f>INDEX(Coefficients!$O$3:$O$7,MATCH(S322,Coefficients!$O$3:$O$7)+1)</f>
        <v>0.4</v>
      </c>
      <c r="AD322" s="212">
        <f>INDEX(Coefficients!$P$3:$P$7,MATCH(S322,Coefficients!$O$3:$O$7))</f>
        <v>50</v>
      </c>
      <c r="AE322" s="212">
        <f>INDEX(Coefficients!$P$3:$P$7,MATCH(S322,Coefficients!$O$3:$O$7)+1)</f>
        <v>41.8</v>
      </c>
      <c r="AF322" s="212">
        <f t="shared" si="483"/>
        <v>44.26</v>
      </c>
      <c r="AG322" s="136">
        <f t="shared" si="484"/>
        <v>2008</v>
      </c>
      <c r="AH322" s="137">
        <f t="shared" si="485"/>
        <v>19.37</v>
      </c>
      <c r="AI322" s="207">
        <f t="shared" si="505"/>
        <v>173.79</v>
      </c>
      <c r="AJ322" s="213">
        <f t="shared" si="506"/>
        <v>19.309999999999999</v>
      </c>
      <c r="AK322" s="136">
        <v>20</v>
      </c>
      <c r="AL322" s="137">
        <f t="shared" si="486"/>
        <v>62.274999999999999</v>
      </c>
      <c r="AM322" s="214">
        <f t="shared" si="487"/>
        <v>0.95801836117971906</v>
      </c>
      <c r="AN322" s="207">
        <f>INDEX(Coefficients!$K$3:$K$10,MATCH(S322,Coefficients!$K$3:$K$10))</f>
        <v>0.35</v>
      </c>
      <c r="AO322" s="207">
        <f>INDEX(Coefficients!$K$3:$K$10,MATCH(S322,Coefficients!$K$3:$K$10)+1)</f>
        <v>0.4</v>
      </c>
      <c r="AP322" s="207">
        <f>INDEX(Coefficients!$L$3:$L$10,MATCH(S322,Coefficients!$K$3:$K$10))</f>
        <v>0.19142307491680963</v>
      </c>
      <c r="AQ322" s="207">
        <f>INDEX(Coefficients!$L$3:$L$10,MATCH(S322,Coefficients!$K$3:$K$10)+1)</f>
        <v>0.35425563574488944</v>
      </c>
      <c r="AR322" s="214">
        <f>INDEX(Coefficients!$M$3:$M$10,MATCH(S322,Coefficients!$K$3:$K$10))</f>
        <v>0.20023799980895765</v>
      </c>
      <c r="AS322" s="214">
        <f>INDEX(Coefficients!$M$3:$M$10,MATCH(S322,Coefficients!$K$3:$K$10)+1)</f>
        <v>0.20987997823914079</v>
      </c>
      <c r="AT322" s="92">
        <f t="shared" si="507"/>
        <v>2.5655609924804158E-5</v>
      </c>
      <c r="AU322" s="140">
        <f t="shared" si="488"/>
        <v>0.20409479118103091</v>
      </c>
      <c r="AV322" s="215">
        <f t="shared" si="508"/>
        <v>1.6384244419571115E-5</v>
      </c>
      <c r="AW322" s="118">
        <f t="shared" si="509"/>
        <v>5.170363887143186E-2</v>
      </c>
      <c r="AX322" s="136">
        <f t="shared" si="489"/>
        <v>0.71366705445737511</v>
      </c>
      <c r="AY322" s="205">
        <f t="shared" si="490"/>
        <v>84.741590689541354</v>
      </c>
      <c r="AZ322" s="137">
        <f t="shared" si="491"/>
        <v>385.19999999999982</v>
      </c>
      <c r="BA322" s="213">
        <f t="shared" si="510"/>
        <v>3389.3999999999992</v>
      </c>
      <c r="BB322" s="228">
        <f t="shared" si="511"/>
        <v>7.1553999999999986E-4</v>
      </c>
      <c r="BC322" s="136" t="str">
        <f t="shared" si="492"/>
        <v>YES</v>
      </c>
      <c r="BD322" s="209">
        <f t="shared" si="493"/>
        <v>2.107867340690091</v>
      </c>
      <c r="BE322" s="55">
        <f t="shared" si="494"/>
        <v>4.2157346813801816E-2</v>
      </c>
      <c r="BF322" s="126">
        <f t="shared" si="495"/>
        <v>0.97864119765414537</v>
      </c>
      <c r="BG322" s="46">
        <f t="shared" si="512"/>
        <v>-0.66216323840631341</v>
      </c>
      <c r="BH322" s="204">
        <f>VLOOKUP(M322,Coefficients!$E$4:$I$7,3)</f>
        <v>0.43099999999999999</v>
      </c>
      <c r="BI322" s="136">
        <f t="shared" si="513"/>
        <v>2.5000000000000001E-2</v>
      </c>
      <c r="BJ322" s="50">
        <f t="shared" si="514"/>
        <v>0.42356525</v>
      </c>
      <c r="BK322" s="134">
        <f t="shared" si="515"/>
        <v>3.8091780000000002</v>
      </c>
      <c r="BL322" s="46"/>
      <c r="BM322" s="44"/>
      <c r="CB322" s="205" t="str">
        <f t="shared" si="496"/>
        <v>splash</v>
      </c>
      <c r="CC322" s="212">
        <f t="shared" si="497"/>
        <v>1</v>
      </c>
      <c r="CD322" s="205">
        <f>IF(CB322="atmospheric",IF(CC322&gt;=1,Coefficients!$T$5,Coefficients!$T$4),Coefficients!$T$3)</f>
        <v>7.35</v>
      </c>
      <c r="CE322" s="136">
        <f>IF(S322&lt;Coefficients!$V$3,Coefficients!$X$3-(Coefficients!$X$4-Coefficients!$X$3)*(Coefficients!$V$3-S322)/(Coefficients!$V$4-Coefficients!$V$3),IF(S322&gt;Coefficients!$V$6,(Coefficients!$X$6-Coefficients!$X$5)*(S322-Coefficients!$V$6)/(Coefficients!$V$6-Coefficients!$V$5)+Coefficients!$X$6,VLOOKUP(S322,Coefficients!$V$3:$X$6,3)))</f>
        <v>5.1999999999999975</v>
      </c>
      <c r="CF322" s="119">
        <f t="shared" si="516"/>
        <v>1.6409601519999992E-4</v>
      </c>
      <c r="CG322" s="136">
        <f>VLOOKUP(CB322,Coefficients!$Z$4:$AD$7,4,FALSE)</f>
        <v>0.26500000000000001</v>
      </c>
      <c r="CH322" s="136">
        <f>VLOOKUP(CB322,Coefficients!$Z$4:$AD$7,2,FALSE)</f>
        <v>0.37</v>
      </c>
      <c r="CI322" s="214">
        <f t="shared" si="498"/>
        <v>6.673692290694734</v>
      </c>
      <c r="CJ322" s="47">
        <f t="shared" si="499"/>
        <v>4.4933570775169573E-2</v>
      </c>
      <c r="CK322" s="34">
        <v>3.35</v>
      </c>
      <c r="CL322" s="52">
        <f t="shared" si="517"/>
        <v>1.3413006201543155E-2</v>
      </c>
      <c r="CM322" s="204">
        <f>VLOOKUP(N322,Coefficients!$E$12:$I$16,3)</f>
        <v>6.0350000000000001</v>
      </c>
      <c r="CN322" s="205">
        <f t="shared" si="518"/>
        <v>2.5000000000000001E-2</v>
      </c>
      <c r="CO322" s="203">
        <f t="shared" si="519"/>
        <v>5.93089625</v>
      </c>
      <c r="CP322" s="189">
        <f t="shared" si="520"/>
        <v>53.337329999999994</v>
      </c>
      <c r="DV322" s="48">
        <f t="shared" si="500"/>
        <v>5.654567542541293E-4</v>
      </c>
    </row>
    <row r="323" spans="1:126" s="135" customFormat="1" outlineLevel="1">
      <c r="A323" s="133"/>
      <c r="B323" s="56" t="s">
        <v>89</v>
      </c>
      <c r="C323" s="56" t="s">
        <v>189</v>
      </c>
      <c r="D323" s="56">
        <v>2009</v>
      </c>
      <c r="E323" s="57">
        <f>'MRI-CGCM2.3.2 (Likely)'!N37</f>
        <v>19.385000000000002</v>
      </c>
      <c r="F323" s="57">
        <f>'MRI-CGCM2.3.2 (Likely)'!T37</f>
        <v>62.262500000000003</v>
      </c>
      <c r="G323" s="57">
        <f>'MRI-CGCM2.3.2 (Likely)'!L37</f>
        <v>387.3499999999998</v>
      </c>
      <c r="H323" s="146">
        <f t="shared" si="470"/>
        <v>2007</v>
      </c>
      <c r="I323" s="141" t="str">
        <f t="shared" si="471"/>
        <v>Pile No 243 @ Berth 107</v>
      </c>
      <c r="J323" s="205" t="str">
        <f t="shared" si="472"/>
        <v>splash</v>
      </c>
      <c r="K323" s="212">
        <f t="shared" si="473"/>
        <v>1</v>
      </c>
      <c r="L323" s="146" t="str">
        <f t="shared" si="474"/>
        <v>C1</v>
      </c>
      <c r="M323" s="146" t="str">
        <f t="shared" si="475"/>
        <v>CB4</v>
      </c>
      <c r="N323" s="146" t="str">
        <f t="shared" si="476"/>
        <v>CL5</v>
      </c>
      <c r="O323" s="146">
        <f t="shared" si="477"/>
        <v>0</v>
      </c>
      <c r="P323" s="146">
        <f t="shared" si="478"/>
        <v>50</v>
      </c>
      <c r="Q323" s="146">
        <f t="shared" si="479"/>
        <v>1200</v>
      </c>
      <c r="R323" s="146">
        <f t="shared" si="480"/>
        <v>60</v>
      </c>
      <c r="S323" s="146">
        <f t="shared" si="481"/>
        <v>0.37</v>
      </c>
      <c r="T323" s="146">
        <f t="shared" si="482"/>
        <v>310</v>
      </c>
      <c r="U323" s="205"/>
      <c r="V323" s="237">
        <f t="shared" si="501"/>
        <v>4.3482260234432364E-2</v>
      </c>
      <c r="W323" s="214">
        <f t="shared" si="502"/>
        <v>1.0448868686856725</v>
      </c>
      <c r="X323" s="205"/>
      <c r="Y323" s="238">
        <f t="shared" si="503"/>
        <v>1.7580917834975021E-2</v>
      </c>
      <c r="Z323" s="214">
        <f t="shared" si="504"/>
        <v>5.8896074747166322E-2</v>
      </c>
      <c r="AA323" s="205"/>
      <c r="AB323" s="207">
        <f>INDEX(Coefficients!$O$3:$O$7,MATCH(S323,Coefficients!$O$3:$O$7))</f>
        <v>0.3</v>
      </c>
      <c r="AC323" s="207">
        <f>INDEX(Coefficients!$O$3:$O$7,MATCH(S323,Coefficients!$O$3:$O$7)+1)</f>
        <v>0.4</v>
      </c>
      <c r="AD323" s="212">
        <f>INDEX(Coefficients!$P$3:$P$7,MATCH(S323,Coefficients!$O$3:$O$7))</f>
        <v>50</v>
      </c>
      <c r="AE323" s="212">
        <f>INDEX(Coefficients!$P$3:$P$7,MATCH(S323,Coefficients!$O$3:$O$7)+1)</f>
        <v>41.8</v>
      </c>
      <c r="AF323" s="212">
        <f t="shared" si="483"/>
        <v>44.26</v>
      </c>
      <c r="AG323" s="136">
        <f t="shared" si="484"/>
        <v>2009</v>
      </c>
      <c r="AH323" s="137">
        <f t="shared" si="485"/>
        <v>19.385000000000002</v>
      </c>
      <c r="AI323" s="207">
        <f t="shared" si="505"/>
        <v>193.17499999999998</v>
      </c>
      <c r="AJ323" s="213">
        <f t="shared" si="506"/>
        <v>19.317499999999999</v>
      </c>
      <c r="AK323" s="136">
        <v>21</v>
      </c>
      <c r="AL323" s="137">
        <f t="shared" si="486"/>
        <v>62.262500000000003</v>
      </c>
      <c r="AM323" s="214">
        <f t="shared" si="487"/>
        <v>0.95846611517148705</v>
      </c>
      <c r="AN323" s="207">
        <f>INDEX(Coefficients!$K$3:$K$10,MATCH(S323,Coefficients!$K$3:$K$10))</f>
        <v>0.35</v>
      </c>
      <c r="AO323" s="207">
        <f>INDEX(Coefficients!$K$3:$K$10,MATCH(S323,Coefficients!$K$3:$K$10)+1)</f>
        <v>0.4</v>
      </c>
      <c r="AP323" s="207">
        <f>INDEX(Coefficients!$L$3:$L$10,MATCH(S323,Coefficients!$K$3:$K$10))</f>
        <v>0.19142307491680963</v>
      </c>
      <c r="AQ323" s="207">
        <f>INDEX(Coefficients!$L$3:$L$10,MATCH(S323,Coefficients!$K$3:$K$10)+1)</f>
        <v>0.35425563574488944</v>
      </c>
      <c r="AR323" s="214">
        <f>INDEX(Coefficients!$M$3:$M$10,MATCH(S323,Coefficients!$K$3:$K$10))</f>
        <v>0.20023799980895765</v>
      </c>
      <c r="AS323" s="214">
        <f>INDEX(Coefficients!$M$3:$M$10,MATCH(S323,Coefficients!$K$3:$K$10)+1)</f>
        <v>0.20987997823914079</v>
      </c>
      <c r="AT323" s="92">
        <f t="shared" si="507"/>
        <v>2.5655609924804158E-5</v>
      </c>
      <c r="AU323" s="140">
        <f t="shared" si="488"/>
        <v>0.20409479118103091</v>
      </c>
      <c r="AV323" s="215">
        <f t="shared" si="508"/>
        <v>1.6035686334263126E-5</v>
      </c>
      <c r="AW323" s="118">
        <f t="shared" si="509"/>
        <v>5.060369670095527E-2</v>
      </c>
      <c r="AX323" s="136">
        <f t="shared" si="489"/>
        <v>0.71366705445737511</v>
      </c>
      <c r="AY323" s="205">
        <f t="shared" si="490"/>
        <v>84.741590689541354</v>
      </c>
      <c r="AZ323" s="137">
        <f t="shared" si="491"/>
        <v>387.3499999999998</v>
      </c>
      <c r="BA323" s="213">
        <f t="shared" si="510"/>
        <v>3776.7499999999991</v>
      </c>
      <c r="BB323" s="228">
        <f t="shared" si="511"/>
        <v>7.1758249999999977E-4</v>
      </c>
      <c r="BC323" s="136" t="str">
        <f t="shared" si="492"/>
        <v>YES</v>
      </c>
      <c r="BD323" s="209">
        <f t="shared" si="493"/>
        <v>2.1741130117216181</v>
      </c>
      <c r="BE323" s="55">
        <f t="shared" si="494"/>
        <v>4.3482260234432364E-2</v>
      </c>
      <c r="BF323" s="126">
        <f t="shared" si="495"/>
        <v>1.0448868686856725</v>
      </c>
      <c r="BG323" s="46">
        <f t="shared" si="512"/>
        <v>-0.67896780606816032</v>
      </c>
      <c r="BH323" s="204">
        <f>VLOOKUP(M323,Coefficients!$E$4:$I$7,3)</f>
        <v>0.43099999999999999</v>
      </c>
      <c r="BI323" s="136">
        <f t="shared" si="513"/>
        <v>2.5000000000000001E-2</v>
      </c>
      <c r="BJ323" s="50">
        <f t="shared" si="514"/>
        <v>0.42364606249999998</v>
      </c>
      <c r="BK323" s="134">
        <f t="shared" si="515"/>
        <v>4.2328240624999998</v>
      </c>
      <c r="BL323" s="46"/>
      <c r="CB323" s="205" t="str">
        <f t="shared" si="496"/>
        <v>splash</v>
      </c>
      <c r="CC323" s="212">
        <f t="shared" si="497"/>
        <v>1</v>
      </c>
      <c r="CD323" s="205">
        <f>IF(CB323="atmospheric",IF(CC323&gt;=1,Coefficients!$T$5,Coefficients!$T$4),Coefficients!$T$3)</f>
        <v>7.35</v>
      </c>
      <c r="CE323" s="136">
        <f>IF(S323&lt;Coefficients!$V$3,Coefficients!$X$3-(Coefficients!$X$4-Coefficients!$X$3)*(Coefficients!$V$3-S323)/(Coefficients!$V$4-Coefficients!$V$3),IF(S323&gt;Coefficients!$V$6,(Coefficients!$X$6-Coefficients!$X$5)*(S323-Coefficients!$V$6)/(Coefficients!$V$6-Coefficients!$V$5)+Coefficients!$X$6,VLOOKUP(S323,Coefficients!$V$3:$X$6,3)))</f>
        <v>5.1999999999999975</v>
      </c>
      <c r="CF323" s="119">
        <f t="shared" si="516"/>
        <v>1.6409601519999992E-4</v>
      </c>
      <c r="CG323" s="136">
        <f>VLOOKUP(CB323,Coefficients!$Z$4:$AD$7,4,FALSE)</f>
        <v>0.26500000000000001</v>
      </c>
      <c r="CH323" s="136">
        <f>VLOOKUP(CB323,Coefficients!$Z$4:$AD$7,2,FALSE)</f>
        <v>0.37</v>
      </c>
      <c r="CI323" s="214">
        <f t="shared" si="498"/>
        <v>6.6753587759187969</v>
      </c>
      <c r="CJ323" s="47">
        <f t="shared" si="499"/>
        <v>5.8896074747166322E-2</v>
      </c>
      <c r="CK323" s="34">
        <v>3.35</v>
      </c>
      <c r="CL323" s="52">
        <f t="shared" si="517"/>
        <v>1.7580917834975021E-2</v>
      </c>
      <c r="CM323" s="204">
        <f>VLOOKUP(N323,Coefficients!$E$12:$I$16,3)</f>
        <v>6.0350000000000001</v>
      </c>
      <c r="CN323" s="205">
        <f t="shared" si="518"/>
        <v>2.5000000000000001E-2</v>
      </c>
      <c r="CO323" s="203">
        <f t="shared" si="519"/>
        <v>5.9320278125000003</v>
      </c>
      <c r="CP323" s="189">
        <f t="shared" si="520"/>
        <v>59.269357812499997</v>
      </c>
      <c r="DV323" s="48">
        <f t="shared" si="500"/>
        <v>7.6445804446055707E-4</v>
      </c>
    </row>
    <row r="324" spans="1:126" s="135" customFormat="1" outlineLevel="1">
      <c r="A324" s="133"/>
      <c r="B324" s="56" t="s">
        <v>89</v>
      </c>
      <c r="C324" s="56" t="s">
        <v>189</v>
      </c>
      <c r="D324" s="56">
        <v>2010</v>
      </c>
      <c r="E324" s="57">
        <f>'MRI-CGCM2.3.2 (Likely)'!N38</f>
        <v>19.400000000000002</v>
      </c>
      <c r="F324" s="57">
        <f>'MRI-CGCM2.3.2 (Likely)'!T38</f>
        <v>62.25</v>
      </c>
      <c r="G324" s="57">
        <f>'MRI-CGCM2.3.2 (Likely)'!L38</f>
        <v>389.5</v>
      </c>
      <c r="H324" s="146">
        <f t="shared" si="470"/>
        <v>2007</v>
      </c>
      <c r="I324" s="141" t="str">
        <f t="shared" si="471"/>
        <v>Pile No 243 @ Berth 107</v>
      </c>
      <c r="J324" s="205" t="str">
        <f t="shared" si="472"/>
        <v>splash</v>
      </c>
      <c r="K324" s="212">
        <f t="shared" si="473"/>
        <v>1</v>
      </c>
      <c r="L324" s="146" t="str">
        <f t="shared" si="474"/>
        <v>C1</v>
      </c>
      <c r="M324" s="146" t="str">
        <f t="shared" si="475"/>
        <v>CB4</v>
      </c>
      <c r="N324" s="146" t="str">
        <f t="shared" si="476"/>
        <v>CL5</v>
      </c>
      <c r="O324" s="146">
        <f t="shared" si="477"/>
        <v>0</v>
      </c>
      <c r="P324" s="146">
        <f t="shared" si="478"/>
        <v>50</v>
      </c>
      <c r="Q324" s="146">
        <f t="shared" si="479"/>
        <v>1200</v>
      </c>
      <c r="R324" s="146">
        <f t="shared" si="480"/>
        <v>60</v>
      </c>
      <c r="S324" s="146">
        <f t="shared" si="481"/>
        <v>0.37</v>
      </c>
      <c r="T324" s="146">
        <f t="shared" si="482"/>
        <v>310</v>
      </c>
      <c r="U324" s="205"/>
      <c r="V324" s="237">
        <f t="shared" si="501"/>
        <v>4.4723519994734208E-2</v>
      </c>
      <c r="W324" s="214">
        <f t="shared" si="502"/>
        <v>1.106949856700765</v>
      </c>
      <c r="X324" s="205"/>
      <c r="Y324" s="238">
        <f t="shared" si="503"/>
        <v>2.2152782524987202E-2</v>
      </c>
      <c r="Z324" s="214">
        <f t="shared" si="504"/>
        <v>7.4211821458707125E-2</v>
      </c>
      <c r="AA324" s="205"/>
      <c r="AB324" s="207">
        <f>INDEX(Coefficients!$O$3:$O$7,MATCH(S324,Coefficients!$O$3:$O$7))</f>
        <v>0.3</v>
      </c>
      <c r="AC324" s="207">
        <f>INDEX(Coefficients!$O$3:$O$7,MATCH(S324,Coefficients!$O$3:$O$7)+1)</f>
        <v>0.4</v>
      </c>
      <c r="AD324" s="212">
        <f>INDEX(Coefficients!$P$3:$P$7,MATCH(S324,Coefficients!$O$3:$O$7))</f>
        <v>50</v>
      </c>
      <c r="AE324" s="212">
        <f>INDEX(Coefficients!$P$3:$P$7,MATCH(S324,Coefficients!$O$3:$O$7)+1)</f>
        <v>41.8</v>
      </c>
      <c r="AF324" s="212">
        <f t="shared" si="483"/>
        <v>44.26</v>
      </c>
      <c r="AG324" s="136">
        <f t="shared" si="484"/>
        <v>2010</v>
      </c>
      <c r="AH324" s="137">
        <f t="shared" si="485"/>
        <v>19.400000000000002</v>
      </c>
      <c r="AI324" s="207">
        <f t="shared" si="505"/>
        <v>212.57499999999999</v>
      </c>
      <c r="AJ324" s="213">
        <f t="shared" si="506"/>
        <v>19.324999999999999</v>
      </c>
      <c r="AK324" s="136">
        <v>22</v>
      </c>
      <c r="AL324" s="137">
        <f t="shared" si="486"/>
        <v>62.25</v>
      </c>
      <c r="AM324" s="214">
        <f t="shared" si="487"/>
        <v>0.95891405544075281</v>
      </c>
      <c r="AN324" s="207">
        <f>INDEX(Coefficients!$K$3:$K$10,MATCH(S324,Coefficients!$K$3:$K$10))</f>
        <v>0.35</v>
      </c>
      <c r="AO324" s="207">
        <f>INDEX(Coefficients!$K$3:$K$10,MATCH(S324,Coefficients!$K$3:$K$10)+1)</f>
        <v>0.4</v>
      </c>
      <c r="AP324" s="207">
        <f>INDEX(Coefficients!$L$3:$L$10,MATCH(S324,Coefficients!$K$3:$K$10))</f>
        <v>0.19142307491680963</v>
      </c>
      <c r="AQ324" s="207">
        <f>INDEX(Coefficients!$L$3:$L$10,MATCH(S324,Coefficients!$K$3:$K$10)+1)</f>
        <v>0.35425563574488944</v>
      </c>
      <c r="AR324" s="214">
        <f>INDEX(Coefficients!$M$3:$M$10,MATCH(S324,Coefficients!$K$3:$K$10))</f>
        <v>0.20023799980895765</v>
      </c>
      <c r="AS324" s="214">
        <f>INDEX(Coefficients!$M$3:$M$10,MATCH(S324,Coefficients!$K$3:$K$10)+1)</f>
        <v>0.20987997823914079</v>
      </c>
      <c r="AT324" s="92">
        <f t="shared" si="507"/>
        <v>2.5655609924804158E-5</v>
      </c>
      <c r="AU324" s="140">
        <f t="shared" si="488"/>
        <v>0.20409479118103091</v>
      </c>
      <c r="AV324" s="215">
        <f t="shared" si="508"/>
        <v>1.5726769486921184E-5</v>
      </c>
      <c r="AW324" s="118">
        <f t="shared" si="509"/>
        <v>4.9628850091782979E-2</v>
      </c>
      <c r="AX324" s="136">
        <f t="shared" si="489"/>
        <v>0.71366705445737511</v>
      </c>
      <c r="AY324" s="205">
        <f t="shared" si="490"/>
        <v>84.741590689541354</v>
      </c>
      <c r="AZ324" s="137">
        <f t="shared" si="491"/>
        <v>389.5</v>
      </c>
      <c r="BA324" s="213">
        <f t="shared" si="510"/>
        <v>4166.2499999999991</v>
      </c>
      <c r="BB324" s="228">
        <f t="shared" si="511"/>
        <v>7.1962499999999989E-4</v>
      </c>
      <c r="BC324" s="136" t="str">
        <f t="shared" si="492"/>
        <v>YES</v>
      </c>
      <c r="BD324" s="209">
        <f t="shared" si="493"/>
        <v>2.2361759997367106</v>
      </c>
      <c r="BE324" s="55">
        <f t="shared" si="494"/>
        <v>4.4723519994734208E-2</v>
      </c>
      <c r="BF324" s="126">
        <f t="shared" si="495"/>
        <v>1.106949856700765</v>
      </c>
      <c r="BG324" s="46">
        <f t="shared" si="512"/>
        <v>-0.69340087838229203</v>
      </c>
      <c r="BH324" s="204">
        <f>VLOOKUP(M324,Coefficients!$E$4:$I$7,3)</f>
        <v>0.43099999999999999</v>
      </c>
      <c r="BI324" s="136">
        <f t="shared" si="513"/>
        <v>2.5000000000000001E-2</v>
      </c>
      <c r="BJ324" s="50">
        <f t="shared" si="514"/>
        <v>0.423726875</v>
      </c>
      <c r="BK324" s="134">
        <f t="shared" si="515"/>
        <v>4.6565509374999996</v>
      </c>
      <c r="BL324" s="46"/>
      <c r="CB324" s="205" t="str">
        <f t="shared" si="496"/>
        <v>splash</v>
      </c>
      <c r="CC324" s="212">
        <f t="shared" si="497"/>
        <v>1</v>
      </c>
      <c r="CD324" s="205">
        <f>IF(CB324="atmospheric",IF(CC324&gt;=1,Coefficients!$T$5,Coefficients!$T$4),Coefficients!$T$3)</f>
        <v>7.35</v>
      </c>
      <c r="CE324" s="136">
        <f>IF(S324&lt;Coefficients!$V$3,Coefficients!$X$3-(Coefficients!$X$4-Coefficients!$X$3)*(Coefficients!$V$3-S324)/(Coefficients!$V$4-Coefficients!$V$3),IF(S324&gt;Coefficients!$V$6,(Coefficients!$X$6-Coefficients!$X$5)*(S324-Coefficients!$V$6)/(Coefficients!$V$6-Coefficients!$V$5)+Coefficients!$X$6,VLOOKUP(S324,Coefficients!$V$3:$X$6,3)))</f>
        <v>5.1999999999999975</v>
      </c>
      <c r="CF324" s="119">
        <f t="shared" si="516"/>
        <v>1.6409601519999992E-4</v>
      </c>
      <c r="CG324" s="136">
        <f>VLOOKUP(CB324,Coefficients!$Z$4:$AD$7,4,FALSE)</f>
        <v>0.26500000000000001</v>
      </c>
      <c r="CH324" s="136">
        <f>VLOOKUP(CB324,Coefficients!$Z$4:$AD$7,2,FALSE)</f>
        <v>0.37</v>
      </c>
      <c r="CI324" s="214">
        <f t="shared" si="498"/>
        <v>6.6767743873364696</v>
      </c>
      <c r="CJ324" s="47">
        <f t="shared" si="499"/>
        <v>7.4211821458707125E-2</v>
      </c>
      <c r="CK324" s="34">
        <v>3.35</v>
      </c>
      <c r="CL324" s="52">
        <f t="shared" si="517"/>
        <v>2.2152782524987202E-2</v>
      </c>
      <c r="CM324" s="204">
        <f>VLOOKUP(N324,Coefficients!$E$12:$I$16,3)</f>
        <v>6.0350000000000001</v>
      </c>
      <c r="CN324" s="205">
        <f t="shared" si="518"/>
        <v>2.5000000000000001E-2</v>
      </c>
      <c r="CO324" s="203">
        <f t="shared" si="519"/>
        <v>5.9331593750000007</v>
      </c>
      <c r="CP324" s="189">
        <f t="shared" si="520"/>
        <v>65.202517187499993</v>
      </c>
      <c r="DV324" s="48">
        <f t="shared" si="500"/>
        <v>9.9075041219526369E-4</v>
      </c>
    </row>
    <row r="325" spans="1:126" s="135" customFormat="1" outlineLevel="1">
      <c r="A325" s="133"/>
      <c r="B325" s="56" t="s">
        <v>89</v>
      </c>
      <c r="C325" s="56" t="s">
        <v>189</v>
      </c>
      <c r="D325" s="56">
        <v>2011</v>
      </c>
      <c r="E325" s="57">
        <f>'MRI-CGCM2.3.2 (Likely)'!N39</f>
        <v>19.421000000000003</v>
      </c>
      <c r="F325" s="57">
        <f>'MRI-CGCM2.3.2 (Likely)'!T39</f>
        <v>62.237499999999997</v>
      </c>
      <c r="G325" s="57">
        <f>'MRI-CGCM2.3.2 (Likely)'!L39</f>
        <v>392.45</v>
      </c>
      <c r="H325" s="146">
        <f t="shared" si="470"/>
        <v>2007</v>
      </c>
      <c r="I325" s="141" t="str">
        <f t="shared" si="471"/>
        <v>Pile No 243 @ Berth 107</v>
      </c>
      <c r="J325" s="205" t="str">
        <f t="shared" si="472"/>
        <v>splash</v>
      </c>
      <c r="K325" s="212">
        <f t="shared" si="473"/>
        <v>1</v>
      </c>
      <c r="L325" s="146" t="str">
        <f t="shared" si="474"/>
        <v>C1</v>
      </c>
      <c r="M325" s="146" t="str">
        <f t="shared" si="475"/>
        <v>CB4</v>
      </c>
      <c r="N325" s="146" t="str">
        <f t="shared" si="476"/>
        <v>CL5</v>
      </c>
      <c r="O325" s="146">
        <f t="shared" si="477"/>
        <v>0</v>
      </c>
      <c r="P325" s="146">
        <f t="shared" si="478"/>
        <v>50</v>
      </c>
      <c r="Q325" s="146">
        <f t="shared" si="479"/>
        <v>1200</v>
      </c>
      <c r="R325" s="146">
        <f t="shared" si="480"/>
        <v>60</v>
      </c>
      <c r="S325" s="146">
        <f t="shared" si="481"/>
        <v>0.37</v>
      </c>
      <c r="T325" s="146">
        <f t="shared" si="482"/>
        <v>310</v>
      </c>
      <c r="U325" s="205"/>
      <c r="V325" s="237">
        <f t="shared" si="501"/>
        <v>4.5898784845138874E-2</v>
      </c>
      <c r="W325" s="214">
        <f t="shared" si="502"/>
        <v>1.1657130992209981</v>
      </c>
      <c r="X325" s="205"/>
      <c r="Y325" s="238">
        <f t="shared" si="503"/>
        <v>2.7070435335168296E-2</v>
      </c>
      <c r="Z325" s="214">
        <f t="shared" si="504"/>
        <v>9.0685958372813791E-2</v>
      </c>
      <c r="AA325" s="205"/>
      <c r="AB325" s="207">
        <f>INDEX(Coefficients!$O$3:$O$7,MATCH(S325,Coefficients!$O$3:$O$7))</f>
        <v>0.3</v>
      </c>
      <c r="AC325" s="207">
        <f>INDEX(Coefficients!$O$3:$O$7,MATCH(S325,Coefficients!$O$3:$O$7)+1)</f>
        <v>0.4</v>
      </c>
      <c r="AD325" s="212">
        <f>INDEX(Coefficients!$P$3:$P$7,MATCH(S325,Coefficients!$O$3:$O$7))</f>
        <v>50</v>
      </c>
      <c r="AE325" s="212">
        <f>INDEX(Coefficients!$P$3:$P$7,MATCH(S325,Coefficients!$O$3:$O$7)+1)</f>
        <v>41.8</v>
      </c>
      <c r="AF325" s="212">
        <f t="shared" si="483"/>
        <v>44.26</v>
      </c>
      <c r="AG325" s="136">
        <f t="shared" si="484"/>
        <v>2011</v>
      </c>
      <c r="AH325" s="137">
        <f t="shared" si="485"/>
        <v>19.421000000000003</v>
      </c>
      <c r="AI325" s="207">
        <f t="shared" si="505"/>
        <v>231.99599999999998</v>
      </c>
      <c r="AJ325" s="213">
        <f t="shared" si="506"/>
        <v>19.332999999999998</v>
      </c>
      <c r="AK325" s="136">
        <v>23</v>
      </c>
      <c r="AL325" s="137">
        <f t="shared" si="486"/>
        <v>62.237499999999997</v>
      </c>
      <c r="AM325" s="214">
        <f t="shared" si="487"/>
        <v>0.95939206378970965</v>
      </c>
      <c r="AN325" s="207">
        <f>INDEX(Coefficients!$K$3:$K$10,MATCH(S325,Coefficients!$K$3:$K$10))</f>
        <v>0.35</v>
      </c>
      <c r="AO325" s="207">
        <f>INDEX(Coefficients!$K$3:$K$10,MATCH(S325,Coefficients!$K$3:$K$10)+1)</f>
        <v>0.4</v>
      </c>
      <c r="AP325" s="207">
        <f>INDEX(Coefficients!$L$3:$L$10,MATCH(S325,Coefficients!$K$3:$K$10))</f>
        <v>0.19142307491680963</v>
      </c>
      <c r="AQ325" s="207">
        <f>INDEX(Coefficients!$L$3:$L$10,MATCH(S325,Coefficients!$K$3:$K$10)+1)</f>
        <v>0.35425563574488944</v>
      </c>
      <c r="AR325" s="214">
        <f>INDEX(Coefficients!$M$3:$M$10,MATCH(S325,Coefficients!$K$3:$K$10))</f>
        <v>0.20023799980895765</v>
      </c>
      <c r="AS325" s="214">
        <f>INDEX(Coefficients!$M$3:$M$10,MATCH(S325,Coefficients!$K$3:$K$10)+1)</f>
        <v>0.20987997823914079</v>
      </c>
      <c r="AT325" s="92">
        <f t="shared" si="507"/>
        <v>2.5655609924804158E-5</v>
      </c>
      <c r="AU325" s="140">
        <f t="shared" si="488"/>
        <v>0.20409479118103091</v>
      </c>
      <c r="AV325" s="215">
        <f t="shared" si="508"/>
        <v>1.5449949804348019E-5</v>
      </c>
      <c r="AW325" s="118">
        <f t="shared" si="509"/>
        <v>4.8755292267952492E-2</v>
      </c>
      <c r="AX325" s="136">
        <f t="shared" si="489"/>
        <v>0.71366705445737511</v>
      </c>
      <c r="AY325" s="205">
        <f t="shared" si="490"/>
        <v>84.741590689541354</v>
      </c>
      <c r="AZ325" s="137">
        <f t="shared" si="491"/>
        <v>392.45</v>
      </c>
      <c r="BA325" s="213">
        <f t="shared" si="510"/>
        <v>4558.6999999999989</v>
      </c>
      <c r="BB325" s="228">
        <f t="shared" si="511"/>
        <v>7.2179416666666657E-4</v>
      </c>
      <c r="BC325" s="136" t="str">
        <f t="shared" si="492"/>
        <v>YES</v>
      </c>
      <c r="BD325" s="209">
        <f t="shared" si="493"/>
        <v>2.2949392422569437</v>
      </c>
      <c r="BE325" s="55">
        <f t="shared" si="494"/>
        <v>4.5898784845138874E-2</v>
      </c>
      <c r="BF325" s="126">
        <f t="shared" si="495"/>
        <v>1.1657130992209981</v>
      </c>
      <c r="BG325" s="46">
        <f t="shared" si="512"/>
        <v>-0.70593833821353424</v>
      </c>
      <c r="BH325" s="204">
        <f>VLOOKUP(M325,Coefficients!$E$4:$I$7,3)</f>
        <v>0.43099999999999999</v>
      </c>
      <c r="BI325" s="136">
        <f t="shared" si="513"/>
        <v>2.5000000000000001E-2</v>
      </c>
      <c r="BJ325" s="50">
        <f t="shared" si="514"/>
        <v>0.42381307499999998</v>
      </c>
      <c r="BK325" s="134">
        <f t="shared" si="515"/>
        <v>5.0803640124999996</v>
      </c>
      <c r="BL325" s="46"/>
      <c r="CB325" s="205" t="str">
        <f t="shared" si="496"/>
        <v>splash</v>
      </c>
      <c r="CC325" s="212">
        <f t="shared" si="497"/>
        <v>1</v>
      </c>
      <c r="CD325" s="205">
        <f>IF(CB325="atmospheric",IF(CC325&gt;=1,Coefficients!$T$5,Coefficients!$T$4),Coefficients!$T$3)</f>
        <v>7.35</v>
      </c>
      <c r="CE325" s="136">
        <f>IF(S325&lt;Coefficients!$V$3,Coefficients!$X$3-(Coefficients!$X$4-Coefficients!$X$3)*(Coefficients!$V$3-S325)/(Coefficients!$V$4-Coefficients!$V$3),IF(S325&gt;Coefficients!$V$6,(Coefficients!$X$6-Coefficients!$X$5)*(S325-Coefficients!$V$6)/(Coefficients!$V$6-Coefficients!$V$5)+Coefficients!$X$6,VLOOKUP(S325,Coefficients!$V$3:$X$6,3)))</f>
        <v>5.1999999999999975</v>
      </c>
      <c r="CF325" s="119">
        <f t="shared" si="516"/>
        <v>1.6409601519999992E-4</v>
      </c>
      <c r="CG325" s="136">
        <f>VLOOKUP(CB325,Coefficients!$Z$4:$AD$7,4,FALSE)</f>
        <v>0.26500000000000001</v>
      </c>
      <c r="CH325" s="136">
        <f>VLOOKUP(CB325,Coefficients!$Z$4:$AD$7,2,FALSE)</f>
        <v>0.37</v>
      </c>
      <c r="CI325" s="214">
        <f t="shared" si="498"/>
        <v>6.6779253615972438</v>
      </c>
      <c r="CJ325" s="47">
        <f t="shared" si="499"/>
        <v>9.0685958372813791E-2</v>
      </c>
      <c r="CK325" s="34">
        <v>3.35</v>
      </c>
      <c r="CL325" s="52">
        <f t="shared" si="517"/>
        <v>2.7070435335168296E-2</v>
      </c>
      <c r="CM325" s="204">
        <f>VLOOKUP(N325,Coefficients!$E$12:$I$16,3)</f>
        <v>6.0350000000000001</v>
      </c>
      <c r="CN325" s="205">
        <f t="shared" si="518"/>
        <v>2.5000000000000001E-2</v>
      </c>
      <c r="CO325" s="203">
        <f t="shared" si="519"/>
        <v>5.9343663749999997</v>
      </c>
      <c r="CP325" s="189">
        <f t="shared" si="520"/>
        <v>71.136883562499989</v>
      </c>
      <c r="DV325" s="48">
        <f t="shared" si="500"/>
        <v>1.2425000871131345E-3</v>
      </c>
    </row>
    <row r="326" spans="1:126" s="135" customFormat="1" outlineLevel="1">
      <c r="A326" s="133"/>
      <c r="B326" s="56" t="s">
        <v>89</v>
      </c>
      <c r="C326" s="56" t="s">
        <v>189</v>
      </c>
      <c r="D326" s="56">
        <v>2012</v>
      </c>
      <c r="E326" s="57">
        <f>'MRI-CGCM2.3.2 (Likely)'!N40</f>
        <v>19.442</v>
      </c>
      <c r="F326" s="57">
        <f>'MRI-CGCM2.3.2 (Likely)'!T40</f>
        <v>62.225000000000001</v>
      </c>
      <c r="G326" s="57">
        <f>'MRI-CGCM2.3.2 (Likely)'!L40</f>
        <v>395.4</v>
      </c>
      <c r="H326" s="146">
        <f t="shared" si="470"/>
        <v>2007</v>
      </c>
      <c r="I326" s="141" t="str">
        <f t="shared" si="471"/>
        <v>Pile No 243 @ Berth 107</v>
      </c>
      <c r="J326" s="205" t="str">
        <f t="shared" si="472"/>
        <v>splash</v>
      </c>
      <c r="K326" s="212">
        <f t="shared" si="473"/>
        <v>1</v>
      </c>
      <c r="L326" s="146" t="str">
        <f t="shared" si="474"/>
        <v>C1</v>
      </c>
      <c r="M326" s="146" t="str">
        <f t="shared" si="475"/>
        <v>CB4</v>
      </c>
      <c r="N326" s="146" t="str">
        <f t="shared" si="476"/>
        <v>CL5</v>
      </c>
      <c r="O326" s="146">
        <f t="shared" si="477"/>
        <v>0</v>
      </c>
      <c r="P326" s="146">
        <f t="shared" si="478"/>
        <v>50</v>
      </c>
      <c r="Q326" s="146">
        <f t="shared" si="479"/>
        <v>1200</v>
      </c>
      <c r="R326" s="146">
        <f t="shared" si="480"/>
        <v>60</v>
      </c>
      <c r="S326" s="146">
        <f t="shared" si="481"/>
        <v>0.37</v>
      </c>
      <c r="T326" s="146">
        <f t="shared" si="482"/>
        <v>310</v>
      </c>
      <c r="U326" s="205"/>
      <c r="V326" s="237">
        <f t="shared" si="501"/>
        <v>4.7017295646635981E-2</v>
      </c>
      <c r="W326" s="214">
        <f t="shared" si="502"/>
        <v>1.2216386392958534</v>
      </c>
      <c r="X326" s="205"/>
      <c r="Y326" s="238">
        <f t="shared" si="503"/>
        <v>3.2279659022172259E-2</v>
      </c>
      <c r="Z326" s="214">
        <f t="shared" si="504"/>
        <v>0.10813685772427707</v>
      </c>
      <c r="AA326" s="205"/>
      <c r="AB326" s="207">
        <f>INDEX(Coefficients!$O$3:$O$7,MATCH(S326,Coefficients!$O$3:$O$7))</f>
        <v>0.3</v>
      </c>
      <c r="AC326" s="207">
        <f>INDEX(Coefficients!$O$3:$O$7,MATCH(S326,Coefficients!$O$3:$O$7)+1)</f>
        <v>0.4</v>
      </c>
      <c r="AD326" s="212">
        <f>INDEX(Coefficients!$P$3:$P$7,MATCH(S326,Coefficients!$O$3:$O$7))</f>
        <v>50</v>
      </c>
      <c r="AE326" s="212">
        <f>INDEX(Coefficients!$P$3:$P$7,MATCH(S326,Coefficients!$O$3:$O$7)+1)</f>
        <v>41.8</v>
      </c>
      <c r="AF326" s="212">
        <f t="shared" si="483"/>
        <v>44.26</v>
      </c>
      <c r="AG326" s="136">
        <f t="shared" si="484"/>
        <v>2012</v>
      </c>
      <c r="AH326" s="137">
        <f t="shared" si="485"/>
        <v>19.442</v>
      </c>
      <c r="AI326" s="207">
        <f t="shared" si="505"/>
        <v>251.43799999999999</v>
      </c>
      <c r="AJ326" s="213">
        <f t="shared" si="506"/>
        <v>19.341384615384616</v>
      </c>
      <c r="AK326" s="136">
        <v>24</v>
      </c>
      <c r="AL326" s="137">
        <f t="shared" si="486"/>
        <v>62.225000000000001</v>
      </c>
      <c r="AM326" s="214">
        <f t="shared" si="487"/>
        <v>0.95989328095232762</v>
      </c>
      <c r="AN326" s="207">
        <f>INDEX(Coefficients!$K$3:$K$10,MATCH(S326,Coefficients!$K$3:$K$10))</f>
        <v>0.35</v>
      </c>
      <c r="AO326" s="207">
        <f>INDEX(Coefficients!$K$3:$K$10,MATCH(S326,Coefficients!$K$3:$K$10)+1)</f>
        <v>0.4</v>
      </c>
      <c r="AP326" s="207">
        <f>INDEX(Coefficients!$L$3:$L$10,MATCH(S326,Coefficients!$K$3:$K$10))</f>
        <v>0.19142307491680963</v>
      </c>
      <c r="AQ326" s="207">
        <f>INDEX(Coefficients!$L$3:$L$10,MATCH(S326,Coefficients!$K$3:$K$10)+1)</f>
        <v>0.35425563574488944</v>
      </c>
      <c r="AR326" s="214">
        <f>INDEX(Coefficients!$M$3:$M$10,MATCH(S326,Coefficients!$K$3:$K$10))</f>
        <v>0.20023799980895765</v>
      </c>
      <c r="AS326" s="214">
        <f>INDEX(Coefficients!$M$3:$M$10,MATCH(S326,Coefficients!$K$3:$K$10)+1)</f>
        <v>0.20987997823914079</v>
      </c>
      <c r="AT326" s="92">
        <f t="shared" si="507"/>
        <v>2.5655609924804158E-5</v>
      </c>
      <c r="AU326" s="140">
        <f t="shared" si="488"/>
        <v>0.20409479118103091</v>
      </c>
      <c r="AV326" s="215">
        <f t="shared" si="508"/>
        <v>1.519960521352872E-5</v>
      </c>
      <c r="AW326" s="118">
        <f t="shared" si="509"/>
        <v>4.7965281695254006E-2</v>
      </c>
      <c r="AX326" s="136">
        <f t="shared" si="489"/>
        <v>0.71366705445737511</v>
      </c>
      <c r="AY326" s="205">
        <f t="shared" si="490"/>
        <v>84.741590689541354</v>
      </c>
      <c r="AZ326" s="137">
        <f t="shared" si="491"/>
        <v>395.4</v>
      </c>
      <c r="BA326" s="213">
        <f t="shared" si="510"/>
        <v>4954.0999999999985</v>
      </c>
      <c r="BB326" s="228">
        <f t="shared" si="511"/>
        <v>7.2406076923076904E-4</v>
      </c>
      <c r="BC326" s="136" t="str">
        <f t="shared" si="492"/>
        <v>YES</v>
      </c>
      <c r="BD326" s="209">
        <f t="shared" si="493"/>
        <v>2.350864782331799</v>
      </c>
      <c r="BE326" s="55">
        <f t="shared" si="494"/>
        <v>4.7017295646635981E-2</v>
      </c>
      <c r="BF326" s="126">
        <f t="shared" si="495"/>
        <v>1.2216386392958534</v>
      </c>
      <c r="BG326" s="46">
        <f t="shared" si="512"/>
        <v>-0.71695753761199943</v>
      </c>
      <c r="BH326" s="204">
        <f>VLOOKUP(M326,Coefficients!$E$4:$I$7,3)</f>
        <v>0.43099999999999999</v>
      </c>
      <c r="BI326" s="136">
        <f t="shared" si="513"/>
        <v>2.5000000000000001E-2</v>
      </c>
      <c r="BJ326" s="50">
        <f t="shared" si="514"/>
        <v>0.42390341923076924</v>
      </c>
      <c r="BK326" s="134">
        <f t="shared" si="515"/>
        <v>5.5042674317307689</v>
      </c>
      <c r="BL326" s="46"/>
      <c r="CB326" s="205" t="str">
        <f t="shared" si="496"/>
        <v>splash</v>
      </c>
      <c r="CC326" s="212">
        <f t="shared" si="497"/>
        <v>1</v>
      </c>
      <c r="CD326" s="205">
        <f>IF(CB326="atmospheric",IF(CC326&gt;=1,Coefficients!$T$5,Coefficients!$T$4),Coefficients!$T$3)</f>
        <v>7.35</v>
      </c>
      <c r="CE326" s="136">
        <f>IF(S326&lt;Coefficients!$V$3,Coefficients!$X$3-(Coefficients!$X$4-Coefficients!$X$3)*(Coefficients!$V$3-S326)/(Coefficients!$V$4-Coefficients!$V$3),IF(S326&gt;Coefficients!$V$6,(Coefficients!$X$6-Coefficients!$X$5)*(S326-Coefficients!$V$6)/(Coefficients!$V$6-Coefficients!$V$5)+Coefficients!$X$6,VLOOKUP(S326,Coefficients!$V$3:$X$6,3)))</f>
        <v>5.1999999999999975</v>
      </c>
      <c r="CF326" s="119">
        <f t="shared" si="516"/>
        <v>1.6409601519999992E-4</v>
      </c>
      <c r="CG326" s="136">
        <f>VLOOKUP(CB326,Coefficients!$Z$4:$AD$7,4,FALSE)</f>
        <v>0.26500000000000001</v>
      </c>
      <c r="CH326" s="136">
        <f>VLOOKUP(CB326,Coefficients!$Z$4:$AD$7,2,FALSE)</f>
        <v>0.37</v>
      </c>
      <c r="CI326" s="214">
        <f t="shared" si="498"/>
        <v>6.6788599637911581</v>
      </c>
      <c r="CJ326" s="47">
        <f t="shared" si="499"/>
        <v>0.10813685772427707</v>
      </c>
      <c r="CK326" s="34">
        <v>3.35</v>
      </c>
      <c r="CL326" s="52">
        <f t="shared" si="517"/>
        <v>3.2279659022172259E-2</v>
      </c>
      <c r="CM326" s="204">
        <f>VLOOKUP(N326,Coefficients!$E$12:$I$16,3)</f>
        <v>6.0350000000000001</v>
      </c>
      <c r="CN326" s="205">
        <f t="shared" si="518"/>
        <v>2.5000000000000001E-2</v>
      </c>
      <c r="CO326" s="203">
        <f t="shared" si="519"/>
        <v>5.9356314038461537</v>
      </c>
      <c r="CP326" s="189">
        <f t="shared" si="520"/>
        <v>77.072514966346148</v>
      </c>
      <c r="DV326" s="48">
        <f t="shared" si="500"/>
        <v>1.5177022716180736E-3</v>
      </c>
    </row>
    <row r="327" spans="1:126" s="135" customFormat="1" outlineLevel="1">
      <c r="A327" s="133"/>
      <c r="B327" s="56" t="s">
        <v>89</v>
      </c>
      <c r="C327" s="56" t="s">
        <v>189</v>
      </c>
      <c r="D327" s="56">
        <v>2013</v>
      </c>
      <c r="E327" s="57">
        <f>'MRI-CGCM2.3.2 (Likely)'!N41</f>
        <v>19.463000000000001</v>
      </c>
      <c r="F327" s="57">
        <f>'MRI-CGCM2.3.2 (Likely)'!T41</f>
        <v>62.212499999999999</v>
      </c>
      <c r="G327" s="57">
        <f>'MRI-CGCM2.3.2 (Likely)'!L41</f>
        <v>398.34999999999997</v>
      </c>
      <c r="H327" s="146">
        <f t="shared" si="470"/>
        <v>2007</v>
      </c>
      <c r="I327" s="141" t="str">
        <f t="shared" si="471"/>
        <v>Pile No 243 @ Berth 107</v>
      </c>
      <c r="J327" s="205" t="str">
        <f t="shared" si="472"/>
        <v>splash</v>
      </c>
      <c r="K327" s="212">
        <f t="shared" si="473"/>
        <v>1</v>
      </c>
      <c r="L327" s="146" t="str">
        <f t="shared" si="474"/>
        <v>C1</v>
      </c>
      <c r="M327" s="146" t="str">
        <f t="shared" si="475"/>
        <v>CB4</v>
      </c>
      <c r="N327" s="146" t="str">
        <f t="shared" si="476"/>
        <v>CL5</v>
      </c>
      <c r="O327" s="146">
        <f t="shared" si="477"/>
        <v>0</v>
      </c>
      <c r="P327" s="146">
        <f t="shared" si="478"/>
        <v>50</v>
      </c>
      <c r="Q327" s="146">
        <f t="shared" si="479"/>
        <v>1200</v>
      </c>
      <c r="R327" s="146">
        <f t="shared" si="480"/>
        <v>60</v>
      </c>
      <c r="S327" s="146">
        <f t="shared" si="481"/>
        <v>0.37</v>
      </c>
      <c r="T327" s="146">
        <f t="shared" si="482"/>
        <v>310</v>
      </c>
      <c r="U327" s="205"/>
      <c r="V327" s="237">
        <f t="shared" si="501"/>
        <v>4.8086430652622365E-2</v>
      </c>
      <c r="W327" s="214">
        <f t="shared" si="502"/>
        <v>1.2750953895951727</v>
      </c>
      <c r="X327" s="205"/>
      <c r="Y327" s="238">
        <f t="shared" si="503"/>
        <v>3.7732662471039964E-2</v>
      </c>
      <c r="Z327" s="214">
        <f t="shared" si="504"/>
        <v>0.12640441927798388</v>
      </c>
      <c r="AA327" s="205"/>
      <c r="AB327" s="207">
        <f>INDEX(Coefficients!$O$3:$O$7,MATCH(S327,Coefficients!$O$3:$O$7))</f>
        <v>0.3</v>
      </c>
      <c r="AC327" s="207">
        <f>INDEX(Coefficients!$O$3:$O$7,MATCH(S327,Coefficients!$O$3:$O$7)+1)</f>
        <v>0.4</v>
      </c>
      <c r="AD327" s="212">
        <f>INDEX(Coefficients!$P$3:$P$7,MATCH(S327,Coefficients!$O$3:$O$7))</f>
        <v>50</v>
      </c>
      <c r="AE327" s="212">
        <f>INDEX(Coefficients!$P$3:$P$7,MATCH(S327,Coefficients!$O$3:$O$7)+1)</f>
        <v>41.8</v>
      </c>
      <c r="AF327" s="212">
        <f t="shared" si="483"/>
        <v>44.26</v>
      </c>
      <c r="AG327" s="136">
        <f t="shared" si="484"/>
        <v>2013</v>
      </c>
      <c r="AH327" s="137">
        <f t="shared" si="485"/>
        <v>19.463000000000001</v>
      </c>
      <c r="AI327" s="207">
        <f t="shared" si="505"/>
        <v>270.90100000000001</v>
      </c>
      <c r="AJ327" s="213">
        <f t="shared" si="506"/>
        <v>19.350071428571429</v>
      </c>
      <c r="AK327" s="136">
        <v>25</v>
      </c>
      <c r="AL327" s="137">
        <f t="shared" si="486"/>
        <v>62.212499999999999</v>
      </c>
      <c r="AM327" s="214">
        <f t="shared" si="487"/>
        <v>0.96041280878671098</v>
      </c>
      <c r="AN327" s="207">
        <f>INDEX(Coefficients!$K$3:$K$10,MATCH(S327,Coefficients!$K$3:$K$10))</f>
        <v>0.35</v>
      </c>
      <c r="AO327" s="207">
        <f>INDEX(Coefficients!$K$3:$K$10,MATCH(S327,Coefficients!$K$3:$K$10)+1)</f>
        <v>0.4</v>
      </c>
      <c r="AP327" s="207">
        <f>INDEX(Coefficients!$L$3:$L$10,MATCH(S327,Coefficients!$K$3:$K$10))</f>
        <v>0.19142307491680963</v>
      </c>
      <c r="AQ327" s="207">
        <f>INDEX(Coefficients!$L$3:$L$10,MATCH(S327,Coefficients!$K$3:$K$10)+1)</f>
        <v>0.35425563574488944</v>
      </c>
      <c r="AR327" s="214">
        <f>INDEX(Coefficients!$M$3:$M$10,MATCH(S327,Coefficients!$K$3:$K$10))</f>
        <v>0.20023799980895765</v>
      </c>
      <c r="AS327" s="214">
        <f>INDEX(Coefficients!$M$3:$M$10,MATCH(S327,Coefficients!$K$3:$K$10)+1)</f>
        <v>0.20987997823914079</v>
      </c>
      <c r="AT327" s="92">
        <f t="shared" si="507"/>
        <v>2.5655609924804158E-5</v>
      </c>
      <c r="AU327" s="140">
        <f t="shared" si="488"/>
        <v>0.20409479118103091</v>
      </c>
      <c r="AV327" s="215">
        <f t="shared" si="508"/>
        <v>1.4971440260938567E-5</v>
      </c>
      <c r="AW327" s="118">
        <f t="shared" si="509"/>
        <v>4.7245263242785905E-2</v>
      </c>
      <c r="AX327" s="136">
        <f t="shared" si="489"/>
        <v>0.71366705445737511</v>
      </c>
      <c r="AY327" s="205">
        <f t="shared" si="490"/>
        <v>84.741590689541354</v>
      </c>
      <c r="AZ327" s="137">
        <f t="shared" si="491"/>
        <v>398.34999999999997</v>
      </c>
      <c r="BA327" s="213">
        <f t="shared" si="510"/>
        <v>5352.4499999999989</v>
      </c>
      <c r="BB327" s="228">
        <f t="shared" si="511"/>
        <v>7.2640392857142844E-4</v>
      </c>
      <c r="BC327" s="136" t="str">
        <f t="shared" si="492"/>
        <v>YES</v>
      </c>
      <c r="BD327" s="209">
        <f t="shared" si="493"/>
        <v>2.4043215326311183</v>
      </c>
      <c r="BE327" s="55">
        <f t="shared" si="494"/>
        <v>4.8086430652622365E-2</v>
      </c>
      <c r="BF327" s="126">
        <f t="shared" si="495"/>
        <v>1.2750953895951727</v>
      </c>
      <c r="BG327" s="46">
        <f t="shared" si="512"/>
        <v>-0.72673857327692515</v>
      </c>
      <c r="BH327" s="204">
        <f>VLOOKUP(M327,Coefficients!$E$4:$I$7,3)</f>
        <v>0.43099999999999999</v>
      </c>
      <c r="BI327" s="136">
        <f t="shared" si="513"/>
        <v>2.5000000000000001E-2</v>
      </c>
      <c r="BJ327" s="50">
        <f t="shared" si="514"/>
        <v>0.42399701964285713</v>
      </c>
      <c r="BK327" s="134">
        <f t="shared" si="515"/>
        <v>5.928264451373626</v>
      </c>
      <c r="BL327" s="46"/>
      <c r="CB327" s="205" t="str">
        <f t="shared" si="496"/>
        <v>splash</v>
      </c>
      <c r="CC327" s="212">
        <f t="shared" si="497"/>
        <v>1</v>
      </c>
      <c r="CD327" s="205">
        <f>IF(CB327="atmospheric",IF(CC327&gt;=1,Coefficients!$T$5,Coefficients!$T$4),Coefficients!$T$3)</f>
        <v>7.35</v>
      </c>
      <c r="CE327" s="136">
        <f>IF(S327&lt;Coefficients!$V$3,Coefficients!$X$3-(Coefficients!$X$4-Coefficients!$X$3)*(Coefficients!$V$3-S327)/(Coefficients!$V$4-Coefficients!$V$3),IF(S327&gt;Coefficients!$V$6,(Coefficients!$X$6-Coefficients!$X$5)*(S327-Coefficients!$V$6)/(Coefficients!$V$6-Coefficients!$V$5)+Coefficients!$X$6,VLOOKUP(S327,Coefficients!$V$3:$X$6,3)))</f>
        <v>5.1999999999999975</v>
      </c>
      <c r="CF327" s="119">
        <f t="shared" si="516"/>
        <v>1.6409601519999992E-4</v>
      </c>
      <c r="CG327" s="136">
        <f>VLOOKUP(CB327,Coefficients!$Z$4:$AD$7,4,FALSE)</f>
        <v>0.26500000000000001</v>
      </c>
      <c r="CH327" s="136">
        <f>VLOOKUP(CB327,Coefficients!$Z$4:$AD$7,2,FALSE)</f>
        <v>0.37</v>
      </c>
      <c r="CI327" s="214">
        <f t="shared" si="498"/>
        <v>6.6796146461270611</v>
      </c>
      <c r="CJ327" s="47">
        <f t="shared" si="499"/>
        <v>0.12640441927798388</v>
      </c>
      <c r="CK327" s="34">
        <v>3.35</v>
      </c>
      <c r="CL327" s="52">
        <f t="shared" si="517"/>
        <v>3.7732662471039964E-2</v>
      </c>
      <c r="CM327" s="204">
        <f>VLOOKUP(N327,Coefficients!$E$12:$I$16,3)</f>
        <v>6.0350000000000001</v>
      </c>
      <c r="CN327" s="205">
        <f t="shared" si="518"/>
        <v>2.5000000000000001E-2</v>
      </c>
      <c r="CO327" s="203">
        <f t="shared" si="519"/>
        <v>5.9369420267857143</v>
      </c>
      <c r="CP327" s="189">
        <f t="shared" si="520"/>
        <v>83.009456993131863</v>
      </c>
      <c r="DV327" s="48">
        <f t="shared" si="500"/>
        <v>1.8144290572524697E-3</v>
      </c>
    </row>
    <row r="328" spans="1:126" s="135" customFormat="1" outlineLevel="1">
      <c r="A328" s="133"/>
      <c r="B328" s="56" t="s">
        <v>89</v>
      </c>
      <c r="C328" s="56" t="s">
        <v>189</v>
      </c>
      <c r="D328" s="56">
        <v>2014</v>
      </c>
      <c r="E328" s="57">
        <f>'MRI-CGCM2.3.2 (Likely)'!N42</f>
        <v>19.484000000000002</v>
      </c>
      <c r="F328" s="57">
        <f>'MRI-CGCM2.3.2 (Likely)'!T42</f>
        <v>62.2</v>
      </c>
      <c r="G328" s="57">
        <f>'MRI-CGCM2.3.2 (Likely)'!L42</f>
        <v>401.29999999999995</v>
      </c>
      <c r="H328" s="146">
        <f t="shared" si="470"/>
        <v>2007</v>
      </c>
      <c r="I328" s="141" t="str">
        <f t="shared" si="471"/>
        <v>Pile No 243 @ Berth 107</v>
      </c>
      <c r="J328" s="205" t="str">
        <f t="shared" si="472"/>
        <v>splash</v>
      </c>
      <c r="K328" s="212">
        <f t="shared" si="473"/>
        <v>1</v>
      </c>
      <c r="L328" s="146" t="str">
        <f t="shared" si="474"/>
        <v>C1</v>
      </c>
      <c r="M328" s="146" t="str">
        <f t="shared" si="475"/>
        <v>CB4</v>
      </c>
      <c r="N328" s="146" t="str">
        <f t="shared" si="476"/>
        <v>CL5</v>
      </c>
      <c r="O328" s="146">
        <f t="shared" si="477"/>
        <v>0</v>
      </c>
      <c r="P328" s="146">
        <f t="shared" si="478"/>
        <v>50</v>
      </c>
      <c r="Q328" s="146">
        <f t="shared" si="479"/>
        <v>1200</v>
      </c>
      <c r="R328" s="146">
        <f t="shared" si="480"/>
        <v>60</v>
      </c>
      <c r="S328" s="146">
        <f t="shared" si="481"/>
        <v>0.37</v>
      </c>
      <c r="T328" s="146">
        <f t="shared" si="482"/>
        <v>310</v>
      </c>
      <c r="U328" s="205"/>
      <c r="V328" s="237">
        <f t="shared" si="501"/>
        <v>4.9112181897895596E-2</v>
      </c>
      <c r="W328" s="214">
        <f t="shared" si="502"/>
        <v>1.3263829518588344</v>
      </c>
      <c r="X328" s="205"/>
      <c r="Y328" s="238">
        <f t="shared" si="503"/>
        <v>4.3387730882108323E-2</v>
      </c>
      <c r="Z328" s="214">
        <f t="shared" si="504"/>
        <v>0.14534889845506288</v>
      </c>
      <c r="AA328" s="205"/>
      <c r="AB328" s="207">
        <f>INDEX(Coefficients!$O$3:$O$7,MATCH(S328,Coefficients!$O$3:$O$7))</f>
        <v>0.3</v>
      </c>
      <c r="AC328" s="207">
        <f>INDEX(Coefficients!$O$3:$O$7,MATCH(S328,Coefficients!$O$3:$O$7)+1)</f>
        <v>0.4</v>
      </c>
      <c r="AD328" s="212">
        <f>INDEX(Coefficients!$P$3:$P$7,MATCH(S328,Coefficients!$O$3:$O$7))</f>
        <v>50</v>
      </c>
      <c r="AE328" s="212">
        <f>INDEX(Coefficients!$P$3:$P$7,MATCH(S328,Coefficients!$O$3:$O$7)+1)</f>
        <v>41.8</v>
      </c>
      <c r="AF328" s="212">
        <f t="shared" si="483"/>
        <v>44.26</v>
      </c>
      <c r="AG328" s="136">
        <f t="shared" si="484"/>
        <v>2014</v>
      </c>
      <c r="AH328" s="137">
        <f t="shared" si="485"/>
        <v>19.484000000000002</v>
      </c>
      <c r="AI328" s="207">
        <f t="shared" si="505"/>
        <v>290.38499999999999</v>
      </c>
      <c r="AJ328" s="213">
        <f t="shared" si="506"/>
        <v>19.358999999999998</v>
      </c>
      <c r="AK328" s="136">
        <v>26</v>
      </c>
      <c r="AL328" s="137">
        <f t="shared" si="486"/>
        <v>62.2</v>
      </c>
      <c r="AM328" s="214">
        <f t="shared" si="487"/>
        <v>0.96094705616843079</v>
      </c>
      <c r="AN328" s="207">
        <f>INDEX(Coefficients!$K$3:$K$10,MATCH(S328,Coefficients!$K$3:$K$10))</f>
        <v>0.35</v>
      </c>
      <c r="AO328" s="207">
        <f>INDEX(Coefficients!$K$3:$K$10,MATCH(S328,Coefficients!$K$3:$K$10)+1)</f>
        <v>0.4</v>
      </c>
      <c r="AP328" s="207">
        <f>INDEX(Coefficients!$L$3:$L$10,MATCH(S328,Coefficients!$K$3:$K$10))</f>
        <v>0.19142307491680963</v>
      </c>
      <c r="AQ328" s="207">
        <f>INDEX(Coefficients!$L$3:$L$10,MATCH(S328,Coefficients!$K$3:$K$10)+1)</f>
        <v>0.35425563574488944</v>
      </c>
      <c r="AR328" s="214">
        <f>INDEX(Coefficients!$M$3:$M$10,MATCH(S328,Coefficients!$K$3:$K$10))</f>
        <v>0.20023799980895765</v>
      </c>
      <c r="AS328" s="214">
        <f>INDEX(Coefficients!$M$3:$M$10,MATCH(S328,Coefficients!$K$3:$K$10)+1)</f>
        <v>0.20987997823914079</v>
      </c>
      <c r="AT328" s="92">
        <f t="shared" si="507"/>
        <v>2.5655609924804158E-5</v>
      </c>
      <c r="AU328" s="140">
        <f t="shared" si="488"/>
        <v>0.20409479118103091</v>
      </c>
      <c r="AV328" s="215">
        <f t="shared" si="508"/>
        <v>1.4762103431381688E-5</v>
      </c>
      <c r="AW328" s="118">
        <f t="shared" si="509"/>
        <v>4.6584660558845803E-2</v>
      </c>
      <c r="AX328" s="136">
        <f t="shared" si="489"/>
        <v>0.71366705445737511</v>
      </c>
      <c r="AY328" s="205">
        <f t="shared" si="490"/>
        <v>84.741590689541354</v>
      </c>
      <c r="AZ328" s="137">
        <f t="shared" si="491"/>
        <v>401.29999999999995</v>
      </c>
      <c r="BA328" s="213">
        <f t="shared" si="510"/>
        <v>5753.7499999999991</v>
      </c>
      <c r="BB328" s="228">
        <f t="shared" si="511"/>
        <v>7.2880833333333322E-4</v>
      </c>
      <c r="BC328" s="136" t="str">
        <f t="shared" si="492"/>
        <v>YES</v>
      </c>
      <c r="BD328" s="209">
        <f t="shared" si="493"/>
        <v>2.45560909489478</v>
      </c>
      <c r="BE328" s="55">
        <f t="shared" si="494"/>
        <v>4.9112181897895596E-2</v>
      </c>
      <c r="BF328" s="126">
        <f t="shared" si="495"/>
        <v>1.3263829518588344</v>
      </c>
      <c r="BG328" s="46">
        <f t="shared" si="512"/>
        <v>-0.7354942903844035</v>
      </c>
      <c r="BH328" s="204">
        <f>VLOOKUP(M328,Coefficients!$E$4:$I$7,3)</f>
        <v>0.43099999999999999</v>
      </c>
      <c r="BI328" s="136">
        <f t="shared" si="513"/>
        <v>2.5000000000000001E-2</v>
      </c>
      <c r="BJ328" s="50">
        <f t="shared" si="514"/>
        <v>0.42409322499999996</v>
      </c>
      <c r="BK328" s="134">
        <f t="shared" si="515"/>
        <v>6.352357676373626</v>
      </c>
      <c r="BL328" s="46"/>
      <c r="CB328" s="205" t="str">
        <f t="shared" si="496"/>
        <v>splash</v>
      </c>
      <c r="CC328" s="212">
        <f t="shared" si="497"/>
        <v>1</v>
      </c>
      <c r="CD328" s="205">
        <f>IF(CB328="atmospheric",IF(CC328&gt;=1,Coefficients!$T$5,Coefficients!$T$4),Coefficients!$T$3)</f>
        <v>7.35</v>
      </c>
      <c r="CE328" s="136">
        <f>IF(S328&lt;Coefficients!$V$3,Coefficients!$X$3-(Coefficients!$X$4-Coefficients!$X$3)*(Coefficients!$V$3-S328)/(Coefficients!$V$4-Coefficients!$V$3),IF(S328&gt;Coefficients!$V$6,(Coefficients!$X$6-Coefficients!$X$5)*(S328-Coefficients!$V$6)/(Coefficients!$V$6-Coefficients!$V$5)+Coefficients!$X$6,VLOOKUP(S328,Coefficients!$V$3:$X$6,3)))</f>
        <v>5.1999999999999975</v>
      </c>
      <c r="CF328" s="119">
        <f t="shared" si="516"/>
        <v>1.6409601519999992E-4</v>
      </c>
      <c r="CG328" s="136">
        <f>VLOOKUP(CB328,Coefficients!$Z$4:$AD$7,4,FALSE)</f>
        <v>0.26500000000000001</v>
      </c>
      <c r="CH328" s="136">
        <f>VLOOKUP(CB328,Coefficients!$Z$4:$AD$7,2,FALSE)</f>
        <v>0.37</v>
      </c>
      <c r="CI328" s="214">
        <f t="shared" si="498"/>
        <v>6.6802175812515294</v>
      </c>
      <c r="CJ328" s="47">
        <f t="shared" si="499"/>
        <v>0.14534889845506288</v>
      </c>
      <c r="CK328" s="34">
        <v>3.35</v>
      </c>
      <c r="CL328" s="52">
        <f t="shared" si="517"/>
        <v>4.3387730882108323E-2</v>
      </c>
      <c r="CM328" s="204">
        <f>VLOOKUP(N328,Coefficients!$E$12:$I$16,3)</f>
        <v>6.0350000000000001</v>
      </c>
      <c r="CN328" s="205">
        <f t="shared" si="518"/>
        <v>2.5000000000000001E-2</v>
      </c>
      <c r="CO328" s="203">
        <f t="shared" si="519"/>
        <v>5.9382891249999998</v>
      </c>
      <c r="CP328" s="189">
        <f t="shared" si="520"/>
        <v>88.94774611813186</v>
      </c>
      <c r="DV328" s="48">
        <f t="shared" si="500"/>
        <v>2.130866131219046E-3</v>
      </c>
    </row>
    <row r="329" spans="1:126" s="135" customFormat="1" outlineLevel="1">
      <c r="A329" s="133"/>
      <c r="B329" s="56" t="s">
        <v>89</v>
      </c>
      <c r="C329" s="56" t="s">
        <v>189</v>
      </c>
      <c r="D329" s="56">
        <v>2015</v>
      </c>
      <c r="E329" s="57">
        <f>'MRI-CGCM2.3.2 (Likely)'!N43</f>
        <v>19.505000000000003</v>
      </c>
      <c r="F329" s="57">
        <f>'MRI-CGCM2.3.2 (Likely)'!T43</f>
        <v>62.1875</v>
      </c>
      <c r="G329" s="57">
        <f>'MRI-CGCM2.3.2 (Likely)'!L43</f>
        <v>404.24999999999994</v>
      </c>
      <c r="H329" s="146">
        <f t="shared" si="470"/>
        <v>2007</v>
      </c>
      <c r="I329" s="141" t="str">
        <f t="shared" si="471"/>
        <v>Pile No 243 @ Berth 107</v>
      </c>
      <c r="J329" s="205" t="str">
        <f t="shared" si="472"/>
        <v>splash</v>
      </c>
      <c r="K329" s="212">
        <f t="shared" si="473"/>
        <v>1</v>
      </c>
      <c r="L329" s="146" t="str">
        <f t="shared" si="474"/>
        <v>C1</v>
      </c>
      <c r="M329" s="146" t="str">
        <f t="shared" si="475"/>
        <v>CB4</v>
      </c>
      <c r="N329" s="146" t="str">
        <f t="shared" si="476"/>
        <v>CL5</v>
      </c>
      <c r="O329" s="146">
        <f t="shared" si="477"/>
        <v>0</v>
      </c>
      <c r="P329" s="146">
        <f t="shared" si="478"/>
        <v>50</v>
      </c>
      <c r="Q329" s="146">
        <f t="shared" si="479"/>
        <v>1200</v>
      </c>
      <c r="R329" s="146">
        <f t="shared" si="480"/>
        <v>60</v>
      </c>
      <c r="S329" s="146">
        <f t="shared" si="481"/>
        <v>0.37</v>
      </c>
      <c r="T329" s="146">
        <f t="shared" si="482"/>
        <v>310</v>
      </c>
      <c r="U329" s="205"/>
      <c r="V329" s="237">
        <f t="shared" si="501"/>
        <v>5.0099487105144593E-2</v>
      </c>
      <c r="W329" s="214">
        <f t="shared" si="502"/>
        <v>1.3757482122212841</v>
      </c>
      <c r="X329" s="205"/>
      <c r="Y329" s="238">
        <f t="shared" si="503"/>
        <v>4.9208686408904252E-2</v>
      </c>
      <c r="Z329" s="214">
        <f t="shared" si="504"/>
        <v>0.16484909946982926</v>
      </c>
      <c r="AA329" s="205"/>
      <c r="AB329" s="207">
        <f>INDEX(Coefficients!$O$3:$O$7,MATCH(S329,Coefficients!$O$3:$O$7))</f>
        <v>0.3</v>
      </c>
      <c r="AC329" s="207">
        <f>INDEX(Coefficients!$O$3:$O$7,MATCH(S329,Coefficients!$O$3:$O$7)+1)</f>
        <v>0.4</v>
      </c>
      <c r="AD329" s="212">
        <f>INDEX(Coefficients!$P$3:$P$7,MATCH(S329,Coefficients!$O$3:$O$7))</f>
        <v>50</v>
      </c>
      <c r="AE329" s="212">
        <f>INDEX(Coefficients!$P$3:$P$7,MATCH(S329,Coefficients!$O$3:$O$7)+1)</f>
        <v>41.8</v>
      </c>
      <c r="AF329" s="212">
        <f t="shared" si="483"/>
        <v>44.26</v>
      </c>
      <c r="AG329" s="136">
        <f t="shared" si="484"/>
        <v>2015</v>
      </c>
      <c r="AH329" s="137">
        <f t="shared" si="485"/>
        <v>19.505000000000003</v>
      </c>
      <c r="AI329" s="207">
        <f t="shared" si="505"/>
        <v>309.89</v>
      </c>
      <c r="AJ329" s="213">
        <f t="shared" si="506"/>
        <v>19.368124999999999</v>
      </c>
      <c r="AK329" s="136">
        <v>27</v>
      </c>
      <c r="AL329" s="137">
        <f t="shared" si="486"/>
        <v>62.1875</v>
      </c>
      <c r="AM329" s="214">
        <f t="shared" si="487"/>
        <v>0.9614933303140103</v>
      </c>
      <c r="AN329" s="207">
        <f>INDEX(Coefficients!$K$3:$K$10,MATCH(S329,Coefficients!$K$3:$K$10))</f>
        <v>0.35</v>
      </c>
      <c r="AO329" s="207">
        <f>INDEX(Coefficients!$K$3:$K$10,MATCH(S329,Coefficients!$K$3:$K$10)+1)</f>
        <v>0.4</v>
      </c>
      <c r="AP329" s="207">
        <f>INDEX(Coefficients!$L$3:$L$10,MATCH(S329,Coefficients!$K$3:$K$10))</f>
        <v>0.19142307491680963</v>
      </c>
      <c r="AQ329" s="207">
        <f>INDEX(Coefficients!$L$3:$L$10,MATCH(S329,Coefficients!$K$3:$K$10)+1)</f>
        <v>0.35425563574488944</v>
      </c>
      <c r="AR329" s="214">
        <f>INDEX(Coefficients!$M$3:$M$10,MATCH(S329,Coefficients!$K$3:$K$10))</f>
        <v>0.20023799980895765</v>
      </c>
      <c r="AS329" s="214">
        <f>INDEX(Coefficients!$M$3:$M$10,MATCH(S329,Coefficients!$K$3:$K$10)+1)</f>
        <v>0.20987997823914079</v>
      </c>
      <c r="AT329" s="92">
        <f t="shared" si="507"/>
        <v>2.5655609924804158E-5</v>
      </c>
      <c r="AU329" s="140">
        <f t="shared" si="488"/>
        <v>0.20409479118103091</v>
      </c>
      <c r="AV329" s="215">
        <f t="shared" si="508"/>
        <v>1.456893237455266E-5</v>
      </c>
      <c r="AW329" s="118">
        <f t="shared" si="509"/>
        <v>4.5975072084276258E-2</v>
      </c>
      <c r="AX329" s="136">
        <f t="shared" si="489"/>
        <v>0.71366705445737511</v>
      </c>
      <c r="AY329" s="205">
        <f t="shared" si="490"/>
        <v>84.741590689541354</v>
      </c>
      <c r="AZ329" s="137">
        <f t="shared" si="491"/>
        <v>404.24999999999994</v>
      </c>
      <c r="BA329" s="213">
        <f t="shared" si="510"/>
        <v>6157.9999999999991</v>
      </c>
      <c r="BB329" s="228">
        <f t="shared" si="511"/>
        <v>7.3126249999999995E-4</v>
      </c>
      <c r="BC329" s="136" t="str">
        <f t="shared" si="492"/>
        <v>YES</v>
      </c>
      <c r="BD329" s="209">
        <f t="shared" si="493"/>
        <v>2.5049743552572297</v>
      </c>
      <c r="BE329" s="55">
        <f t="shared" si="494"/>
        <v>5.0099487105144593E-2</v>
      </c>
      <c r="BF329" s="126">
        <f t="shared" si="495"/>
        <v>1.3757482122212841</v>
      </c>
      <c r="BG329" s="46">
        <f t="shared" si="512"/>
        <v>-0.74338970051335629</v>
      </c>
      <c r="BH329" s="204">
        <f>VLOOKUP(M329,Coefficients!$E$4:$I$7,3)</f>
        <v>0.43099999999999999</v>
      </c>
      <c r="BI329" s="136">
        <f t="shared" si="513"/>
        <v>2.5000000000000001E-2</v>
      </c>
      <c r="BJ329" s="50">
        <f t="shared" si="514"/>
        <v>0.42419154687499999</v>
      </c>
      <c r="BK329" s="134">
        <f t="shared" si="515"/>
        <v>6.776549223248626</v>
      </c>
      <c r="BL329" s="46"/>
      <c r="CB329" s="205" t="str">
        <f t="shared" si="496"/>
        <v>splash</v>
      </c>
      <c r="CC329" s="212">
        <f t="shared" si="497"/>
        <v>1</v>
      </c>
      <c r="CD329" s="205">
        <f>IF(CB329="atmospheric",IF(CC329&gt;=1,Coefficients!$T$5,Coefficients!$T$4),Coefficients!$T$3)</f>
        <v>7.35</v>
      </c>
      <c r="CE329" s="136">
        <f>IF(S329&lt;Coefficients!$V$3,Coefficients!$X$3-(Coefficients!$X$4-Coefficients!$X$3)*(Coefficients!$V$3-S329)/(Coefficients!$V$4-Coefficients!$V$3),IF(S329&gt;Coefficients!$V$6,(Coefficients!$X$6-Coefficients!$X$5)*(S329-Coefficients!$V$6)/(Coefficients!$V$6-Coefficients!$V$5)+Coefficients!$X$6,VLOOKUP(S329,Coefficients!$V$3:$X$6,3)))</f>
        <v>5.1999999999999975</v>
      </c>
      <c r="CF329" s="119">
        <f t="shared" si="516"/>
        <v>1.6409601519999992E-4</v>
      </c>
      <c r="CG329" s="136">
        <f>VLOOKUP(CB329,Coefficients!$Z$4:$AD$7,4,FALSE)</f>
        <v>0.26500000000000001</v>
      </c>
      <c r="CH329" s="136">
        <f>VLOOKUP(CB329,Coefficients!$Z$4:$AD$7,2,FALSE)</f>
        <v>0.37</v>
      </c>
      <c r="CI329" s="214">
        <f t="shared" si="498"/>
        <v>6.6806909731378417</v>
      </c>
      <c r="CJ329" s="47">
        <f t="shared" si="499"/>
        <v>0.16484909946982926</v>
      </c>
      <c r="CK329" s="34">
        <v>3.35</v>
      </c>
      <c r="CL329" s="52">
        <f t="shared" si="517"/>
        <v>4.9208686408904252E-2</v>
      </c>
      <c r="CM329" s="204">
        <f>VLOOKUP(N329,Coefficients!$E$12:$I$16,3)</f>
        <v>6.0350000000000001</v>
      </c>
      <c r="CN329" s="205">
        <f t="shared" si="518"/>
        <v>2.5000000000000001E-2</v>
      </c>
      <c r="CO329" s="203">
        <f t="shared" si="519"/>
        <v>5.9396658593750002</v>
      </c>
      <c r="CP329" s="189">
        <f t="shared" si="520"/>
        <v>94.887411977506858</v>
      </c>
      <c r="DV329" s="48">
        <f t="shared" si="500"/>
        <v>2.4653299502040028E-3</v>
      </c>
    </row>
    <row r="330" spans="1:126" s="135" customFormat="1" outlineLevel="1">
      <c r="A330" s="133"/>
      <c r="B330" s="56" t="s">
        <v>89</v>
      </c>
      <c r="C330" s="56" t="s">
        <v>189</v>
      </c>
      <c r="D330" s="56">
        <v>2016</v>
      </c>
      <c r="E330" s="57">
        <f>'MRI-CGCM2.3.2 (Likely)'!N44</f>
        <v>19.526</v>
      </c>
      <c r="F330" s="57">
        <f>'MRI-CGCM2.3.2 (Likely)'!T44</f>
        <v>62.174999999999997</v>
      </c>
      <c r="G330" s="57">
        <f>'MRI-CGCM2.3.2 (Likely)'!L44</f>
        <v>407.19999999999993</v>
      </c>
      <c r="H330" s="146">
        <f t="shared" si="470"/>
        <v>2007</v>
      </c>
      <c r="I330" s="141" t="str">
        <f t="shared" si="471"/>
        <v>Pile No 243 @ Berth 107</v>
      </c>
      <c r="J330" s="205" t="str">
        <f t="shared" si="472"/>
        <v>splash</v>
      </c>
      <c r="K330" s="212">
        <f t="shared" si="473"/>
        <v>1</v>
      </c>
      <c r="L330" s="146" t="str">
        <f t="shared" si="474"/>
        <v>C1</v>
      </c>
      <c r="M330" s="146" t="str">
        <f t="shared" si="475"/>
        <v>CB4</v>
      </c>
      <c r="N330" s="146" t="str">
        <f t="shared" si="476"/>
        <v>CL5</v>
      </c>
      <c r="O330" s="146">
        <f t="shared" si="477"/>
        <v>0</v>
      </c>
      <c r="P330" s="146">
        <f t="shared" si="478"/>
        <v>50</v>
      </c>
      <c r="Q330" s="146">
        <f t="shared" si="479"/>
        <v>1200</v>
      </c>
      <c r="R330" s="146">
        <f t="shared" si="480"/>
        <v>60</v>
      </c>
      <c r="S330" s="146">
        <f t="shared" si="481"/>
        <v>0.37</v>
      </c>
      <c r="T330" s="146">
        <f t="shared" si="482"/>
        <v>310</v>
      </c>
      <c r="U330" s="205"/>
      <c r="V330" s="237">
        <f t="shared" si="501"/>
        <v>5.1052466981566971E-2</v>
      </c>
      <c r="W330" s="214">
        <f t="shared" si="502"/>
        <v>1.4233972060424029</v>
      </c>
      <c r="X330" s="205"/>
      <c r="Y330" s="238">
        <f t="shared" si="503"/>
        <v>5.5164272416244074E-2</v>
      </c>
      <c r="Z330" s="214">
        <f t="shared" si="504"/>
        <v>0.18480031259441765</v>
      </c>
      <c r="AA330" s="205"/>
      <c r="AB330" s="207">
        <f>INDEX(Coefficients!$O$3:$O$7,MATCH(S330,Coefficients!$O$3:$O$7))</f>
        <v>0.3</v>
      </c>
      <c r="AC330" s="207">
        <f>INDEX(Coefficients!$O$3:$O$7,MATCH(S330,Coefficients!$O$3:$O$7)+1)</f>
        <v>0.4</v>
      </c>
      <c r="AD330" s="212">
        <f>INDEX(Coefficients!$P$3:$P$7,MATCH(S330,Coefficients!$O$3:$O$7))</f>
        <v>50</v>
      </c>
      <c r="AE330" s="212">
        <f>INDEX(Coefficients!$P$3:$P$7,MATCH(S330,Coefficients!$O$3:$O$7)+1)</f>
        <v>41.8</v>
      </c>
      <c r="AF330" s="212">
        <f t="shared" si="483"/>
        <v>44.26</v>
      </c>
      <c r="AG330" s="136">
        <f t="shared" si="484"/>
        <v>2016</v>
      </c>
      <c r="AH330" s="137">
        <f t="shared" si="485"/>
        <v>19.526</v>
      </c>
      <c r="AI330" s="207">
        <f t="shared" si="505"/>
        <v>329.416</v>
      </c>
      <c r="AJ330" s="213">
        <f t="shared" si="506"/>
        <v>19.377411764705883</v>
      </c>
      <c r="AK330" s="136">
        <v>28</v>
      </c>
      <c r="AL330" s="137">
        <f t="shared" si="486"/>
        <v>62.174999999999997</v>
      </c>
      <c r="AM330" s="214">
        <f t="shared" si="487"/>
        <v>0.96204957242081246</v>
      </c>
      <c r="AN330" s="207">
        <f>INDEX(Coefficients!$K$3:$K$10,MATCH(S330,Coefficients!$K$3:$K$10))</f>
        <v>0.35</v>
      </c>
      <c r="AO330" s="207">
        <f>INDEX(Coefficients!$K$3:$K$10,MATCH(S330,Coefficients!$K$3:$K$10)+1)</f>
        <v>0.4</v>
      </c>
      <c r="AP330" s="207">
        <f>INDEX(Coefficients!$L$3:$L$10,MATCH(S330,Coefficients!$K$3:$K$10))</f>
        <v>0.19142307491680963</v>
      </c>
      <c r="AQ330" s="207">
        <f>INDEX(Coefficients!$L$3:$L$10,MATCH(S330,Coefficients!$K$3:$K$10)+1)</f>
        <v>0.35425563574488944</v>
      </c>
      <c r="AR330" s="214">
        <f>INDEX(Coefficients!$M$3:$M$10,MATCH(S330,Coefficients!$K$3:$K$10))</f>
        <v>0.20023799980895765</v>
      </c>
      <c r="AS330" s="214">
        <f>INDEX(Coefficients!$M$3:$M$10,MATCH(S330,Coefficients!$K$3:$K$10)+1)</f>
        <v>0.20987997823914079</v>
      </c>
      <c r="AT330" s="92">
        <f t="shared" si="507"/>
        <v>2.5655609924804158E-5</v>
      </c>
      <c r="AU330" s="140">
        <f t="shared" si="488"/>
        <v>0.20409479118103091</v>
      </c>
      <c r="AV330" s="215">
        <f t="shared" si="508"/>
        <v>1.4389779136723271E-5</v>
      </c>
      <c r="AW330" s="118">
        <f t="shared" si="509"/>
        <v>4.5409719537392014E-2</v>
      </c>
      <c r="AX330" s="136">
        <f t="shared" si="489"/>
        <v>0.71366705445737511</v>
      </c>
      <c r="AY330" s="205">
        <f t="shared" si="490"/>
        <v>84.741590689541354</v>
      </c>
      <c r="AZ330" s="137">
        <f t="shared" si="491"/>
        <v>407.19999999999993</v>
      </c>
      <c r="BA330" s="213">
        <f t="shared" si="510"/>
        <v>6565.1999999999989</v>
      </c>
      <c r="BB330" s="228">
        <f t="shared" si="511"/>
        <v>7.3375764705882343E-4</v>
      </c>
      <c r="BC330" s="136" t="str">
        <f t="shared" si="492"/>
        <v>YES</v>
      </c>
      <c r="BD330" s="209">
        <f t="shared" si="493"/>
        <v>2.5526233490783485</v>
      </c>
      <c r="BE330" s="55">
        <f t="shared" si="494"/>
        <v>5.1052466981566971E-2</v>
      </c>
      <c r="BF330" s="126">
        <f t="shared" si="495"/>
        <v>1.4233972060424029</v>
      </c>
      <c r="BG330" s="46">
        <f t="shared" si="512"/>
        <v>-0.75055496136938682</v>
      </c>
      <c r="BH330" s="204">
        <f>VLOOKUP(M330,Coefficients!$E$4:$I$7,3)</f>
        <v>0.43099999999999999</v>
      </c>
      <c r="BI330" s="136">
        <f t="shared" si="513"/>
        <v>2.5000000000000001E-2</v>
      </c>
      <c r="BJ330" s="50">
        <f t="shared" si="514"/>
        <v>0.42429161176470587</v>
      </c>
      <c r="BK330" s="134">
        <f t="shared" si="515"/>
        <v>7.2008408350133317</v>
      </c>
      <c r="BL330" s="46"/>
      <c r="CB330" s="205" t="str">
        <f t="shared" si="496"/>
        <v>splash</v>
      </c>
      <c r="CC330" s="212">
        <f t="shared" si="497"/>
        <v>1</v>
      </c>
      <c r="CD330" s="205">
        <f>IF(CB330="atmospheric",IF(CC330&gt;=1,Coefficients!$T$5,Coefficients!$T$4),Coefficients!$T$3)</f>
        <v>7.35</v>
      </c>
      <c r="CE330" s="136">
        <f>IF(S330&lt;Coefficients!$V$3,Coefficients!$X$3-(Coefficients!$X$4-Coefficients!$X$3)*(Coefficients!$V$3-S330)/(Coefficients!$V$4-Coefficients!$V$3),IF(S330&gt;Coefficients!$V$6,(Coefficients!$X$6-Coefficients!$X$5)*(S330-Coefficients!$V$6)/(Coefficients!$V$6-Coefficients!$V$5)+Coefficients!$X$6,VLOOKUP(S330,Coefficients!$V$3:$X$6,3)))</f>
        <v>5.1999999999999975</v>
      </c>
      <c r="CF330" s="119">
        <f t="shared" si="516"/>
        <v>1.6409601519999992E-4</v>
      </c>
      <c r="CG330" s="136">
        <f>VLOOKUP(CB330,Coefficients!$Z$4:$AD$7,4,FALSE)</f>
        <v>0.26500000000000001</v>
      </c>
      <c r="CH330" s="136">
        <f>VLOOKUP(CB330,Coefficients!$Z$4:$AD$7,2,FALSE)</f>
        <v>0.37</v>
      </c>
      <c r="CI330" s="214">
        <f t="shared" si="498"/>
        <v>6.681052618365741</v>
      </c>
      <c r="CJ330" s="47">
        <f t="shared" si="499"/>
        <v>0.18480031259441765</v>
      </c>
      <c r="CK330" s="34">
        <v>3.35</v>
      </c>
      <c r="CL330" s="52">
        <f t="shared" si="517"/>
        <v>5.5164272416244074E-2</v>
      </c>
      <c r="CM330" s="204">
        <f>VLOOKUP(N330,Coefficients!$E$12:$I$16,3)</f>
        <v>6.0350000000000001</v>
      </c>
      <c r="CN330" s="205">
        <f t="shared" si="518"/>
        <v>2.5000000000000001E-2</v>
      </c>
      <c r="CO330" s="203">
        <f t="shared" si="519"/>
        <v>5.9410670000000003</v>
      </c>
      <c r="CP330" s="189">
        <f t="shared" si="520"/>
        <v>100.82847897750686</v>
      </c>
      <c r="DV330" s="48">
        <f t="shared" si="500"/>
        <v>2.8162721960924664E-3</v>
      </c>
    </row>
    <row r="331" spans="1:126" s="135" customFormat="1" outlineLevel="1">
      <c r="A331" s="133"/>
      <c r="B331" s="56" t="s">
        <v>89</v>
      </c>
      <c r="C331" s="56" t="s">
        <v>189</v>
      </c>
      <c r="D331" s="56">
        <v>2017</v>
      </c>
      <c r="E331" s="57">
        <f>'MRI-CGCM2.3.2 (Likely)'!N45</f>
        <v>19.547000000000001</v>
      </c>
      <c r="F331" s="57">
        <f>'MRI-CGCM2.3.2 (Likely)'!T45</f>
        <v>62.162500000000001</v>
      </c>
      <c r="G331" s="57">
        <f>'MRI-CGCM2.3.2 (Likely)'!L45</f>
        <v>410.14999999999992</v>
      </c>
      <c r="H331" s="146">
        <f t="shared" si="470"/>
        <v>2007</v>
      </c>
      <c r="I331" s="141" t="str">
        <f t="shared" si="471"/>
        <v>Pile No 243 @ Berth 107</v>
      </c>
      <c r="J331" s="205" t="str">
        <f t="shared" si="472"/>
        <v>splash</v>
      </c>
      <c r="K331" s="212">
        <f t="shared" si="473"/>
        <v>1</v>
      </c>
      <c r="L331" s="146" t="str">
        <f t="shared" si="474"/>
        <v>C1</v>
      </c>
      <c r="M331" s="146" t="str">
        <f t="shared" si="475"/>
        <v>CB4</v>
      </c>
      <c r="N331" s="146" t="str">
        <f t="shared" si="476"/>
        <v>CL5</v>
      </c>
      <c r="O331" s="146">
        <f t="shared" si="477"/>
        <v>0</v>
      </c>
      <c r="P331" s="146">
        <f t="shared" si="478"/>
        <v>50</v>
      </c>
      <c r="Q331" s="146">
        <f t="shared" si="479"/>
        <v>1200</v>
      </c>
      <c r="R331" s="146">
        <f t="shared" si="480"/>
        <v>60</v>
      </c>
      <c r="S331" s="146">
        <f t="shared" si="481"/>
        <v>0.37</v>
      </c>
      <c r="T331" s="146">
        <f t="shared" si="482"/>
        <v>310</v>
      </c>
      <c r="U331" s="205"/>
      <c r="V331" s="237">
        <f t="shared" si="501"/>
        <v>5.1974598709068835E-2</v>
      </c>
      <c r="W331" s="214">
        <f t="shared" si="502"/>
        <v>1.4695037924174963</v>
      </c>
      <c r="X331" s="205"/>
      <c r="Y331" s="238">
        <f t="shared" si="503"/>
        <v>6.1227538649313108E-2</v>
      </c>
      <c r="Z331" s="214">
        <f t="shared" si="504"/>
        <v>0.20511225447519893</v>
      </c>
      <c r="AA331" s="205"/>
      <c r="AB331" s="207">
        <f>INDEX(Coefficients!$O$3:$O$7,MATCH(S331,Coefficients!$O$3:$O$7))</f>
        <v>0.3</v>
      </c>
      <c r="AC331" s="207">
        <f>INDEX(Coefficients!$O$3:$O$7,MATCH(S331,Coefficients!$O$3:$O$7)+1)</f>
        <v>0.4</v>
      </c>
      <c r="AD331" s="212">
        <f>INDEX(Coefficients!$P$3:$P$7,MATCH(S331,Coefficients!$O$3:$O$7))</f>
        <v>50</v>
      </c>
      <c r="AE331" s="212">
        <f>INDEX(Coefficients!$P$3:$P$7,MATCH(S331,Coefficients!$O$3:$O$7)+1)</f>
        <v>41.8</v>
      </c>
      <c r="AF331" s="212">
        <f t="shared" si="483"/>
        <v>44.26</v>
      </c>
      <c r="AG331" s="136">
        <f t="shared" si="484"/>
        <v>2017</v>
      </c>
      <c r="AH331" s="137">
        <f t="shared" si="485"/>
        <v>19.547000000000001</v>
      </c>
      <c r="AI331" s="207">
        <f t="shared" si="505"/>
        <v>348.96300000000002</v>
      </c>
      <c r="AJ331" s="213">
        <f t="shared" si="506"/>
        <v>19.386833333333335</v>
      </c>
      <c r="AK331" s="136">
        <v>29</v>
      </c>
      <c r="AL331" s="137">
        <f t="shared" si="486"/>
        <v>62.162500000000001</v>
      </c>
      <c r="AM331" s="214">
        <f t="shared" si="487"/>
        <v>0.96261418147175781</v>
      </c>
      <c r="AN331" s="207">
        <f>INDEX(Coefficients!$K$3:$K$10,MATCH(S331,Coefficients!$K$3:$K$10))</f>
        <v>0.35</v>
      </c>
      <c r="AO331" s="207">
        <f>INDEX(Coefficients!$K$3:$K$10,MATCH(S331,Coefficients!$K$3:$K$10)+1)</f>
        <v>0.4</v>
      </c>
      <c r="AP331" s="207">
        <f>INDEX(Coefficients!$L$3:$L$10,MATCH(S331,Coefficients!$K$3:$K$10))</f>
        <v>0.19142307491680963</v>
      </c>
      <c r="AQ331" s="207">
        <f>INDEX(Coefficients!$L$3:$L$10,MATCH(S331,Coefficients!$K$3:$K$10)+1)</f>
        <v>0.35425563574488944</v>
      </c>
      <c r="AR331" s="214">
        <f>INDEX(Coefficients!$M$3:$M$10,MATCH(S331,Coefficients!$K$3:$K$10))</f>
        <v>0.20023799980895765</v>
      </c>
      <c r="AS331" s="214">
        <f>INDEX(Coefficients!$M$3:$M$10,MATCH(S331,Coefficients!$K$3:$K$10)+1)</f>
        <v>0.20987997823914079</v>
      </c>
      <c r="AT331" s="92">
        <f t="shared" si="507"/>
        <v>2.5655609924804158E-5</v>
      </c>
      <c r="AU331" s="140">
        <f t="shared" si="488"/>
        <v>0.20409479118103091</v>
      </c>
      <c r="AV331" s="215">
        <f t="shared" si="508"/>
        <v>1.4222887144787821E-5</v>
      </c>
      <c r="AW331" s="118">
        <f t="shared" si="509"/>
        <v>4.4883059713442051E-2</v>
      </c>
      <c r="AX331" s="136">
        <f t="shared" si="489"/>
        <v>0.71366705445737511</v>
      </c>
      <c r="AY331" s="205">
        <f t="shared" si="490"/>
        <v>84.741590689541354</v>
      </c>
      <c r="AZ331" s="137">
        <f t="shared" si="491"/>
        <v>410.14999999999992</v>
      </c>
      <c r="BA331" s="213">
        <f t="shared" si="510"/>
        <v>6975.3499999999985</v>
      </c>
      <c r="BB331" s="228">
        <f t="shared" si="511"/>
        <v>7.3628694444444437E-4</v>
      </c>
      <c r="BC331" s="136" t="str">
        <f t="shared" si="492"/>
        <v>YES</v>
      </c>
      <c r="BD331" s="209">
        <f t="shared" si="493"/>
        <v>2.5987299354534419</v>
      </c>
      <c r="BE331" s="55">
        <f t="shared" si="494"/>
        <v>5.1974598709068835E-2</v>
      </c>
      <c r="BF331" s="126">
        <f t="shared" si="495"/>
        <v>1.4695037924174963</v>
      </c>
      <c r="BG331" s="46">
        <f t="shared" si="512"/>
        <v>-0.75709429747367396</v>
      </c>
      <c r="BH331" s="204">
        <f>VLOOKUP(M331,Coefficients!$E$4:$I$7,3)</f>
        <v>0.43099999999999999</v>
      </c>
      <c r="BI331" s="136">
        <f t="shared" si="513"/>
        <v>2.5000000000000001E-2</v>
      </c>
      <c r="BJ331" s="50">
        <f t="shared" si="514"/>
        <v>0.42439312916666666</v>
      </c>
      <c r="BK331" s="134">
        <f t="shared" si="515"/>
        <v>7.6252339641799987</v>
      </c>
      <c r="BL331" s="46"/>
      <c r="CB331" s="205" t="str">
        <f t="shared" si="496"/>
        <v>splash</v>
      </c>
      <c r="CC331" s="212">
        <f t="shared" si="497"/>
        <v>1</v>
      </c>
      <c r="CD331" s="205">
        <f>IF(CB331="atmospheric",IF(CC331&gt;=1,Coefficients!$T$5,Coefficients!$T$4),Coefficients!$T$3)</f>
        <v>7.35</v>
      </c>
      <c r="CE331" s="136">
        <f>IF(S331&lt;Coefficients!$V$3,Coefficients!$X$3-(Coefficients!$X$4-Coefficients!$X$3)*(Coefficients!$V$3-S331)/(Coefficients!$V$4-Coefficients!$V$3),IF(S331&gt;Coefficients!$V$6,(Coefficients!$X$6-Coefficients!$X$5)*(S331-Coefficients!$V$6)/(Coefficients!$V$6-Coefficients!$V$5)+Coefficients!$X$6,VLOOKUP(S331,Coefficients!$V$3:$X$6,3)))</f>
        <v>5.1999999999999975</v>
      </c>
      <c r="CF331" s="119">
        <f t="shared" si="516"/>
        <v>1.6409601519999992E-4</v>
      </c>
      <c r="CG331" s="136">
        <f>VLOOKUP(CB331,Coefficients!$Z$4:$AD$7,4,FALSE)</f>
        <v>0.26500000000000001</v>
      </c>
      <c r="CH331" s="136">
        <f>VLOOKUP(CB331,Coefficients!$Z$4:$AD$7,2,FALSE)</f>
        <v>0.37</v>
      </c>
      <c r="CI331" s="214">
        <f t="shared" si="498"/>
        <v>6.6813169907590151</v>
      </c>
      <c r="CJ331" s="47">
        <f t="shared" si="499"/>
        <v>0.20511225447519893</v>
      </c>
      <c r="CK331" s="34">
        <v>3.35</v>
      </c>
      <c r="CL331" s="52">
        <f t="shared" si="517"/>
        <v>6.1227538649313108E-2</v>
      </c>
      <c r="CM331" s="204">
        <f>VLOOKUP(N331,Coefficients!$E$12:$I$16,3)</f>
        <v>6.0350000000000001</v>
      </c>
      <c r="CN331" s="205">
        <f t="shared" si="518"/>
        <v>2.5000000000000001E-2</v>
      </c>
      <c r="CO331" s="203">
        <f t="shared" si="519"/>
        <v>5.9424884791666672</v>
      </c>
      <c r="CP331" s="189">
        <f t="shared" si="520"/>
        <v>106.77096745667353</v>
      </c>
      <c r="DV331" s="48">
        <f t="shared" si="500"/>
        <v>3.1822767512420511E-3</v>
      </c>
    </row>
    <row r="332" spans="1:126" s="135" customFormat="1" outlineLevel="1">
      <c r="A332" s="133"/>
      <c r="B332" s="56" t="s">
        <v>89</v>
      </c>
      <c r="C332" s="56" t="s">
        <v>189</v>
      </c>
      <c r="D332" s="56">
        <v>2018</v>
      </c>
      <c r="E332" s="57">
        <f>'MRI-CGCM2.3.2 (Likely)'!N46</f>
        <v>19.568000000000001</v>
      </c>
      <c r="F332" s="57">
        <f>'MRI-CGCM2.3.2 (Likely)'!T46</f>
        <v>62.15</v>
      </c>
      <c r="G332" s="57">
        <f>'MRI-CGCM2.3.2 (Likely)'!L46</f>
        <v>413.09999999999991</v>
      </c>
      <c r="H332" s="146">
        <f t="shared" si="470"/>
        <v>2007</v>
      </c>
      <c r="I332" s="141" t="str">
        <f t="shared" si="471"/>
        <v>Pile No 243 @ Berth 107</v>
      </c>
      <c r="J332" s="205" t="str">
        <f t="shared" si="472"/>
        <v>splash</v>
      </c>
      <c r="K332" s="212">
        <f t="shared" si="473"/>
        <v>1</v>
      </c>
      <c r="L332" s="146" t="str">
        <f t="shared" si="474"/>
        <v>C1</v>
      </c>
      <c r="M332" s="146" t="str">
        <f t="shared" si="475"/>
        <v>CB4</v>
      </c>
      <c r="N332" s="146" t="str">
        <f t="shared" si="476"/>
        <v>CL5</v>
      </c>
      <c r="O332" s="146">
        <f t="shared" si="477"/>
        <v>0</v>
      </c>
      <c r="P332" s="146">
        <f t="shared" si="478"/>
        <v>50</v>
      </c>
      <c r="Q332" s="146">
        <f t="shared" si="479"/>
        <v>1200</v>
      </c>
      <c r="R332" s="146">
        <f t="shared" si="480"/>
        <v>60</v>
      </c>
      <c r="S332" s="146">
        <f t="shared" si="481"/>
        <v>0.37</v>
      </c>
      <c r="T332" s="146">
        <f t="shared" si="482"/>
        <v>310</v>
      </c>
      <c r="U332" s="205"/>
      <c r="V332" s="237">
        <f t="shared" si="501"/>
        <v>5.2868845286668062E-2</v>
      </c>
      <c r="W332" s="214">
        <f t="shared" si="502"/>
        <v>1.5142161212974574</v>
      </c>
      <c r="X332" s="205"/>
      <c r="Y332" s="238">
        <f t="shared" si="503"/>
        <v>6.7375306756402659E-2</v>
      </c>
      <c r="Z332" s="214">
        <f t="shared" si="504"/>
        <v>0.22570727763394893</v>
      </c>
      <c r="AA332" s="205"/>
      <c r="AB332" s="207">
        <f>INDEX(Coefficients!$O$3:$O$7,MATCH(S332,Coefficients!$O$3:$O$7))</f>
        <v>0.3</v>
      </c>
      <c r="AC332" s="207">
        <f>INDEX(Coefficients!$O$3:$O$7,MATCH(S332,Coefficients!$O$3:$O$7)+1)</f>
        <v>0.4</v>
      </c>
      <c r="AD332" s="212">
        <f>INDEX(Coefficients!$P$3:$P$7,MATCH(S332,Coefficients!$O$3:$O$7))</f>
        <v>50</v>
      </c>
      <c r="AE332" s="212">
        <f>INDEX(Coefficients!$P$3:$P$7,MATCH(S332,Coefficients!$O$3:$O$7)+1)</f>
        <v>41.8</v>
      </c>
      <c r="AF332" s="212">
        <f t="shared" si="483"/>
        <v>44.26</v>
      </c>
      <c r="AG332" s="136">
        <f t="shared" si="484"/>
        <v>2018</v>
      </c>
      <c r="AH332" s="137">
        <f t="shared" si="485"/>
        <v>19.568000000000001</v>
      </c>
      <c r="AI332" s="207">
        <f t="shared" si="505"/>
        <v>368.53100000000001</v>
      </c>
      <c r="AJ332" s="213">
        <f t="shared" si="506"/>
        <v>19.396368421052632</v>
      </c>
      <c r="AK332" s="136">
        <v>30</v>
      </c>
      <c r="AL332" s="137">
        <f t="shared" si="486"/>
        <v>62.15</v>
      </c>
      <c r="AM332" s="214">
        <f t="shared" si="487"/>
        <v>0.96318589370742036</v>
      </c>
      <c r="AN332" s="207">
        <f>INDEX(Coefficients!$K$3:$K$10,MATCH(S332,Coefficients!$K$3:$K$10))</f>
        <v>0.35</v>
      </c>
      <c r="AO332" s="207">
        <f>INDEX(Coefficients!$K$3:$K$10,MATCH(S332,Coefficients!$K$3:$K$10)+1)</f>
        <v>0.4</v>
      </c>
      <c r="AP332" s="207">
        <f>INDEX(Coefficients!$L$3:$L$10,MATCH(S332,Coefficients!$K$3:$K$10))</f>
        <v>0.19142307491680963</v>
      </c>
      <c r="AQ332" s="207">
        <f>INDEX(Coefficients!$L$3:$L$10,MATCH(S332,Coefficients!$K$3:$K$10)+1)</f>
        <v>0.35425563574488944</v>
      </c>
      <c r="AR332" s="214">
        <f>INDEX(Coefficients!$M$3:$M$10,MATCH(S332,Coefficients!$K$3:$K$10))</f>
        <v>0.20023799980895765</v>
      </c>
      <c r="AS332" s="214">
        <f>INDEX(Coefficients!$M$3:$M$10,MATCH(S332,Coefficients!$K$3:$K$10)+1)</f>
        <v>0.20987997823914079</v>
      </c>
      <c r="AT332" s="92">
        <f t="shared" si="507"/>
        <v>2.5655609924804158E-5</v>
      </c>
      <c r="AU332" s="140">
        <f t="shared" si="488"/>
        <v>0.20409479118103091</v>
      </c>
      <c r="AV332" s="215">
        <f t="shared" si="508"/>
        <v>1.4066802653302827E-5</v>
      </c>
      <c r="AW332" s="118">
        <f t="shared" si="509"/>
        <v>4.4390505038688098E-2</v>
      </c>
      <c r="AX332" s="136">
        <f t="shared" si="489"/>
        <v>0.71366705445737511</v>
      </c>
      <c r="AY332" s="205">
        <f t="shared" si="490"/>
        <v>84.741590689541354</v>
      </c>
      <c r="AZ332" s="137">
        <f t="shared" si="491"/>
        <v>413.09999999999991</v>
      </c>
      <c r="BA332" s="213">
        <f t="shared" si="510"/>
        <v>7388.4499999999989</v>
      </c>
      <c r="BB332" s="228">
        <f t="shared" si="511"/>
        <v>7.3884500000000002E-4</v>
      </c>
      <c r="BC332" s="136" t="str">
        <f t="shared" si="492"/>
        <v>YES</v>
      </c>
      <c r="BD332" s="209">
        <f t="shared" si="493"/>
        <v>2.643442264333403</v>
      </c>
      <c r="BE332" s="55">
        <f t="shared" si="494"/>
        <v>5.2868845286668062E-2</v>
      </c>
      <c r="BF332" s="126">
        <f t="shared" si="495"/>
        <v>1.5142161212974574</v>
      </c>
      <c r="BG332" s="46">
        <f t="shared" si="512"/>
        <v>-0.76309228111797811</v>
      </c>
      <c r="BH332" s="204">
        <f>VLOOKUP(M332,Coefficients!$E$4:$I$7,3)</f>
        <v>0.43099999999999999</v>
      </c>
      <c r="BI332" s="136">
        <f t="shared" si="513"/>
        <v>2.5000000000000001E-2</v>
      </c>
      <c r="BJ332" s="50">
        <f t="shared" si="514"/>
        <v>0.42449586973684206</v>
      </c>
      <c r="BK332" s="134">
        <f t="shared" si="515"/>
        <v>8.0497298339168406</v>
      </c>
      <c r="BL332" s="46"/>
      <c r="CB332" s="205" t="str">
        <f t="shared" si="496"/>
        <v>splash</v>
      </c>
      <c r="CC332" s="212">
        <f t="shared" si="497"/>
        <v>1</v>
      </c>
      <c r="CD332" s="205">
        <f>IF(CB332="atmospheric",IF(CC332&gt;=1,Coefficients!$T$5,Coefficients!$T$4),Coefficients!$T$3)</f>
        <v>7.35</v>
      </c>
      <c r="CE332" s="136">
        <f>IF(S332&lt;Coefficients!$V$3,Coefficients!$X$3-(Coefficients!$X$4-Coefficients!$X$3)*(Coefficients!$V$3-S332)/(Coefficients!$V$4-Coefficients!$V$3),IF(S332&gt;Coefficients!$V$6,(Coefficients!$X$6-Coefficients!$X$5)*(S332-Coefficients!$V$6)/(Coefficients!$V$6-Coefficients!$V$5)+Coefficients!$X$6,VLOOKUP(S332,Coefficients!$V$3:$X$6,3)))</f>
        <v>5.1999999999999975</v>
      </c>
      <c r="CF332" s="119">
        <f t="shared" si="516"/>
        <v>1.6409601519999992E-4</v>
      </c>
      <c r="CG332" s="136">
        <f>VLOOKUP(CB332,Coefficients!$Z$4:$AD$7,4,FALSE)</f>
        <v>0.26500000000000001</v>
      </c>
      <c r="CH332" s="136">
        <f>VLOOKUP(CB332,Coefficients!$Z$4:$AD$7,2,FALSE)</f>
        <v>0.37</v>
      </c>
      <c r="CI332" s="214">
        <f t="shared" si="498"/>
        <v>6.6814960133322163</v>
      </c>
      <c r="CJ332" s="47">
        <f t="shared" si="499"/>
        <v>0.22570727763394893</v>
      </c>
      <c r="CK332" s="34">
        <v>3.35</v>
      </c>
      <c r="CL332" s="52">
        <f t="shared" si="517"/>
        <v>6.7375306756402659E-2</v>
      </c>
      <c r="CM332" s="204">
        <f>VLOOKUP(N332,Coefficients!$E$12:$I$16,3)</f>
        <v>6.0350000000000001</v>
      </c>
      <c r="CN332" s="205">
        <f t="shared" si="518"/>
        <v>2.5000000000000001E-2</v>
      </c>
      <c r="CO332" s="203">
        <f t="shared" si="519"/>
        <v>5.9439270855263153</v>
      </c>
      <c r="CP332" s="189">
        <f t="shared" si="520"/>
        <v>112.71489454219984</v>
      </c>
      <c r="DV332" s="48">
        <f t="shared" si="500"/>
        <v>3.5620546690460536E-3</v>
      </c>
    </row>
    <row r="333" spans="1:126" s="135" customFormat="1" outlineLevel="1">
      <c r="A333" s="133"/>
      <c r="B333" s="56" t="s">
        <v>89</v>
      </c>
      <c r="C333" s="56" t="s">
        <v>189</v>
      </c>
      <c r="D333" s="56">
        <v>2019</v>
      </c>
      <c r="E333" s="57">
        <f>'MRI-CGCM2.3.2 (Likely)'!N47</f>
        <v>19.589000000000002</v>
      </c>
      <c r="F333" s="57">
        <f>'MRI-CGCM2.3.2 (Likely)'!T47</f>
        <v>62.137500000000003</v>
      </c>
      <c r="G333" s="57">
        <f>'MRI-CGCM2.3.2 (Likely)'!L47</f>
        <v>416.0499999999999</v>
      </c>
      <c r="H333" s="146">
        <f t="shared" si="470"/>
        <v>2007</v>
      </c>
      <c r="I333" s="141" t="str">
        <f t="shared" si="471"/>
        <v>Pile No 243 @ Berth 107</v>
      </c>
      <c r="J333" s="205" t="str">
        <f t="shared" si="472"/>
        <v>splash</v>
      </c>
      <c r="K333" s="212">
        <f t="shared" si="473"/>
        <v>1</v>
      </c>
      <c r="L333" s="146" t="str">
        <f t="shared" si="474"/>
        <v>C1</v>
      </c>
      <c r="M333" s="146" t="str">
        <f t="shared" si="475"/>
        <v>CB4</v>
      </c>
      <c r="N333" s="146" t="str">
        <f t="shared" si="476"/>
        <v>CL5</v>
      </c>
      <c r="O333" s="146">
        <f t="shared" si="477"/>
        <v>0</v>
      </c>
      <c r="P333" s="146">
        <f t="shared" si="478"/>
        <v>50</v>
      </c>
      <c r="Q333" s="146">
        <f t="shared" si="479"/>
        <v>1200</v>
      </c>
      <c r="R333" s="146">
        <f t="shared" si="480"/>
        <v>60</v>
      </c>
      <c r="S333" s="146">
        <f t="shared" si="481"/>
        <v>0.37</v>
      </c>
      <c r="T333" s="146">
        <f t="shared" si="482"/>
        <v>310</v>
      </c>
      <c r="U333" s="205"/>
      <c r="V333" s="237">
        <f t="shared" si="501"/>
        <v>5.3737753633882404E-2</v>
      </c>
      <c r="W333" s="214">
        <f t="shared" si="502"/>
        <v>1.5576615386581747</v>
      </c>
      <c r="X333" s="205"/>
      <c r="Y333" s="238">
        <f t="shared" si="503"/>
        <v>7.3587623139611272E-2</v>
      </c>
      <c r="Z333" s="214">
        <f t="shared" si="504"/>
        <v>0.24651853751769776</v>
      </c>
      <c r="AA333" s="205"/>
      <c r="AB333" s="207">
        <f>INDEX(Coefficients!$O$3:$O$7,MATCH(S333,Coefficients!$O$3:$O$7))</f>
        <v>0.3</v>
      </c>
      <c r="AC333" s="207">
        <f>INDEX(Coefficients!$O$3:$O$7,MATCH(S333,Coefficients!$O$3:$O$7)+1)</f>
        <v>0.4</v>
      </c>
      <c r="AD333" s="212">
        <f>INDEX(Coefficients!$P$3:$P$7,MATCH(S333,Coefficients!$O$3:$O$7))</f>
        <v>50</v>
      </c>
      <c r="AE333" s="212">
        <f>INDEX(Coefficients!$P$3:$P$7,MATCH(S333,Coefficients!$O$3:$O$7)+1)</f>
        <v>41.8</v>
      </c>
      <c r="AF333" s="212">
        <f t="shared" si="483"/>
        <v>44.26</v>
      </c>
      <c r="AG333" s="136">
        <f t="shared" si="484"/>
        <v>2019</v>
      </c>
      <c r="AH333" s="137">
        <f t="shared" si="485"/>
        <v>19.589000000000002</v>
      </c>
      <c r="AI333" s="207">
        <f t="shared" si="505"/>
        <v>388.12</v>
      </c>
      <c r="AJ333" s="213">
        <f t="shared" si="506"/>
        <v>19.405999999999999</v>
      </c>
      <c r="AK333" s="136">
        <v>31</v>
      </c>
      <c r="AL333" s="137">
        <f t="shared" si="486"/>
        <v>62.137500000000003</v>
      </c>
      <c r="AM333" s="214">
        <f t="shared" si="487"/>
        <v>0.96376369827307451</v>
      </c>
      <c r="AN333" s="207">
        <f>INDEX(Coefficients!$K$3:$K$10,MATCH(S333,Coefficients!$K$3:$K$10))</f>
        <v>0.35</v>
      </c>
      <c r="AO333" s="207">
        <f>INDEX(Coefficients!$K$3:$K$10,MATCH(S333,Coefficients!$K$3:$K$10)+1)</f>
        <v>0.4</v>
      </c>
      <c r="AP333" s="207">
        <f>INDEX(Coefficients!$L$3:$L$10,MATCH(S333,Coefficients!$K$3:$K$10))</f>
        <v>0.19142307491680963</v>
      </c>
      <c r="AQ333" s="207">
        <f>INDEX(Coefficients!$L$3:$L$10,MATCH(S333,Coefficients!$K$3:$K$10)+1)</f>
        <v>0.35425563574488944</v>
      </c>
      <c r="AR333" s="214">
        <f>INDEX(Coefficients!$M$3:$M$10,MATCH(S333,Coefficients!$K$3:$K$10))</f>
        <v>0.20023799980895765</v>
      </c>
      <c r="AS333" s="214">
        <f>INDEX(Coefficients!$M$3:$M$10,MATCH(S333,Coefficients!$K$3:$K$10)+1)</f>
        <v>0.20987997823914079</v>
      </c>
      <c r="AT333" s="92">
        <f t="shared" si="507"/>
        <v>2.5655609924804158E-5</v>
      </c>
      <c r="AU333" s="140">
        <f t="shared" si="488"/>
        <v>0.20409479118103091</v>
      </c>
      <c r="AV333" s="215">
        <f t="shared" si="508"/>
        <v>1.3920309730548499E-5</v>
      </c>
      <c r="AW333" s="118">
        <f t="shared" si="509"/>
        <v>4.3928218406399898E-2</v>
      </c>
      <c r="AX333" s="136">
        <f t="shared" si="489"/>
        <v>0.71366705445737511</v>
      </c>
      <c r="AY333" s="205">
        <f t="shared" si="490"/>
        <v>84.741590689541354</v>
      </c>
      <c r="AZ333" s="137">
        <f t="shared" si="491"/>
        <v>416.0499999999999</v>
      </c>
      <c r="BA333" s="213">
        <f t="shared" si="510"/>
        <v>7804.4999999999991</v>
      </c>
      <c r="BB333" s="228">
        <f t="shared" si="511"/>
        <v>7.4142749999999997E-4</v>
      </c>
      <c r="BC333" s="136" t="str">
        <f t="shared" si="492"/>
        <v>YES</v>
      </c>
      <c r="BD333" s="209">
        <f t="shared" si="493"/>
        <v>2.6868876816941203</v>
      </c>
      <c r="BE333" s="55">
        <f t="shared" si="494"/>
        <v>5.3737753633882404E-2</v>
      </c>
      <c r="BF333" s="126">
        <f t="shared" si="495"/>
        <v>1.5576615386581747</v>
      </c>
      <c r="BG333" s="46">
        <f t="shared" si="512"/>
        <v>-0.76861834950702468</v>
      </c>
      <c r="BH333" s="204">
        <f>VLOOKUP(M333,Coefficients!$E$4:$I$7,3)</f>
        <v>0.43099999999999999</v>
      </c>
      <c r="BI333" s="136">
        <f t="shared" si="513"/>
        <v>2.5000000000000001E-2</v>
      </c>
      <c r="BJ333" s="50">
        <f t="shared" si="514"/>
        <v>0.42459965</v>
      </c>
      <c r="BK333" s="134">
        <f t="shared" si="515"/>
        <v>8.4743294839168399</v>
      </c>
      <c r="BL333" s="46"/>
      <c r="CB333" s="205" t="str">
        <f t="shared" si="496"/>
        <v>splash</v>
      </c>
      <c r="CC333" s="212">
        <f t="shared" si="497"/>
        <v>1</v>
      </c>
      <c r="CD333" s="205">
        <f>IF(CB333="atmospheric",IF(CC333&gt;=1,Coefficients!$T$5,Coefficients!$T$4),Coefficients!$T$3)</f>
        <v>7.35</v>
      </c>
      <c r="CE333" s="136">
        <f>IF(S333&lt;Coefficients!$V$3,Coefficients!$X$3-(Coefficients!$X$4-Coefficients!$X$3)*(Coefficients!$V$3-S333)/(Coefficients!$V$4-Coefficients!$V$3),IF(S333&gt;Coefficients!$V$6,(Coefficients!$X$6-Coefficients!$X$5)*(S333-Coefficients!$V$6)/(Coefficients!$V$6-Coefficients!$V$5)+Coefficients!$X$6,VLOOKUP(S333,Coefficients!$V$3:$X$6,3)))</f>
        <v>5.1999999999999975</v>
      </c>
      <c r="CF333" s="119">
        <f t="shared" si="516"/>
        <v>1.6409601519999992E-4</v>
      </c>
      <c r="CG333" s="136">
        <f>VLOOKUP(CB333,Coefficients!$Z$4:$AD$7,4,FALSE)</f>
        <v>0.26500000000000001</v>
      </c>
      <c r="CH333" s="136">
        <f>VLOOKUP(CB333,Coefficients!$Z$4:$AD$7,2,FALSE)</f>
        <v>0.37</v>
      </c>
      <c r="CI333" s="214">
        <f t="shared" si="498"/>
        <v>6.6815996194481526</v>
      </c>
      <c r="CJ333" s="47">
        <f t="shared" si="499"/>
        <v>0.24651853751769776</v>
      </c>
      <c r="CK333" s="34">
        <v>3.35</v>
      </c>
      <c r="CL333" s="52">
        <f t="shared" si="517"/>
        <v>7.3587623139611272E-2</v>
      </c>
      <c r="CM333" s="204">
        <f>VLOOKUP(N333,Coefficients!$E$12:$I$16,3)</f>
        <v>6.0350000000000001</v>
      </c>
      <c r="CN333" s="205">
        <f t="shared" si="518"/>
        <v>2.5000000000000001E-2</v>
      </c>
      <c r="CO333" s="203">
        <f t="shared" si="519"/>
        <v>5.9453802500000004</v>
      </c>
      <c r="CP333" s="189">
        <f t="shared" si="520"/>
        <v>118.66027479219984</v>
      </c>
      <c r="DV333" s="48">
        <f t="shared" si="500"/>
        <v>3.9544335627794145E-3</v>
      </c>
    </row>
    <row r="334" spans="1:126" s="135" customFormat="1" outlineLevel="1">
      <c r="A334" s="133"/>
      <c r="B334" s="56" t="s">
        <v>89</v>
      </c>
      <c r="C334" s="56" t="s">
        <v>189</v>
      </c>
      <c r="D334" s="56">
        <v>2020</v>
      </c>
      <c r="E334" s="57">
        <f>'MRI-CGCM2.3.2 (Likely)'!N48</f>
        <v>19.610000000000003</v>
      </c>
      <c r="F334" s="57">
        <f>'MRI-CGCM2.3.2 (Likely)'!T48</f>
        <v>62.125</v>
      </c>
      <c r="G334" s="57">
        <f>'MRI-CGCM2.3.2 (Likely)'!L48</f>
        <v>419</v>
      </c>
      <c r="H334" s="146">
        <f t="shared" si="470"/>
        <v>2007</v>
      </c>
      <c r="I334" s="141" t="str">
        <f t="shared" si="471"/>
        <v>Pile No 243 @ Berth 107</v>
      </c>
      <c r="J334" s="205" t="str">
        <f t="shared" si="472"/>
        <v>splash</v>
      </c>
      <c r="K334" s="212">
        <f t="shared" si="473"/>
        <v>1</v>
      </c>
      <c r="L334" s="146" t="str">
        <f t="shared" si="474"/>
        <v>C1</v>
      </c>
      <c r="M334" s="146" t="str">
        <f t="shared" si="475"/>
        <v>CB4</v>
      </c>
      <c r="N334" s="146" t="str">
        <f t="shared" si="476"/>
        <v>CL5</v>
      </c>
      <c r="O334" s="146">
        <f t="shared" si="477"/>
        <v>0</v>
      </c>
      <c r="P334" s="146">
        <f t="shared" si="478"/>
        <v>50</v>
      </c>
      <c r="Q334" s="146">
        <f t="shared" si="479"/>
        <v>1200</v>
      </c>
      <c r="R334" s="146">
        <f t="shared" si="480"/>
        <v>60</v>
      </c>
      <c r="S334" s="146">
        <f t="shared" si="481"/>
        <v>0.37</v>
      </c>
      <c r="T334" s="146">
        <f t="shared" si="482"/>
        <v>310</v>
      </c>
      <c r="U334" s="205"/>
      <c r="V334" s="237">
        <f t="shared" si="501"/>
        <v>5.4583530146637929E-2</v>
      </c>
      <c r="W334" s="214">
        <f t="shared" si="502"/>
        <v>1.5999503642959507</v>
      </c>
      <c r="X334" s="205"/>
      <c r="Y334" s="238">
        <f t="shared" si="503"/>
        <v>7.984733708320424E-2</v>
      </c>
      <c r="Z334" s="214">
        <f t="shared" si="504"/>
        <v>0.2674885792287342</v>
      </c>
      <c r="AA334" s="205"/>
      <c r="AB334" s="207">
        <f>INDEX(Coefficients!$O$3:$O$7,MATCH(S334,Coefficients!$O$3:$O$7))</f>
        <v>0.3</v>
      </c>
      <c r="AC334" s="207">
        <f>INDEX(Coefficients!$O$3:$O$7,MATCH(S334,Coefficients!$O$3:$O$7)+1)</f>
        <v>0.4</v>
      </c>
      <c r="AD334" s="212">
        <f>INDEX(Coefficients!$P$3:$P$7,MATCH(S334,Coefficients!$O$3:$O$7))</f>
        <v>50</v>
      </c>
      <c r="AE334" s="212">
        <f>INDEX(Coefficients!$P$3:$P$7,MATCH(S334,Coefficients!$O$3:$O$7)+1)</f>
        <v>41.8</v>
      </c>
      <c r="AF334" s="212">
        <f t="shared" si="483"/>
        <v>44.26</v>
      </c>
      <c r="AG334" s="136">
        <f t="shared" si="484"/>
        <v>2020</v>
      </c>
      <c r="AH334" s="137">
        <f t="shared" si="485"/>
        <v>19.610000000000003</v>
      </c>
      <c r="AI334" s="207">
        <f t="shared" si="505"/>
        <v>407.73</v>
      </c>
      <c r="AJ334" s="213">
        <f t="shared" si="506"/>
        <v>19.415714285714287</v>
      </c>
      <c r="AK334" s="136">
        <v>32</v>
      </c>
      <c r="AL334" s="137">
        <f t="shared" si="486"/>
        <v>62.125</v>
      </c>
      <c r="AM334" s="214">
        <f t="shared" si="487"/>
        <v>0.96434677697703597</v>
      </c>
      <c r="AN334" s="207">
        <f>INDEX(Coefficients!$K$3:$K$10,MATCH(S334,Coefficients!$K$3:$K$10))</f>
        <v>0.35</v>
      </c>
      <c r="AO334" s="207">
        <f>INDEX(Coefficients!$K$3:$K$10,MATCH(S334,Coefficients!$K$3:$K$10)+1)</f>
        <v>0.4</v>
      </c>
      <c r="AP334" s="207">
        <f>INDEX(Coefficients!$L$3:$L$10,MATCH(S334,Coefficients!$K$3:$K$10))</f>
        <v>0.19142307491680963</v>
      </c>
      <c r="AQ334" s="207">
        <f>INDEX(Coefficients!$L$3:$L$10,MATCH(S334,Coefficients!$K$3:$K$10)+1)</f>
        <v>0.35425563574488944</v>
      </c>
      <c r="AR334" s="214">
        <f>INDEX(Coefficients!$M$3:$M$10,MATCH(S334,Coefficients!$K$3:$K$10))</f>
        <v>0.20023799980895765</v>
      </c>
      <c r="AS334" s="214">
        <f>INDEX(Coefficients!$M$3:$M$10,MATCH(S334,Coefficients!$K$3:$K$10)+1)</f>
        <v>0.20987997823914079</v>
      </c>
      <c r="AT334" s="92">
        <f t="shared" si="507"/>
        <v>2.5655609924804158E-5</v>
      </c>
      <c r="AU334" s="140">
        <f t="shared" si="488"/>
        <v>0.20409479118103091</v>
      </c>
      <c r="AV334" s="215">
        <f t="shared" si="508"/>
        <v>1.3782381685559643E-5</v>
      </c>
      <c r="AW334" s="118">
        <f t="shared" si="509"/>
        <v>4.3492959895496092E-2</v>
      </c>
      <c r="AX334" s="136">
        <f t="shared" si="489"/>
        <v>0.71366705445737511</v>
      </c>
      <c r="AY334" s="205">
        <f t="shared" si="490"/>
        <v>84.741590689541354</v>
      </c>
      <c r="AZ334" s="137">
        <f t="shared" si="491"/>
        <v>419</v>
      </c>
      <c r="BA334" s="213">
        <f t="shared" si="510"/>
        <v>8223.5</v>
      </c>
      <c r="BB334" s="228">
        <f t="shared" si="511"/>
        <v>7.4403095238095233E-4</v>
      </c>
      <c r="BC334" s="136" t="str">
        <f t="shared" si="492"/>
        <v>YES</v>
      </c>
      <c r="BD334" s="209">
        <f t="shared" si="493"/>
        <v>2.7291765073318963</v>
      </c>
      <c r="BE334" s="55">
        <f t="shared" si="494"/>
        <v>5.4583530146637929E-2</v>
      </c>
      <c r="BF334" s="126">
        <f t="shared" si="495"/>
        <v>1.5999503642959507</v>
      </c>
      <c r="BG334" s="46">
        <f t="shared" si="512"/>
        <v>-0.77373011494838129</v>
      </c>
      <c r="BH334" s="204">
        <f>VLOOKUP(M334,Coefficients!$E$4:$I$7,3)</f>
        <v>0.43099999999999999</v>
      </c>
      <c r="BI334" s="136">
        <f t="shared" si="513"/>
        <v>2.5000000000000001E-2</v>
      </c>
      <c r="BJ334" s="50">
        <f t="shared" si="514"/>
        <v>0.42470432142857145</v>
      </c>
      <c r="BK334" s="134">
        <f t="shared" si="515"/>
        <v>8.899033805345411</v>
      </c>
      <c r="BL334" s="46"/>
      <c r="CB334" s="205" t="str">
        <f t="shared" si="496"/>
        <v>splash</v>
      </c>
      <c r="CC334" s="212">
        <f t="shared" si="497"/>
        <v>1</v>
      </c>
      <c r="CD334" s="205">
        <f>IF(CB334="atmospheric",IF(CC334&gt;=1,Coefficients!$T$5,Coefficients!$T$4),Coefficients!$T$3)</f>
        <v>7.35</v>
      </c>
      <c r="CE334" s="136">
        <f>IF(S334&lt;Coefficients!$V$3,Coefficients!$X$3-(Coefficients!$X$4-Coefficients!$X$3)*(Coefficients!$V$3-S334)/(Coefficients!$V$4-Coefficients!$V$3),IF(S334&gt;Coefficients!$V$6,(Coefficients!$X$6-Coefficients!$X$5)*(S334-Coefficients!$V$6)/(Coefficients!$V$6-Coefficients!$V$5)+Coefficients!$X$6,VLOOKUP(S334,Coefficients!$V$3:$X$6,3)))</f>
        <v>5.1999999999999975</v>
      </c>
      <c r="CF334" s="119">
        <f t="shared" si="516"/>
        <v>1.6409601519999992E-4</v>
      </c>
      <c r="CG334" s="136">
        <f>VLOOKUP(CB334,Coefficients!$Z$4:$AD$7,4,FALSE)</f>
        <v>0.26500000000000001</v>
      </c>
      <c r="CH334" s="136">
        <f>VLOOKUP(CB334,Coefficients!$Z$4:$AD$7,2,FALSE)</f>
        <v>0.37</v>
      </c>
      <c r="CI334" s="214">
        <f t="shared" si="498"/>
        <v>6.681636168443096</v>
      </c>
      <c r="CJ334" s="47">
        <f t="shared" si="499"/>
        <v>0.2674885792287342</v>
      </c>
      <c r="CK334" s="34">
        <v>3.35</v>
      </c>
      <c r="CL334" s="52">
        <f t="shared" si="517"/>
        <v>7.984733708320424E-2</v>
      </c>
      <c r="CM334" s="204">
        <f>VLOOKUP(N334,Coefficients!$E$12:$I$16,3)</f>
        <v>6.0350000000000001</v>
      </c>
      <c r="CN334" s="205">
        <f t="shared" si="518"/>
        <v>2.5000000000000001E-2</v>
      </c>
      <c r="CO334" s="203">
        <f t="shared" si="519"/>
        <v>5.9468458928571435</v>
      </c>
      <c r="CP334" s="189">
        <f t="shared" si="520"/>
        <v>124.60712068505698</v>
      </c>
      <c r="DV334" s="48">
        <f t="shared" si="500"/>
        <v>4.3583495308098389E-3</v>
      </c>
    </row>
    <row r="335" spans="1:126" s="135" customFormat="1" outlineLevel="1">
      <c r="A335" s="133"/>
      <c r="B335" s="56" t="s">
        <v>89</v>
      </c>
      <c r="C335" s="56" t="s">
        <v>189</v>
      </c>
      <c r="D335" s="56">
        <v>2021</v>
      </c>
      <c r="E335" s="57">
        <f>'MRI-CGCM2.3.2 (Likely)'!N49</f>
        <v>19.631</v>
      </c>
      <c r="F335" s="57">
        <f>'MRI-CGCM2.3.2 (Likely)'!T49</f>
        <v>62.112499999999997</v>
      </c>
      <c r="G335" s="57">
        <f>'MRI-CGCM2.3.2 (Likely)'!L49</f>
        <v>422.15</v>
      </c>
      <c r="H335" s="146">
        <f t="shared" si="470"/>
        <v>2007</v>
      </c>
      <c r="I335" s="141" t="str">
        <f t="shared" si="471"/>
        <v>Pile No 243 @ Berth 107</v>
      </c>
      <c r="J335" s="205" t="str">
        <f t="shared" si="472"/>
        <v>splash</v>
      </c>
      <c r="K335" s="212">
        <f t="shared" si="473"/>
        <v>1</v>
      </c>
      <c r="L335" s="146" t="str">
        <f t="shared" si="474"/>
        <v>C1</v>
      </c>
      <c r="M335" s="146" t="str">
        <f t="shared" si="475"/>
        <v>CB4</v>
      </c>
      <c r="N335" s="146" t="str">
        <f t="shared" si="476"/>
        <v>CL5</v>
      </c>
      <c r="O335" s="146">
        <f t="shared" si="477"/>
        <v>0</v>
      </c>
      <c r="P335" s="146">
        <f t="shared" si="478"/>
        <v>50</v>
      </c>
      <c r="Q335" s="146">
        <f t="shared" si="479"/>
        <v>1200</v>
      </c>
      <c r="R335" s="146">
        <f t="shared" si="480"/>
        <v>60</v>
      </c>
      <c r="S335" s="146">
        <f t="shared" si="481"/>
        <v>0.37</v>
      </c>
      <c r="T335" s="146">
        <f t="shared" si="482"/>
        <v>310</v>
      </c>
      <c r="U335" s="205"/>
      <c r="V335" s="237">
        <f t="shared" si="501"/>
        <v>5.5408740578579148E-2</v>
      </c>
      <c r="W335" s="214">
        <f t="shared" si="502"/>
        <v>1.6412108858930117</v>
      </c>
      <c r="X335" s="205"/>
      <c r="Y335" s="238">
        <f t="shared" si="503"/>
        <v>8.6139695642966627E-2</v>
      </c>
      <c r="Z335" s="214">
        <f t="shared" si="504"/>
        <v>0.28856798040393822</v>
      </c>
      <c r="AA335" s="205"/>
      <c r="AB335" s="207">
        <f>INDEX(Coefficients!$O$3:$O$7,MATCH(S335,Coefficients!$O$3:$O$7))</f>
        <v>0.3</v>
      </c>
      <c r="AC335" s="207">
        <f>INDEX(Coefficients!$O$3:$O$7,MATCH(S335,Coefficients!$O$3:$O$7)+1)</f>
        <v>0.4</v>
      </c>
      <c r="AD335" s="212">
        <f>INDEX(Coefficients!$P$3:$P$7,MATCH(S335,Coefficients!$O$3:$O$7))</f>
        <v>50</v>
      </c>
      <c r="AE335" s="212">
        <f>INDEX(Coefficients!$P$3:$P$7,MATCH(S335,Coefficients!$O$3:$O$7)+1)</f>
        <v>41.8</v>
      </c>
      <c r="AF335" s="212">
        <f t="shared" si="483"/>
        <v>44.26</v>
      </c>
      <c r="AG335" s="136">
        <f t="shared" si="484"/>
        <v>2021</v>
      </c>
      <c r="AH335" s="137">
        <f t="shared" si="485"/>
        <v>19.631</v>
      </c>
      <c r="AI335" s="207">
        <f t="shared" si="505"/>
        <v>427.36099999999999</v>
      </c>
      <c r="AJ335" s="213">
        <f t="shared" si="506"/>
        <v>19.4255</v>
      </c>
      <c r="AK335" s="136">
        <v>33</v>
      </c>
      <c r="AL335" s="137">
        <f t="shared" si="486"/>
        <v>62.112499999999997</v>
      </c>
      <c r="AM335" s="214">
        <f t="shared" si="487"/>
        <v>0.96493446048544129</v>
      </c>
      <c r="AN335" s="207">
        <f>INDEX(Coefficients!$K$3:$K$10,MATCH(S335,Coefficients!$K$3:$K$10))</f>
        <v>0.35</v>
      </c>
      <c r="AO335" s="207">
        <f>INDEX(Coefficients!$K$3:$K$10,MATCH(S335,Coefficients!$K$3:$K$10)+1)</f>
        <v>0.4</v>
      </c>
      <c r="AP335" s="207">
        <f>INDEX(Coefficients!$L$3:$L$10,MATCH(S335,Coefficients!$K$3:$K$10))</f>
        <v>0.19142307491680963</v>
      </c>
      <c r="AQ335" s="207">
        <f>INDEX(Coefficients!$L$3:$L$10,MATCH(S335,Coefficients!$K$3:$K$10)+1)</f>
        <v>0.35425563574488944</v>
      </c>
      <c r="AR335" s="214">
        <f>INDEX(Coefficients!$M$3:$M$10,MATCH(S335,Coefficients!$K$3:$K$10))</f>
        <v>0.20023799980895765</v>
      </c>
      <c r="AS335" s="214">
        <f>INDEX(Coefficients!$M$3:$M$10,MATCH(S335,Coefficients!$K$3:$K$10)+1)</f>
        <v>0.20987997823914079</v>
      </c>
      <c r="AT335" s="92">
        <f t="shared" si="507"/>
        <v>2.5655609924804158E-5</v>
      </c>
      <c r="AU335" s="140">
        <f t="shared" si="488"/>
        <v>0.20409479118103091</v>
      </c>
      <c r="AV335" s="215">
        <f t="shared" si="508"/>
        <v>1.3652144208577906E-5</v>
      </c>
      <c r="AW335" s="118">
        <f t="shared" si="509"/>
        <v>4.3081970453142153E-2</v>
      </c>
      <c r="AX335" s="136">
        <f t="shared" si="489"/>
        <v>0.71366705445737511</v>
      </c>
      <c r="AY335" s="205">
        <f t="shared" si="490"/>
        <v>84.741590689541354</v>
      </c>
      <c r="AZ335" s="137">
        <f t="shared" si="491"/>
        <v>422.15</v>
      </c>
      <c r="BA335" s="213">
        <f t="shared" si="510"/>
        <v>8645.65</v>
      </c>
      <c r="BB335" s="228">
        <f t="shared" si="511"/>
        <v>7.4666977272727262E-4</v>
      </c>
      <c r="BC335" s="136" t="str">
        <f t="shared" si="492"/>
        <v>YES</v>
      </c>
      <c r="BD335" s="209">
        <f t="shared" si="493"/>
        <v>2.7704370289289573</v>
      </c>
      <c r="BE335" s="55">
        <f t="shared" si="494"/>
        <v>5.5408740578579148E-2</v>
      </c>
      <c r="BF335" s="126">
        <f t="shared" si="495"/>
        <v>1.6412108858930117</v>
      </c>
      <c r="BG335" s="46">
        <f t="shared" si="512"/>
        <v>-0.77847326919636661</v>
      </c>
      <c r="BH335" s="204">
        <f>VLOOKUP(M335,Coefficients!$E$4:$I$7,3)</f>
        <v>0.43099999999999999</v>
      </c>
      <c r="BI335" s="136">
        <f t="shared" si="513"/>
        <v>2.5000000000000001E-2</v>
      </c>
      <c r="BJ335" s="50">
        <f t="shared" si="514"/>
        <v>0.42480976249999997</v>
      </c>
      <c r="BK335" s="134">
        <f t="shared" si="515"/>
        <v>9.3238435678454117</v>
      </c>
      <c r="BL335" s="46"/>
      <c r="CB335" s="205" t="str">
        <f t="shared" si="496"/>
        <v>splash</v>
      </c>
      <c r="CC335" s="212">
        <f t="shared" si="497"/>
        <v>1</v>
      </c>
      <c r="CD335" s="205">
        <f>IF(CB335="atmospheric",IF(CC335&gt;=1,Coefficients!$T$5,Coefficients!$T$4),Coefficients!$T$3)</f>
        <v>7.35</v>
      </c>
      <c r="CE335" s="136">
        <f>IF(S335&lt;Coefficients!$V$3,Coefficients!$X$3-(Coefficients!$X$4-Coefficients!$X$3)*(Coefficients!$V$3-S335)/(Coefficients!$V$4-Coefficients!$V$3),IF(S335&gt;Coefficients!$V$6,(Coefficients!$X$6-Coefficients!$X$5)*(S335-Coefficients!$V$6)/(Coefficients!$V$6-Coefficients!$V$5)+Coefficients!$X$6,VLOOKUP(S335,Coefficients!$V$3:$X$6,3)))</f>
        <v>5.1999999999999975</v>
      </c>
      <c r="CF335" s="119">
        <f t="shared" si="516"/>
        <v>1.6409601519999992E-4</v>
      </c>
      <c r="CG335" s="136">
        <f>VLOOKUP(CB335,Coefficients!$Z$4:$AD$7,4,FALSE)</f>
        <v>0.26500000000000001</v>
      </c>
      <c r="CH335" s="136">
        <f>VLOOKUP(CB335,Coefficients!$Z$4:$AD$7,2,FALSE)</f>
        <v>0.37</v>
      </c>
      <c r="CI335" s="214">
        <f t="shared" si="498"/>
        <v>6.6816050611456355</v>
      </c>
      <c r="CJ335" s="47">
        <f t="shared" si="499"/>
        <v>0.28856798040393822</v>
      </c>
      <c r="CK335" s="34">
        <v>3.35</v>
      </c>
      <c r="CL335" s="52">
        <f t="shared" si="517"/>
        <v>8.6139695642966627E-2</v>
      </c>
      <c r="CM335" s="204">
        <f>VLOOKUP(N335,Coefficients!$E$12:$I$16,3)</f>
        <v>6.0350000000000001</v>
      </c>
      <c r="CN335" s="205">
        <f t="shared" si="518"/>
        <v>2.5000000000000001E-2</v>
      </c>
      <c r="CO335" s="203">
        <f t="shared" si="519"/>
        <v>5.9483223125000002</v>
      </c>
      <c r="CP335" s="189">
        <f t="shared" si="520"/>
        <v>130.55544299755698</v>
      </c>
      <c r="DV335" s="48">
        <f t="shared" si="500"/>
        <v>4.7728920493989024E-3</v>
      </c>
    </row>
    <row r="336" spans="1:126" s="135" customFormat="1" outlineLevel="1">
      <c r="A336" s="133"/>
      <c r="B336" s="56" t="s">
        <v>89</v>
      </c>
      <c r="C336" s="56" t="s">
        <v>189</v>
      </c>
      <c r="D336" s="56">
        <v>2022</v>
      </c>
      <c r="E336" s="57">
        <f>'MRI-CGCM2.3.2 (Likely)'!N50</f>
        <v>19.652000000000001</v>
      </c>
      <c r="F336" s="57">
        <f>'MRI-CGCM2.3.2 (Likely)'!T50</f>
        <v>62.1</v>
      </c>
      <c r="G336" s="57">
        <f>'MRI-CGCM2.3.2 (Likely)'!L50</f>
        <v>425.29999999999995</v>
      </c>
      <c r="H336" s="146">
        <f t="shared" si="470"/>
        <v>2007</v>
      </c>
      <c r="I336" s="141" t="str">
        <f t="shared" si="471"/>
        <v>Pile No 243 @ Berth 107</v>
      </c>
      <c r="J336" s="205" t="str">
        <f t="shared" si="472"/>
        <v>splash</v>
      </c>
      <c r="K336" s="212">
        <f t="shared" si="473"/>
        <v>1</v>
      </c>
      <c r="L336" s="146" t="str">
        <f t="shared" si="474"/>
        <v>C1</v>
      </c>
      <c r="M336" s="146" t="str">
        <f t="shared" si="475"/>
        <v>CB4</v>
      </c>
      <c r="N336" s="146" t="str">
        <f t="shared" si="476"/>
        <v>CL5</v>
      </c>
      <c r="O336" s="146">
        <f t="shared" si="477"/>
        <v>0</v>
      </c>
      <c r="P336" s="146">
        <f t="shared" si="478"/>
        <v>50</v>
      </c>
      <c r="Q336" s="146">
        <f t="shared" si="479"/>
        <v>1200</v>
      </c>
      <c r="R336" s="146">
        <f t="shared" si="480"/>
        <v>60</v>
      </c>
      <c r="S336" s="146">
        <f t="shared" si="481"/>
        <v>0.37</v>
      </c>
      <c r="T336" s="146">
        <f t="shared" si="482"/>
        <v>310</v>
      </c>
      <c r="U336" s="205"/>
      <c r="V336" s="237">
        <f t="shared" si="501"/>
        <v>5.6215011430871639E-2</v>
      </c>
      <c r="W336" s="214">
        <f t="shared" si="502"/>
        <v>1.6815244285076363</v>
      </c>
      <c r="X336" s="205"/>
      <c r="Y336" s="238">
        <f t="shared" si="503"/>
        <v>9.2452047790279906E-2</v>
      </c>
      <c r="Z336" s="214">
        <f t="shared" si="504"/>
        <v>0.30971436009743769</v>
      </c>
      <c r="AA336" s="205"/>
      <c r="AB336" s="207">
        <f>INDEX(Coefficients!$O$3:$O$7,MATCH(S336,Coefficients!$O$3:$O$7))</f>
        <v>0.3</v>
      </c>
      <c r="AC336" s="207">
        <f>INDEX(Coefficients!$O$3:$O$7,MATCH(S336,Coefficients!$O$3:$O$7)+1)</f>
        <v>0.4</v>
      </c>
      <c r="AD336" s="212">
        <f>INDEX(Coefficients!$P$3:$P$7,MATCH(S336,Coefficients!$O$3:$O$7))</f>
        <v>50</v>
      </c>
      <c r="AE336" s="212">
        <f>INDEX(Coefficients!$P$3:$P$7,MATCH(S336,Coefficients!$O$3:$O$7)+1)</f>
        <v>41.8</v>
      </c>
      <c r="AF336" s="212">
        <f t="shared" si="483"/>
        <v>44.26</v>
      </c>
      <c r="AG336" s="136">
        <f t="shared" si="484"/>
        <v>2022</v>
      </c>
      <c r="AH336" s="137">
        <f t="shared" si="485"/>
        <v>19.652000000000001</v>
      </c>
      <c r="AI336" s="207">
        <f t="shared" si="505"/>
        <v>447.01299999999998</v>
      </c>
      <c r="AJ336" s="213">
        <f t="shared" si="506"/>
        <v>19.435347826086957</v>
      </c>
      <c r="AK336" s="136">
        <v>34</v>
      </c>
      <c r="AL336" s="137">
        <f t="shared" si="486"/>
        <v>62.1</v>
      </c>
      <c r="AM336" s="214">
        <f t="shared" si="487"/>
        <v>0.96552619594896416</v>
      </c>
      <c r="AN336" s="207">
        <f>INDEX(Coefficients!$K$3:$K$10,MATCH(S336,Coefficients!$K$3:$K$10))</f>
        <v>0.35</v>
      </c>
      <c r="AO336" s="207">
        <f>INDEX(Coefficients!$K$3:$K$10,MATCH(S336,Coefficients!$K$3:$K$10)+1)</f>
        <v>0.4</v>
      </c>
      <c r="AP336" s="207">
        <f>INDEX(Coefficients!$L$3:$L$10,MATCH(S336,Coefficients!$K$3:$K$10))</f>
        <v>0.19142307491680963</v>
      </c>
      <c r="AQ336" s="207">
        <f>INDEX(Coefficients!$L$3:$L$10,MATCH(S336,Coefficients!$K$3:$K$10)+1)</f>
        <v>0.35425563574488944</v>
      </c>
      <c r="AR336" s="214">
        <f>INDEX(Coefficients!$M$3:$M$10,MATCH(S336,Coefficients!$K$3:$K$10))</f>
        <v>0.20023799980895765</v>
      </c>
      <c r="AS336" s="214">
        <f>INDEX(Coefficients!$M$3:$M$10,MATCH(S336,Coefficients!$K$3:$K$10)+1)</f>
        <v>0.20987997823914079</v>
      </c>
      <c r="AT336" s="92">
        <f t="shared" si="507"/>
        <v>2.5655609924804158E-5</v>
      </c>
      <c r="AU336" s="140">
        <f t="shared" si="488"/>
        <v>0.20409479118103091</v>
      </c>
      <c r="AV336" s="215">
        <f t="shared" si="508"/>
        <v>1.3528847006155289E-5</v>
      </c>
      <c r="AW336" s="118">
        <f t="shared" si="509"/>
        <v>4.2692882383856399E-2</v>
      </c>
      <c r="AX336" s="136">
        <f t="shared" si="489"/>
        <v>0.71366705445737511</v>
      </c>
      <c r="AY336" s="205">
        <f t="shared" si="490"/>
        <v>84.741590689541354</v>
      </c>
      <c r="AZ336" s="137">
        <f t="shared" si="491"/>
        <v>425.29999999999995</v>
      </c>
      <c r="BA336" s="213">
        <f t="shared" si="510"/>
        <v>9070.9499999999989</v>
      </c>
      <c r="BB336" s="228">
        <f t="shared" si="511"/>
        <v>7.4933934782608685E-4</v>
      </c>
      <c r="BC336" s="136" t="str">
        <f t="shared" si="492"/>
        <v>YES</v>
      </c>
      <c r="BD336" s="209">
        <f t="shared" si="493"/>
        <v>2.8107505715435819</v>
      </c>
      <c r="BE336" s="55">
        <f t="shared" si="494"/>
        <v>5.6215011430871639E-2</v>
      </c>
      <c r="BF336" s="126">
        <f t="shared" si="495"/>
        <v>1.6815244285076363</v>
      </c>
      <c r="BG336" s="46">
        <f t="shared" si="512"/>
        <v>-0.78288908030210291</v>
      </c>
      <c r="BH336" s="204">
        <f>VLOOKUP(M336,Coefficients!$E$4:$I$7,3)</f>
        <v>0.43099999999999999</v>
      </c>
      <c r="BI336" s="136">
        <f t="shared" si="513"/>
        <v>2.5000000000000001E-2</v>
      </c>
      <c r="BJ336" s="50">
        <f t="shared" si="514"/>
        <v>0.42491587282608695</v>
      </c>
      <c r="BK336" s="134">
        <f t="shared" si="515"/>
        <v>9.748759440671499</v>
      </c>
      <c r="BL336" s="46"/>
      <c r="CB336" s="205" t="str">
        <f t="shared" si="496"/>
        <v>splash</v>
      </c>
      <c r="CC336" s="212">
        <f t="shared" si="497"/>
        <v>1</v>
      </c>
      <c r="CD336" s="205">
        <f>IF(CB336="atmospheric",IF(CC336&gt;=1,Coefficients!$T$5,Coefficients!$T$4),Coefficients!$T$3)</f>
        <v>7.35</v>
      </c>
      <c r="CE336" s="136">
        <f>IF(S336&lt;Coefficients!$V$3,Coefficients!$X$3-(Coefficients!$X$4-Coefficients!$X$3)*(Coefficients!$V$3-S336)/(Coefficients!$V$4-Coefficients!$V$3),IF(S336&gt;Coefficients!$V$6,(Coefficients!$X$6-Coefficients!$X$5)*(S336-Coefficients!$V$6)/(Coefficients!$V$6-Coefficients!$V$5)+Coefficients!$X$6,VLOOKUP(S336,Coefficients!$V$3:$X$6,3)))</f>
        <v>5.1999999999999975</v>
      </c>
      <c r="CF336" s="119">
        <f t="shared" si="516"/>
        <v>1.6409601519999992E-4</v>
      </c>
      <c r="CG336" s="136">
        <f>VLOOKUP(CB336,Coefficients!$Z$4:$AD$7,4,FALSE)</f>
        <v>0.26500000000000001</v>
      </c>
      <c r="CH336" s="136">
        <f>VLOOKUP(CB336,Coefficients!$Z$4:$AD$7,2,FALSE)</f>
        <v>0.37</v>
      </c>
      <c r="CI336" s="214">
        <f t="shared" si="498"/>
        <v>6.6815134535640857</v>
      </c>
      <c r="CJ336" s="47">
        <f t="shared" si="499"/>
        <v>0.30971436009743769</v>
      </c>
      <c r="CK336" s="34">
        <v>3.35</v>
      </c>
      <c r="CL336" s="52">
        <f t="shared" si="517"/>
        <v>9.2452047790279906E-2</v>
      </c>
      <c r="CM336" s="204">
        <f>VLOOKUP(N336,Coefficients!$E$12:$I$16,3)</f>
        <v>6.0350000000000001</v>
      </c>
      <c r="CN336" s="205">
        <f t="shared" si="518"/>
        <v>2.5000000000000001E-2</v>
      </c>
      <c r="CO336" s="203">
        <f t="shared" si="519"/>
        <v>5.9498081032608701</v>
      </c>
      <c r="CP336" s="189">
        <f t="shared" si="520"/>
        <v>136.50525110081784</v>
      </c>
      <c r="DV336" s="48">
        <f t="shared" si="500"/>
        <v>5.1971929233380759E-3</v>
      </c>
    </row>
    <row r="337" spans="1:126" s="135" customFormat="1" outlineLevel="1">
      <c r="A337" s="133"/>
      <c r="B337" s="56" t="s">
        <v>89</v>
      </c>
      <c r="C337" s="56" t="s">
        <v>189</v>
      </c>
      <c r="D337" s="56">
        <v>2023</v>
      </c>
      <c r="E337" s="57">
        <f>'MRI-CGCM2.3.2 (Likely)'!N51</f>
        <v>19.673000000000002</v>
      </c>
      <c r="F337" s="57">
        <f>'MRI-CGCM2.3.2 (Likely)'!T51</f>
        <v>62.087499999999999</v>
      </c>
      <c r="G337" s="57">
        <f>'MRI-CGCM2.3.2 (Likely)'!L51</f>
        <v>428.44999999999993</v>
      </c>
      <c r="H337" s="146">
        <f t="shared" si="470"/>
        <v>2007</v>
      </c>
      <c r="I337" s="141" t="str">
        <f t="shared" si="471"/>
        <v>Pile No 243 @ Berth 107</v>
      </c>
      <c r="J337" s="205" t="str">
        <f t="shared" si="472"/>
        <v>splash</v>
      </c>
      <c r="K337" s="212">
        <f t="shared" si="473"/>
        <v>1</v>
      </c>
      <c r="L337" s="146" t="str">
        <f t="shared" si="474"/>
        <v>C1</v>
      </c>
      <c r="M337" s="146" t="str">
        <f t="shared" si="475"/>
        <v>CB4</v>
      </c>
      <c r="N337" s="146" t="str">
        <f t="shared" si="476"/>
        <v>CL5</v>
      </c>
      <c r="O337" s="146">
        <f t="shared" si="477"/>
        <v>0</v>
      </c>
      <c r="P337" s="146">
        <f t="shared" si="478"/>
        <v>50</v>
      </c>
      <c r="Q337" s="146">
        <f t="shared" si="479"/>
        <v>1200</v>
      </c>
      <c r="R337" s="146">
        <f t="shared" si="480"/>
        <v>60</v>
      </c>
      <c r="S337" s="146">
        <f t="shared" si="481"/>
        <v>0.37</v>
      </c>
      <c r="T337" s="146">
        <f t="shared" si="482"/>
        <v>310</v>
      </c>
      <c r="U337" s="205"/>
      <c r="V337" s="237">
        <f t="shared" si="501"/>
        <v>5.7003780656972147E-2</v>
      </c>
      <c r="W337" s="214">
        <f t="shared" si="502"/>
        <v>1.7209628898126617</v>
      </c>
      <c r="X337" s="205"/>
      <c r="Y337" s="238">
        <f t="shared" si="503"/>
        <v>9.87735003600064E-2</v>
      </c>
      <c r="Z337" s="214">
        <f t="shared" si="504"/>
        <v>0.33089122620602146</v>
      </c>
      <c r="AA337" s="205"/>
      <c r="AB337" s="207">
        <f>INDEX(Coefficients!$O$3:$O$7,MATCH(S337,Coefficients!$O$3:$O$7))</f>
        <v>0.3</v>
      </c>
      <c r="AC337" s="207">
        <f>INDEX(Coefficients!$O$3:$O$7,MATCH(S337,Coefficients!$O$3:$O$7)+1)</f>
        <v>0.4</v>
      </c>
      <c r="AD337" s="212">
        <f>INDEX(Coefficients!$P$3:$P$7,MATCH(S337,Coefficients!$O$3:$O$7))</f>
        <v>50</v>
      </c>
      <c r="AE337" s="212">
        <f>INDEX(Coefficients!$P$3:$P$7,MATCH(S337,Coefficients!$O$3:$O$7)+1)</f>
        <v>41.8</v>
      </c>
      <c r="AF337" s="212">
        <f t="shared" si="483"/>
        <v>44.26</v>
      </c>
      <c r="AG337" s="136">
        <f t="shared" si="484"/>
        <v>2023</v>
      </c>
      <c r="AH337" s="137">
        <f t="shared" si="485"/>
        <v>19.673000000000002</v>
      </c>
      <c r="AI337" s="207">
        <f t="shared" si="505"/>
        <v>466.68599999999998</v>
      </c>
      <c r="AJ337" s="213">
        <f t="shared" si="506"/>
        <v>19.445249999999998</v>
      </c>
      <c r="AK337" s="136">
        <v>35</v>
      </c>
      <c r="AL337" s="137">
        <f t="shared" si="486"/>
        <v>62.087499999999999</v>
      </c>
      <c r="AM337" s="214">
        <f t="shared" si="487"/>
        <v>0.96612152272597196</v>
      </c>
      <c r="AN337" s="207">
        <f>INDEX(Coefficients!$K$3:$K$10,MATCH(S337,Coefficients!$K$3:$K$10))</f>
        <v>0.35</v>
      </c>
      <c r="AO337" s="207">
        <f>INDEX(Coefficients!$K$3:$K$10,MATCH(S337,Coefficients!$K$3:$K$10)+1)</f>
        <v>0.4</v>
      </c>
      <c r="AP337" s="207">
        <f>INDEX(Coefficients!$L$3:$L$10,MATCH(S337,Coefficients!$K$3:$K$10))</f>
        <v>0.19142307491680963</v>
      </c>
      <c r="AQ337" s="207">
        <f>INDEX(Coefficients!$L$3:$L$10,MATCH(S337,Coefficients!$K$3:$K$10)+1)</f>
        <v>0.35425563574488944</v>
      </c>
      <c r="AR337" s="214">
        <f>INDEX(Coefficients!$M$3:$M$10,MATCH(S337,Coefficients!$K$3:$K$10))</f>
        <v>0.20023799980895765</v>
      </c>
      <c r="AS337" s="214">
        <f>INDEX(Coefficients!$M$3:$M$10,MATCH(S337,Coefficients!$K$3:$K$10)+1)</f>
        <v>0.20987997823914079</v>
      </c>
      <c r="AT337" s="92">
        <f t="shared" si="507"/>
        <v>2.5655609924804158E-5</v>
      </c>
      <c r="AU337" s="140">
        <f t="shared" si="488"/>
        <v>0.20409479118103091</v>
      </c>
      <c r="AV337" s="215">
        <f t="shared" si="508"/>
        <v>1.341184169575704E-5</v>
      </c>
      <c r="AW337" s="118">
        <f t="shared" si="509"/>
        <v>4.2323649591671945E-2</v>
      </c>
      <c r="AX337" s="136">
        <f t="shared" si="489"/>
        <v>0.71366705445737511</v>
      </c>
      <c r="AY337" s="205">
        <f t="shared" si="490"/>
        <v>84.741590689541354</v>
      </c>
      <c r="AZ337" s="137">
        <f t="shared" si="491"/>
        <v>428.44999999999993</v>
      </c>
      <c r="BA337" s="213">
        <f t="shared" si="510"/>
        <v>9499.4</v>
      </c>
      <c r="BB337" s="228">
        <f t="shared" si="511"/>
        <v>7.520358333333334E-4</v>
      </c>
      <c r="BC337" s="136" t="str">
        <f t="shared" si="492"/>
        <v>YES</v>
      </c>
      <c r="BD337" s="209">
        <f t="shared" si="493"/>
        <v>2.8501890328486073</v>
      </c>
      <c r="BE337" s="55">
        <f t="shared" si="494"/>
        <v>5.7003780656972147E-2</v>
      </c>
      <c r="BF337" s="126">
        <f t="shared" si="495"/>
        <v>1.7209628898126617</v>
      </c>
      <c r="BG337" s="46">
        <f t="shared" si="512"/>
        <v>-0.78701264981227714</v>
      </c>
      <c r="BH337" s="204">
        <f>VLOOKUP(M337,Coefficients!$E$4:$I$7,3)</f>
        <v>0.43099999999999999</v>
      </c>
      <c r="BI337" s="136">
        <f t="shared" si="513"/>
        <v>2.5000000000000001E-2</v>
      </c>
      <c r="BJ337" s="50">
        <f t="shared" si="514"/>
        <v>0.42502256874999994</v>
      </c>
      <c r="BK337" s="134">
        <f t="shared" si="515"/>
        <v>10.173782009421499</v>
      </c>
      <c r="BL337" s="46"/>
      <c r="CB337" s="205" t="str">
        <f t="shared" si="496"/>
        <v>splash</v>
      </c>
      <c r="CC337" s="212">
        <f t="shared" si="497"/>
        <v>1</v>
      </c>
      <c r="CD337" s="205">
        <f>IF(CB337="atmospheric",IF(CC337&gt;=1,Coefficients!$T$5,Coefficients!$T$4),Coefficients!$T$3)</f>
        <v>7.35</v>
      </c>
      <c r="CE337" s="136">
        <f>IF(S337&lt;Coefficients!$V$3,Coefficients!$X$3-(Coefficients!$X$4-Coefficients!$X$3)*(Coefficients!$V$3-S337)/(Coefficients!$V$4-Coefficients!$V$3),IF(S337&gt;Coefficients!$V$6,(Coefficients!$X$6-Coefficients!$X$5)*(S337-Coefficients!$V$6)/(Coefficients!$V$6-Coefficients!$V$5)+Coefficients!$X$6,VLOOKUP(S337,Coefficients!$V$3:$X$6,3)))</f>
        <v>5.1999999999999975</v>
      </c>
      <c r="CF337" s="119">
        <f t="shared" si="516"/>
        <v>1.6409601519999992E-4</v>
      </c>
      <c r="CG337" s="136">
        <f>VLOOKUP(CB337,Coefficients!$Z$4:$AD$7,4,FALSE)</f>
        <v>0.26500000000000001</v>
      </c>
      <c r="CH337" s="136">
        <f>VLOOKUP(CB337,Coefficients!$Z$4:$AD$7,2,FALSE)</f>
        <v>0.37</v>
      </c>
      <c r="CI337" s="214">
        <f t="shared" si="498"/>
        <v>6.6813674822628464</v>
      </c>
      <c r="CJ337" s="47">
        <f t="shared" si="499"/>
        <v>0.33089122620602146</v>
      </c>
      <c r="CK337" s="34">
        <v>3.35</v>
      </c>
      <c r="CL337" s="52">
        <f t="shared" si="517"/>
        <v>9.87735003600064E-2</v>
      </c>
      <c r="CM337" s="204">
        <f>VLOOKUP(N337,Coefficients!$E$12:$I$16,3)</f>
        <v>6.0350000000000001</v>
      </c>
      <c r="CN337" s="205">
        <f t="shared" si="518"/>
        <v>2.5000000000000001E-2</v>
      </c>
      <c r="CO337" s="203">
        <f t="shared" si="519"/>
        <v>5.9513020937499999</v>
      </c>
      <c r="CP337" s="189">
        <f t="shared" si="520"/>
        <v>142.45655319456785</v>
      </c>
      <c r="DV337" s="48">
        <f t="shared" si="500"/>
        <v>5.6304629492431642E-3</v>
      </c>
    </row>
    <row r="338" spans="1:126" s="135" customFormat="1" outlineLevel="1">
      <c r="A338" s="133"/>
      <c r="B338" s="56" t="s">
        <v>89</v>
      </c>
      <c r="C338" s="56" t="s">
        <v>189</v>
      </c>
      <c r="D338" s="56">
        <v>2024</v>
      </c>
      <c r="E338" s="57">
        <f>'MRI-CGCM2.3.2 (Likely)'!N52</f>
        <v>19.694000000000003</v>
      </c>
      <c r="F338" s="57">
        <f>'MRI-CGCM2.3.2 (Likely)'!T52</f>
        <v>62.075000000000003</v>
      </c>
      <c r="G338" s="57">
        <f>'MRI-CGCM2.3.2 (Likely)'!L52</f>
        <v>431.59999999999991</v>
      </c>
      <c r="H338" s="146">
        <f t="shared" si="470"/>
        <v>2007</v>
      </c>
      <c r="I338" s="141" t="str">
        <f t="shared" si="471"/>
        <v>Pile No 243 @ Berth 107</v>
      </c>
      <c r="J338" s="205" t="str">
        <f t="shared" si="472"/>
        <v>splash</v>
      </c>
      <c r="K338" s="212">
        <f t="shared" si="473"/>
        <v>1</v>
      </c>
      <c r="L338" s="146" t="str">
        <f t="shared" si="474"/>
        <v>C1</v>
      </c>
      <c r="M338" s="146" t="str">
        <f t="shared" si="475"/>
        <v>CB4</v>
      </c>
      <c r="N338" s="146" t="str">
        <f t="shared" si="476"/>
        <v>CL5</v>
      </c>
      <c r="O338" s="146">
        <f t="shared" si="477"/>
        <v>0</v>
      </c>
      <c r="P338" s="146">
        <f t="shared" si="478"/>
        <v>50</v>
      </c>
      <c r="Q338" s="146">
        <f t="shared" si="479"/>
        <v>1200</v>
      </c>
      <c r="R338" s="146">
        <f t="shared" si="480"/>
        <v>60</v>
      </c>
      <c r="S338" s="146">
        <f t="shared" si="481"/>
        <v>0.37</v>
      </c>
      <c r="T338" s="146">
        <f t="shared" si="482"/>
        <v>310</v>
      </c>
      <c r="U338" s="205"/>
      <c r="V338" s="237">
        <f t="shared" si="501"/>
        <v>5.7776326107958048E-2</v>
      </c>
      <c r="W338" s="214">
        <f t="shared" si="502"/>
        <v>1.7595901623619568</v>
      </c>
      <c r="X338" s="205"/>
      <c r="Y338" s="238">
        <f t="shared" si="503"/>
        <v>0.10509470508156583</v>
      </c>
      <c r="Z338" s="214">
        <f t="shared" si="504"/>
        <v>0.35206726202324556</v>
      </c>
      <c r="AA338" s="205"/>
      <c r="AB338" s="207">
        <f>INDEX(Coefficients!$O$3:$O$7,MATCH(S338,Coefficients!$O$3:$O$7))</f>
        <v>0.3</v>
      </c>
      <c r="AC338" s="207">
        <f>INDEX(Coefficients!$O$3:$O$7,MATCH(S338,Coefficients!$O$3:$O$7)+1)</f>
        <v>0.4</v>
      </c>
      <c r="AD338" s="212">
        <f>INDEX(Coefficients!$P$3:$P$7,MATCH(S338,Coefficients!$O$3:$O$7))</f>
        <v>50</v>
      </c>
      <c r="AE338" s="212">
        <f>INDEX(Coefficients!$P$3:$P$7,MATCH(S338,Coefficients!$O$3:$O$7)+1)</f>
        <v>41.8</v>
      </c>
      <c r="AF338" s="212">
        <f t="shared" si="483"/>
        <v>44.26</v>
      </c>
      <c r="AG338" s="136">
        <f t="shared" si="484"/>
        <v>2024</v>
      </c>
      <c r="AH338" s="137">
        <f t="shared" si="485"/>
        <v>19.694000000000003</v>
      </c>
      <c r="AI338" s="207">
        <f t="shared" si="505"/>
        <v>486.38</v>
      </c>
      <c r="AJ338" s="213">
        <f t="shared" si="506"/>
        <v>19.455200000000001</v>
      </c>
      <c r="AK338" s="136">
        <v>36</v>
      </c>
      <c r="AL338" s="137">
        <f t="shared" si="486"/>
        <v>62.075000000000003</v>
      </c>
      <c r="AM338" s="214">
        <f t="shared" si="487"/>
        <v>0.96672005393426708</v>
      </c>
      <c r="AN338" s="207">
        <f>INDEX(Coefficients!$K$3:$K$10,MATCH(S338,Coefficients!$K$3:$K$10))</f>
        <v>0.35</v>
      </c>
      <c r="AO338" s="207">
        <f>INDEX(Coefficients!$K$3:$K$10,MATCH(S338,Coefficients!$K$3:$K$10)+1)</f>
        <v>0.4</v>
      </c>
      <c r="AP338" s="207">
        <f>INDEX(Coefficients!$L$3:$L$10,MATCH(S338,Coefficients!$K$3:$K$10))</f>
        <v>0.19142307491680963</v>
      </c>
      <c r="AQ338" s="207">
        <f>INDEX(Coefficients!$L$3:$L$10,MATCH(S338,Coefficients!$K$3:$K$10)+1)</f>
        <v>0.35425563574488944</v>
      </c>
      <c r="AR338" s="214">
        <f>INDEX(Coefficients!$M$3:$M$10,MATCH(S338,Coefficients!$K$3:$K$10))</f>
        <v>0.20023799980895765</v>
      </c>
      <c r="AS338" s="214">
        <f>INDEX(Coefficients!$M$3:$M$10,MATCH(S338,Coefficients!$K$3:$K$10)+1)</f>
        <v>0.20987997823914079</v>
      </c>
      <c r="AT338" s="92">
        <f t="shared" si="507"/>
        <v>2.5655609924804158E-5</v>
      </c>
      <c r="AU338" s="140">
        <f t="shared" si="488"/>
        <v>0.20409479118103091</v>
      </c>
      <c r="AV338" s="215">
        <f t="shared" si="508"/>
        <v>1.3300564379917586E-5</v>
      </c>
      <c r="AW338" s="118">
        <f t="shared" si="509"/>
        <v>4.1972492589529516E-2</v>
      </c>
      <c r="AX338" s="136">
        <f t="shared" si="489"/>
        <v>0.71366705445737511</v>
      </c>
      <c r="AY338" s="205">
        <f t="shared" si="490"/>
        <v>84.741590689541354</v>
      </c>
      <c r="AZ338" s="137">
        <f t="shared" si="491"/>
        <v>431.59999999999991</v>
      </c>
      <c r="BA338" s="213">
        <f t="shared" si="510"/>
        <v>9931</v>
      </c>
      <c r="BB338" s="228">
        <f t="shared" si="511"/>
        <v>7.5475599999999998E-4</v>
      </c>
      <c r="BC338" s="136" t="str">
        <f t="shared" si="492"/>
        <v>YES</v>
      </c>
      <c r="BD338" s="209">
        <f t="shared" si="493"/>
        <v>2.8888163053979024</v>
      </c>
      <c r="BE338" s="55">
        <f t="shared" si="494"/>
        <v>5.7776326107958048E-2</v>
      </c>
      <c r="BF338" s="126">
        <f t="shared" si="495"/>
        <v>1.7595901623619568</v>
      </c>
      <c r="BG338" s="46">
        <f t="shared" si="512"/>
        <v>-0.79087404747248946</v>
      </c>
      <c r="BH338" s="204">
        <f>VLOOKUP(M338,Coefficients!$E$4:$I$7,3)</f>
        <v>0.43099999999999999</v>
      </c>
      <c r="BI338" s="136">
        <f t="shared" si="513"/>
        <v>2.5000000000000001E-2</v>
      </c>
      <c r="BJ338" s="50">
        <f t="shared" si="514"/>
        <v>0.42512978000000001</v>
      </c>
      <c r="BK338" s="134">
        <f t="shared" si="515"/>
        <v>10.5989117894215</v>
      </c>
      <c r="BL338" s="46"/>
      <c r="CB338" s="205" t="str">
        <f t="shared" si="496"/>
        <v>splash</v>
      </c>
      <c r="CC338" s="212">
        <f t="shared" si="497"/>
        <v>1</v>
      </c>
      <c r="CD338" s="205">
        <f>IF(CB338="atmospheric",IF(CC338&gt;=1,Coefficients!$T$5,Coefficients!$T$4),Coefficients!$T$3)</f>
        <v>7.35</v>
      </c>
      <c r="CE338" s="136">
        <f>IF(S338&lt;Coefficients!$V$3,Coefficients!$X$3-(Coefficients!$X$4-Coefficients!$X$3)*(Coefficients!$V$3-S338)/(Coefficients!$V$4-Coefficients!$V$3),IF(S338&gt;Coefficients!$V$6,(Coefficients!$X$6-Coefficients!$X$5)*(S338-Coefficients!$V$6)/(Coefficients!$V$6-Coefficients!$V$5)+Coefficients!$X$6,VLOOKUP(S338,Coefficients!$V$3:$X$6,3)))</f>
        <v>5.1999999999999975</v>
      </c>
      <c r="CF338" s="119">
        <f t="shared" si="516"/>
        <v>1.6409601519999992E-4</v>
      </c>
      <c r="CG338" s="136">
        <f>VLOOKUP(CB338,Coefficients!$Z$4:$AD$7,4,FALSE)</f>
        <v>0.26500000000000001</v>
      </c>
      <c r="CH338" s="136">
        <f>VLOOKUP(CB338,Coefficients!$Z$4:$AD$7,2,FALSE)</f>
        <v>0.37</v>
      </c>
      <c r="CI338" s="214">
        <f t="shared" si="498"/>
        <v>6.6811724466090467</v>
      </c>
      <c r="CJ338" s="47">
        <f t="shared" si="499"/>
        <v>0.35206726202324556</v>
      </c>
      <c r="CK338" s="34">
        <v>3.35</v>
      </c>
      <c r="CL338" s="52">
        <f t="shared" si="517"/>
        <v>0.10509470508156583</v>
      </c>
      <c r="CM338" s="204">
        <f>VLOOKUP(N338,Coefficients!$E$12:$I$16,3)</f>
        <v>6.0350000000000001</v>
      </c>
      <c r="CN338" s="205">
        <f t="shared" si="518"/>
        <v>2.5000000000000001E-2</v>
      </c>
      <c r="CO338" s="203">
        <f t="shared" si="519"/>
        <v>5.9528033000000002</v>
      </c>
      <c r="CP338" s="189">
        <f t="shared" si="520"/>
        <v>148.40935649456785</v>
      </c>
      <c r="DV338" s="48">
        <f t="shared" si="500"/>
        <v>6.0719859530122232E-3</v>
      </c>
    </row>
    <row r="339" spans="1:126" s="135" customFormat="1" outlineLevel="1">
      <c r="A339" s="133"/>
      <c r="B339" s="56" t="s">
        <v>89</v>
      </c>
      <c r="C339" s="56" t="s">
        <v>189</v>
      </c>
      <c r="D339" s="56">
        <v>2025</v>
      </c>
      <c r="E339" s="57">
        <f>'MRI-CGCM2.3.2 (Likely)'!N53</f>
        <v>19.715000000000003</v>
      </c>
      <c r="F339" s="57">
        <f>'MRI-CGCM2.3.2 (Likely)'!T53</f>
        <v>62.0625</v>
      </c>
      <c r="G339" s="57">
        <f>'MRI-CGCM2.3.2 (Likely)'!L53</f>
        <v>434.74999999999989</v>
      </c>
      <c r="H339" s="146">
        <f t="shared" si="470"/>
        <v>2007</v>
      </c>
      <c r="I339" s="141" t="str">
        <f t="shared" si="471"/>
        <v>Pile No 243 @ Berth 107</v>
      </c>
      <c r="J339" s="205" t="str">
        <f t="shared" si="472"/>
        <v>splash</v>
      </c>
      <c r="K339" s="212">
        <f t="shared" si="473"/>
        <v>1</v>
      </c>
      <c r="L339" s="146" t="str">
        <f t="shared" si="474"/>
        <v>C1</v>
      </c>
      <c r="M339" s="146" t="str">
        <f t="shared" si="475"/>
        <v>CB4</v>
      </c>
      <c r="N339" s="146" t="str">
        <f t="shared" si="476"/>
        <v>CL5</v>
      </c>
      <c r="O339" s="146">
        <f t="shared" si="477"/>
        <v>0</v>
      </c>
      <c r="P339" s="146">
        <f t="shared" si="478"/>
        <v>50</v>
      </c>
      <c r="Q339" s="146">
        <f t="shared" si="479"/>
        <v>1200</v>
      </c>
      <c r="R339" s="146">
        <f t="shared" si="480"/>
        <v>60</v>
      </c>
      <c r="S339" s="146">
        <f t="shared" si="481"/>
        <v>0.37</v>
      </c>
      <c r="T339" s="146">
        <f t="shared" si="482"/>
        <v>310</v>
      </c>
      <c r="U339" s="205"/>
      <c r="V339" s="237">
        <f t="shared" si="501"/>
        <v>5.8533788761289819E-2</v>
      </c>
      <c r="W339" s="214">
        <f t="shared" si="502"/>
        <v>1.7974632950285454</v>
      </c>
      <c r="X339" s="205"/>
      <c r="Y339" s="238">
        <f t="shared" si="503"/>
        <v>0.11140763848152616</v>
      </c>
      <c r="Z339" s="214">
        <f t="shared" si="504"/>
        <v>0.37321558891311263</v>
      </c>
      <c r="AA339" s="205"/>
      <c r="AB339" s="207">
        <f>INDEX(Coefficients!$O$3:$O$7,MATCH(S339,Coefficients!$O$3:$O$7))</f>
        <v>0.3</v>
      </c>
      <c r="AC339" s="207">
        <f>INDEX(Coefficients!$O$3:$O$7,MATCH(S339,Coefficients!$O$3:$O$7)+1)</f>
        <v>0.4</v>
      </c>
      <c r="AD339" s="212">
        <f>INDEX(Coefficients!$P$3:$P$7,MATCH(S339,Coefficients!$O$3:$O$7))</f>
        <v>50</v>
      </c>
      <c r="AE339" s="212">
        <f>INDEX(Coefficients!$P$3:$P$7,MATCH(S339,Coefficients!$O$3:$O$7)+1)</f>
        <v>41.8</v>
      </c>
      <c r="AF339" s="212">
        <f t="shared" si="483"/>
        <v>44.26</v>
      </c>
      <c r="AG339" s="136">
        <f t="shared" si="484"/>
        <v>2025</v>
      </c>
      <c r="AH339" s="137">
        <f t="shared" si="485"/>
        <v>19.715000000000003</v>
      </c>
      <c r="AI339" s="207">
        <f t="shared" si="505"/>
        <v>506.09500000000003</v>
      </c>
      <c r="AJ339" s="213">
        <f t="shared" si="506"/>
        <v>19.465192307692309</v>
      </c>
      <c r="AK339" s="136">
        <v>37</v>
      </c>
      <c r="AL339" s="137">
        <f t="shared" si="486"/>
        <v>62.0625</v>
      </c>
      <c r="AM339" s="214">
        <f t="shared" si="487"/>
        <v>0.96732146226157123</v>
      </c>
      <c r="AN339" s="207">
        <f>INDEX(Coefficients!$K$3:$K$10,MATCH(S339,Coefficients!$K$3:$K$10))</f>
        <v>0.35</v>
      </c>
      <c r="AO339" s="207">
        <f>INDEX(Coefficients!$K$3:$K$10,MATCH(S339,Coefficients!$K$3:$K$10)+1)</f>
        <v>0.4</v>
      </c>
      <c r="AP339" s="207">
        <f>INDEX(Coefficients!$L$3:$L$10,MATCH(S339,Coefficients!$K$3:$K$10))</f>
        <v>0.19142307491680963</v>
      </c>
      <c r="AQ339" s="207">
        <f>INDEX(Coefficients!$L$3:$L$10,MATCH(S339,Coefficients!$K$3:$K$10)+1)</f>
        <v>0.35425563574488944</v>
      </c>
      <c r="AR339" s="214">
        <f>INDEX(Coefficients!$M$3:$M$10,MATCH(S339,Coefficients!$K$3:$K$10))</f>
        <v>0.20023799980895765</v>
      </c>
      <c r="AS339" s="214">
        <f>INDEX(Coefficients!$M$3:$M$10,MATCH(S339,Coefficients!$K$3:$K$10)+1)</f>
        <v>0.20987997823914079</v>
      </c>
      <c r="AT339" s="92">
        <f t="shared" si="507"/>
        <v>2.5655609924804158E-5</v>
      </c>
      <c r="AU339" s="140">
        <f t="shared" si="488"/>
        <v>0.20409479118103091</v>
      </c>
      <c r="AV339" s="215">
        <f t="shared" si="508"/>
        <v>1.3194521765014445E-5</v>
      </c>
      <c r="AW339" s="118">
        <f t="shared" si="509"/>
        <v>4.1637854694395023E-2</v>
      </c>
      <c r="AX339" s="136">
        <f t="shared" si="489"/>
        <v>0.71366705445737511</v>
      </c>
      <c r="AY339" s="205">
        <f t="shared" si="490"/>
        <v>84.741590689541354</v>
      </c>
      <c r="AZ339" s="137">
        <f t="shared" si="491"/>
        <v>434.74999999999989</v>
      </c>
      <c r="BA339" s="213">
        <f t="shared" si="510"/>
        <v>10365.75</v>
      </c>
      <c r="BB339" s="228">
        <f t="shared" si="511"/>
        <v>7.5749711538461537E-4</v>
      </c>
      <c r="BC339" s="136" t="str">
        <f t="shared" si="492"/>
        <v>YES</v>
      </c>
      <c r="BD339" s="209">
        <f t="shared" si="493"/>
        <v>2.926689438064491</v>
      </c>
      <c r="BE339" s="55">
        <f t="shared" si="494"/>
        <v>5.8533788761289819E-2</v>
      </c>
      <c r="BF339" s="126">
        <f t="shared" si="495"/>
        <v>1.7974632950285454</v>
      </c>
      <c r="BG339" s="46">
        <f t="shared" si="512"/>
        <v>-0.79449920090489468</v>
      </c>
      <c r="BH339" s="204">
        <f>VLOOKUP(M339,Coefficients!$E$4:$I$7,3)</f>
        <v>0.43099999999999999</v>
      </c>
      <c r="BI339" s="136">
        <f t="shared" si="513"/>
        <v>2.5000000000000001E-2</v>
      </c>
      <c r="BJ339" s="50">
        <f t="shared" si="514"/>
        <v>0.42523744711538458</v>
      </c>
      <c r="BK339" s="134">
        <f t="shared" si="515"/>
        <v>11.024149236536884</v>
      </c>
      <c r="BL339" s="46"/>
      <c r="CB339" s="205" t="str">
        <f t="shared" si="496"/>
        <v>splash</v>
      </c>
      <c r="CC339" s="212">
        <f t="shared" si="497"/>
        <v>1</v>
      </c>
      <c r="CD339" s="205">
        <f>IF(CB339="atmospheric",IF(CC339&gt;=1,Coefficients!$T$5,Coefficients!$T$4),Coefficients!$T$3)</f>
        <v>7.35</v>
      </c>
      <c r="CE339" s="136">
        <f>IF(S339&lt;Coefficients!$V$3,Coefficients!$X$3-(Coefficients!$X$4-Coefficients!$X$3)*(Coefficients!$V$3-S339)/(Coefficients!$V$4-Coefficients!$V$3),IF(S339&gt;Coefficients!$V$6,(Coefficients!$X$6-Coefficients!$X$5)*(S339-Coefficients!$V$6)/(Coefficients!$V$6-Coefficients!$V$5)+Coefficients!$X$6,VLOOKUP(S339,Coefficients!$V$3:$X$6,3)))</f>
        <v>5.1999999999999975</v>
      </c>
      <c r="CF339" s="119">
        <f t="shared" si="516"/>
        <v>1.6409601519999992E-4</v>
      </c>
      <c r="CG339" s="136">
        <f>VLOOKUP(CB339,Coefficients!$Z$4:$AD$7,4,FALSE)</f>
        <v>0.26500000000000001</v>
      </c>
      <c r="CH339" s="136">
        <f>VLOOKUP(CB339,Coefficients!$Z$4:$AD$7,2,FALSE)</f>
        <v>0.37</v>
      </c>
      <c r="CI339" s="214">
        <f t="shared" si="498"/>
        <v>6.6809329523522036</v>
      </c>
      <c r="CJ339" s="47">
        <f t="shared" si="499"/>
        <v>0.37321558891311263</v>
      </c>
      <c r="CK339" s="34">
        <v>3.35</v>
      </c>
      <c r="CL339" s="52">
        <f t="shared" si="517"/>
        <v>0.11140763848152616</v>
      </c>
      <c r="CM339" s="204">
        <f>VLOOKUP(N339,Coefficients!$E$12:$I$16,3)</f>
        <v>6.0350000000000001</v>
      </c>
      <c r="CN339" s="205">
        <f t="shared" si="518"/>
        <v>2.5000000000000001E-2</v>
      </c>
      <c r="CO339" s="203">
        <f t="shared" si="519"/>
        <v>5.954310889423077</v>
      </c>
      <c r="CP339" s="189">
        <f t="shared" si="520"/>
        <v>154.36366738399093</v>
      </c>
      <c r="DV339" s="48">
        <f t="shared" si="500"/>
        <v>6.5211111772717949E-3</v>
      </c>
    </row>
    <row r="340" spans="1:126" s="135" customFormat="1" outlineLevel="1">
      <c r="A340" s="133"/>
      <c r="B340" s="56" t="s">
        <v>89</v>
      </c>
      <c r="C340" s="56" t="s">
        <v>189</v>
      </c>
      <c r="D340" s="56">
        <v>2026</v>
      </c>
      <c r="E340" s="57">
        <f>'MRI-CGCM2.3.2 (Likely)'!N54</f>
        <v>19.736000000000001</v>
      </c>
      <c r="F340" s="57">
        <f>'MRI-CGCM2.3.2 (Likely)'!T54</f>
        <v>62.05</v>
      </c>
      <c r="G340" s="57">
        <f>'MRI-CGCM2.3.2 (Likely)'!L54</f>
        <v>437.89999999999986</v>
      </c>
      <c r="H340" s="146">
        <f t="shared" si="470"/>
        <v>2007</v>
      </c>
      <c r="I340" s="141" t="str">
        <f t="shared" si="471"/>
        <v>Pile No 243 @ Berth 107</v>
      </c>
      <c r="J340" s="205" t="str">
        <f t="shared" si="472"/>
        <v>splash</v>
      </c>
      <c r="K340" s="212">
        <f t="shared" si="473"/>
        <v>1</v>
      </c>
      <c r="L340" s="146" t="str">
        <f t="shared" si="474"/>
        <v>C1</v>
      </c>
      <c r="M340" s="146" t="str">
        <f t="shared" si="475"/>
        <v>CB4</v>
      </c>
      <c r="N340" s="146" t="str">
        <f t="shared" si="476"/>
        <v>CL5</v>
      </c>
      <c r="O340" s="146">
        <f t="shared" si="477"/>
        <v>0</v>
      </c>
      <c r="P340" s="146">
        <f t="shared" si="478"/>
        <v>50</v>
      </c>
      <c r="Q340" s="146">
        <f t="shared" si="479"/>
        <v>1200</v>
      </c>
      <c r="R340" s="146">
        <f t="shared" si="480"/>
        <v>60</v>
      </c>
      <c r="S340" s="146">
        <f t="shared" si="481"/>
        <v>0.37</v>
      </c>
      <c r="T340" s="146">
        <f t="shared" si="482"/>
        <v>310</v>
      </c>
      <c r="U340" s="205"/>
      <c r="V340" s="237">
        <f t="shared" si="501"/>
        <v>5.9277191847290231E-2</v>
      </c>
      <c r="W340" s="214">
        <f t="shared" si="502"/>
        <v>1.8346334493285659</v>
      </c>
      <c r="X340" s="205"/>
      <c r="Y340" s="238">
        <f t="shared" si="503"/>
        <v>0.11770540469315066</v>
      </c>
      <c r="Z340" s="214">
        <f t="shared" si="504"/>
        <v>0.39431310572205475</v>
      </c>
      <c r="AA340" s="205"/>
      <c r="AB340" s="207">
        <f>INDEX(Coefficients!$O$3:$O$7,MATCH(S340,Coefficients!$O$3:$O$7))</f>
        <v>0.3</v>
      </c>
      <c r="AC340" s="207">
        <f>INDEX(Coefficients!$O$3:$O$7,MATCH(S340,Coefficients!$O$3:$O$7)+1)</f>
        <v>0.4</v>
      </c>
      <c r="AD340" s="212">
        <f>INDEX(Coefficients!$P$3:$P$7,MATCH(S340,Coefficients!$O$3:$O$7))</f>
        <v>50</v>
      </c>
      <c r="AE340" s="212">
        <f>INDEX(Coefficients!$P$3:$P$7,MATCH(S340,Coefficients!$O$3:$O$7)+1)</f>
        <v>41.8</v>
      </c>
      <c r="AF340" s="212">
        <f t="shared" si="483"/>
        <v>44.26</v>
      </c>
      <c r="AG340" s="136">
        <f t="shared" si="484"/>
        <v>2026</v>
      </c>
      <c r="AH340" s="137">
        <f t="shared" si="485"/>
        <v>19.736000000000001</v>
      </c>
      <c r="AI340" s="207">
        <f t="shared" si="505"/>
        <v>525.83100000000002</v>
      </c>
      <c r="AJ340" s="213">
        <f t="shared" si="506"/>
        <v>19.475222222222222</v>
      </c>
      <c r="AK340" s="136">
        <v>38</v>
      </c>
      <c r="AL340" s="137">
        <f t="shared" si="486"/>
        <v>62.05</v>
      </c>
      <c r="AM340" s="214">
        <f t="shared" si="487"/>
        <v>0.96792546893035869</v>
      </c>
      <c r="AN340" s="207">
        <f>INDEX(Coefficients!$K$3:$K$10,MATCH(S340,Coefficients!$K$3:$K$10))</f>
        <v>0.35</v>
      </c>
      <c r="AO340" s="207">
        <f>INDEX(Coefficients!$K$3:$K$10,MATCH(S340,Coefficients!$K$3:$K$10)+1)</f>
        <v>0.4</v>
      </c>
      <c r="AP340" s="207">
        <f>INDEX(Coefficients!$L$3:$L$10,MATCH(S340,Coefficients!$K$3:$K$10))</f>
        <v>0.19142307491680963</v>
      </c>
      <c r="AQ340" s="207">
        <f>INDEX(Coefficients!$L$3:$L$10,MATCH(S340,Coefficients!$K$3:$K$10)+1)</f>
        <v>0.35425563574488944</v>
      </c>
      <c r="AR340" s="214">
        <f>INDEX(Coefficients!$M$3:$M$10,MATCH(S340,Coefficients!$K$3:$K$10))</f>
        <v>0.20023799980895765</v>
      </c>
      <c r="AS340" s="214">
        <f>INDEX(Coefficients!$M$3:$M$10,MATCH(S340,Coefficients!$K$3:$K$10)+1)</f>
        <v>0.20987997823914079</v>
      </c>
      <c r="AT340" s="92">
        <f t="shared" si="507"/>
        <v>2.5655609924804158E-5</v>
      </c>
      <c r="AU340" s="140">
        <f t="shared" si="488"/>
        <v>0.20409479118103091</v>
      </c>
      <c r="AV340" s="215">
        <f t="shared" si="508"/>
        <v>1.3093279997352535E-5</v>
      </c>
      <c r="AW340" s="118">
        <f t="shared" si="509"/>
        <v>4.1318366797373413E-2</v>
      </c>
      <c r="AX340" s="136">
        <f t="shared" si="489"/>
        <v>0.71366705445737511</v>
      </c>
      <c r="AY340" s="205">
        <f t="shared" si="490"/>
        <v>84.741590689541354</v>
      </c>
      <c r="AZ340" s="137">
        <f t="shared" si="491"/>
        <v>437.89999999999986</v>
      </c>
      <c r="BA340" s="213">
        <f t="shared" si="510"/>
        <v>10803.65</v>
      </c>
      <c r="BB340" s="228">
        <f t="shared" si="511"/>
        <v>7.6025685185185181E-4</v>
      </c>
      <c r="BC340" s="136" t="str">
        <f t="shared" si="492"/>
        <v>YES</v>
      </c>
      <c r="BD340" s="209">
        <f t="shared" si="493"/>
        <v>2.9638595923645115</v>
      </c>
      <c r="BE340" s="55">
        <f t="shared" si="494"/>
        <v>5.9277191847290231E-2</v>
      </c>
      <c r="BF340" s="126">
        <f t="shared" si="495"/>
        <v>1.8346334493285659</v>
      </c>
      <c r="BG340" s="46">
        <f t="shared" si="512"/>
        <v>-0.79791060040852202</v>
      </c>
      <c r="BH340" s="204">
        <f>VLOOKUP(M340,Coefficients!$E$4:$I$7,3)</f>
        <v>0.43099999999999999</v>
      </c>
      <c r="BI340" s="136">
        <f t="shared" si="513"/>
        <v>2.5000000000000001E-2</v>
      </c>
      <c r="BJ340" s="50">
        <f t="shared" si="514"/>
        <v>0.42534551944444443</v>
      </c>
      <c r="BK340" s="134">
        <f t="shared" si="515"/>
        <v>11.449494755981329</v>
      </c>
      <c r="BL340" s="46"/>
      <c r="CB340" s="205" t="str">
        <f t="shared" si="496"/>
        <v>splash</v>
      </c>
      <c r="CC340" s="212">
        <f t="shared" si="497"/>
        <v>1</v>
      </c>
      <c r="CD340" s="205">
        <f>IF(CB340="atmospheric",IF(CC340&gt;=1,Coefficients!$T$5,Coefficients!$T$4),Coefficients!$T$3)</f>
        <v>7.35</v>
      </c>
      <c r="CE340" s="136">
        <f>IF(S340&lt;Coefficients!$V$3,Coefficients!$X$3-(Coefficients!$X$4-Coefficients!$X$3)*(Coefficients!$V$3-S340)/(Coefficients!$V$4-Coefficients!$V$3),IF(S340&gt;Coefficients!$V$6,(Coefficients!$X$6-Coefficients!$X$5)*(S340-Coefficients!$V$6)/(Coefficients!$V$6-Coefficients!$V$5)+Coefficients!$X$6,VLOOKUP(S340,Coefficients!$V$3:$X$6,3)))</f>
        <v>5.1999999999999975</v>
      </c>
      <c r="CF340" s="119">
        <f t="shared" si="516"/>
        <v>1.6409601519999992E-4</v>
      </c>
      <c r="CG340" s="136">
        <f>VLOOKUP(CB340,Coefficients!$Z$4:$AD$7,4,FALSE)</f>
        <v>0.26500000000000001</v>
      </c>
      <c r="CH340" s="136">
        <f>VLOOKUP(CB340,Coefficients!$Z$4:$AD$7,2,FALSE)</f>
        <v>0.37</v>
      </c>
      <c r="CI340" s="214">
        <f t="shared" si="498"/>
        <v>6.6806530259260484</v>
      </c>
      <c r="CJ340" s="47">
        <f t="shared" si="499"/>
        <v>0.39431310572205475</v>
      </c>
      <c r="CK340" s="34">
        <v>3.35</v>
      </c>
      <c r="CL340" s="52">
        <f t="shared" si="517"/>
        <v>0.11770540469315066</v>
      </c>
      <c r="CM340" s="204">
        <f>VLOOKUP(N340,Coefficients!$E$12:$I$16,3)</f>
        <v>6.0350000000000001</v>
      </c>
      <c r="CN340" s="205">
        <f t="shared" si="518"/>
        <v>2.5000000000000001E-2</v>
      </c>
      <c r="CO340" s="203">
        <f t="shared" si="519"/>
        <v>5.9558241527777778</v>
      </c>
      <c r="CP340" s="189">
        <f t="shared" si="520"/>
        <v>160.31949153676871</v>
      </c>
      <c r="DV340" s="48">
        <f t="shared" si="500"/>
        <v>6.9772458554588279E-3</v>
      </c>
    </row>
    <row r="341" spans="1:126" s="135" customFormat="1" outlineLevel="1">
      <c r="A341" s="133"/>
      <c r="B341" s="56" t="s">
        <v>89</v>
      </c>
      <c r="C341" s="56" t="s">
        <v>189</v>
      </c>
      <c r="D341" s="56">
        <v>2027</v>
      </c>
      <c r="E341" s="57">
        <f>'MRI-CGCM2.3.2 (Likely)'!N55</f>
        <v>19.757000000000001</v>
      </c>
      <c r="F341" s="57">
        <f>'MRI-CGCM2.3.2 (Likely)'!T55</f>
        <v>62.037500000000001</v>
      </c>
      <c r="G341" s="57">
        <f>'MRI-CGCM2.3.2 (Likely)'!L55</f>
        <v>441.04999999999984</v>
      </c>
      <c r="H341" s="146">
        <f t="shared" si="470"/>
        <v>2007</v>
      </c>
      <c r="I341" s="141" t="str">
        <f t="shared" si="471"/>
        <v>Pile No 243 @ Berth 107</v>
      </c>
      <c r="J341" s="205" t="str">
        <f t="shared" si="472"/>
        <v>splash</v>
      </c>
      <c r="K341" s="212">
        <f t="shared" si="473"/>
        <v>1</v>
      </c>
      <c r="L341" s="146" t="str">
        <f t="shared" si="474"/>
        <v>C1</v>
      </c>
      <c r="M341" s="146" t="str">
        <f t="shared" si="475"/>
        <v>CB4</v>
      </c>
      <c r="N341" s="146" t="str">
        <f t="shared" si="476"/>
        <v>CL5</v>
      </c>
      <c r="O341" s="146">
        <f t="shared" si="477"/>
        <v>0</v>
      </c>
      <c r="P341" s="146">
        <f t="shared" si="478"/>
        <v>50</v>
      </c>
      <c r="Q341" s="146">
        <f t="shared" si="479"/>
        <v>1200</v>
      </c>
      <c r="R341" s="146">
        <f t="shared" si="480"/>
        <v>60</v>
      </c>
      <c r="S341" s="146">
        <f t="shared" si="481"/>
        <v>0.37</v>
      </c>
      <c r="T341" s="146">
        <f t="shared" si="482"/>
        <v>310</v>
      </c>
      <c r="U341" s="205"/>
      <c r="V341" s="237">
        <f t="shared" si="501"/>
        <v>6.0007456718299983E-2</v>
      </c>
      <c r="W341" s="214">
        <f t="shared" si="502"/>
        <v>1.8711466928790534</v>
      </c>
      <c r="X341" s="205"/>
      <c r="Y341" s="238">
        <f t="shared" si="503"/>
        <v>0.12398213881110844</v>
      </c>
      <c r="Z341" s="214">
        <f t="shared" si="504"/>
        <v>0.41534016501721327</v>
      </c>
      <c r="AA341" s="205"/>
      <c r="AB341" s="207">
        <f>INDEX(Coefficients!$O$3:$O$7,MATCH(S341,Coefficients!$O$3:$O$7))</f>
        <v>0.3</v>
      </c>
      <c r="AC341" s="207">
        <f>INDEX(Coefficients!$O$3:$O$7,MATCH(S341,Coefficients!$O$3:$O$7)+1)</f>
        <v>0.4</v>
      </c>
      <c r="AD341" s="212">
        <f>INDEX(Coefficients!$P$3:$P$7,MATCH(S341,Coefficients!$O$3:$O$7))</f>
        <v>50</v>
      </c>
      <c r="AE341" s="212">
        <f>INDEX(Coefficients!$P$3:$P$7,MATCH(S341,Coefficients!$O$3:$O$7)+1)</f>
        <v>41.8</v>
      </c>
      <c r="AF341" s="212">
        <f t="shared" si="483"/>
        <v>44.26</v>
      </c>
      <c r="AG341" s="136">
        <f t="shared" si="484"/>
        <v>2027</v>
      </c>
      <c r="AH341" s="137">
        <f t="shared" si="485"/>
        <v>19.757000000000001</v>
      </c>
      <c r="AI341" s="207">
        <f t="shared" si="505"/>
        <v>545.58799999999997</v>
      </c>
      <c r="AJ341" s="213">
        <f t="shared" si="506"/>
        <v>19.485285714285713</v>
      </c>
      <c r="AK341" s="136">
        <v>39</v>
      </c>
      <c r="AL341" s="137">
        <f t="shared" si="486"/>
        <v>62.037500000000001</v>
      </c>
      <c r="AM341" s="214">
        <f t="shared" si="487"/>
        <v>0.9685318350281068</v>
      </c>
      <c r="AN341" s="207">
        <f>INDEX(Coefficients!$K$3:$K$10,MATCH(S341,Coefficients!$K$3:$K$10))</f>
        <v>0.35</v>
      </c>
      <c r="AO341" s="207">
        <f>INDEX(Coefficients!$K$3:$K$10,MATCH(S341,Coefficients!$K$3:$K$10)+1)</f>
        <v>0.4</v>
      </c>
      <c r="AP341" s="207">
        <f>INDEX(Coefficients!$L$3:$L$10,MATCH(S341,Coefficients!$K$3:$K$10))</f>
        <v>0.19142307491680963</v>
      </c>
      <c r="AQ341" s="207">
        <f>INDEX(Coefficients!$L$3:$L$10,MATCH(S341,Coefficients!$K$3:$K$10)+1)</f>
        <v>0.35425563574488944</v>
      </c>
      <c r="AR341" s="214">
        <f>INDEX(Coefficients!$M$3:$M$10,MATCH(S341,Coefficients!$K$3:$K$10))</f>
        <v>0.20023799980895765</v>
      </c>
      <c r="AS341" s="214">
        <f>INDEX(Coefficients!$M$3:$M$10,MATCH(S341,Coefficients!$K$3:$K$10)+1)</f>
        <v>0.20987997823914079</v>
      </c>
      <c r="AT341" s="92">
        <f t="shared" si="507"/>
        <v>2.5655609924804158E-5</v>
      </c>
      <c r="AU341" s="140">
        <f t="shared" si="488"/>
        <v>0.20409479118103091</v>
      </c>
      <c r="AV341" s="215">
        <f t="shared" si="508"/>
        <v>1.2996455605356257E-5</v>
      </c>
      <c r="AW341" s="118">
        <f t="shared" si="509"/>
        <v>4.1012818780051259E-2</v>
      </c>
      <c r="AX341" s="136">
        <f t="shared" si="489"/>
        <v>0.71366705445737511</v>
      </c>
      <c r="AY341" s="205">
        <f t="shared" si="490"/>
        <v>84.741590689541354</v>
      </c>
      <c r="AZ341" s="137">
        <f t="shared" si="491"/>
        <v>441.04999999999984</v>
      </c>
      <c r="BA341" s="213">
        <f t="shared" si="510"/>
        <v>11244.699999999999</v>
      </c>
      <c r="BB341" s="228">
        <f t="shared" si="511"/>
        <v>7.6303321428571427E-4</v>
      </c>
      <c r="BC341" s="136" t="str">
        <f t="shared" si="492"/>
        <v>YES</v>
      </c>
      <c r="BD341" s="209">
        <f t="shared" si="493"/>
        <v>3.000372835914999</v>
      </c>
      <c r="BE341" s="55">
        <f t="shared" si="494"/>
        <v>6.0007456718299983E-2</v>
      </c>
      <c r="BF341" s="126">
        <f t="shared" si="495"/>
        <v>1.8711466928790534</v>
      </c>
      <c r="BG341" s="46">
        <f t="shared" si="512"/>
        <v>-0.80112786261738278</v>
      </c>
      <c r="BH341" s="204">
        <f>VLOOKUP(M341,Coefficients!$E$4:$I$7,3)</f>
        <v>0.43099999999999999</v>
      </c>
      <c r="BI341" s="136">
        <f t="shared" si="513"/>
        <v>2.5000000000000001E-2</v>
      </c>
      <c r="BJ341" s="50">
        <f t="shared" si="514"/>
        <v>0.42545395357142851</v>
      </c>
      <c r="BK341" s="134">
        <f t="shared" si="515"/>
        <v>11.874948709552758</v>
      </c>
      <c r="BL341" s="46"/>
      <c r="CB341" s="205" t="str">
        <f t="shared" si="496"/>
        <v>splash</v>
      </c>
      <c r="CC341" s="212">
        <f t="shared" si="497"/>
        <v>1</v>
      </c>
      <c r="CD341" s="205">
        <f>IF(CB341="atmospheric",IF(CC341&gt;=1,Coefficients!$T$5,Coefficients!$T$4),Coefficients!$T$3)</f>
        <v>7.35</v>
      </c>
      <c r="CE341" s="136">
        <f>IF(S341&lt;Coefficients!$V$3,Coefficients!$X$3-(Coefficients!$X$4-Coefficients!$X$3)*(Coefficients!$V$3-S341)/(Coefficients!$V$4-Coefficients!$V$3),IF(S341&gt;Coefficients!$V$6,(Coefficients!$X$6-Coefficients!$X$5)*(S341-Coefficients!$V$6)/(Coefficients!$V$6-Coefficients!$V$5)+Coefficients!$X$6,VLOOKUP(S341,Coefficients!$V$3:$X$6,3)))</f>
        <v>5.1999999999999975</v>
      </c>
      <c r="CF341" s="119">
        <f t="shared" si="516"/>
        <v>1.6409601519999992E-4</v>
      </c>
      <c r="CG341" s="136">
        <f>VLOOKUP(CB341,Coefficients!$Z$4:$AD$7,4,FALSE)</f>
        <v>0.26500000000000001</v>
      </c>
      <c r="CH341" s="136">
        <f>VLOOKUP(CB341,Coefficients!$Z$4:$AD$7,2,FALSE)</f>
        <v>0.37</v>
      </c>
      <c r="CI341" s="214">
        <f t="shared" si="498"/>
        <v>6.6803362063166816</v>
      </c>
      <c r="CJ341" s="47">
        <f t="shared" si="499"/>
        <v>0.41534016501721327</v>
      </c>
      <c r="CK341" s="34">
        <v>3.35</v>
      </c>
      <c r="CL341" s="52">
        <f t="shared" si="517"/>
        <v>0.12398213881110844</v>
      </c>
      <c r="CM341" s="204">
        <f>VLOOKUP(N341,Coefficients!$E$12:$I$16,3)</f>
        <v>6.0350000000000001</v>
      </c>
      <c r="CN341" s="205">
        <f t="shared" si="518"/>
        <v>2.5000000000000001E-2</v>
      </c>
      <c r="CO341" s="203">
        <f t="shared" si="519"/>
        <v>5.9573424821428569</v>
      </c>
      <c r="CP341" s="189">
        <f t="shared" si="520"/>
        <v>166.27683401891156</v>
      </c>
      <c r="DV341" s="48">
        <f t="shared" si="500"/>
        <v>7.4398528285498497E-3</v>
      </c>
    </row>
    <row r="342" spans="1:126" s="135" customFormat="1" outlineLevel="1">
      <c r="A342" s="133"/>
      <c r="B342" s="56" t="s">
        <v>89</v>
      </c>
      <c r="C342" s="56" t="s">
        <v>189</v>
      </c>
      <c r="D342" s="56">
        <v>2028</v>
      </c>
      <c r="E342" s="57">
        <f>'MRI-CGCM2.3.2 (Likely)'!N56</f>
        <v>19.778000000000002</v>
      </c>
      <c r="F342" s="57">
        <f>'MRI-CGCM2.3.2 (Likely)'!T56</f>
        <v>62.024999999999999</v>
      </c>
      <c r="G342" s="57">
        <f>'MRI-CGCM2.3.2 (Likely)'!L56</f>
        <v>444.19999999999982</v>
      </c>
      <c r="H342" s="146">
        <f t="shared" si="470"/>
        <v>2007</v>
      </c>
      <c r="I342" s="141" t="str">
        <f t="shared" si="471"/>
        <v>Pile No 243 @ Berth 107</v>
      </c>
      <c r="J342" s="205" t="str">
        <f t="shared" si="472"/>
        <v>splash</v>
      </c>
      <c r="K342" s="212">
        <f t="shared" si="473"/>
        <v>1</v>
      </c>
      <c r="L342" s="146" t="str">
        <f t="shared" si="474"/>
        <v>C1</v>
      </c>
      <c r="M342" s="146" t="str">
        <f t="shared" si="475"/>
        <v>CB4</v>
      </c>
      <c r="N342" s="146" t="str">
        <f t="shared" si="476"/>
        <v>CL5</v>
      </c>
      <c r="O342" s="146">
        <f t="shared" si="477"/>
        <v>0</v>
      </c>
      <c r="P342" s="146">
        <f t="shared" si="478"/>
        <v>50</v>
      </c>
      <c r="Q342" s="146">
        <f t="shared" si="479"/>
        <v>1200</v>
      </c>
      <c r="R342" s="146">
        <f t="shared" si="480"/>
        <v>60</v>
      </c>
      <c r="S342" s="146">
        <f t="shared" si="481"/>
        <v>0.37</v>
      </c>
      <c r="T342" s="146">
        <f t="shared" si="482"/>
        <v>310</v>
      </c>
      <c r="U342" s="205"/>
      <c r="V342" s="237">
        <f t="shared" si="501"/>
        <v>6.0725416108295641E-2</v>
      </c>
      <c r="W342" s="214">
        <f t="shared" si="502"/>
        <v>1.9070446623788364</v>
      </c>
      <c r="X342" s="205"/>
      <c r="Y342" s="238">
        <f t="shared" si="503"/>
        <v>0.13023279026482279</v>
      </c>
      <c r="Z342" s="214">
        <f t="shared" si="504"/>
        <v>0.43627984738715636</v>
      </c>
      <c r="AA342" s="205"/>
      <c r="AB342" s="207">
        <f>INDEX(Coefficients!$O$3:$O$7,MATCH(S342,Coefficients!$O$3:$O$7))</f>
        <v>0.3</v>
      </c>
      <c r="AC342" s="207">
        <f>INDEX(Coefficients!$O$3:$O$7,MATCH(S342,Coefficients!$O$3:$O$7)+1)</f>
        <v>0.4</v>
      </c>
      <c r="AD342" s="212">
        <f>INDEX(Coefficients!$P$3:$P$7,MATCH(S342,Coefficients!$O$3:$O$7))</f>
        <v>50</v>
      </c>
      <c r="AE342" s="212">
        <f>INDEX(Coefficients!$P$3:$P$7,MATCH(S342,Coefficients!$O$3:$O$7)+1)</f>
        <v>41.8</v>
      </c>
      <c r="AF342" s="212">
        <f t="shared" si="483"/>
        <v>44.26</v>
      </c>
      <c r="AG342" s="136">
        <f t="shared" si="484"/>
        <v>2028</v>
      </c>
      <c r="AH342" s="137">
        <f t="shared" si="485"/>
        <v>19.778000000000002</v>
      </c>
      <c r="AI342" s="207">
        <f t="shared" si="505"/>
        <v>565.36599999999999</v>
      </c>
      <c r="AJ342" s="213">
        <f t="shared" si="506"/>
        <v>19.495379310344827</v>
      </c>
      <c r="AK342" s="136">
        <v>40</v>
      </c>
      <c r="AL342" s="137">
        <f t="shared" si="486"/>
        <v>62.024999999999999</v>
      </c>
      <c r="AM342" s="214">
        <f t="shared" si="487"/>
        <v>0.96914035463185533</v>
      </c>
      <c r="AN342" s="207">
        <f>INDEX(Coefficients!$K$3:$K$10,MATCH(S342,Coefficients!$K$3:$K$10))</f>
        <v>0.35</v>
      </c>
      <c r="AO342" s="207">
        <f>INDEX(Coefficients!$K$3:$K$10,MATCH(S342,Coefficients!$K$3:$K$10)+1)</f>
        <v>0.4</v>
      </c>
      <c r="AP342" s="207">
        <f>INDEX(Coefficients!$L$3:$L$10,MATCH(S342,Coefficients!$K$3:$K$10))</f>
        <v>0.19142307491680963</v>
      </c>
      <c r="AQ342" s="207">
        <f>INDEX(Coefficients!$L$3:$L$10,MATCH(S342,Coefficients!$K$3:$K$10)+1)</f>
        <v>0.35425563574488944</v>
      </c>
      <c r="AR342" s="214">
        <f>INDEX(Coefficients!$M$3:$M$10,MATCH(S342,Coefficients!$K$3:$K$10))</f>
        <v>0.20023799980895765</v>
      </c>
      <c r="AS342" s="214">
        <f>INDEX(Coefficients!$M$3:$M$10,MATCH(S342,Coefficients!$K$3:$K$10)+1)</f>
        <v>0.20987997823914079</v>
      </c>
      <c r="AT342" s="92">
        <f t="shared" si="507"/>
        <v>2.5655609924804158E-5</v>
      </c>
      <c r="AU342" s="140">
        <f t="shared" si="488"/>
        <v>0.20409479118103091</v>
      </c>
      <c r="AV342" s="215">
        <f t="shared" si="508"/>
        <v>1.2903708090730619E-5</v>
      </c>
      <c r="AW342" s="118">
        <f t="shared" si="509"/>
        <v>4.0720136134478745E-2</v>
      </c>
      <c r="AX342" s="136">
        <f t="shared" si="489"/>
        <v>0.71366705445737511</v>
      </c>
      <c r="AY342" s="205">
        <f t="shared" si="490"/>
        <v>84.741590689541354</v>
      </c>
      <c r="AZ342" s="137">
        <f t="shared" si="491"/>
        <v>444.19999999999982</v>
      </c>
      <c r="BA342" s="213">
        <f t="shared" si="510"/>
        <v>11688.899999999998</v>
      </c>
      <c r="BB342" s="228">
        <f t="shared" si="511"/>
        <v>7.6582448275862053E-4</v>
      </c>
      <c r="BC342" s="136" t="str">
        <f t="shared" si="492"/>
        <v>YES</v>
      </c>
      <c r="BD342" s="209">
        <f t="shared" si="493"/>
        <v>3.036270805414782</v>
      </c>
      <c r="BE342" s="55">
        <f t="shared" si="494"/>
        <v>6.0725416108295641E-2</v>
      </c>
      <c r="BF342" s="126">
        <f t="shared" si="495"/>
        <v>1.9070446623788364</v>
      </c>
      <c r="BG342" s="46">
        <f t="shared" si="512"/>
        <v>-0.80416818523532596</v>
      </c>
      <c r="BH342" s="204">
        <f>VLOOKUP(M342,Coefficients!$E$4:$I$7,3)</f>
        <v>0.43099999999999999</v>
      </c>
      <c r="BI342" s="136">
        <f t="shared" si="513"/>
        <v>2.5000000000000001E-2</v>
      </c>
      <c r="BJ342" s="50">
        <f t="shared" si="514"/>
        <v>0.42556271206896551</v>
      </c>
      <c r="BK342" s="134">
        <f t="shared" si="515"/>
        <v>12.300511421621723</v>
      </c>
      <c r="BL342" s="46"/>
      <c r="CB342" s="205" t="str">
        <f t="shared" si="496"/>
        <v>splash</v>
      </c>
      <c r="CC342" s="212">
        <f t="shared" si="497"/>
        <v>1</v>
      </c>
      <c r="CD342" s="205">
        <f>IF(CB342="atmospheric",IF(CC342&gt;=1,Coefficients!$T$5,Coefficients!$T$4),Coefficients!$T$3)</f>
        <v>7.35</v>
      </c>
      <c r="CE342" s="136">
        <f>IF(S342&lt;Coefficients!$V$3,Coefficients!$X$3-(Coefficients!$X$4-Coefficients!$X$3)*(Coefficients!$V$3-S342)/(Coefficients!$V$4-Coefficients!$V$3),IF(S342&gt;Coefficients!$V$6,(Coefficients!$X$6-Coefficients!$X$5)*(S342-Coefficients!$V$6)/(Coefficients!$V$6-Coefficients!$V$5)+Coefficients!$X$6,VLOOKUP(S342,Coefficients!$V$3:$X$6,3)))</f>
        <v>5.1999999999999975</v>
      </c>
      <c r="CF342" s="119">
        <f t="shared" si="516"/>
        <v>1.6409601519999992E-4</v>
      </c>
      <c r="CG342" s="136">
        <f>VLOOKUP(CB342,Coefficients!$Z$4:$AD$7,4,FALSE)</f>
        <v>0.26500000000000001</v>
      </c>
      <c r="CH342" s="136">
        <f>VLOOKUP(CB342,Coefficients!$Z$4:$AD$7,2,FALSE)</f>
        <v>0.37</v>
      </c>
      <c r="CI342" s="214">
        <f t="shared" si="498"/>
        <v>6.6799856195524656</v>
      </c>
      <c r="CJ342" s="47">
        <f t="shared" si="499"/>
        <v>0.43627984738715636</v>
      </c>
      <c r="CK342" s="34">
        <v>3.35</v>
      </c>
      <c r="CL342" s="52">
        <f t="shared" si="517"/>
        <v>0.13023279026482279</v>
      </c>
      <c r="CM342" s="204">
        <f>VLOOKUP(N342,Coefficients!$E$12:$I$16,3)</f>
        <v>6.0350000000000001</v>
      </c>
      <c r="CN342" s="205">
        <f t="shared" si="518"/>
        <v>2.5000000000000001E-2</v>
      </c>
      <c r="CO342" s="203">
        <f t="shared" si="519"/>
        <v>5.9588653534482763</v>
      </c>
      <c r="CP342" s="189">
        <f t="shared" si="520"/>
        <v>172.23569937235985</v>
      </c>
      <c r="DV342" s="48">
        <f t="shared" si="500"/>
        <v>7.9084403797757569E-3</v>
      </c>
    </row>
    <row r="343" spans="1:126" s="135" customFormat="1" outlineLevel="1">
      <c r="A343" s="133"/>
      <c r="B343" s="56" t="s">
        <v>89</v>
      </c>
      <c r="C343" s="56" t="s">
        <v>189</v>
      </c>
      <c r="D343" s="56">
        <v>2028</v>
      </c>
      <c r="E343" s="57">
        <f>'MRI-CGCM2.3.2 (Likely)'!N57</f>
        <v>19.799000000000003</v>
      </c>
      <c r="F343" s="57">
        <f>'MRI-CGCM2.3.2 (Likely)'!T57</f>
        <v>62.012500000000003</v>
      </c>
      <c r="G343" s="57">
        <f>'MRI-CGCM2.3.2 (Likely)'!L57</f>
        <v>447.3499999999998</v>
      </c>
      <c r="H343" s="146">
        <f t="shared" si="470"/>
        <v>2007</v>
      </c>
      <c r="I343" s="141" t="str">
        <f t="shared" si="471"/>
        <v>Pile No 243 @ Berth 107</v>
      </c>
      <c r="J343" s="205" t="str">
        <f t="shared" si="472"/>
        <v>splash</v>
      </c>
      <c r="K343" s="212">
        <f t="shared" si="473"/>
        <v>1</v>
      </c>
      <c r="L343" s="146" t="str">
        <f t="shared" si="474"/>
        <v>C1</v>
      </c>
      <c r="M343" s="146" t="str">
        <f t="shared" si="475"/>
        <v>CB4</v>
      </c>
      <c r="N343" s="146" t="str">
        <f t="shared" si="476"/>
        <v>CL5</v>
      </c>
      <c r="O343" s="146">
        <f t="shared" si="477"/>
        <v>0</v>
      </c>
      <c r="P343" s="146">
        <f t="shared" si="478"/>
        <v>50</v>
      </c>
      <c r="Q343" s="146">
        <f t="shared" si="479"/>
        <v>1200</v>
      </c>
      <c r="R343" s="146">
        <f t="shared" si="480"/>
        <v>60</v>
      </c>
      <c r="S343" s="146">
        <f t="shared" si="481"/>
        <v>0.37</v>
      </c>
      <c r="T343" s="146">
        <f t="shared" si="482"/>
        <v>310</v>
      </c>
      <c r="U343" s="205"/>
      <c r="V343" s="237">
        <f t="shared" si="501"/>
        <v>6.3201790192435089E-2</v>
      </c>
      <c r="W343" s="214">
        <f t="shared" si="502"/>
        <v>2.0308633665858089</v>
      </c>
      <c r="X343" s="205"/>
      <c r="Y343" s="238">
        <f t="shared" si="503"/>
        <v>0.14237654789657547</v>
      </c>
      <c r="Z343" s="214">
        <f t="shared" si="504"/>
        <v>0.47696143545352782</v>
      </c>
      <c r="AA343" s="205"/>
      <c r="AB343" s="207">
        <f>INDEX(Coefficients!$O$3:$O$7,MATCH(S343,Coefficients!$O$3:$O$7))</f>
        <v>0.3</v>
      </c>
      <c r="AC343" s="207">
        <f>INDEX(Coefficients!$O$3:$O$7,MATCH(S343,Coefficients!$O$3:$O$7)+1)</f>
        <v>0.4</v>
      </c>
      <c r="AD343" s="212">
        <f>INDEX(Coefficients!$P$3:$P$7,MATCH(S343,Coefficients!$O$3:$O$7))</f>
        <v>50</v>
      </c>
      <c r="AE343" s="212">
        <f>INDEX(Coefficients!$P$3:$P$7,MATCH(S343,Coefficients!$O$3:$O$7)+1)</f>
        <v>41.8</v>
      </c>
      <c r="AF343" s="212">
        <f t="shared" si="483"/>
        <v>44.26</v>
      </c>
      <c r="AG343" s="136">
        <f t="shared" si="484"/>
        <v>2028</v>
      </c>
      <c r="AH343" s="137">
        <f t="shared" si="485"/>
        <v>19.799000000000003</v>
      </c>
      <c r="AI343" s="207">
        <f t="shared" si="505"/>
        <v>585.16499999999996</v>
      </c>
      <c r="AJ343" s="213">
        <f t="shared" si="506"/>
        <v>20.178103448275859</v>
      </c>
      <c r="AK343" s="136">
        <v>41</v>
      </c>
      <c r="AL343" s="137">
        <f t="shared" si="486"/>
        <v>62.012500000000003</v>
      </c>
      <c r="AM343" s="214">
        <f t="shared" si="487"/>
        <v>1.011098736849307</v>
      </c>
      <c r="AN343" s="207">
        <f>INDEX(Coefficients!$K$3:$K$10,MATCH(S343,Coefficients!$K$3:$K$10))</f>
        <v>0.35</v>
      </c>
      <c r="AO343" s="207">
        <f>INDEX(Coefficients!$K$3:$K$10,MATCH(S343,Coefficients!$K$3:$K$10)+1)</f>
        <v>0.4</v>
      </c>
      <c r="AP343" s="207">
        <f>INDEX(Coefficients!$L$3:$L$10,MATCH(S343,Coefficients!$K$3:$K$10))</f>
        <v>0.19142307491680963</v>
      </c>
      <c r="AQ343" s="207">
        <f>INDEX(Coefficients!$L$3:$L$10,MATCH(S343,Coefficients!$K$3:$K$10)+1)</f>
        <v>0.35425563574488944</v>
      </c>
      <c r="AR343" s="214">
        <f>INDEX(Coefficients!$M$3:$M$10,MATCH(S343,Coefficients!$K$3:$K$10))</f>
        <v>0.20023799980895765</v>
      </c>
      <c r="AS343" s="214">
        <f>INDEX(Coefficients!$M$3:$M$10,MATCH(S343,Coefficients!$K$3:$K$10)+1)</f>
        <v>0.20987997823914079</v>
      </c>
      <c r="AT343" s="92">
        <f t="shared" si="507"/>
        <v>2.5655609924804158E-5</v>
      </c>
      <c r="AU343" s="140">
        <f t="shared" si="488"/>
        <v>0.20409479118103091</v>
      </c>
      <c r="AV343" s="215">
        <f t="shared" si="508"/>
        <v>1.2903708090730619E-5</v>
      </c>
      <c r="AW343" s="118">
        <f t="shared" si="509"/>
        <v>4.0720136134478745E-2</v>
      </c>
      <c r="AX343" s="136">
        <f t="shared" si="489"/>
        <v>0.71366705445737511</v>
      </c>
      <c r="AY343" s="205">
        <f t="shared" si="490"/>
        <v>84.741590689541354</v>
      </c>
      <c r="AZ343" s="137">
        <f t="shared" si="491"/>
        <v>447.3499999999998</v>
      </c>
      <c r="BA343" s="213">
        <f t="shared" si="510"/>
        <v>12136.249999999998</v>
      </c>
      <c r="BB343" s="228">
        <f t="shared" si="511"/>
        <v>7.9513362068965511E-4</v>
      </c>
      <c r="BC343" s="136" t="str">
        <f t="shared" si="492"/>
        <v>YES</v>
      </c>
      <c r="BD343" s="209">
        <f t="shared" si="493"/>
        <v>3.1600895096217547</v>
      </c>
      <c r="BE343" s="55">
        <f t="shared" si="494"/>
        <v>6.3201790192435089E-2</v>
      </c>
      <c r="BF343" s="126">
        <f t="shared" si="495"/>
        <v>2.0308633665858089</v>
      </c>
      <c r="BG343" s="46">
        <f t="shared" si="512"/>
        <v>-0.79618219086900677</v>
      </c>
      <c r="BH343" s="204">
        <f>VLOOKUP(M343,Coefficients!$E$4:$I$7,3)</f>
        <v>0.43099999999999999</v>
      </c>
      <c r="BI343" s="136">
        <f t="shared" si="513"/>
        <v>7.2999999999999995E-2</v>
      </c>
      <c r="BJ343" s="50">
        <f t="shared" si="514"/>
        <v>0.43660366879310336</v>
      </c>
      <c r="BK343" s="134">
        <f t="shared" si="515"/>
        <v>12.737115090414825</v>
      </c>
      <c r="BL343" s="46"/>
      <c r="CB343" s="205" t="str">
        <f t="shared" si="496"/>
        <v>splash</v>
      </c>
      <c r="CC343" s="212">
        <f t="shared" si="497"/>
        <v>1</v>
      </c>
      <c r="CD343" s="205">
        <f>IF(CB343="atmospheric",IF(CC343&gt;=1,Coefficients!$T$5,Coefficients!$T$4),Coefficients!$T$3)</f>
        <v>7.35</v>
      </c>
      <c r="CE343" s="136">
        <f>IF(S343&lt;Coefficients!$V$3,Coefficients!$X$3-(Coefficients!$X$4-Coefficients!$X$3)*(Coefficients!$V$3-S343)/(Coefficients!$V$4-Coefficients!$V$3),IF(S343&gt;Coefficients!$V$6,(Coefficients!$X$6-Coefficients!$X$5)*(S343-Coefficients!$V$6)/(Coefficients!$V$6-Coefficients!$V$5)+Coefficients!$X$6,VLOOKUP(S343,Coefficients!$V$3:$X$6,3)))</f>
        <v>5.1999999999999975</v>
      </c>
      <c r="CF343" s="119">
        <f t="shared" si="516"/>
        <v>1.6409601519999992E-4</v>
      </c>
      <c r="CG343" s="136">
        <f>VLOOKUP(CB343,Coefficients!$Z$4:$AD$7,4,FALSE)</f>
        <v>0.26500000000000001</v>
      </c>
      <c r="CH343" s="136">
        <f>VLOOKUP(CB343,Coefficients!$Z$4:$AD$7,2,FALSE)</f>
        <v>0.37</v>
      </c>
      <c r="CI343" s="214">
        <f t="shared" si="498"/>
        <v>6.6673418074094881</v>
      </c>
      <c r="CJ343" s="47">
        <f t="shared" si="499"/>
        <v>0.47696143545352782</v>
      </c>
      <c r="CK343" s="34">
        <v>3.35</v>
      </c>
      <c r="CL343" s="52">
        <f t="shared" si="517"/>
        <v>0.14237654789657547</v>
      </c>
      <c r="CM343" s="204">
        <f>VLOOKUP(N343,Coefficients!$E$12:$I$16,3)</f>
        <v>6.0350000000000001</v>
      </c>
      <c r="CN343" s="205">
        <f t="shared" si="518"/>
        <v>7.2999999999999995E-2</v>
      </c>
      <c r="CO343" s="203">
        <f t="shared" si="519"/>
        <v>6.1134643646551714</v>
      </c>
      <c r="CP343" s="189">
        <f t="shared" si="520"/>
        <v>178.349163737015</v>
      </c>
      <c r="DV343" s="48">
        <f t="shared" si="500"/>
        <v>8.9984527084825492E-3</v>
      </c>
    </row>
    <row r="344" spans="1:126" s="135" customFormat="1" outlineLevel="1">
      <c r="A344" s="133"/>
      <c r="B344" s="56" t="s">
        <v>89</v>
      </c>
      <c r="C344" s="56" t="s">
        <v>189</v>
      </c>
      <c r="D344" s="56">
        <v>2030</v>
      </c>
      <c r="E344" s="57">
        <f>'MRI-CGCM2.3.2 (Likely)'!N58</f>
        <v>19.82</v>
      </c>
      <c r="F344" s="57">
        <f>'MRI-CGCM2.3.2 (Likely)'!T58</f>
        <v>62</v>
      </c>
      <c r="G344" s="57">
        <f>'MRI-CGCM2.3.2 (Likely)'!L58</f>
        <v>450.5</v>
      </c>
      <c r="H344" s="146">
        <f t="shared" si="470"/>
        <v>2007</v>
      </c>
      <c r="I344" s="141" t="str">
        <f t="shared" si="471"/>
        <v>Pile No 243 @ Berth 107</v>
      </c>
      <c r="J344" s="205" t="str">
        <f t="shared" si="472"/>
        <v>splash</v>
      </c>
      <c r="K344" s="212">
        <f t="shared" si="473"/>
        <v>1</v>
      </c>
      <c r="L344" s="146" t="str">
        <f t="shared" si="474"/>
        <v>C1</v>
      </c>
      <c r="M344" s="146" t="str">
        <f t="shared" si="475"/>
        <v>CB4</v>
      </c>
      <c r="N344" s="146" t="str">
        <f t="shared" si="476"/>
        <v>CL5</v>
      </c>
      <c r="O344" s="146">
        <f t="shared" si="477"/>
        <v>0</v>
      </c>
      <c r="P344" s="146">
        <f t="shared" si="478"/>
        <v>50</v>
      </c>
      <c r="Q344" s="146">
        <f t="shared" si="479"/>
        <v>1200</v>
      </c>
      <c r="R344" s="146">
        <f t="shared" si="480"/>
        <v>60</v>
      </c>
      <c r="S344" s="146">
        <f t="shared" si="481"/>
        <v>0.37</v>
      </c>
      <c r="T344" s="146">
        <f t="shared" si="482"/>
        <v>310</v>
      </c>
      <c r="U344" s="205"/>
      <c r="V344" s="237">
        <f t="shared" si="501"/>
        <v>6.2127371484061784E-2</v>
      </c>
      <c r="W344" s="214">
        <f t="shared" si="502"/>
        <v>1.9771424311671437</v>
      </c>
      <c r="X344" s="205"/>
      <c r="Y344" s="238">
        <f t="shared" si="503"/>
        <v>0.1426392945825774</v>
      </c>
      <c r="Z344" s="214">
        <f t="shared" si="504"/>
        <v>0.47784163685163428</v>
      </c>
      <c r="AA344" s="205"/>
      <c r="AB344" s="207">
        <f>INDEX(Coefficients!$O$3:$O$7,MATCH(S344,Coefficients!$O$3:$O$7))</f>
        <v>0.3</v>
      </c>
      <c r="AC344" s="207">
        <f>INDEX(Coefficients!$O$3:$O$7,MATCH(S344,Coefficients!$O$3:$O$7)+1)</f>
        <v>0.4</v>
      </c>
      <c r="AD344" s="212">
        <f>INDEX(Coefficients!$P$3:$P$7,MATCH(S344,Coefficients!$O$3:$O$7))</f>
        <v>50</v>
      </c>
      <c r="AE344" s="212">
        <f>INDEX(Coefficients!$P$3:$P$7,MATCH(S344,Coefficients!$O$3:$O$7)+1)</f>
        <v>41.8</v>
      </c>
      <c r="AF344" s="212">
        <f t="shared" si="483"/>
        <v>44.26</v>
      </c>
      <c r="AG344" s="136">
        <f t="shared" si="484"/>
        <v>2030</v>
      </c>
      <c r="AH344" s="137">
        <f t="shared" si="485"/>
        <v>19.82</v>
      </c>
      <c r="AI344" s="207">
        <f t="shared" si="505"/>
        <v>604.98500000000001</v>
      </c>
      <c r="AJ344" s="213">
        <f t="shared" si="506"/>
        <v>19.515645161290323</v>
      </c>
      <c r="AK344" s="136">
        <v>42</v>
      </c>
      <c r="AL344" s="137">
        <f t="shared" si="486"/>
        <v>62</v>
      </c>
      <c r="AM344" s="214">
        <f t="shared" si="487"/>
        <v>0.97036316367866349</v>
      </c>
      <c r="AN344" s="207">
        <f>INDEX(Coefficients!$K$3:$K$10,MATCH(S344,Coefficients!$K$3:$K$10))</f>
        <v>0.35</v>
      </c>
      <c r="AO344" s="207">
        <f>INDEX(Coefficients!$K$3:$K$10,MATCH(S344,Coefficients!$K$3:$K$10)+1)</f>
        <v>0.4</v>
      </c>
      <c r="AP344" s="207">
        <f>INDEX(Coefficients!$L$3:$L$10,MATCH(S344,Coefficients!$K$3:$K$10))</f>
        <v>0.19142307491680963</v>
      </c>
      <c r="AQ344" s="207">
        <f>INDEX(Coefficients!$L$3:$L$10,MATCH(S344,Coefficients!$K$3:$K$10)+1)</f>
        <v>0.35425563574488944</v>
      </c>
      <c r="AR344" s="214">
        <f>INDEX(Coefficients!$M$3:$M$10,MATCH(S344,Coefficients!$K$3:$K$10))</f>
        <v>0.20023799980895765</v>
      </c>
      <c r="AS344" s="214">
        <f>INDEX(Coefficients!$M$3:$M$10,MATCH(S344,Coefficients!$K$3:$K$10)+1)</f>
        <v>0.20987997823914079</v>
      </c>
      <c r="AT344" s="92">
        <f t="shared" si="507"/>
        <v>2.5655609924804158E-5</v>
      </c>
      <c r="AU344" s="140">
        <f t="shared" si="488"/>
        <v>0.20409479118103091</v>
      </c>
      <c r="AV344" s="215">
        <f t="shared" si="508"/>
        <v>1.2729260971561098E-5</v>
      </c>
      <c r="AW344" s="118">
        <f t="shared" si="509"/>
        <v>4.0169634651424167E-2</v>
      </c>
      <c r="AX344" s="136">
        <f t="shared" si="489"/>
        <v>0.71366705445737511</v>
      </c>
      <c r="AY344" s="205">
        <f t="shared" si="490"/>
        <v>84.741590689541354</v>
      </c>
      <c r="AZ344" s="137">
        <f t="shared" si="491"/>
        <v>450.5</v>
      </c>
      <c r="BA344" s="213">
        <f t="shared" si="510"/>
        <v>12586.749999999998</v>
      </c>
      <c r="BB344" s="228">
        <f t="shared" si="511"/>
        <v>7.7144596774193536E-4</v>
      </c>
      <c r="BC344" s="136" t="str">
        <f t="shared" si="492"/>
        <v>YES</v>
      </c>
      <c r="BD344" s="209">
        <f t="shared" si="493"/>
        <v>3.1063685742030893</v>
      </c>
      <c r="BE344" s="55">
        <f t="shared" si="494"/>
        <v>6.2127371484061784E-2</v>
      </c>
      <c r="BF344" s="126">
        <f t="shared" si="495"/>
        <v>1.9771424311671437</v>
      </c>
      <c r="BG344" s="46">
        <f t="shared" si="512"/>
        <v>-0.80977686007801075</v>
      </c>
      <c r="BH344" s="204">
        <f>VLOOKUP(M344,Coefficients!$E$4:$I$7,3)</f>
        <v>0.43099999999999999</v>
      </c>
      <c r="BI344" s="136">
        <f t="shared" si="513"/>
        <v>2.5000000000000001E-2</v>
      </c>
      <c r="BJ344" s="50">
        <f t="shared" si="514"/>
        <v>0.42578107661290321</v>
      </c>
      <c r="BK344" s="134">
        <f t="shared" si="515"/>
        <v>13.162896167027728</v>
      </c>
      <c r="BL344" s="46"/>
      <c r="CB344" s="205" t="str">
        <f t="shared" si="496"/>
        <v>splash</v>
      </c>
      <c r="CC344" s="212">
        <f t="shared" si="497"/>
        <v>1</v>
      </c>
      <c r="CD344" s="205">
        <f>IF(CB344="atmospheric",IF(CC344&gt;=1,Coefficients!$T$5,Coefficients!$T$4),Coefficients!$T$3)</f>
        <v>7.35</v>
      </c>
      <c r="CE344" s="136">
        <f>IF(S344&lt;Coefficients!$V$3,Coefficients!$X$3-(Coefficients!$X$4-Coefficients!$X$3)*(Coefficients!$V$3-S344)/(Coefficients!$V$4-Coefficients!$V$3),IF(S344&gt;Coefficients!$V$6,(Coefficients!$X$6-Coefficients!$X$5)*(S344-Coefficients!$V$6)/(Coefficients!$V$6-Coefficients!$V$5)+Coefficients!$X$6,VLOOKUP(S344,Coefficients!$V$3:$X$6,3)))</f>
        <v>5.1999999999999975</v>
      </c>
      <c r="CF344" s="119">
        <f t="shared" si="516"/>
        <v>1.6409601519999992E-4</v>
      </c>
      <c r="CG344" s="136">
        <f>VLOOKUP(CB344,Coefficients!$Z$4:$AD$7,4,FALSE)</f>
        <v>0.26500000000000001</v>
      </c>
      <c r="CH344" s="136">
        <f>VLOOKUP(CB344,Coefficients!$Z$4:$AD$7,2,FALSE)</f>
        <v>0.37</v>
      </c>
      <c r="CI344" s="214">
        <f t="shared" si="498"/>
        <v>6.679193938493909</v>
      </c>
      <c r="CJ344" s="47">
        <f t="shared" si="499"/>
        <v>0.47784163685163428</v>
      </c>
      <c r="CK344" s="34">
        <v>3.35</v>
      </c>
      <c r="CL344" s="52">
        <f t="shared" si="517"/>
        <v>0.1426392945825774</v>
      </c>
      <c r="CM344" s="204">
        <f>VLOOKUP(N344,Coefficients!$E$12:$I$16,3)</f>
        <v>6.0350000000000001</v>
      </c>
      <c r="CN344" s="205">
        <f t="shared" si="518"/>
        <v>2.5000000000000001E-2</v>
      </c>
      <c r="CO344" s="203">
        <f t="shared" si="519"/>
        <v>5.9619229637096778</v>
      </c>
      <c r="CP344" s="189">
        <f t="shared" si="520"/>
        <v>184.31108670072467</v>
      </c>
      <c r="DV344" s="48">
        <f t="shared" si="500"/>
        <v>8.8618044427563082E-3</v>
      </c>
    </row>
    <row r="345" spans="1:126" s="135" customFormat="1" outlineLevel="1">
      <c r="A345" s="133"/>
      <c r="B345" s="56" t="s">
        <v>89</v>
      </c>
      <c r="C345" s="56" t="s">
        <v>189</v>
      </c>
      <c r="D345" s="56">
        <v>2031</v>
      </c>
      <c r="E345" s="57">
        <f>'MRI-CGCM2.3.2 (Likely)'!N59</f>
        <v>19.845500000000001</v>
      </c>
      <c r="F345" s="57">
        <f>'MRI-CGCM2.3.2 (Likely)'!T59</f>
        <v>61.982187500000002</v>
      </c>
      <c r="G345" s="57">
        <f>'MRI-CGCM2.3.2 (Likely)'!L59</f>
        <v>454.15</v>
      </c>
      <c r="H345" s="146">
        <f t="shared" si="470"/>
        <v>2007</v>
      </c>
      <c r="I345" s="141" t="str">
        <f t="shared" si="471"/>
        <v>Pile No 243 @ Berth 107</v>
      </c>
      <c r="J345" s="205" t="str">
        <f t="shared" si="472"/>
        <v>splash</v>
      </c>
      <c r="K345" s="212">
        <f t="shared" si="473"/>
        <v>1</v>
      </c>
      <c r="L345" s="146" t="str">
        <f t="shared" si="474"/>
        <v>C1</v>
      </c>
      <c r="M345" s="146" t="str">
        <f t="shared" si="475"/>
        <v>CB4</v>
      </c>
      <c r="N345" s="146" t="str">
        <f t="shared" si="476"/>
        <v>CL5</v>
      </c>
      <c r="O345" s="146">
        <f t="shared" si="477"/>
        <v>0</v>
      </c>
      <c r="P345" s="146">
        <f t="shared" si="478"/>
        <v>50</v>
      </c>
      <c r="Q345" s="146">
        <f t="shared" si="479"/>
        <v>1200</v>
      </c>
      <c r="R345" s="146">
        <f t="shared" si="480"/>
        <v>60</v>
      </c>
      <c r="S345" s="146">
        <f t="shared" si="481"/>
        <v>0.37</v>
      </c>
      <c r="T345" s="146">
        <f t="shared" si="482"/>
        <v>310</v>
      </c>
      <c r="U345" s="205"/>
      <c r="V345" s="237">
        <f t="shared" si="501"/>
        <v>6.2814160889974116E-2</v>
      </c>
      <c r="W345" s="214">
        <f t="shared" si="502"/>
        <v>2.0114819014627603</v>
      </c>
      <c r="X345" s="205"/>
      <c r="Y345" s="238">
        <f t="shared" si="503"/>
        <v>0.14879103067320301</v>
      </c>
      <c r="Z345" s="214">
        <f t="shared" si="504"/>
        <v>0.49844995275523013</v>
      </c>
      <c r="AA345" s="205"/>
      <c r="AB345" s="207">
        <f>INDEX(Coefficients!$O$3:$O$7,MATCH(S345,Coefficients!$O$3:$O$7))</f>
        <v>0.3</v>
      </c>
      <c r="AC345" s="207">
        <f>INDEX(Coefficients!$O$3:$O$7,MATCH(S345,Coefficients!$O$3:$O$7)+1)</f>
        <v>0.4</v>
      </c>
      <c r="AD345" s="212">
        <f>INDEX(Coefficients!$P$3:$P$7,MATCH(S345,Coefficients!$O$3:$O$7))</f>
        <v>50</v>
      </c>
      <c r="AE345" s="212">
        <f>INDEX(Coefficients!$P$3:$P$7,MATCH(S345,Coefficients!$O$3:$O$7)+1)</f>
        <v>41.8</v>
      </c>
      <c r="AF345" s="212">
        <f t="shared" si="483"/>
        <v>44.26</v>
      </c>
      <c r="AG345" s="136">
        <f t="shared" si="484"/>
        <v>2031</v>
      </c>
      <c r="AH345" s="137">
        <f t="shared" si="485"/>
        <v>19.845500000000001</v>
      </c>
      <c r="AI345" s="207">
        <f t="shared" si="505"/>
        <v>624.83050000000003</v>
      </c>
      <c r="AJ345" s="213">
        <f t="shared" si="506"/>
        <v>19.525953125000001</v>
      </c>
      <c r="AK345" s="136">
        <v>43</v>
      </c>
      <c r="AL345" s="137">
        <f t="shared" si="486"/>
        <v>61.982187500000002</v>
      </c>
      <c r="AM345" s="214">
        <f t="shared" si="487"/>
        <v>0.97098565648014179</v>
      </c>
      <c r="AN345" s="207">
        <f>INDEX(Coefficients!$K$3:$K$10,MATCH(S345,Coefficients!$K$3:$K$10))</f>
        <v>0.35</v>
      </c>
      <c r="AO345" s="207">
        <f>INDEX(Coefficients!$K$3:$K$10,MATCH(S345,Coefficients!$K$3:$K$10)+1)</f>
        <v>0.4</v>
      </c>
      <c r="AP345" s="207">
        <f>INDEX(Coefficients!$L$3:$L$10,MATCH(S345,Coefficients!$K$3:$K$10))</f>
        <v>0.19142307491680963</v>
      </c>
      <c r="AQ345" s="207">
        <f>INDEX(Coefficients!$L$3:$L$10,MATCH(S345,Coefficients!$K$3:$K$10)+1)</f>
        <v>0.35425563574488944</v>
      </c>
      <c r="AR345" s="214">
        <f>INDEX(Coefficients!$M$3:$M$10,MATCH(S345,Coefficients!$K$3:$K$10))</f>
        <v>0.20023799980895765</v>
      </c>
      <c r="AS345" s="214">
        <f>INDEX(Coefficients!$M$3:$M$10,MATCH(S345,Coefficients!$K$3:$K$10)+1)</f>
        <v>0.20987997823914079</v>
      </c>
      <c r="AT345" s="92">
        <f t="shared" si="507"/>
        <v>2.5655609924804158E-5</v>
      </c>
      <c r="AU345" s="140">
        <f t="shared" si="488"/>
        <v>0.20409479118103091</v>
      </c>
      <c r="AV345" s="215">
        <f t="shared" si="508"/>
        <v>1.2647045275752315E-5</v>
      </c>
      <c r="AW345" s="118">
        <f t="shared" si="509"/>
        <v>3.9910187188556538E-2</v>
      </c>
      <c r="AX345" s="136">
        <f t="shared" si="489"/>
        <v>0.71366705445737511</v>
      </c>
      <c r="AY345" s="205">
        <f t="shared" si="490"/>
        <v>84.741590689541354</v>
      </c>
      <c r="AZ345" s="137">
        <f t="shared" si="491"/>
        <v>454.15</v>
      </c>
      <c r="BA345" s="213">
        <f t="shared" si="510"/>
        <v>13040.899999999998</v>
      </c>
      <c r="BB345" s="228">
        <f t="shared" si="511"/>
        <v>7.7430343749999983E-4</v>
      </c>
      <c r="BC345" s="136" t="str">
        <f t="shared" si="492"/>
        <v>YES</v>
      </c>
      <c r="BD345" s="209">
        <f t="shared" si="493"/>
        <v>3.1407080444987061</v>
      </c>
      <c r="BE345" s="55">
        <f t="shared" si="494"/>
        <v>6.2814160889974116E-2</v>
      </c>
      <c r="BF345" s="126">
        <f t="shared" si="495"/>
        <v>2.0114819014627603</v>
      </c>
      <c r="BG345" s="46">
        <f t="shared" si="512"/>
        <v>-0.81236610360987727</v>
      </c>
      <c r="BH345" s="204">
        <f>VLOOKUP(M345,Coefficients!$E$4:$I$7,3)</f>
        <v>0.43099999999999999</v>
      </c>
      <c r="BI345" s="136">
        <f t="shared" si="513"/>
        <v>2.5000000000000001E-2</v>
      </c>
      <c r="BJ345" s="50">
        <f t="shared" si="514"/>
        <v>0.42589214492187499</v>
      </c>
      <c r="BK345" s="134">
        <f t="shared" si="515"/>
        <v>13.588788311949603</v>
      </c>
      <c r="BL345" s="46"/>
      <c r="CB345" s="205" t="str">
        <f t="shared" si="496"/>
        <v>splash</v>
      </c>
      <c r="CC345" s="212">
        <f t="shared" si="497"/>
        <v>1</v>
      </c>
      <c r="CD345" s="205">
        <f>IF(CB345="atmospheric",IF(CC345&gt;=1,Coefficients!$T$5,Coefficients!$T$4),Coefficients!$T$3)</f>
        <v>7.35</v>
      </c>
      <c r="CE345" s="136">
        <f>IF(S345&lt;Coefficients!$V$3,Coefficients!$X$3-(Coefficients!$X$4-Coefficients!$X$3)*(Coefficients!$V$3-S345)/(Coefficients!$V$4-Coefficients!$V$3),IF(S345&gt;Coefficients!$V$6,(Coefficients!$X$6-Coefficients!$X$5)*(S345-Coefficients!$V$6)/(Coefficients!$V$6-Coefficients!$V$5)+Coefficients!$X$6,VLOOKUP(S345,Coefficients!$V$3:$X$6,3)))</f>
        <v>5.1999999999999975</v>
      </c>
      <c r="CF345" s="119">
        <f t="shared" si="516"/>
        <v>1.6409601519999992E-4</v>
      </c>
      <c r="CG345" s="136">
        <f>VLOOKUP(CB345,Coefficients!$Z$4:$AD$7,4,FALSE)</f>
        <v>0.26500000000000001</v>
      </c>
      <c r="CH345" s="136">
        <f>VLOOKUP(CB345,Coefficients!$Z$4:$AD$7,2,FALSE)</f>
        <v>0.37</v>
      </c>
      <c r="CI345" s="214">
        <f t="shared" si="498"/>
        <v>6.6787447159271869</v>
      </c>
      <c r="CJ345" s="47">
        <f t="shared" si="499"/>
        <v>0.49844995275523013</v>
      </c>
      <c r="CK345" s="34">
        <v>3.35</v>
      </c>
      <c r="CL345" s="52">
        <f t="shared" si="517"/>
        <v>0.14879103067320301</v>
      </c>
      <c r="CM345" s="204">
        <f>VLOOKUP(N345,Coefficients!$E$12:$I$16,3)</f>
        <v>6.0350000000000001</v>
      </c>
      <c r="CN345" s="205">
        <f t="shared" si="518"/>
        <v>2.5000000000000001E-2</v>
      </c>
      <c r="CO345" s="203">
        <f t="shared" si="519"/>
        <v>5.9634781777343751</v>
      </c>
      <c r="CP345" s="189">
        <f t="shared" si="520"/>
        <v>190.27456487845905</v>
      </c>
      <c r="DV345" s="48">
        <f t="shared" si="500"/>
        <v>9.3461837396916474E-3</v>
      </c>
    </row>
    <row r="346" spans="1:126" s="135" customFormat="1" outlineLevel="1">
      <c r="A346" s="133"/>
      <c r="B346" s="56" t="s">
        <v>89</v>
      </c>
      <c r="C346" s="56" t="s">
        <v>189</v>
      </c>
      <c r="D346" s="56">
        <v>2032</v>
      </c>
      <c r="E346" s="57">
        <f>'MRI-CGCM2.3.2 (Likely)'!N60</f>
        <v>19.871000000000002</v>
      </c>
      <c r="F346" s="57">
        <f>'MRI-CGCM2.3.2 (Likely)'!T60</f>
        <v>61.964374999999997</v>
      </c>
      <c r="G346" s="57">
        <f>'MRI-CGCM2.3.2 (Likely)'!L60</f>
        <v>457.79999999999995</v>
      </c>
      <c r="H346" s="146">
        <f t="shared" si="470"/>
        <v>2007</v>
      </c>
      <c r="I346" s="141" t="str">
        <f t="shared" si="471"/>
        <v>Pile No 243 @ Berth 107</v>
      </c>
      <c r="J346" s="205" t="str">
        <f t="shared" si="472"/>
        <v>splash</v>
      </c>
      <c r="K346" s="212">
        <f t="shared" si="473"/>
        <v>1</v>
      </c>
      <c r="L346" s="146" t="str">
        <f t="shared" si="474"/>
        <v>C1</v>
      </c>
      <c r="M346" s="146" t="str">
        <f t="shared" si="475"/>
        <v>CB4</v>
      </c>
      <c r="N346" s="146" t="str">
        <f t="shared" si="476"/>
        <v>CL5</v>
      </c>
      <c r="O346" s="146">
        <f t="shared" si="477"/>
        <v>0</v>
      </c>
      <c r="P346" s="146">
        <f t="shared" si="478"/>
        <v>50</v>
      </c>
      <c r="Q346" s="146">
        <f t="shared" si="479"/>
        <v>1200</v>
      </c>
      <c r="R346" s="146">
        <f t="shared" si="480"/>
        <v>60</v>
      </c>
      <c r="S346" s="146">
        <f t="shared" si="481"/>
        <v>0.37</v>
      </c>
      <c r="T346" s="146">
        <f t="shared" si="482"/>
        <v>310</v>
      </c>
      <c r="U346" s="205"/>
      <c r="V346" s="237">
        <f t="shared" si="501"/>
        <v>6.3492666416825327E-2</v>
      </c>
      <c r="W346" s="214">
        <f t="shared" si="502"/>
        <v>2.0454071778053207</v>
      </c>
      <c r="X346" s="205"/>
      <c r="Y346" s="238">
        <f t="shared" si="503"/>
        <v>0.15490556909142555</v>
      </c>
      <c r="Z346" s="214">
        <f t="shared" si="504"/>
        <v>0.51893365645627565</v>
      </c>
      <c r="AA346" s="205"/>
      <c r="AB346" s="207">
        <f>INDEX(Coefficients!$O$3:$O$7,MATCH(S346,Coefficients!$O$3:$O$7))</f>
        <v>0.3</v>
      </c>
      <c r="AC346" s="207">
        <f>INDEX(Coefficients!$O$3:$O$7,MATCH(S346,Coefficients!$O$3:$O$7)+1)</f>
        <v>0.4</v>
      </c>
      <c r="AD346" s="212">
        <f>INDEX(Coefficients!$P$3:$P$7,MATCH(S346,Coefficients!$O$3:$O$7))</f>
        <v>50</v>
      </c>
      <c r="AE346" s="212">
        <f>INDEX(Coefficients!$P$3:$P$7,MATCH(S346,Coefficients!$O$3:$O$7)+1)</f>
        <v>41.8</v>
      </c>
      <c r="AF346" s="212">
        <f t="shared" si="483"/>
        <v>44.26</v>
      </c>
      <c r="AG346" s="136">
        <f t="shared" ref="AG346:AG377" si="521">D346</f>
        <v>2032</v>
      </c>
      <c r="AH346" s="137">
        <f t="shared" ref="AH346:AH377" si="522">E346</f>
        <v>19.871000000000002</v>
      </c>
      <c r="AI346" s="207">
        <f t="shared" si="505"/>
        <v>644.70150000000001</v>
      </c>
      <c r="AJ346" s="213">
        <f t="shared" si="506"/>
        <v>19.536409090909093</v>
      </c>
      <c r="AK346" s="136">
        <v>44</v>
      </c>
      <c r="AL346" s="137">
        <f t="shared" ref="AL346:AL377" si="523">F346</f>
        <v>61.964374999999997</v>
      </c>
      <c r="AM346" s="214">
        <f t="shared" ref="AM346:AM377" si="524">EXP(AF346/RR*(1/293-1/(273+AJ346)))</f>
        <v>0.97161745017409218</v>
      </c>
      <c r="AN346" s="207">
        <f>INDEX(Coefficients!$K$3:$K$10,MATCH(S346,Coefficients!$K$3:$K$10))</f>
        <v>0.35</v>
      </c>
      <c r="AO346" s="207">
        <f>INDEX(Coefficients!$K$3:$K$10,MATCH(S346,Coefficients!$K$3:$K$10)+1)</f>
        <v>0.4</v>
      </c>
      <c r="AP346" s="207">
        <f>INDEX(Coefficients!$L$3:$L$10,MATCH(S346,Coefficients!$K$3:$K$10))</f>
        <v>0.19142307491680963</v>
      </c>
      <c r="AQ346" s="207">
        <f>INDEX(Coefficients!$L$3:$L$10,MATCH(S346,Coefficients!$K$3:$K$10)+1)</f>
        <v>0.35425563574488944</v>
      </c>
      <c r="AR346" s="214">
        <f>INDEX(Coefficients!$M$3:$M$10,MATCH(S346,Coefficients!$K$3:$K$10))</f>
        <v>0.20023799980895765</v>
      </c>
      <c r="AS346" s="214">
        <f>INDEX(Coefficients!$M$3:$M$10,MATCH(S346,Coefficients!$K$3:$K$10)+1)</f>
        <v>0.20987997823914079</v>
      </c>
      <c r="AT346" s="92">
        <f t="shared" si="507"/>
        <v>2.5655609924804158E-5</v>
      </c>
      <c r="AU346" s="140">
        <f t="shared" si="488"/>
        <v>0.20409479118103091</v>
      </c>
      <c r="AV346" s="215">
        <f t="shared" si="508"/>
        <v>1.2567866486422294E-5</v>
      </c>
      <c r="AW346" s="118">
        <f t="shared" si="509"/>
        <v>3.9660323268990834E-2</v>
      </c>
      <c r="AX346" s="136">
        <f t="shared" si="489"/>
        <v>0.71366705445737511</v>
      </c>
      <c r="AY346" s="205">
        <f t="shared" ref="AY346:AY377" si="525">0.75*T346*CaO*AX346*(MCO2_/MCaO)</f>
        <v>84.741590689541354</v>
      </c>
      <c r="AZ346" s="137">
        <f t="shared" ref="AZ346:AZ377" si="526">G346</f>
        <v>457.79999999999995</v>
      </c>
      <c r="BA346" s="213">
        <f t="shared" si="510"/>
        <v>13498.699999999997</v>
      </c>
      <c r="BB346" s="228">
        <f t="shared" si="511"/>
        <v>7.771978787878786E-4</v>
      </c>
      <c r="BC346" s="136" t="str">
        <f t="shared" si="492"/>
        <v>YES</v>
      </c>
      <c r="BD346" s="209">
        <f t="shared" ref="BD346:BD377" si="527">IF(BC346="YES",SQRT((2*AM346*AW346/AY346)*kurban*BB346*(AG346-($C$20-1)))*(1/(AG346-($C$20-1)))^nm*1000,0)</f>
        <v>3.174633320841266</v>
      </c>
      <c r="BE346" s="55">
        <f t="shared" si="494"/>
        <v>6.3492666416825327E-2</v>
      </c>
      <c r="BF346" s="126">
        <f t="shared" ref="BF346:BF377" si="528">BD346-VLOOKUP($C$20,$AG$314:$BD$384,24)</f>
        <v>2.0454071778053207</v>
      </c>
      <c r="BG346" s="46">
        <f t="shared" si="512"/>
        <v>-0.81482567430816699</v>
      </c>
      <c r="BH346" s="204">
        <f>VLOOKUP(M346,Coefficients!$E$4:$I$7,3)</f>
        <v>0.43099999999999999</v>
      </c>
      <c r="BI346" s="136">
        <f t="shared" si="513"/>
        <v>2.5000000000000001E-2</v>
      </c>
      <c r="BJ346" s="50">
        <f t="shared" si="514"/>
        <v>0.42600480795454548</v>
      </c>
      <c r="BK346" s="134">
        <f t="shared" si="515"/>
        <v>14.014793119904148</v>
      </c>
      <c r="BL346" s="46"/>
      <c r="CB346" s="205" t="str">
        <f t="shared" ref="CB346:CB377" si="529">J346</f>
        <v>splash</v>
      </c>
      <c r="CC346" s="212">
        <f t="shared" ref="CC346:CC377" si="530">K346</f>
        <v>1</v>
      </c>
      <c r="CD346" s="205">
        <f>IF(CB346="atmospheric",IF(CC346&gt;=1,Coefficients!$T$5,Coefficients!$T$4),Coefficients!$T$3)</f>
        <v>7.35</v>
      </c>
      <c r="CE346" s="136">
        <f>IF(S346&lt;Coefficients!$V$3,Coefficients!$X$3-(Coefficients!$X$4-Coefficients!$X$3)*(Coefficients!$V$3-S346)/(Coefficients!$V$4-Coefficients!$V$3),IF(S346&gt;Coefficients!$V$6,(Coefficients!$X$6-Coefficients!$X$5)*(S346-Coefficients!$V$6)/(Coefficients!$V$6-Coefficients!$V$5)+Coefficients!$X$6,VLOOKUP(S346,Coefficients!$V$3:$X$6,3)))</f>
        <v>5.1999999999999975</v>
      </c>
      <c r="CF346" s="119">
        <f t="shared" si="516"/>
        <v>1.6409601519999992E-4</v>
      </c>
      <c r="CG346" s="136">
        <f>VLOOKUP(CB346,Coefficients!$Z$4:$AD$7,4,FALSE)</f>
        <v>0.26500000000000001</v>
      </c>
      <c r="CH346" s="136">
        <f>VLOOKUP(CB346,Coefficients!$Z$4:$AD$7,2,FALSE)</f>
        <v>0.37</v>
      </c>
      <c r="CI346" s="214">
        <f t="shared" ref="CI346:CI377" si="531">CD346*(1-ERF(BD346/(2*(SQRT(CG346*kt*kc*AM346*CF346*10^6*(1/(AG346-($C$20-1)))^CH346*(AG346-($C$20-1)))))))</f>
        <v>6.6782596342849709</v>
      </c>
      <c r="CJ346" s="47">
        <f t="shared" ref="CJ346:CJ377" si="532">CD346*(1-ERF(P346/(2*(SQRT(CG346*kt*kc*AM346*CF346*10^6*(1/(AG346-($C$20-1)))^CH346*(AG346-($C$20-1)))))))</f>
        <v>0.51893365645627565</v>
      </c>
      <c r="CK346" s="34">
        <v>3.35</v>
      </c>
      <c r="CL346" s="52">
        <f t="shared" si="517"/>
        <v>0.15490556909142555</v>
      </c>
      <c r="CM346" s="204">
        <f>VLOOKUP(N346,Coefficients!$E$12:$I$16,3)</f>
        <v>6.0350000000000001</v>
      </c>
      <c r="CN346" s="205">
        <f t="shared" si="518"/>
        <v>2.5000000000000001E-2</v>
      </c>
      <c r="CO346" s="203">
        <f t="shared" si="519"/>
        <v>5.9650557215909092</v>
      </c>
      <c r="CP346" s="189">
        <f t="shared" si="520"/>
        <v>196.23962060004996</v>
      </c>
      <c r="DV346" s="48">
        <f t="shared" ref="DV346:DV377" si="533">BE346*CL346</f>
        <v>9.8353676244303714E-3</v>
      </c>
    </row>
    <row r="347" spans="1:126" s="135" customFormat="1" outlineLevel="1">
      <c r="A347" s="133"/>
      <c r="B347" s="56" t="s">
        <v>89</v>
      </c>
      <c r="C347" s="56" t="s">
        <v>189</v>
      </c>
      <c r="D347" s="56">
        <v>2033</v>
      </c>
      <c r="E347" s="57">
        <f>'MRI-CGCM2.3.2 (Likely)'!N61</f>
        <v>19.896500000000003</v>
      </c>
      <c r="F347" s="57">
        <f>'MRI-CGCM2.3.2 (Likely)'!T61</f>
        <v>61.946562499999999</v>
      </c>
      <c r="G347" s="57">
        <f>'MRI-CGCM2.3.2 (Likely)'!L61</f>
        <v>461.44999999999993</v>
      </c>
      <c r="H347" s="146">
        <f t="shared" si="470"/>
        <v>2007</v>
      </c>
      <c r="I347" s="141" t="str">
        <f t="shared" si="471"/>
        <v>Pile No 243 @ Berth 107</v>
      </c>
      <c r="J347" s="205" t="str">
        <f t="shared" si="472"/>
        <v>splash</v>
      </c>
      <c r="K347" s="212">
        <f t="shared" si="473"/>
        <v>1</v>
      </c>
      <c r="L347" s="146" t="str">
        <f t="shared" si="474"/>
        <v>C1</v>
      </c>
      <c r="M347" s="146" t="str">
        <f t="shared" si="475"/>
        <v>CB4</v>
      </c>
      <c r="N347" s="146" t="str">
        <f t="shared" si="476"/>
        <v>CL5</v>
      </c>
      <c r="O347" s="146">
        <f t="shared" si="477"/>
        <v>0</v>
      </c>
      <c r="P347" s="146">
        <f t="shared" si="478"/>
        <v>50</v>
      </c>
      <c r="Q347" s="146">
        <f t="shared" si="479"/>
        <v>1200</v>
      </c>
      <c r="R347" s="146">
        <f t="shared" si="480"/>
        <v>60</v>
      </c>
      <c r="S347" s="146">
        <f t="shared" si="481"/>
        <v>0.37</v>
      </c>
      <c r="T347" s="146">
        <f t="shared" si="482"/>
        <v>310</v>
      </c>
      <c r="U347" s="205"/>
      <c r="V347" s="237">
        <f t="shared" si="501"/>
        <v>6.4163323989471263E-2</v>
      </c>
      <c r="W347" s="214">
        <f t="shared" si="502"/>
        <v>2.0789400564376175</v>
      </c>
      <c r="X347" s="205"/>
      <c r="Y347" s="238">
        <f t="shared" si="503"/>
        <v>0.16098069192460612</v>
      </c>
      <c r="Z347" s="214">
        <f t="shared" si="504"/>
        <v>0.53928531794743051</v>
      </c>
      <c r="AA347" s="205"/>
      <c r="AB347" s="207">
        <f>INDEX(Coefficients!$O$3:$O$7,MATCH(S347,Coefficients!$O$3:$O$7))</f>
        <v>0.3</v>
      </c>
      <c r="AC347" s="207">
        <f>INDEX(Coefficients!$O$3:$O$7,MATCH(S347,Coefficients!$O$3:$O$7)+1)</f>
        <v>0.4</v>
      </c>
      <c r="AD347" s="212">
        <f>INDEX(Coefficients!$P$3:$P$7,MATCH(S347,Coefficients!$O$3:$O$7))</f>
        <v>50</v>
      </c>
      <c r="AE347" s="212">
        <f>INDEX(Coefficients!$P$3:$P$7,MATCH(S347,Coefficients!$O$3:$O$7)+1)</f>
        <v>41.8</v>
      </c>
      <c r="AF347" s="212">
        <f t="shared" si="483"/>
        <v>44.26</v>
      </c>
      <c r="AG347" s="136">
        <f t="shared" si="521"/>
        <v>2033</v>
      </c>
      <c r="AH347" s="137">
        <f t="shared" si="522"/>
        <v>19.896500000000003</v>
      </c>
      <c r="AI347" s="207">
        <f t="shared" si="505"/>
        <v>664.59799999999996</v>
      </c>
      <c r="AJ347" s="213">
        <f t="shared" si="506"/>
        <v>19.546999999999997</v>
      </c>
      <c r="AK347" s="136">
        <v>45</v>
      </c>
      <c r="AL347" s="137">
        <f t="shared" si="523"/>
        <v>61.946562499999999</v>
      </c>
      <c r="AM347" s="214">
        <f t="shared" si="524"/>
        <v>0.97225777070495101</v>
      </c>
      <c r="AN347" s="207">
        <f>INDEX(Coefficients!$K$3:$K$10,MATCH(S347,Coefficients!$K$3:$K$10))</f>
        <v>0.35</v>
      </c>
      <c r="AO347" s="207">
        <f>INDEX(Coefficients!$K$3:$K$10,MATCH(S347,Coefficients!$K$3:$K$10)+1)</f>
        <v>0.4</v>
      </c>
      <c r="AP347" s="207">
        <f>INDEX(Coefficients!$L$3:$L$10,MATCH(S347,Coefficients!$K$3:$K$10))</f>
        <v>0.19142307491680963</v>
      </c>
      <c r="AQ347" s="207">
        <f>INDEX(Coefficients!$L$3:$L$10,MATCH(S347,Coefficients!$K$3:$K$10)+1)</f>
        <v>0.35425563574488944</v>
      </c>
      <c r="AR347" s="214">
        <f>INDEX(Coefficients!$M$3:$M$10,MATCH(S347,Coefficients!$K$3:$K$10))</f>
        <v>0.20023799980895765</v>
      </c>
      <c r="AS347" s="214">
        <f>INDEX(Coefficients!$M$3:$M$10,MATCH(S347,Coefficients!$K$3:$K$10)+1)</f>
        <v>0.20987997823914079</v>
      </c>
      <c r="AT347" s="92">
        <f t="shared" si="507"/>
        <v>2.5655609924804158E-5</v>
      </c>
      <c r="AU347" s="140">
        <f t="shared" si="488"/>
        <v>0.20409479118103091</v>
      </c>
      <c r="AV347" s="215">
        <f t="shared" si="508"/>
        <v>1.2491525361741082E-5</v>
      </c>
      <c r="AW347" s="118">
        <f t="shared" si="509"/>
        <v>3.9419414146758661E-2</v>
      </c>
      <c r="AX347" s="136">
        <f t="shared" si="489"/>
        <v>0.71366705445737511</v>
      </c>
      <c r="AY347" s="205">
        <f t="shared" si="525"/>
        <v>84.741590689541354</v>
      </c>
      <c r="AZ347" s="137">
        <f t="shared" si="526"/>
        <v>461.44999999999993</v>
      </c>
      <c r="BA347" s="213">
        <f t="shared" si="510"/>
        <v>13960.149999999998</v>
      </c>
      <c r="BB347" s="228">
        <f t="shared" si="511"/>
        <v>7.801260294117646E-4</v>
      </c>
      <c r="BC347" s="136" t="str">
        <f t="shared" si="492"/>
        <v>YES</v>
      </c>
      <c r="BD347" s="209">
        <f t="shared" si="527"/>
        <v>3.2081661994735629</v>
      </c>
      <c r="BE347" s="55">
        <f t="shared" si="494"/>
        <v>6.4163323989471263E-2</v>
      </c>
      <c r="BF347" s="126">
        <f t="shared" si="528"/>
        <v>2.0789400564376175</v>
      </c>
      <c r="BG347" s="46">
        <f t="shared" si="512"/>
        <v>-0.81716559503140374</v>
      </c>
      <c r="BH347" s="204">
        <f>VLOOKUP(M347,Coefficients!$E$4:$I$7,3)</f>
        <v>0.43099999999999999</v>
      </c>
      <c r="BI347" s="136">
        <f t="shared" si="513"/>
        <v>2.5000000000000001E-2</v>
      </c>
      <c r="BJ347" s="50">
        <f t="shared" si="514"/>
        <v>0.42611892499999998</v>
      </c>
      <c r="BK347" s="134">
        <f t="shared" si="515"/>
        <v>14.440912044904149</v>
      </c>
      <c r="BL347" s="46"/>
      <c r="CB347" s="205" t="str">
        <f t="shared" si="529"/>
        <v>splash</v>
      </c>
      <c r="CC347" s="212">
        <f t="shared" si="530"/>
        <v>1</v>
      </c>
      <c r="CD347" s="205">
        <f>IF(CB347="atmospheric",IF(CC347&gt;=1,Coefficients!$T$5,Coefficients!$T$4),Coefficients!$T$3)</f>
        <v>7.35</v>
      </c>
      <c r="CE347" s="136">
        <f>IF(S347&lt;Coefficients!$V$3,Coefficients!$X$3-(Coefficients!$X$4-Coefficients!$X$3)*(Coefficients!$V$3-S347)/(Coefficients!$V$4-Coefficients!$V$3),IF(S347&gt;Coefficients!$V$6,(Coefficients!$X$6-Coefficients!$X$5)*(S347-Coefficients!$V$6)/(Coefficients!$V$6-Coefficients!$V$5)+Coefficients!$X$6,VLOOKUP(S347,Coefficients!$V$3:$X$6,3)))</f>
        <v>5.1999999999999975</v>
      </c>
      <c r="CF347" s="119">
        <f t="shared" si="516"/>
        <v>1.6409601519999992E-4</v>
      </c>
      <c r="CG347" s="136">
        <f>VLOOKUP(CB347,Coefficients!$Z$4:$AD$7,4,FALSE)</f>
        <v>0.26500000000000001</v>
      </c>
      <c r="CH347" s="136">
        <f>VLOOKUP(CB347,Coefficients!$Z$4:$AD$7,2,FALSE)</f>
        <v>0.37</v>
      </c>
      <c r="CI347" s="214">
        <f t="shared" si="531"/>
        <v>6.6777416068203435</v>
      </c>
      <c r="CJ347" s="47">
        <f t="shared" si="532"/>
        <v>0.53928531794743051</v>
      </c>
      <c r="CK347" s="34">
        <v>3.35</v>
      </c>
      <c r="CL347" s="52">
        <f t="shared" si="517"/>
        <v>0.16098069192460612</v>
      </c>
      <c r="CM347" s="204">
        <f>VLOOKUP(N347,Coefficients!$E$12:$I$16,3)</f>
        <v>6.0350000000000001</v>
      </c>
      <c r="CN347" s="205">
        <f t="shared" si="518"/>
        <v>2.5000000000000001E-2</v>
      </c>
      <c r="CO347" s="203">
        <f t="shared" si="519"/>
        <v>5.9666536250000002</v>
      </c>
      <c r="CP347" s="189">
        <f t="shared" si="520"/>
        <v>202.20627422504995</v>
      </c>
      <c r="DV347" s="48">
        <f t="shared" si="533"/>
        <v>1.0329056292007763E-2</v>
      </c>
    </row>
    <row r="348" spans="1:126" s="135" customFormat="1" outlineLevel="1">
      <c r="A348" s="133"/>
      <c r="B348" s="56" t="s">
        <v>89</v>
      </c>
      <c r="C348" s="56" t="s">
        <v>189</v>
      </c>
      <c r="D348" s="56">
        <v>2034</v>
      </c>
      <c r="E348" s="57">
        <f>'MRI-CGCM2.3.2 (Likely)'!N62</f>
        <v>19.922000000000001</v>
      </c>
      <c r="F348" s="57">
        <f>'MRI-CGCM2.3.2 (Likely)'!T62</f>
        <v>61.928750000000001</v>
      </c>
      <c r="G348" s="57">
        <f>'MRI-CGCM2.3.2 (Likely)'!L62</f>
        <v>465.09999999999991</v>
      </c>
      <c r="H348" s="146">
        <f t="shared" si="470"/>
        <v>2007</v>
      </c>
      <c r="I348" s="141" t="str">
        <f t="shared" si="471"/>
        <v>Pile No 243 @ Berth 107</v>
      </c>
      <c r="J348" s="205" t="str">
        <f t="shared" si="472"/>
        <v>splash</v>
      </c>
      <c r="K348" s="212">
        <f t="shared" si="473"/>
        <v>1</v>
      </c>
      <c r="L348" s="146" t="str">
        <f t="shared" si="474"/>
        <v>C1</v>
      </c>
      <c r="M348" s="146" t="str">
        <f t="shared" si="475"/>
        <v>CB4</v>
      </c>
      <c r="N348" s="146" t="str">
        <f t="shared" si="476"/>
        <v>CL5</v>
      </c>
      <c r="O348" s="146">
        <f t="shared" si="477"/>
        <v>0</v>
      </c>
      <c r="P348" s="146">
        <f t="shared" si="478"/>
        <v>50</v>
      </c>
      <c r="Q348" s="146">
        <f t="shared" si="479"/>
        <v>1200</v>
      </c>
      <c r="R348" s="146">
        <f t="shared" si="480"/>
        <v>60</v>
      </c>
      <c r="S348" s="146">
        <f t="shared" si="481"/>
        <v>0.37</v>
      </c>
      <c r="T348" s="146">
        <f t="shared" si="482"/>
        <v>310</v>
      </c>
      <c r="U348" s="205"/>
      <c r="V348" s="237">
        <f t="shared" si="501"/>
        <v>6.482653632175496E-2</v>
      </c>
      <c r="W348" s="214">
        <f t="shared" si="502"/>
        <v>2.1121006730518026</v>
      </c>
      <c r="X348" s="205"/>
      <c r="Y348" s="238">
        <f t="shared" si="503"/>
        <v>0.16701448235428065</v>
      </c>
      <c r="Z348" s="214">
        <f t="shared" si="504"/>
        <v>0.55949851588684019</v>
      </c>
      <c r="AA348" s="205"/>
      <c r="AB348" s="207">
        <f>INDEX(Coefficients!$O$3:$O$7,MATCH(S348,Coefficients!$O$3:$O$7))</f>
        <v>0.3</v>
      </c>
      <c r="AC348" s="207">
        <f>INDEX(Coefficients!$O$3:$O$7,MATCH(S348,Coefficients!$O$3:$O$7)+1)</f>
        <v>0.4</v>
      </c>
      <c r="AD348" s="212">
        <f>INDEX(Coefficients!$P$3:$P$7,MATCH(S348,Coefficients!$O$3:$O$7))</f>
        <v>50</v>
      </c>
      <c r="AE348" s="212">
        <f>INDEX(Coefficients!$P$3:$P$7,MATCH(S348,Coefficients!$O$3:$O$7)+1)</f>
        <v>41.8</v>
      </c>
      <c r="AF348" s="212">
        <f t="shared" si="483"/>
        <v>44.26</v>
      </c>
      <c r="AG348" s="136">
        <f t="shared" si="521"/>
        <v>2034</v>
      </c>
      <c r="AH348" s="137">
        <f t="shared" si="522"/>
        <v>19.922000000000001</v>
      </c>
      <c r="AI348" s="207">
        <f t="shared" si="505"/>
        <v>684.52</v>
      </c>
      <c r="AJ348" s="213">
        <f t="shared" si="506"/>
        <v>19.557714285714287</v>
      </c>
      <c r="AK348" s="136">
        <v>46</v>
      </c>
      <c r="AL348" s="137">
        <f t="shared" si="523"/>
        <v>61.928750000000001</v>
      </c>
      <c r="AM348" s="214">
        <f t="shared" si="524"/>
        <v>0.97290593268863368</v>
      </c>
      <c r="AN348" s="207">
        <f>INDEX(Coefficients!$K$3:$K$10,MATCH(S348,Coefficients!$K$3:$K$10))</f>
        <v>0.35</v>
      </c>
      <c r="AO348" s="207">
        <f>INDEX(Coefficients!$K$3:$K$10,MATCH(S348,Coefficients!$K$3:$K$10)+1)</f>
        <v>0.4</v>
      </c>
      <c r="AP348" s="207">
        <f>INDEX(Coefficients!$L$3:$L$10,MATCH(S348,Coefficients!$K$3:$K$10))</f>
        <v>0.19142307491680963</v>
      </c>
      <c r="AQ348" s="207">
        <f>INDEX(Coefficients!$L$3:$L$10,MATCH(S348,Coefficients!$K$3:$K$10)+1)</f>
        <v>0.35425563574488944</v>
      </c>
      <c r="AR348" s="214">
        <f>INDEX(Coefficients!$M$3:$M$10,MATCH(S348,Coefficients!$K$3:$K$10))</f>
        <v>0.20023799980895765</v>
      </c>
      <c r="AS348" s="214">
        <f>INDEX(Coefficients!$M$3:$M$10,MATCH(S348,Coefficients!$K$3:$K$10)+1)</f>
        <v>0.20987997823914079</v>
      </c>
      <c r="AT348" s="92">
        <f t="shared" si="507"/>
        <v>2.5655609924804158E-5</v>
      </c>
      <c r="AU348" s="140">
        <f t="shared" si="488"/>
        <v>0.20409479118103091</v>
      </c>
      <c r="AV348" s="215">
        <f t="shared" si="508"/>
        <v>1.241784111386798E-5</v>
      </c>
      <c r="AW348" s="118">
        <f t="shared" si="509"/>
        <v>3.9186889311008943E-2</v>
      </c>
      <c r="AX348" s="136">
        <f t="shared" si="489"/>
        <v>0.71366705445737511</v>
      </c>
      <c r="AY348" s="205">
        <f t="shared" si="525"/>
        <v>84.741590689541354</v>
      </c>
      <c r="AZ348" s="137">
        <f t="shared" si="526"/>
        <v>465.09999999999991</v>
      </c>
      <c r="BA348" s="213">
        <f t="shared" si="510"/>
        <v>14425.249999999998</v>
      </c>
      <c r="BB348" s="228">
        <f t="shared" si="511"/>
        <v>7.8308499999999988E-4</v>
      </c>
      <c r="BC348" s="136" t="str">
        <f t="shared" si="492"/>
        <v>YES</v>
      </c>
      <c r="BD348" s="209">
        <f t="shared" si="527"/>
        <v>3.241326816087748</v>
      </c>
      <c r="BE348" s="55">
        <f t="shared" si="494"/>
        <v>6.482653632175496E-2</v>
      </c>
      <c r="BF348" s="126">
        <f t="shared" si="528"/>
        <v>2.1121006730518026</v>
      </c>
      <c r="BG348" s="46">
        <f t="shared" si="512"/>
        <v>-0.81939484521467465</v>
      </c>
      <c r="BH348" s="204">
        <f>VLOOKUP(M348,Coefficients!$E$4:$I$7,3)</f>
        <v>0.43099999999999999</v>
      </c>
      <c r="BI348" s="136">
        <f t="shared" si="513"/>
        <v>2.5000000000000001E-2</v>
      </c>
      <c r="BJ348" s="50">
        <f t="shared" si="514"/>
        <v>0.4262343714285714</v>
      </c>
      <c r="BK348" s="134">
        <f t="shared" si="515"/>
        <v>14.867146416332719</v>
      </c>
      <c r="BL348" s="46"/>
      <c r="CB348" s="205" t="str">
        <f t="shared" si="529"/>
        <v>splash</v>
      </c>
      <c r="CC348" s="212">
        <f t="shared" si="530"/>
        <v>1</v>
      </c>
      <c r="CD348" s="205">
        <f>IF(CB348="atmospheric",IF(CC348&gt;=1,Coefficients!$T$5,Coefficients!$T$4),Coefficients!$T$3)</f>
        <v>7.35</v>
      </c>
      <c r="CE348" s="136">
        <f>IF(S348&lt;Coefficients!$V$3,Coefficients!$X$3-(Coefficients!$X$4-Coefficients!$X$3)*(Coefficients!$V$3-S348)/(Coefficients!$V$4-Coefficients!$V$3),IF(S348&gt;Coefficients!$V$6,(Coefficients!$X$6-Coefficients!$X$5)*(S348-Coefficients!$V$6)/(Coefficients!$V$6-Coefficients!$V$5)+Coefficients!$X$6,VLOOKUP(S348,Coefficients!$V$3:$X$6,3)))</f>
        <v>5.1999999999999975</v>
      </c>
      <c r="CF348" s="119">
        <f t="shared" si="516"/>
        <v>1.6409601519999992E-4</v>
      </c>
      <c r="CG348" s="136">
        <f>VLOOKUP(CB348,Coefficients!$Z$4:$AD$7,4,FALSE)</f>
        <v>0.26500000000000001</v>
      </c>
      <c r="CH348" s="136">
        <f>VLOOKUP(CB348,Coefficients!$Z$4:$AD$7,2,FALSE)</f>
        <v>0.37</v>
      </c>
      <c r="CI348" s="214">
        <f t="shared" si="531"/>
        <v>6.6771932442066451</v>
      </c>
      <c r="CJ348" s="47">
        <f t="shared" si="532"/>
        <v>0.55949851588684019</v>
      </c>
      <c r="CK348" s="34">
        <v>3.35</v>
      </c>
      <c r="CL348" s="52">
        <f t="shared" si="517"/>
        <v>0.16701448235428065</v>
      </c>
      <c r="CM348" s="204">
        <f>VLOOKUP(N348,Coefficients!$E$12:$I$16,3)</f>
        <v>6.0350000000000001</v>
      </c>
      <c r="CN348" s="205">
        <f t="shared" si="518"/>
        <v>2.5000000000000001E-2</v>
      </c>
      <c r="CO348" s="203">
        <f t="shared" si="519"/>
        <v>5.9682701428571425</v>
      </c>
      <c r="CP348" s="189">
        <f t="shared" si="520"/>
        <v>208.17454436790709</v>
      </c>
      <c r="DV348" s="48">
        <f t="shared" si="533"/>
        <v>1.0826970406598878E-2</v>
      </c>
    </row>
    <row r="349" spans="1:126" s="135" customFormat="1" outlineLevel="1">
      <c r="A349" s="133"/>
      <c r="B349" s="56" t="s">
        <v>89</v>
      </c>
      <c r="C349" s="56" t="s">
        <v>189</v>
      </c>
      <c r="D349" s="56">
        <v>2035</v>
      </c>
      <c r="E349" s="57">
        <f>'MRI-CGCM2.3.2 (Likely)'!N63</f>
        <v>19.947500000000002</v>
      </c>
      <c r="F349" s="57">
        <f>'MRI-CGCM2.3.2 (Likely)'!T63</f>
        <v>61.910937500000003</v>
      </c>
      <c r="G349" s="57">
        <f>'MRI-CGCM2.3.2 (Likely)'!L63</f>
        <v>468.74999999999989</v>
      </c>
      <c r="H349" s="146">
        <f t="shared" si="470"/>
        <v>2007</v>
      </c>
      <c r="I349" s="141" t="str">
        <f t="shared" si="471"/>
        <v>Pile No 243 @ Berth 107</v>
      </c>
      <c r="J349" s="205" t="str">
        <f t="shared" si="472"/>
        <v>splash</v>
      </c>
      <c r="K349" s="212">
        <f t="shared" si="473"/>
        <v>1</v>
      </c>
      <c r="L349" s="146" t="str">
        <f t="shared" si="474"/>
        <v>C1</v>
      </c>
      <c r="M349" s="146" t="str">
        <f t="shared" si="475"/>
        <v>CB4</v>
      </c>
      <c r="N349" s="146" t="str">
        <f t="shared" si="476"/>
        <v>CL5</v>
      </c>
      <c r="O349" s="146">
        <f t="shared" si="477"/>
        <v>0</v>
      </c>
      <c r="P349" s="146">
        <f t="shared" si="478"/>
        <v>50</v>
      </c>
      <c r="Q349" s="146">
        <f t="shared" si="479"/>
        <v>1200</v>
      </c>
      <c r="R349" s="146">
        <f t="shared" si="480"/>
        <v>60</v>
      </c>
      <c r="S349" s="146">
        <f t="shared" si="481"/>
        <v>0.37</v>
      </c>
      <c r="T349" s="146">
        <f t="shared" si="482"/>
        <v>310</v>
      </c>
      <c r="U349" s="205"/>
      <c r="V349" s="237">
        <f t="shared" si="501"/>
        <v>6.5482676223422645E-2</v>
      </c>
      <c r="W349" s="214">
        <f t="shared" si="502"/>
        <v>2.1449076681351862</v>
      </c>
      <c r="X349" s="205"/>
      <c r="Y349" s="238">
        <f t="shared" si="503"/>
        <v>0.17300536042269302</v>
      </c>
      <c r="Z349" s="214">
        <f t="shared" si="504"/>
        <v>0.57956795741602163</v>
      </c>
      <c r="AA349" s="205"/>
      <c r="AB349" s="207">
        <f>INDEX(Coefficients!$O$3:$O$7,MATCH(S349,Coefficients!$O$3:$O$7))</f>
        <v>0.3</v>
      </c>
      <c r="AC349" s="207">
        <f>INDEX(Coefficients!$O$3:$O$7,MATCH(S349,Coefficients!$O$3:$O$7)+1)</f>
        <v>0.4</v>
      </c>
      <c r="AD349" s="212">
        <f>INDEX(Coefficients!$P$3:$P$7,MATCH(S349,Coefficients!$O$3:$O$7))</f>
        <v>50</v>
      </c>
      <c r="AE349" s="212">
        <f>INDEX(Coefficients!$P$3:$P$7,MATCH(S349,Coefficients!$O$3:$O$7)+1)</f>
        <v>41.8</v>
      </c>
      <c r="AF349" s="212">
        <f t="shared" si="483"/>
        <v>44.26</v>
      </c>
      <c r="AG349" s="136">
        <f t="shared" si="521"/>
        <v>2035</v>
      </c>
      <c r="AH349" s="137">
        <f t="shared" si="522"/>
        <v>19.947500000000002</v>
      </c>
      <c r="AI349" s="207">
        <f t="shared" si="505"/>
        <v>704.46749999999997</v>
      </c>
      <c r="AJ349" s="213">
        <f t="shared" si="506"/>
        <v>19.568541666666665</v>
      </c>
      <c r="AK349" s="136">
        <v>47</v>
      </c>
      <c r="AL349" s="137">
        <f t="shared" si="523"/>
        <v>61.910937500000003</v>
      </c>
      <c r="AM349" s="214">
        <f t="shared" si="524"/>
        <v>0.9735613270741178</v>
      </c>
      <c r="AN349" s="207">
        <f>INDEX(Coefficients!$K$3:$K$10,MATCH(S349,Coefficients!$K$3:$K$10))</f>
        <v>0.35</v>
      </c>
      <c r="AO349" s="207">
        <f>INDEX(Coefficients!$K$3:$K$10,MATCH(S349,Coefficients!$K$3:$K$10)+1)</f>
        <v>0.4</v>
      </c>
      <c r="AP349" s="207">
        <f>INDEX(Coefficients!$L$3:$L$10,MATCH(S349,Coefficients!$K$3:$K$10))</f>
        <v>0.19142307491680963</v>
      </c>
      <c r="AQ349" s="207">
        <f>INDEX(Coefficients!$L$3:$L$10,MATCH(S349,Coefficients!$K$3:$K$10)+1)</f>
        <v>0.35425563574488944</v>
      </c>
      <c r="AR349" s="214">
        <f>INDEX(Coefficients!$M$3:$M$10,MATCH(S349,Coefficients!$K$3:$K$10))</f>
        <v>0.20023799980895765</v>
      </c>
      <c r="AS349" s="214">
        <f>INDEX(Coefficients!$M$3:$M$10,MATCH(S349,Coefficients!$K$3:$K$10)+1)</f>
        <v>0.20987997823914079</v>
      </c>
      <c r="AT349" s="92">
        <f t="shared" si="507"/>
        <v>2.5655609924804158E-5</v>
      </c>
      <c r="AU349" s="140">
        <f t="shared" si="488"/>
        <v>0.20409479118103091</v>
      </c>
      <c r="AV349" s="215">
        <f t="shared" si="508"/>
        <v>1.234664922916634E-5</v>
      </c>
      <c r="AW349" s="118">
        <f t="shared" si="509"/>
        <v>3.8962229607275925E-2</v>
      </c>
      <c r="AX349" s="136">
        <f t="shared" si="489"/>
        <v>0.71366705445737511</v>
      </c>
      <c r="AY349" s="205">
        <f t="shared" si="525"/>
        <v>84.741590689541354</v>
      </c>
      <c r="AZ349" s="137">
        <f t="shared" si="526"/>
        <v>468.74999999999989</v>
      </c>
      <c r="BA349" s="213">
        <f t="shared" si="510"/>
        <v>14893.999999999998</v>
      </c>
      <c r="BB349" s="228">
        <f t="shared" si="511"/>
        <v>7.8607222222222214E-4</v>
      </c>
      <c r="BC349" s="136" t="str">
        <f t="shared" si="492"/>
        <v>YES</v>
      </c>
      <c r="BD349" s="209">
        <f t="shared" si="527"/>
        <v>3.274133811171132</v>
      </c>
      <c r="BE349" s="55">
        <f t="shared" si="494"/>
        <v>6.5482676223422645E-2</v>
      </c>
      <c r="BF349" s="126">
        <f t="shared" si="528"/>
        <v>2.1449076681351862</v>
      </c>
      <c r="BG349" s="46">
        <f t="shared" si="512"/>
        <v>-0.82152149605742841</v>
      </c>
      <c r="BH349" s="204">
        <f>VLOOKUP(M349,Coefficients!$E$4:$I$7,3)</f>
        <v>0.43099999999999999</v>
      </c>
      <c r="BI349" s="136">
        <f t="shared" si="513"/>
        <v>2.5000000000000001E-2</v>
      </c>
      <c r="BJ349" s="50">
        <f t="shared" si="514"/>
        <v>0.42635103645833333</v>
      </c>
      <c r="BK349" s="134">
        <f t="shared" si="515"/>
        <v>15.293497452791053</v>
      </c>
      <c r="BL349" s="46"/>
      <c r="CB349" s="205" t="str">
        <f t="shared" si="529"/>
        <v>splash</v>
      </c>
      <c r="CC349" s="212">
        <f t="shared" si="530"/>
        <v>1</v>
      </c>
      <c r="CD349" s="205">
        <f>IF(CB349="atmospheric",IF(CC349&gt;=1,Coefficients!$T$5,Coefficients!$T$4),Coefficients!$T$3)</f>
        <v>7.35</v>
      </c>
      <c r="CE349" s="136">
        <f>IF(S349&lt;Coefficients!$V$3,Coefficients!$X$3-(Coefficients!$X$4-Coefficients!$X$3)*(Coefficients!$V$3-S349)/(Coefficients!$V$4-Coefficients!$V$3),IF(S349&gt;Coefficients!$V$6,(Coefficients!$X$6-Coefficients!$X$5)*(S349-Coefficients!$V$6)/(Coefficients!$V$6-Coefficients!$V$5)+Coefficients!$X$6,VLOOKUP(S349,Coefficients!$V$3:$X$6,3)))</f>
        <v>5.1999999999999975</v>
      </c>
      <c r="CF349" s="119">
        <f t="shared" si="516"/>
        <v>1.6409601519999992E-4</v>
      </c>
      <c r="CG349" s="136">
        <f>VLOOKUP(CB349,Coefficients!$Z$4:$AD$7,4,FALSE)</f>
        <v>0.26500000000000001</v>
      </c>
      <c r="CH349" s="136">
        <f>VLOOKUP(CB349,Coefficients!$Z$4:$AD$7,2,FALSE)</f>
        <v>0.37</v>
      </c>
      <c r="CI349" s="214">
        <f t="shared" si="531"/>
        <v>6.6766168937206345</v>
      </c>
      <c r="CJ349" s="47">
        <f t="shared" si="532"/>
        <v>0.57956795741602163</v>
      </c>
      <c r="CK349" s="34">
        <v>3.35</v>
      </c>
      <c r="CL349" s="52">
        <f t="shared" si="517"/>
        <v>0.17300536042269302</v>
      </c>
      <c r="CM349" s="204">
        <f>VLOOKUP(N349,Coefficients!$E$12:$I$16,3)</f>
        <v>6.0350000000000001</v>
      </c>
      <c r="CN349" s="205">
        <f t="shared" si="518"/>
        <v>2.5000000000000001E-2</v>
      </c>
      <c r="CO349" s="203">
        <f t="shared" si="519"/>
        <v>5.9699037239583337</v>
      </c>
      <c r="CP349" s="189">
        <f t="shared" si="520"/>
        <v>214.14444809186543</v>
      </c>
      <c r="DV349" s="48">
        <f t="shared" si="533"/>
        <v>1.1328854001475746E-2</v>
      </c>
    </row>
    <row r="350" spans="1:126" s="135" customFormat="1" outlineLevel="1">
      <c r="A350" s="133"/>
      <c r="B350" s="56" t="s">
        <v>89</v>
      </c>
      <c r="C350" s="56" t="s">
        <v>189</v>
      </c>
      <c r="D350" s="56">
        <v>2036</v>
      </c>
      <c r="E350" s="57">
        <f>'MRI-CGCM2.3.2 (Likely)'!N64</f>
        <v>19.973000000000003</v>
      </c>
      <c r="F350" s="57">
        <f>'MRI-CGCM2.3.2 (Likely)'!T64</f>
        <v>61.893124999999998</v>
      </c>
      <c r="G350" s="57">
        <f>'MRI-CGCM2.3.2 (Likely)'!L64</f>
        <v>472.39999999999986</v>
      </c>
      <c r="H350" s="146">
        <f t="shared" si="470"/>
        <v>2007</v>
      </c>
      <c r="I350" s="141" t="str">
        <f t="shared" si="471"/>
        <v>Pile No 243 @ Berth 107</v>
      </c>
      <c r="J350" s="205" t="str">
        <f t="shared" si="472"/>
        <v>splash</v>
      </c>
      <c r="K350" s="212">
        <f t="shared" si="473"/>
        <v>1</v>
      </c>
      <c r="L350" s="146" t="str">
        <f t="shared" si="474"/>
        <v>C1</v>
      </c>
      <c r="M350" s="146" t="str">
        <f t="shared" si="475"/>
        <v>CB4</v>
      </c>
      <c r="N350" s="146" t="str">
        <f t="shared" si="476"/>
        <v>CL5</v>
      </c>
      <c r="O350" s="146">
        <f t="shared" si="477"/>
        <v>0</v>
      </c>
      <c r="P350" s="146">
        <f t="shared" si="478"/>
        <v>50</v>
      </c>
      <c r="Q350" s="146">
        <f t="shared" si="479"/>
        <v>1200</v>
      </c>
      <c r="R350" s="146">
        <f t="shared" si="480"/>
        <v>60</v>
      </c>
      <c r="S350" s="146">
        <f t="shared" si="481"/>
        <v>0.37</v>
      </c>
      <c r="T350" s="146">
        <f t="shared" si="482"/>
        <v>310</v>
      </c>
      <c r="U350" s="205"/>
      <c r="V350" s="237">
        <f t="shared" si="501"/>
        <v>6.6132089504332234E-2</v>
      </c>
      <c r="W350" s="214">
        <f t="shared" si="502"/>
        <v>2.1773783321806661</v>
      </c>
      <c r="X350" s="205"/>
      <c r="Y350" s="238">
        <f t="shared" si="503"/>
        <v>0.17895202343470418</v>
      </c>
      <c r="Z350" s="214">
        <f t="shared" si="504"/>
        <v>0.59948927850625899</v>
      </c>
      <c r="AA350" s="205"/>
      <c r="AB350" s="207">
        <f>INDEX(Coefficients!$O$3:$O$7,MATCH(S350,Coefficients!$O$3:$O$7))</f>
        <v>0.3</v>
      </c>
      <c r="AC350" s="207">
        <f>INDEX(Coefficients!$O$3:$O$7,MATCH(S350,Coefficients!$O$3:$O$7)+1)</f>
        <v>0.4</v>
      </c>
      <c r="AD350" s="212">
        <f>INDEX(Coefficients!$P$3:$P$7,MATCH(S350,Coefficients!$O$3:$O$7))</f>
        <v>50</v>
      </c>
      <c r="AE350" s="212">
        <f>INDEX(Coefficients!$P$3:$P$7,MATCH(S350,Coefficients!$O$3:$O$7)+1)</f>
        <v>41.8</v>
      </c>
      <c r="AF350" s="212">
        <f t="shared" si="483"/>
        <v>44.26</v>
      </c>
      <c r="AG350" s="136">
        <f t="shared" si="521"/>
        <v>2036</v>
      </c>
      <c r="AH350" s="137">
        <f t="shared" si="522"/>
        <v>19.973000000000003</v>
      </c>
      <c r="AI350" s="207">
        <f t="shared" si="505"/>
        <v>724.44049999999993</v>
      </c>
      <c r="AJ350" s="213">
        <f t="shared" si="506"/>
        <v>19.579472972972972</v>
      </c>
      <c r="AK350" s="136">
        <v>48</v>
      </c>
      <c r="AL350" s="137">
        <f t="shared" si="523"/>
        <v>61.893124999999998</v>
      </c>
      <c r="AM350" s="214">
        <f t="shared" si="524"/>
        <v>0.97422341080948371</v>
      </c>
      <c r="AN350" s="207">
        <f>INDEX(Coefficients!$K$3:$K$10,MATCH(S350,Coefficients!$K$3:$K$10))</f>
        <v>0.35</v>
      </c>
      <c r="AO350" s="207">
        <f>INDEX(Coefficients!$K$3:$K$10,MATCH(S350,Coefficients!$K$3:$K$10)+1)</f>
        <v>0.4</v>
      </c>
      <c r="AP350" s="207">
        <f>INDEX(Coefficients!$L$3:$L$10,MATCH(S350,Coefficients!$K$3:$K$10))</f>
        <v>0.19142307491680963</v>
      </c>
      <c r="AQ350" s="207">
        <f>INDEX(Coefficients!$L$3:$L$10,MATCH(S350,Coefficients!$K$3:$K$10)+1)</f>
        <v>0.35425563574488944</v>
      </c>
      <c r="AR350" s="214">
        <f>INDEX(Coefficients!$M$3:$M$10,MATCH(S350,Coefficients!$K$3:$K$10))</f>
        <v>0.20023799980895765</v>
      </c>
      <c r="AS350" s="214">
        <f>INDEX(Coefficients!$M$3:$M$10,MATCH(S350,Coefficients!$K$3:$K$10)+1)</f>
        <v>0.20987997823914079</v>
      </c>
      <c r="AT350" s="92">
        <f t="shared" si="507"/>
        <v>2.5655609924804158E-5</v>
      </c>
      <c r="AU350" s="140">
        <f t="shared" si="488"/>
        <v>0.20409479118103091</v>
      </c>
      <c r="AV350" s="215">
        <f t="shared" si="508"/>
        <v>1.2277799598443902E-5</v>
      </c>
      <c r="AW350" s="118">
        <f t="shared" si="509"/>
        <v>3.8744961337092397E-2</v>
      </c>
      <c r="AX350" s="136">
        <f t="shared" si="489"/>
        <v>0.71366705445737511</v>
      </c>
      <c r="AY350" s="205">
        <f t="shared" si="525"/>
        <v>84.741590689541354</v>
      </c>
      <c r="AZ350" s="137">
        <f t="shared" si="526"/>
        <v>472.39999999999986</v>
      </c>
      <c r="BA350" s="213">
        <f t="shared" si="510"/>
        <v>15366.399999999998</v>
      </c>
      <c r="BB350" s="228">
        <f t="shared" si="511"/>
        <v>7.8908540540540534E-4</v>
      </c>
      <c r="BC350" s="136" t="str">
        <f t="shared" si="492"/>
        <v>YES</v>
      </c>
      <c r="BD350" s="209">
        <f t="shared" si="527"/>
        <v>3.3066044752166115</v>
      </c>
      <c r="BE350" s="55">
        <f t="shared" si="494"/>
        <v>6.6132089504332234E-2</v>
      </c>
      <c r="BF350" s="126">
        <f t="shared" si="528"/>
        <v>2.1773783321806661</v>
      </c>
      <c r="BG350" s="46">
        <f t="shared" si="512"/>
        <v>-0.82355282493939574</v>
      </c>
      <c r="BH350" s="204">
        <f>VLOOKUP(M350,Coefficients!$E$4:$I$7,3)</f>
        <v>0.43099999999999999</v>
      </c>
      <c r="BI350" s="136">
        <f t="shared" si="513"/>
        <v>2.5000000000000001E-2</v>
      </c>
      <c r="BJ350" s="50">
        <f t="shared" si="514"/>
        <v>0.42646882128378377</v>
      </c>
      <c r="BK350" s="134">
        <f t="shared" si="515"/>
        <v>15.719966274074837</v>
      </c>
      <c r="BL350" s="46"/>
      <c r="CB350" s="205" t="str">
        <f t="shared" si="529"/>
        <v>splash</v>
      </c>
      <c r="CC350" s="212">
        <f t="shared" si="530"/>
        <v>1</v>
      </c>
      <c r="CD350" s="205">
        <f>IF(CB350="atmospheric",IF(CC350&gt;=1,Coefficients!$T$5,Coefficients!$T$4),Coefficients!$T$3)</f>
        <v>7.35</v>
      </c>
      <c r="CE350" s="136">
        <f>IF(S350&lt;Coefficients!$V$3,Coefficients!$X$3-(Coefficients!$X$4-Coefficients!$X$3)*(Coefficients!$V$3-S350)/(Coefficients!$V$4-Coefficients!$V$3),IF(S350&gt;Coefficients!$V$6,(Coefficients!$X$6-Coefficients!$X$5)*(S350-Coefficients!$V$6)/(Coefficients!$V$6-Coefficients!$V$5)+Coefficients!$X$6,VLOOKUP(S350,Coefficients!$V$3:$X$6,3)))</f>
        <v>5.1999999999999975</v>
      </c>
      <c r="CF350" s="119">
        <f t="shared" si="516"/>
        <v>1.6409601519999992E-4</v>
      </c>
      <c r="CG350" s="136">
        <f>VLOOKUP(CB350,Coefficients!$Z$4:$AD$7,4,FALSE)</f>
        <v>0.26500000000000001</v>
      </c>
      <c r="CH350" s="136">
        <f>VLOOKUP(CB350,Coefficients!$Z$4:$AD$7,2,FALSE)</f>
        <v>0.37</v>
      </c>
      <c r="CI350" s="214">
        <f t="shared" si="531"/>
        <v>6.6760146723932552</v>
      </c>
      <c r="CJ350" s="47">
        <f t="shared" si="532"/>
        <v>0.59948927850625899</v>
      </c>
      <c r="CK350" s="34">
        <v>3.35</v>
      </c>
      <c r="CL350" s="52">
        <f t="shared" si="517"/>
        <v>0.17895202343470418</v>
      </c>
      <c r="CM350" s="204">
        <f>VLOOKUP(N350,Coefficients!$E$12:$I$16,3)</f>
        <v>6.0350000000000001</v>
      </c>
      <c r="CN350" s="205">
        <f t="shared" si="518"/>
        <v>2.5000000000000001E-2</v>
      </c>
      <c r="CO350" s="203">
        <f t="shared" si="519"/>
        <v>5.9715529847972979</v>
      </c>
      <c r="CP350" s="189">
        <f t="shared" si="520"/>
        <v>220.11600107666271</v>
      </c>
      <c r="DV350" s="48">
        <f t="shared" si="533"/>
        <v>1.1834471230765217E-2</v>
      </c>
    </row>
    <row r="351" spans="1:126" s="135" customFormat="1" outlineLevel="1">
      <c r="A351" s="133"/>
      <c r="B351" s="56" t="s">
        <v>89</v>
      </c>
      <c r="C351" s="56" t="s">
        <v>189</v>
      </c>
      <c r="D351" s="56">
        <v>2037</v>
      </c>
      <c r="E351" s="57">
        <f>'MRI-CGCM2.3.2 (Likely)'!N65</f>
        <v>19.9985</v>
      </c>
      <c r="F351" s="57">
        <f>'MRI-CGCM2.3.2 (Likely)'!T65</f>
        <v>61.8753125</v>
      </c>
      <c r="G351" s="57">
        <f>'MRI-CGCM2.3.2 (Likely)'!L65</f>
        <v>476.04999999999984</v>
      </c>
      <c r="H351" s="146">
        <f t="shared" si="470"/>
        <v>2007</v>
      </c>
      <c r="I351" s="141" t="str">
        <f t="shared" si="471"/>
        <v>Pile No 243 @ Berth 107</v>
      </c>
      <c r="J351" s="205" t="str">
        <f t="shared" si="472"/>
        <v>splash</v>
      </c>
      <c r="K351" s="212">
        <f t="shared" si="473"/>
        <v>1</v>
      </c>
      <c r="L351" s="146" t="str">
        <f t="shared" si="474"/>
        <v>C1</v>
      </c>
      <c r="M351" s="146" t="str">
        <f t="shared" si="475"/>
        <v>CB4</v>
      </c>
      <c r="N351" s="146" t="str">
        <f t="shared" si="476"/>
        <v>CL5</v>
      </c>
      <c r="O351" s="146">
        <f t="shared" si="477"/>
        <v>0</v>
      </c>
      <c r="P351" s="146">
        <f t="shared" si="478"/>
        <v>50</v>
      </c>
      <c r="Q351" s="146">
        <f t="shared" si="479"/>
        <v>1200</v>
      </c>
      <c r="R351" s="146">
        <f t="shared" si="480"/>
        <v>60</v>
      </c>
      <c r="S351" s="146">
        <f t="shared" si="481"/>
        <v>0.37</v>
      </c>
      <c r="T351" s="146">
        <f t="shared" si="482"/>
        <v>310</v>
      </c>
      <c r="U351" s="205"/>
      <c r="V351" s="237">
        <f t="shared" si="501"/>
        <v>6.6775097533448693E-2</v>
      </c>
      <c r="W351" s="214">
        <f t="shared" si="502"/>
        <v>2.2095287336364891</v>
      </c>
      <c r="X351" s="205"/>
      <c r="Y351" s="238">
        <f t="shared" si="503"/>
        <v>0.18485341113907164</v>
      </c>
      <c r="Z351" s="214">
        <f t="shared" si="504"/>
        <v>0.61925892731589005</v>
      </c>
      <c r="AA351" s="205"/>
      <c r="AB351" s="207">
        <f>INDEX(Coefficients!$O$3:$O$7,MATCH(S351,Coefficients!$O$3:$O$7))</f>
        <v>0.3</v>
      </c>
      <c r="AC351" s="207">
        <f>INDEX(Coefficients!$O$3:$O$7,MATCH(S351,Coefficients!$O$3:$O$7)+1)</f>
        <v>0.4</v>
      </c>
      <c r="AD351" s="212">
        <f>INDEX(Coefficients!$P$3:$P$7,MATCH(S351,Coefficients!$O$3:$O$7))</f>
        <v>50</v>
      </c>
      <c r="AE351" s="212">
        <f>INDEX(Coefficients!$P$3:$P$7,MATCH(S351,Coefficients!$O$3:$O$7)+1)</f>
        <v>41.8</v>
      </c>
      <c r="AF351" s="212">
        <f t="shared" si="483"/>
        <v>44.26</v>
      </c>
      <c r="AG351" s="136">
        <f t="shared" si="521"/>
        <v>2037</v>
      </c>
      <c r="AH351" s="137">
        <f t="shared" si="522"/>
        <v>19.9985</v>
      </c>
      <c r="AI351" s="207">
        <f t="shared" si="505"/>
        <v>744.43899999999996</v>
      </c>
      <c r="AJ351" s="213">
        <f t="shared" si="506"/>
        <v>19.590499999999999</v>
      </c>
      <c r="AK351" s="136">
        <v>49</v>
      </c>
      <c r="AL351" s="137">
        <f t="shared" si="523"/>
        <v>61.8753125</v>
      </c>
      <c r="AM351" s="214">
        <f t="shared" si="524"/>
        <v>0.97489169814250742</v>
      </c>
      <c r="AN351" s="207">
        <f>INDEX(Coefficients!$K$3:$K$10,MATCH(S351,Coefficients!$K$3:$K$10))</f>
        <v>0.35</v>
      </c>
      <c r="AO351" s="207">
        <f>INDEX(Coefficients!$K$3:$K$10,MATCH(S351,Coefficients!$K$3:$K$10)+1)</f>
        <v>0.4</v>
      </c>
      <c r="AP351" s="207">
        <f>INDEX(Coefficients!$L$3:$L$10,MATCH(S351,Coefficients!$K$3:$K$10))</f>
        <v>0.19142307491680963</v>
      </c>
      <c r="AQ351" s="207">
        <f>INDEX(Coefficients!$L$3:$L$10,MATCH(S351,Coefficients!$K$3:$K$10)+1)</f>
        <v>0.35425563574488944</v>
      </c>
      <c r="AR351" s="214">
        <f>INDEX(Coefficients!$M$3:$M$10,MATCH(S351,Coefficients!$K$3:$K$10))</f>
        <v>0.20023799980895765</v>
      </c>
      <c r="AS351" s="214">
        <f>INDEX(Coefficients!$M$3:$M$10,MATCH(S351,Coefficients!$K$3:$K$10)+1)</f>
        <v>0.20987997823914079</v>
      </c>
      <c r="AT351" s="92">
        <f t="shared" si="507"/>
        <v>2.5655609924804158E-5</v>
      </c>
      <c r="AU351" s="140">
        <f t="shared" si="488"/>
        <v>0.20409479118103091</v>
      </c>
      <c r="AV351" s="215">
        <f t="shared" si="508"/>
        <v>1.2211154906047547E-5</v>
      </c>
      <c r="AW351" s="118">
        <f t="shared" si="509"/>
        <v>3.8534651174467936E-2</v>
      </c>
      <c r="AX351" s="136">
        <f t="shared" si="489"/>
        <v>0.71366705445737511</v>
      </c>
      <c r="AY351" s="205">
        <f t="shared" si="525"/>
        <v>84.741590689541354</v>
      </c>
      <c r="AZ351" s="137">
        <f t="shared" si="526"/>
        <v>476.04999999999984</v>
      </c>
      <c r="BA351" s="213">
        <f t="shared" si="510"/>
        <v>15842.449999999997</v>
      </c>
      <c r="BB351" s="228">
        <f t="shared" si="511"/>
        <v>7.9212249999999988E-4</v>
      </c>
      <c r="BC351" s="136" t="str">
        <f t="shared" si="492"/>
        <v>YES</v>
      </c>
      <c r="BD351" s="209">
        <f t="shared" si="527"/>
        <v>3.3387548766724349</v>
      </c>
      <c r="BE351" s="55">
        <f t="shared" si="494"/>
        <v>6.6775097533448693E-2</v>
      </c>
      <c r="BF351" s="126">
        <f t="shared" si="528"/>
        <v>2.2095287336364891</v>
      </c>
      <c r="BG351" s="46">
        <f t="shared" si="512"/>
        <v>-0.82549541272979354</v>
      </c>
      <c r="BH351" s="204">
        <f>VLOOKUP(M351,Coefficients!$E$4:$I$7,3)</f>
        <v>0.43099999999999999</v>
      </c>
      <c r="BI351" s="136">
        <f t="shared" si="513"/>
        <v>2.5000000000000001E-2</v>
      </c>
      <c r="BJ351" s="50">
        <f t="shared" si="514"/>
        <v>0.42658763750000001</v>
      </c>
      <c r="BK351" s="134">
        <f t="shared" si="515"/>
        <v>16.146553911574838</v>
      </c>
      <c r="BL351" s="46"/>
      <c r="CB351" s="205" t="str">
        <f t="shared" si="529"/>
        <v>splash</v>
      </c>
      <c r="CC351" s="212">
        <f t="shared" si="530"/>
        <v>1</v>
      </c>
      <c r="CD351" s="205">
        <f>IF(CB351="atmospheric",IF(CC351&gt;=1,Coefficients!$T$5,Coefficients!$T$4),Coefficients!$T$3)</f>
        <v>7.35</v>
      </c>
      <c r="CE351" s="136">
        <f>IF(S351&lt;Coefficients!$V$3,Coefficients!$X$3-(Coefficients!$X$4-Coefficients!$X$3)*(Coefficients!$V$3-S351)/(Coefficients!$V$4-Coefficients!$V$3),IF(S351&gt;Coefficients!$V$6,(Coefficients!$X$6-Coefficients!$X$5)*(S351-Coefficients!$V$6)/(Coefficients!$V$6-Coefficients!$V$5)+Coefficients!$X$6,VLOOKUP(S351,Coefficients!$V$3:$X$6,3)))</f>
        <v>5.1999999999999975</v>
      </c>
      <c r="CF351" s="119">
        <f t="shared" si="516"/>
        <v>1.6409601519999992E-4</v>
      </c>
      <c r="CG351" s="136">
        <f>VLOOKUP(CB351,Coefficients!$Z$4:$AD$7,4,FALSE)</f>
        <v>0.26500000000000001</v>
      </c>
      <c r="CH351" s="136">
        <f>VLOOKUP(CB351,Coefficients!$Z$4:$AD$7,2,FALSE)</f>
        <v>0.37</v>
      </c>
      <c r="CI351" s="214">
        <f t="shared" si="531"/>
        <v>6.6753884951955111</v>
      </c>
      <c r="CJ351" s="47">
        <f t="shared" si="532"/>
        <v>0.61925892731589005</v>
      </c>
      <c r="CK351" s="34">
        <v>3.35</v>
      </c>
      <c r="CL351" s="52">
        <f t="shared" si="517"/>
        <v>0.18485341113907164</v>
      </c>
      <c r="CM351" s="204">
        <f>VLOOKUP(N351,Coefficients!$E$12:$I$16,3)</f>
        <v>6.0350000000000001</v>
      </c>
      <c r="CN351" s="205">
        <f t="shared" si="518"/>
        <v>2.5000000000000001E-2</v>
      </c>
      <c r="CO351" s="203">
        <f t="shared" si="519"/>
        <v>5.9732166874999999</v>
      </c>
      <c r="CP351" s="189">
        <f t="shared" si="520"/>
        <v>226.08921776416273</v>
      </c>
      <c r="DV351" s="48">
        <f t="shared" si="533"/>
        <v>1.2343604558202199E-2</v>
      </c>
    </row>
    <row r="352" spans="1:126" s="135" customFormat="1" outlineLevel="1">
      <c r="A352" s="133"/>
      <c r="B352" s="56" t="s">
        <v>89</v>
      </c>
      <c r="C352" s="56" t="s">
        <v>189</v>
      </c>
      <c r="D352" s="56">
        <v>2038</v>
      </c>
      <c r="E352" s="57">
        <f>'MRI-CGCM2.3.2 (Likely)'!N66</f>
        <v>20.024000000000001</v>
      </c>
      <c r="F352" s="57">
        <f>'MRI-CGCM2.3.2 (Likely)'!T66</f>
        <v>61.857500000000002</v>
      </c>
      <c r="G352" s="57">
        <f>'MRI-CGCM2.3.2 (Likely)'!L66</f>
        <v>479.69999999999982</v>
      </c>
      <c r="H352" s="146">
        <f t="shared" si="470"/>
        <v>2007</v>
      </c>
      <c r="I352" s="141" t="str">
        <f t="shared" si="471"/>
        <v>Pile No 243 @ Berth 107</v>
      </c>
      <c r="J352" s="205" t="str">
        <f t="shared" si="472"/>
        <v>splash</v>
      </c>
      <c r="K352" s="212">
        <f t="shared" si="473"/>
        <v>1</v>
      </c>
      <c r="L352" s="146" t="str">
        <f t="shared" si="474"/>
        <v>C1</v>
      </c>
      <c r="M352" s="146" t="str">
        <f t="shared" si="475"/>
        <v>CB4</v>
      </c>
      <c r="N352" s="146" t="str">
        <f t="shared" si="476"/>
        <v>CL5</v>
      </c>
      <c r="O352" s="146">
        <f t="shared" si="477"/>
        <v>0</v>
      </c>
      <c r="P352" s="146">
        <f t="shared" si="478"/>
        <v>50</v>
      </c>
      <c r="Q352" s="146">
        <f t="shared" si="479"/>
        <v>1200</v>
      </c>
      <c r="R352" s="146">
        <f t="shared" si="480"/>
        <v>60</v>
      </c>
      <c r="S352" s="146">
        <f t="shared" si="481"/>
        <v>0.37</v>
      </c>
      <c r="T352" s="146">
        <f t="shared" si="482"/>
        <v>310</v>
      </c>
      <c r="U352" s="205"/>
      <c r="V352" s="237">
        <f t="shared" si="501"/>
        <v>6.7411999500776365E-2</v>
      </c>
      <c r="W352" s="214">
        <f t="shared" si="502"/>
        <v>2.2413738320028722</v>
      </c>
      <c r="X352" s="205"/>
      <c r="Y352" s="238">
        <f t="shared" si="503"/>
        <v>0.19070864491412493</v>
      </c>
      <c r="Z352" s="214">
        <f t="shared" si="504"/>
        <v>0.63887396046231848</v>
      </c>
      <c r="AA352" s="205"/>
      <c r="AB352" s="207">
        <f>INDEX(Coefficients!$O$3:$O$7,MATCH(S352,Coefficients!$O$3:$O$7))</f>
        <v>0.3</v>
      </c>
      <c r="AC352" s="207">
        <f>INDEX(Coefficients!$O$3:$O$7,MATCH(S352,Coefficients!$O$3:$O$7)+1)</f>
        <v>0.4</v>
      </c>
      <c r="AD352" s="212">
        <f>INDEX(Coefficients!$P$3:$P$7,MATCH(S352,Coefficients!$O$3:$O$7))</f>
        <v>50</v>
      </c>
      <c r="AE352" s="212">
        <f>INDEX(Coefficients!$P$3:$P$7,MATCH(S352,Coefficients!$O$3:$O$7)+1)</f>
        <v>41.8</v>
      </c>
      <c r="AF352" s="212">
        <f t="shared" si="483"/>
        <v>44.26</v>
      </c>
      <c r="AG352" s="136">
        <f t="shared" si="521"/>
        <v>2038</v>
      </c>
      <c r="AH352" s="137">
        <f t="shared" si="522"/>
        <v>20.024000000000001</v>
      </c>
      <c r="AI352" s="207">
        <f t="shared" si="505"/>
        <v>764.46299999999997</v>
      </c>
      <c r="AJ352" s="213">
        <f t="shared" si="506"/>
        <v>19.601615384615382</v>
      </c>
      <c r="AK352" s="136">
        <v>50</v>
      </c>
      <c r="AL352" s="137">
        <f t="shared" si="523"/>
        <v>61.857500000000002</v>
      </c>
      <c r="AM352" s="214">
        <f t="shared" si="524"/>
        <v>0.97556575326191886</v>
      </c>
      <c r="AN352" s="207">
        <f>INDEX(Coefficients!$K$3:$K$10,MATCH(S352,Coefficients!$K$3:$K$10))</f>
        <v>0.35</v>
      </c>
      <c r="AO352" s="207">
        <f>INDEX(Coefficients!$K$3:$K$10,MATCH(S352,Coefficients!$K$3:$K$10)+1)</f>
        <v>0.4</v>
      </c>
      <c r="AP352" s="207">
        <f>INDEX(Coefficients!$L$3:$L$10,MATCH(S352,Coefficients!$K$3:$K$10))</f>
        <v>0.19142307491680963</v>
      </c>
      <c r="AQ352" s="207">
        <f>INDEX(Coefficients!$L$3:$L$10,MATCH(S352,Coefficients!$K$3:$K$10)+1)</f>
        <v>0.35425563574488944</v>
      </c>
      <c r="AR352" s="214">
        <f>INDEX(Coefficients!$M$3:$M$10,MATCH(S352,Coefficients!$K$3:$K$10))</f>
        <v>0.20023799980895765</v>
      </c>
      <c r="AS352" s="214">
        <f>INDEX(Coefficients!$M$3:$M$10,MATCH(S352,Coefficients!$K$3:$K$10)+1)</f>
        <v>0.20987997823914079</v>
      </c>
      <c r="AT352" s="92">
        <f t="shared" si="507"/>
        <v>2.5655609924804158E-5</v>
      </c>
      <c r="AU352" s="140">
        <f t="shared" si="488"/>
        <v>0.20409479118103091</v>
      </c>
      <c r="AV352" s="215">
        <f t="shared" si="508"/>
        <v>1.2146589236195024E-5</v>
      </c>
      <c r="AW352" s="118">
        <f t="shared" si="509"/>
        <v>3.8330901767900286E-2</v>
      </c>
      <c r="AX352" s="136">
        <f t="shared" si="489"/>
        <v>0.71366705445737511</v>
      </c>
      <c r="AY352" s="205">
        <f t="shared" si="525"/>
        <v>84.741590689541354</v>
      </c>
      <c r="AZ352" s="137">
        <f t="shared" si="526"/>
        <v>479.69999999999982</v>
      </c>
      <c r="BA352" s="213">
        <f t="shared" si="510"/>
        <v>16322.149999999998</v>
      </c>
      <c r="BB352" s="228">
        <f t="shared" si="511"/>
        <v>7.9518166666666659E-4</v>
      </c>
      <c r="BC352" s="136" t="str">
        <f t="shared" si="492"/>
        <v>YES</v>
      </c>
      <c r="BD352" s="209">
        <f t="shared" si="527"/>
        <v>3.370599975038818</v>
      </c>
      <c r="BE352" s="55">
        <f t="shared" si="494"/>
        <v>6.7411999500776365E-2</v>
      </c>
      <c r="BF352" s="126">
        <f t="shared" si="528"/>
        <v>2.2413738320028722</v>
      </c>
      <c r="BG352" s="46">
        <f t="shared" si="512"/>
        <v>-0.82735522692911634</v>
      </c>
      <c r="BH352" s="204">
        <f>VLOOKUP(M352,Coefficients!$E$4:$I$7,3)</f>
        <v>0.43099999999999999</v>
      </c>
      <c r="BI352" s="136">
        <f t="shared" si="513"/>
        <v>2.5000000000000001E-2</v>
      </c>
      <c r="BJ352" s="50">
        <f t="shared" si="514"/>
        <v>0.42670740576923072</v>
      </c>
      <c r="BK352" s="134">
        <f t="shared" si="515"/>
        <v>16.57326131734407</v>
      </c>
      <c r="BL352" s="46"/>
      <c r="CB352" s="205" t="str">
        <f t="shared" si="529"/>
        <v>splash</v>
      </c>
      <c r="CC352" s="212">
        <f t="shared" si="530"/>
        <v>1</v>
      </c>
      <c r="CD352" s="205">
        <f>IF(CB352="atmospheric",IF(CC352&gt;=1,Coefficients!$T$5,Coefficients!$T$4),Coefficients!$T$3)</f>
        <v>7.35</v>
      </c>
      <c r="CE352" s="136">
        <f>IF(S352&lt;Coefficients!$V$3,Coefficients!$X$3-(Coefficients!$X$4-Coefficients!$X$3)*(Coefficients!$V$3-S352)/(Coefficients!$V$4-Coefficients!$V$3),IF(S352&gt;Coefficients!$V$6,(Coefficients!$X$6-Coefficients!$X$5)*(S352-Coefficients!$V$6)/(Coefficients!$V$6-Coefficients!$V$5)+Coefficients!$X$6,VLOOKUP(S352,Coefficients!$V$3:$X$6,3)))</f>
        <v>5.1999999999999975</v>
      </c>
      <c r="CF352" s="119">
        <f t="shared" si="516"/>
        <v>1.6409601519999992E-4</v>
      </c>
      <c r="CG352" s="136">
        <f>VLOOKUP(CB352,Coefficients!$Z$4:$AD$7,4,FALSE)</f>
        <v>0.26500000000000001</v>
      </c>
      <c r="CH352" s="136">
        <f>VLOOKUP(CB352,Coefficients!$Z$4:$AD$7,2,FALSE)</f>
        <v>0.37</v>
      </c>
      <c r="CI352" s="214">
        <f t="shared" si="531"/>
        <v>6.6747400991149535</v>
      </c>
      <c r="CJ352" s="47">
        <f t="shared" si="532"/>
        <v>0.63887396046231848</v>
      </c>
      <c r="CK352" s="34">
        <v>3.35</v>
      </c>
      <c r="CL352" s="52">
        <f t="shared" si="517"/>
        <v>0.19070864491412493</v>
      </c>
      <c r="CM352" s="204">
        <f>VLOOKUP(N352,Coefficients!$E$12:$I$16,3)</f>
        <v>6.0350000000000001</v>
      </c>
      <c r="CN352" s="205">
        <f t="shared" si="518"/>
        <v>2.5000000000000001E-2</v>
      </c>
      <c r="CO352" s="203">
        <f t="shared" si="519"/>
        <v>5.9748937211538458</v>
      </c>
      <c r="CP352" s="189">
        <f t="shared" si="520"/>
        <v>232.06411148531657</v>
      </c>
      <c r="DV352" s="48">
        <f t="shared" si="533"/>
        <v>1.2856051075744727E-2</v>
      </c>
    </row>
    <row r="353" spans="1:126" s="135" customFormat="1" outlineLevel="1">
      <c r="A353" s="133"/>
      <c r="B353" s="56" t="s">
        <v>89</v>
      </c>
      <c r="C353" s="56" t="s">
        <v>189</v>
      </c>
      <c r="D353" s="56">
        <v>2039</v>
      </c>
      <c r="E353" s="57">
        <f>'MRI-CGCM2.3.2 (Likely)'!N67</f>
        <v>20.049500000000002</v>
      </c>
      <c r="F353" s="57">
        <f>'MRI-CGCM2.3.2 (Likely)'!T67</f>
        <v>61.839687499999997</v>
      </c>
      <c r="G353" s="57">
        <f>'MRI-CGCM2.3.2 (Likely)'!L67</f>
        <v>483.3499999999998</v>
      </c>
      <c r="H353" s="146">
        <f t="shared" si="470"/>
        <v>2007</v>
      </c>
      <c r="I353" s="141" t="str">
        <f t="shared" si="471"/>
        <v>Pile No 243 @ Berth 107</v>
      </c>
      <c r="J353" s="205" t="str">
        <f t="shared" si="472"/>
        <v>splash</v>
      </c>
      <c r="K353" s="212">
        <f t="shared" si="473"/>
        <v>1</v>
      </c>
      <c r="L353" s="146" t="str">
        <f t="shared" si="474"/>
        <v>C1</v>
      </c>
      <c r="M353" s="146" t="str">
        <f t="shared" si="475"/>
        <v>CB4</v>
      </c>
      <c r="N353" s="146" t="str">
        <f t="shared" si="476"/>
        <v>CL5</v>
      </c>
      <c r="O353" s="146">
        <f t="shared" si="477"/>
        <v>0</v>
      </c>
      <c r="P353" s="146">
        <f t="shared" si="478"/>
        <v>50</v>
      </c>
      <c r="Q353" s="146">
        <f t="shared" si="479"/>
        <v>1200</v>
      </c>
      <c r="R353" s="146">
        <f t="shared" si="480"/>
        <v>60</v>
      </c>
      <c r="S353" s="146">
        <f t="shared" si="481"/>
        <v>0.37</v>
      </c>
      <c r="T353" s="146">
        <f t="shared" si="482"/>
        <v>310</v>
      </c>
      <c r="U353" s="205"/>
      <c r="V353" s="237">
        <f t="shared" si="501"/>
        <v>6.8043074422726058E-2</v>
      </c>
      <c r="W353" s="214">
        <f t="shared" si="502"/>
        <v>2.2729275781003571</v>
      </c>
      <c r="X353" s="205"/>
      <c r="Y353" s="238">
        <f t="shared" si="503"/>
        <v>0.1965171183300419</v>
      </c>
      <c r="Z353" s="214">
        <f t="shared" si="504"/>
        <v>0.65833234640564042</v>
      </c>
      <c r="AA353" s="205"/>
      <c r="AB353" s="207">
        <f>INDEX(Coefficients!$O$3:$O$7,MATCH(S353,Coefficients!$O$3:$O$7))</f>
        <v>0.3</v>
      </c>
      <c r="AC353" s="207">
        <f>INDEX(Coefficients!$O$3:$O$7,MATCH(S353,Coefficients!$O$3:$O$7)+1)</f>
        <v>0.4</v>
      </c>
      <c r="AD353" s="212">
        <f>INDEX(Coefficients!$P$3:$P$7,MATCH(S353,Coefficients!$O$3:$O$7))</f>
        <v>50</v>
      </c>
      <c r="AE353" s="212">
        <f>INDEX(Coefficients!$P$3:$P$7,MATCH(S353,Coefficients!$O$3:$O$7)+1)</f>
        <v>41.8</v>
      </c>
      <c r="AF353" s="212">
        <f t="shared" si="483"/>
        <v>44.26</v>
      </c>
      <c r="AG353" s="136">
        <f t="shared" si="521"/>
        <v>2039</v>
      </c>
      <c r="AH353" s="137">
        <f t="shared" si="522"/>
        <v>20.049500000000002</v>
      </c>
      <c r="AI353" s="207">
        <f t="shared" si="505"/>
        <v>784.51249999999993</v>
      </c>
      <c r="AJ353" s="213">
        <f t="shared" si="506"/>
        <v>19.612812499999997</v>
      </c>
      <c r="AK353" s="136">
        <v>51</v>
      </c>
      <c r="AL353" s="137">
        <f t="shared" si="523"/>
        <v>61.839687499999997</v>
      </c>
      <c r="AM353" s="214">
        <f t="shared" si="524"/>
        <v>0.97624518404435112</v>
      </c>
      <c r="AN353" s="207">
        <f>INDEX(Coefficients!$K$3:$K$10,MATCH(S353,Coefficients!$K$3:$K$10))</f>
        <v>0.35</v>
      </c>
      <c r="AO353" s="207">
        <f>INDEX(Coefficients!$K$3:$K$10,MATCH(S353,Coefficients!$K$3:$K$10)+1)</f>
        <v>0.4</v>
      </c>
      <c r="AP353" s="207">
        <f>INDEX(Coefficients!$L$3:$L$10,MATCH(S353,Coefficients!$K$3:$K$10))</f>
        <v>0.19142307491680963</v>
      </c>
      <c r="AQ353" s="207">
        <f>INDEX(Coefficients!$L$3:$L$10,MATCH(S353,Coefficients!$K$3:$K$10)+1)</f>
        <v>0.35425563574488944</v>
      </c>
      <c r="AR353" s="214">
        <f>INDEX(Coefficients!$M$3:$M$10,MATCH(S353,Coefficients!$K$3:$K$10))</f>
        <v>0.20023799980895765</v>
      </c>
      <c r="AS353" s="214">
        <f>INDEX(Coefficients!$M$3:$M$10,MATCH(S353,Coefficients!$K$3:$K$10)+1)</f>
        <v>0.20987997823914079</v>
      </c>
      <c r="AT353" s="92">
        <f t="shared" si="507"/>
        <v>2.5655609924804158E-5</v>
      </c>
      <c r="AU353" s="140">
        <f t="shared" si="488"/>
        <v>0.20409479118103091</v>
      </c>
      <c r="AV353" s="215">
        <f t="shared" si="508"/>
        <v>1.2083986862499803E-5</v>
      </c>
      <c r="AW353" s="118">
        <f t="shared" si="509"/>
        <v>3.8133347920487851E-2</v>
      </c>
      <c r="AX353" s="136">
        <f t="shared" si="489"/>
        <v>0.71366705445737511</v>
      </c>
      <c r="AY353" s="205">
        <f t="shared" si="525"/>
        <v>84.741590689541354</v>
      </c>
      <c r="AZ353" s="137">
        <f t="shared" si="526"/>
        <v>483.3499999999998</v>
      </c>
      <c r="BA353" s="213">
        <f t="shared" si="510"/>
        <v>16805.499999999996</v>
      </c>
      <c r="BB353" s="228">
        <f t="shared" si="511"/>
        <v>7.9826124999999996E-4</v>
      </c>
      <c r="BC353" s="136" t="str">
        <f t="shared" si="492"/>
        <v>YES</v>
      </c>
      <c r="BD353" s="209">
        <f t="shared" si="527"/>
        <v>3.4021537211363029</v>
      </c>
      <c r="BE353" s="55">
        <f t="shared" si="494"/>
        <v>6.8043074422726058E-2</v>
      </c>
      <c r="BF353" s="126">
        <f t="shared" si="528"/>
        <v>2.2729275781003571</v>
      </c>
      <c r="BG353" s="46">
        <f t="shared" si="512"/>
        <v>-0.82913769301558304</v>
      </c>
      <c r="BH353" s="204">
        <f>VLOOKUP(M353,Coefficients!$E$4:$I$7,3)</f>
        <v>0.43099999999999999</v>
      </c>
      <c r="BI353" s="136">
        <f t="shared" si="513"/>
        <v>2.5000000000000001E-2</v>
      </c>
      <c r="BJ353" s="50">
        <f t="shared" si="514"/>
        <v>0.42682805468749996</v>
      </c>
      <c r="BK353" s="134">
        <f t="shared" si="515"/>
        <v>17.000089372031571</v>
      </c>
      <c r="BL353" s="46"/>
      <c r="CB353" s="205" t="str">
        <f t="shared" si="529"/>
        <v>splash</v>
      </c>
      <c r="CC353" s="212">
        <f t="shared" si="530"/>
        <v>1</v>
      </c>
      <c r="CD353" s="205">
        <f>IF(CB353="atmospheric",IF(CC353&gt;=1,Coefficients!$T$5,Coefficients!$T$4),Coefficients!$T$3)</f>
        <v>7.35</v>
      </c>
      <c r="CE353" s="136">
        <f>IF(S353&lt;Coefficients!$V$3,Coefficients!$X$3-(Coefficients!$X$4-Coefficients!$X$3)*(Coefficients!$V$3-S353)/(Coefficients!$V$4-Coefficients!$V$3),IF(S353&gt;Coefficients!$V$6,(Coefficients!$X$6-Coefficients!$X$5)*(S353-Coefficients!$V$6)/(Coefficients!$V$6-Coefficients!$V$5)+Coefficients!$X$6,VLOOKUP(S353,Coefficients!$V$3:$X$6,3)))</f>
        <v>5.1999999999999975</v>
      </c>
      <c r="CF353" s="119">
        <f t="shared" si="516"/>
        <v>1.6409601519999992E-4</v>
      </c>
      <c r="CG353" s="136">
        <f>VLOOKUP(CB353,Coefficients!$Z$4:$AD$7,4,FALSE)</f>
        <v>0.26500000000000001</v>
      </c>
      <c r="CH353" s="136">
        <f>VLOOKUP(CB353,Coefficients!$Z$4:$AD$7,2,FALSE)</f>
        <v>0.37</v>
      </c>
      <c r="CI353" s="214">
        <f t="shared" si="531"/>
        <v>6.6740710638126366</v>
      </c>
      <c r="CJ353" s="47">
        <f t="shared" si="532"/>
        <v>0.65833234640564042</v>
      </c>
      <c r="CK353" s="34">
        <v>3.35</v>
      </c>
      <c r="CL353" s="52">
        <f t="shared" si="517"/>
        <v>0.1965171183300419</v>
      </c>
      <c r="CM353" s="204">
        <f>VLOOKUP(N353,Coefficients!$E$12:$I$16,3)</f>
        <v>6.0350000000000001</v>
      </c>
      <c r="CN353" s="205">
        <f t="shared" si="518"/>
        <v>2.5000000000000001E-2</v>
      </c>
      <c r="CO353" s="203">
        <f t="shared" si="519"/>
        <v>5.9765830859374995</v>
      </c>
      <c r="CP353" s="189">
        <f t="shared" si="520"/>
        <v>238.04069457125408</v>
      </c>
      <c r="DV353" s="48">
        <f t="shared" si="533"/>
        <v>1.3371628907870704E-2</v>
      </c>
    </row>
    <row r="354" spans="1:126" s="135" customFormat="1" outlineLevel="1">
      <c r="A354" s="133"/>
      <c r="B354" s="56" t="s">
        <v>89</v>
      </c>
      <c r="C354" s="56" t="s">
        <v>189</v>
      </c>
      <c r="D354" s="56">
        <v>2040</v>
      </c>
      <c r="E354" s="57">
        <f>'MRI-CGCM2.3.2 (Likely)'!N68</f>
        <v>20.075000000000003</v>
      </c>
      <c r="F354" s="57">
        <f>'MRI-CGCM2.3.2 (Likely)'!T68</f>
        <v>61.821874999999999</v>
      </c>
      <c r="G354" s="57">
        <f>'MRI-CGCM2.3.2 (Likely)'!L68</f>
        <v>487</v>
      </c>
      <c r="H354" s="146">
        <f t="shared" si="470"/>
        <v>2007</v>
      </c>
      <c r="I354" s="141" t="str">
        <f t="shared" si="471"/>
        <v>Pile No 243 @ Berth 107</v>
      </c>
      <c r="J354" s="205" t="str">
        <f t="shared" si="472"/>
        <v>splash</v>
      </c>
      <c r="K354" s="212">
        <f t="shared" si="473"/>
        <v>1</v>
      </c>
      <c r="L354" s="146" t="str">
        <f t="shared" si="474"/>
        <v>C1</v>
      </c>
      <c r="M354" s="146" t="str">
        <f t="shared" si="475"/>
        <v>CB4</v>
      </c>
      <c r="N354" s="146" t="str">
        <f t="shared" si="476"/>
        <v>CL5</v>
      </c>
      <c r="O354" s="146">
        <f t="shared" si="477"/>
        <v>0</v>
      </c>
      <c r="P354" s="146">
        <f t="shared" si="478"/>
        <v>50</v>
      </c>
      <c r="Q354" s="146">
        <f t="shared" si="479"/>
        <v>1200</v>
      </c>
      <c r="R354" s="146">
        <f t="shared" si="480"/>
        <v>60</v>
      </c>
      <c r="S354" s="146">
        <f t="shared" si="481"/>
        <v>0.37</v>
      </c>
      <c r="T354" s="146">
        <f t="shared" si="482"/>
        <v>310</v>
      </c>
      <c r="U354" s="205"/>
      <c r="V354" s="237">
        <f t="shared" si="501"/>
        <v>6.8668582925115365E-2</v>
      </c>
      <c r="W354" s="214">
        <f t="shared" si="502"/>
        <v>2.3042030032198229</v>
      </c>
      <c r="X354" s="205"/>
      <c r="Y354" s="238">
        <f t="shared" si="503"/>
        <v>0.20227830493074703</v>
      </c>
      <c r="Z354" s="214">
        <f t="shared" si="504"/>
        <v>0.67763232151800257</v>
      </c>
      <c r="AA354" s="205"/>
      <c r="AB354" s="207">
        <f>INDEX(Coefficients!$O$3:$O$7,MATCH(S354,Coefficients!$O$3:$O$7))</f>
        <v>0.3</v>
      </c>
      <c r="AC354" s="207">
        <f>INDEX(Coefficients!$O$3:$O$7,MATCH(S354,Coefficients!$O$3:$O$7)+1)</f>
        <v>0.4</v>
      </c>
      <c r="AD354" s="212">
        <f>INDEX(Coefficients!$P$3:$P$7,MATCH(S354,Coefficients!$O$3:$O$7))</f>
        <v>50</v>
      </c>
      <c r="AE354" s="212">
        <f>INDEX(Coefficients!$P$3:$P$7,MATCH(S354,Coefficients!$O$3:$O$7)+1)</f>
        <v>41.8</v>
      </c>
      <c r="AF354" s="212">
        <f t="shared" si="483"/>
        <v>44.26</v>
      </c>
      <c r="AG354" s="136">
        <f t="shared" si="521"/>
        <v>2040</v>
      </c>
      <c r="AH354" s="137">
        <f t="shared" si="522"/>
        <v>20.075000000000003</v>
      </c>
      <c r="AI354" s="207">
        <f t="shared" si="505"/>
        <v>804.58749999999998</v>
      </c>
      <c r="AJ354" s="213">
        <f t="shared" si="506"/>
        <v>19.624085365853659</v>
      </c>
      <c r="AK354" s="136">
        <v>52</v>
      </c>
      <c r="AL354" s="137">
        <f t="shared" si="523"/>
        <v>61.821874999999999</v>
      </c>
      <c r="AM354" s="214">
        <f t="shared" si="524"/>
        <v>0.97692963671782174</v>
      </c>
      <c r="AN354" s="207">
        <f>INDEX(Coefficients!$K$3:$K$10,MATCH(S354,Coefficients!$K$3:$K$10))</f>
        <v>0.35</v>
      </c>
      <c r="AO354" s="207">
        <f>INDEX(Coefficients!$K$3:$K$10,MATCH(S354,Coefficients!$K$3:$K$10)+1)</f>
        <v>0.4</v>
      </c>
      <c r="AP354" s="207">
        <f>INDEX(Coefficients!$L$3:$L$10,MATCH(S354,Coefficients!$K$3:$K$10))</f>
        <v>0.19142307491680963</v>
      </c>
      <c r="AQ354" s="207">
        <f>INDEX(Coefficients!$L$3:$L$10,MATCH(S354,Coefficients!$K$3:$K$10)+1)</f>
        <v>0.35425563574488944</v>
      </c>
      <c r="AR354" s="214">
        <f>INDEX(Coefficients!$M$3:$M$10,MATCH(S354,Coefficients!$K$3:$K$10))</f>
        <v>0.20023799980895765</v>
      </c>
      <c r="AS354" s="214">
        <f>INDEX(Coefficients!$M$3:$M$10,MATCH(S354,Coefficients!$K$3:$K$10)+1)</f>
        <v>0.20987997823914079</v>
      </c>
      <c r="AT354" s="92">
        <f t="shared" si="507"/>
        <v>2.5655609924804158E-5</v>
      </c>
      <c r="AU354" s="140">
        <f t="shared" si="488"/>
        <v>0.20409479118103091</v>
      </c>
      <c r="AV354" s="215">
        <f t="shared" si="508"/>
        <v>1.2023241192687887E-5</v>
      </c>
      <c r="AW354" s="118">
        <f t="shared" si="509"/>
        <v>3.7941653259780335E-2</v>
      </c>
      <c r="AX354" s="136">
        <f t="shared" si="489"/>
        <v>0.71366705445737511</v>
      </c>
      <c r="AY354" s="205">
        <f t="shared" si="525"/>
        <v>84.741590689541354</v>
      </c>
      <c r="AZ354" s="137">
        <f t="shared" si="526"/>
        <v>487</v>
      </c>
      <c r="BA354" s="213">
        <f t="shared" si="510"/>
        <v>17292.499999999996</v>
      </c>
      <c r="BB354" s="228">
        <f t="shared" si="511"/>
        <v>8.0135975609756083E-4</v>
      </c>
      <c r="BC354" s="136" t="str">
        <f t="shared" si="492"/>
        <v>YES</v>
      </c>
      <c r="BD354" s="209">
        <f t="shared" si="527"/>
        <v>3.4334291462557682</v>
      </c>
      <c r="BE354" s="55">
        <f t="shared" si="494"/>
        <v>6.8668582925115365E-2</v>
      </c>
      <c r="BF354" s="126">
        <f t="shared" si="528"/>
        <v>2.3042030032198229</v>
      </c>
      <c r="BG354" s="46">
        <f t="shared" si="512"/>
        <v>-0.83084775592194371</v>
      </c>
      <c r="BH354" s="204">
        <f>VLOOKUP(M354,Coefficients!$E$4:$I$7,3)</f>
        <v>0.43099999999999999</v>
      </c>
      <c r="BI354" s="136">
        <f t="shared" si="513"/>
        <v>2.5000000000000001E-2</v>
      </c>
      <c r="BJ354" s="50">
        <f t="shared" si="514"/>
        <v>0.42694951981707319</v>
      </c>
      <c r="BK354" s="134">
        <f t="shared" si="515"/>
        <v>17.427038891848643</v>
      </c>
      <c r="BL354" s="46"/>
      <c r="CB354" s="205" t="str">
        <f t="shared" si="529"/>
        <v>splash</v>
      </c>
      <c r="CC354" s="212">
        <f t="shared" si="530"/>
        <v>1</v>
      </c>
      <c r="CD354" s="205">
        <f>IF(CB354="atmospheric",IF(CC354&gt;=1,Coefficients!$T$5,Coefficients!$T$4),Coefficients!$T$3)</f>
        <v>7.35</v>
      </c>
      <c r="CE354" s="136">
        <f>IF(S354&lt;Coefficients!$V$3,Coefficients!$X$3-(Coefficients!$X$4-Coefficients!$X$3)*(Coefficients!$V$3-S354)/(Coefficients!$V$4-Coefficients!$V$3),IF(S354&gt;Coefficients!$V$6,(Coefficients!$X$6-Coefficients!$X$5)*(S354-Coefficients!$V$6)/(Coefficients!$V$6-Coefficients!$V$5)+Coefficients!$X$6,VLOOKUP(S354,Coefficients!$V$3:$X$6,3)))</f>
        <v>5.1999999999999975</v>
      </c>
      <c r="CF354" s="119">
        <f t="shared" si="516"/>
        <v>1.6409601519999992E-4</v>
      </c>
      <c r="CG354" s="136">
        <f>VLOOKUP(CB354,Coefficients!$Z$4:$AD$7,4,FALSE)</f>
        <v>0.26500000000000001</v>
      </c>
      <c r="CH354" s="136">
        <f>VLOOKUP(CB354,Coefficients!$Z$4:$AD$7,2,FALSE)</f>
        <v>0.37</v>
      </c>
      <c r="CI354" s="214">
        <f t="shared" si="531"/>
        <v>6.6733828294202171</v>
      </c>
      <c r="CJ354" s="47">
        <f t="shared" si="532"/>
        <v>0.67763232151800257</v>
      </c>
      <c r="CK354" s="34">
        <v>3.35</v>
      </c>
      <c r="CL354" s="52">
        <f t="shared" si="517"/>
        <v>0.20227830493074703</v>
      </c>
      <c r="CM354" s="204">
        <f>VLOOKUP(N354,Coefficients!$E$12:$I$16,3)</f>
        <v>6.0350000000000001</v>
      </c>
      <c r="CN354" s="205">
        <f t="shared" si="518"/>
        <v>2.5000000000000001E-2</v>
      </c>
      <c r="CO354" s="203">
        <f t="shared" si="519"/>
        <v>5.978283879573171</v>
      </c>
      <c r="CP354" s="189">
        <f t="shared" si="520"/>
        <v>244.01897845082726</v>
      </c>
      <c r="DV354" s="48">
        <f t="shared" si="533"/>
        <v>1.3890164556088774E-2</v>
      </c>
    </row>
    <row r="355" spans="1:126" s="135" customFormat="1" outlineLevel="1">
      <c r="A355" s="133"/>
      <c r="B355" s="56" t="s">
        <v>89</v>
      </c>
      <c r="C355" s="56" t="s">
        <v>189</v>
      </c>
      <c r="D355" s="56">
        <v>2041</v>
      </c>
      <c r="E355" s="57">
        <f>'MRI-CGCM2.3.2 (Likely)'!N69</f>
        <v>20.1005</v>
      </c>
      <c r="F355" s="57">
        <f>'MRI-CGCM2.3.2 (Likely)'!T69</f>
        <v>61.804062500000001</v>
      </c>
      <c r="G355" s="57">
        <f>'MRI-CGCM2.3.2 (Likely)'!L69</f>
        <v>491</v>
      </c>
      <c r="H355" s="146">
        <f t="shared" si="470"/>
        <v>2007</v>
      </c>
      <c r="I355" s="141" t="str">
        <f t="shared" si="471"/>
        <v>Pile No 243 @ Berth 107</v>
      </c>
      <c r="J355" s="205" t="str">
        <f t="shared" si="472"/>
        <v>splash</v>
      </c>
      <c r="K355" s="212">
        <f t="shared" si="473"/>
        <v>1</v>
      </c>
      <c r="L355" s="146" t="str">
        <f t="shared" si="474"/>
        <v>C1</v>
      </c>
      <c r="M355" s="146" t="str">
        <f t="shared" si="475"/>
        <v>CB4</v>
      </c>
      <c r="N355" s="146" t="str">
        <f t="shared" si="476"/>
        <v>CL5</v>
      </c>
      <c r="O355" s="146">
        <f t="shared" si="477"/>
        <v>0</v>
      </c>
      <c r="P355" s="146">
        <f t="shared" si="478"/>
        <v>50</v>
      </c>
      <c r="Q355" s="146">
        <f t="shared" si="479"/>
        <v>1200</v>
      </c>
      <c r="R355" s="146">
        <f t="shared" si="480"/>
        <v>60</v>
      </c>
      <c r="S355" s="146">
        <f t="shared" si="481"/>
        <v>0.37</v>
      </c>
      <c r="T355" s="146">
        <f t="shared" si="482"/>
        <v>310</v>
      </c>
      <c r="U355" s="205"/>
      <c r="V355" s="237">
        <f t="shared" si="501"/>
        <v>6.9289450684717285E-2</v>
      </c>
      <c r="W355" s="214">
        <f t="shared" si="502"/>
        <v>2.3352463911999184</v>
      </c>
      <c r="X355" s="205"/>
      <c r="Y355" s="238">
        <f t="shared" si="503"/>
        <v>0.20799184657532829</v>
      </c>
      <c r="Z355" s="214">
        <f t="shared" si="504"/>
        <v>0.69677268602734976</v>
      </c>
      <c r="AA355" s="205"/>
      <c r="AB355" s="207">
        <f>INDEX(Coefficients!$O$3:$O$7,MATCH(S355,Coefficients!$O$3:$O$7))</f>
        <v>0.3</v>
      </c>
      <c r="AC355" s="207">
        <f>INDEX(Coefficients!$O$3:$O$7,MATCH(S355,Coefficients!$O$3:$O$7)+1)</f>
        <v>0.4</v>
      </c>
      <c r="AD355" s="212">
        <f>INDEX(Coefficients!$P$3:$P$7,MATCH(S355,Coefficients!$O$3:$O$7))</f>
        <v>50</v>
      </c>
      <c r="AE355" s="212">
        <f>INDEX(Coefficients!$P$3:$P$7,MATCH(S355,Coefficients!$O$3:$O$7)+1)</f>
        <v>41.8</v>
      </c>
      <c r="AF355" s="212">
        <f t="shared" si="483"/>
        <v>44.26</v>
      </c>
      <c r="AG355" s="136">
        <f t="shared" si="521"/>
        <v>2041</v>
      </c>
      <c r="AH355" s="137">
        <f t="shared" si="522"/>
        <v>20.1005</v>
      </c>
      <c r="AI355" s="207">
        <f t="shared" si="505"/>
        <v>824.68799999999999</v>
      </c>
      <c r="AJ355" s="213">
        <f t="shared" si="506"/>
        <v>19.635428571428569</v>
      </c>
      <c r="AK355" s="136">
        <v>53</v>
      </c>
      <c r="AL355" s="137">
        <f t="shared" si="523"/>
        <v>61.804062500000001</v>
      </c>
      <c r="AM355" s="214">
        <f t="shared" si="524"/>
        <v>0.97761879128883278</v>
      </c>
      <c r="AN355" s="207">
        <f>INDEX(Coefficients!$K$3:$K$10,MATCH(S355,Coefficients!$K$3:$K$10))</f>
        <v>0.35</v>
      </c>
      <c r="AO355" s="207">
        <f>INDEX(Coefficients!$K$3:$K$10,MATCH(S355,Coefficients!$K$3:$K$10)+1)</f>
        <v>0.4</v>
      </c>
      <c r="AP355" s="207">
        <f>INDEX(Coefficients!$L$3:$L$10,MATCH(S355,Coefficients!$K$3:$K$10))</f>
        <v>0.19142307491680963</v>
      </c>
      <c r="AQ355" s="207">
        <f>INDEX(Coefficients!$L$3:$L$10,MATCH(S355,Coefficients!$K$3:$K$10)+1)</f>
        <v>0.35425563574488944</v>
      </c>
      <c r="AR355" s="214">
        <f>INDEX(Coefficients!$M$3:$M$10,MATCH(S355,Coefficients!$K$3:$K$10))</f>
        <v>0.20023799980895765</v>
      </c>
      <c r="AS355" s="214">
        <f>INDEX(Coefficients!$M$3:$M$10,MATCH(S355,Coefficients!$K$3:$K$10)+1)</f>
        <v>0.20987997823914079</v>
      </c>
      <c r="AT355" s="92">
        <f t="shared" si="507"/>
        <v>2.5655609924804158E-5</v>
      </c>
      <c r="AU355" s="140">
        <f t="shared" si="488"/>
        <v>0.20409479118103091</v>
      </c>
      <c r="AV355" s="215">
        <f t="shared" si="508"/>
        <v>1.1964253845355942E-5</v>
      </c>
      <c r="AW355" s="118">
        <f t="shared" si="509"/>
        <v>3.7755507324311294E-2</v>
      </c>
      <c r="AX355" s="136">
        <f t="shared" si="489"/>
        <v>0.71366705445737511</v>
      </c>
      <c r="AY355" s="205">
        <f t="shared" si="525"/>
        <v>84.741590689541354</v>
      </c>
      <c r="AZ355" s="137">
        <f t="shared" si="526"/>
        <v>491</v>
      </c>
      <c r="BA355" s="213">
        <f t="shared" si="510"/>
        <v>17783.499999999996</v>
      </c>
      <c r="BB355" s="228">
        <f t="shared" si="511"/>
        <v>8.0449166666666648E-4</v>
      </c>
      <c r="BC355" s="136" t="str">
        <f t="shared" si="492"/>
        <v>YES</v>
      </c>
      <c r="BD355" s="209">
        <f t="shared" si="527"/>
        <v>3.4644725342358642</v>
      </c>
      <c r="BE355" s="55">
        <f t="shared" si="494"/>
        <v>6.9289450684717285E-2</v>
      </c>
      <c r="BF355" s="126">
        <f t="shared" si="528"/>
        <v>2.3352463911999184</v>
      </c>
      <c r="BG355" s="46">
        <f t="shared" si="512"/>
        <v>-0.83248828479379333</v>
      </c>
      <c r="BH355" s="204">
        <f>VLOOKUP(M355,Coefficients!$E$4:$I$7,3)</f>
        <v>0.43099999999999999</v>
      </c>
      <c r="BI355" s="136">
        <f t="shared" si="513"/>
        <v>2.5000000000000001E-2</v>
      </c>
      <c r="BJ355" s="50">
        <f t="shared" si="514"/>
        <v>0.42707174285714283</v>
      </c>
      <c r="BK355" s="134">
        <f t="shared" si="515"/>
        <v>17.854110634705787</v>
      </c>
      <c r="BL355" s="46"/>
      <c r="CB355" s="205" t="str">
        <f t="shared" si="529"/>
        <v>splash</v>
      </c>
      <c r="CC355" s="212">
        <f t="shared" si="530"/>
        <v>1</v>
      </c>
      <c r="CD355" s="205">
        <f>IF(CB355="atmospheric",IF(CC355&gt;=1,Coefficients!$T$5,Coefficients!$T$4),Coefficients!$T$3)</f>
        <v>7.35</v>
      </c>
      <c r="CE355" s="136">
        <f>IF(S355&lt;Coefficients!$V$3,Coefficients!$X$3-(Coefficients!$X$4-Coefficients!$X$3)*(Coefficients!$V$3-S355)/(Coefficients!$V$4-Coefficients!$V$3),IF(S355&gt;Coefficients!$V$6,(Coefficients!$X$6-Coefficients!$X$5)*(S355-Coefficients!$V$6)/(Coefficients!$V$6-Coefficients!$V$5)+Coefficients!$X$6,VLOOKUP(S355,Coefficients!$V$3:$X$6,3)))</f>
        <v>5.1999999999999975</v>
      </c>
      <c r="CF355" s="119">
        <f t="shared" si="516"/>
        <v>1.6409601519999992E-4</v>
      </c>
      <c r="CG355" s="136">
        <f>VLOOKUP(CB355,Coefficients!$Z$4:$AD$7,4,FALSE)</f>
        <v>0.26500000000000001</v>
      </c>
      <c r="CH355" s="136">
        <f>VLOOKUP(CB355,Coefficients!$Z$4:$AD$7,2,FALSE)</f>
        <v>0.37</v>
      </c>
      <c r="CI355" s="214">
        <f t="shared" si="531"/>
        <v>6.6726700762968569</v>
      </c>
      <c r="CJ355" s="47">
        <f t="shared" si="532"/>
        <v>0.69677268602734976</v>
      </c>
      <c r="CK355" s="34">
        <v>3.35</v>
      </c>
      <c r="CL355" s="52">
        <f t="shared" si="517"/>
        <v>0.20799184657532829</v>
      </c>
      <c r="CM355" s="204">
        <f>VLOOKUP(N355,Coefficients!$E$12:$I$16,3)</f>
        <v>6.0350000000000001</v>
      </c>
      <c r="CN355" s="205">
        <f t="shared" si="518"/>
        <v>2.5000000000000001E-2</v>
      </c>
      <c r="CO355" s="203">
        <f t="shared" si="519"/>
        <v>5.9799952857142857</v>
      </c>
      <c r="CP355" s="189">
        <f t="shared" si="520"/>
        <v>249.99897373654156</v>
      </c>
      <c r="DV355" s="48">
        <f t="shared" si="533"/>
        <v>1.4411640796104493E-2</v>
      </c>
    </row>
    <row r="356" spans="1:126" s="135" customFormat="1" outlineLevel="1">
      <c r="A356" s="133"/>
      <c r="B356" s="56" t="s">
        <v>89</v>
      </c>
      <c r="C356" s="56" t="s">
        <v>189</v>
      </c>
      <c r="D356" s="56">
        <v>2042</v>
      </c>
      <c r="E356" s="57">
        <f>'MRI-CGCM2.3.2 (Likely)'!N70</f>
        <v>20.126000000000001</v>
      </c>
      <c r="F356" s="57">
        <f>'MRI-CGCM2.3.2 (Likely)'!T70</f>
        <v>61.786250000000003</v>
      </c>
      <c r="G356" s="57">
        <f>'MRI-CGCM2.3.2 (Likely)'!L70</f>
        <v>495</v>
      </c>
      <c r="H356" s="146">
        <f t="shared" si="470"/>
        <v>2007</v>
      </c>
      <c r="I356" s="141" t="str">
        <f t="shared" si="471"/>
        <v>Pile No 243 @ Berth 107</v>
      </c>
      <c r="J356" s="205" t="str">
        <f t="shared" si="472"/>
        <v>splash</v>
      </c>
      <c r="K356" s="212">
        <f t="shared" si="473"/>
        <v>1</v>
      </c>
      <c r="L356" s="146" t="str">
        <f t="shared" si="474"/>
        <v>C1</v>
      </c>
      <c r="M356" s="146" t="str">
        <f t="shared" si="475"/>
        <v>CB4</v>
      </c>
      <c r="N356" s="146" t="str">
        <f t="shared" si="476"/>
        <v>CL5</v>
      </c>
      <c r="O356" s="146">
        <f t="shared" si="477"/>
        <v>0</v>
      </c>
      <c r="P356" s="146">
        <f t="shared" si="478"/>
        <v>50</v>
      </c>
      <c r="Q356" s="146">
        <f t="shared" si="479"/>
        <v>1200</v>
      </c>
      <c r="R356" s="146">
        <f t="shared" si="480"/>
        <v>60</v>
      </c>
      <c r="S356" s="146">
        <f t="shared" si="481"/>
        <v>0.37</v>
      </c>
      <c r="T356" s="146">
        <f t="shared" si="482"/>
        <v>310</v>
      </c>
      <c r="U356" s="205"/>
      <c r="V356" s="237">
        <f t="shared" si="501"/>
        <v>6.9905868474644986E-2</v>
      </c>
      <c r="W356" s="214">
        <f t="shared" si="502"/>
        <v>2.3660672806963037</v>
      </c>
      <c r="X356" s="205"/>
      <c r="Y356" s="238">
        <f t="shared" si="503"/>
        <v>0.21365750942652387</v>
      </c>
      <c r="Z356" s="214">
        <f t="shared" si="504"/>
        <v>0.71575265657885501</v>
      </c>
      <c r="AA356" s="205"/>
      <c r="AB356" s="207">
        <f>INDEX(Coefficients!$O$3:$O$7,MATCH(S356,Coefficients!$O$3:$O$7))</f>
        <v>0.3</v>
      </c>
      <c r="AC356" s="207">
        <f>INDEX(Coefficients!$O$3:$O$7,MATCH(S356,Coefficients!$O$3:$O$7)+1)</f>
        <v>0.4</v>
      </c>
      <c r="AD356" s="212">
        <f>INDEX(Coefficients!$P$3:$P$7,MATCH(S356,Coefficients!$O$3:$O$7))</f>
        <v>50</v>
      </c>
      <c r="AE356" s="212">
        <f>INDEX(Coefficients!$P$3:$P$7,MATCH(S356,Coefficients!$O$3:$O$7)+1)</f>
        <v>41.8</v>
      </c>
      <c r="AF356" s="212">
        <f t="shared" si="483"/>
        <v>44.26</v>
      </c>
      <c r="AG356" s="136">
        <f t="shared" si="521"/>
        <v>2042</v>
      </c>
      <c r="AH356" s="137">
        <f t="shared" si="522"/>
        <v>20.126000000000001</v>
      </c>
      <c r="AI356" s="207">
        <f t="shared" si="505"/>
        <v>844.81399999999996</v>
      </c>
      <c r="AJ356" s="213">
        <f t="shared" si="506"/>
        <v>19.646837209302326</v>
      </c>
      <c r="AK356" s="136">
        <v>54</v>
      </c>
      <c r="AL356" s="137">
        <f t="shared" si="523"/>
        <v>61.786250000000003</v>
      </c>
      <c r="AM356" s="214">
        <f t="shared" si="524"/>
        <v>0.97831235760852031</v>
      </c>
      <c r="AN356" s="207">
        <f>INDEX(Coefficients!$K$3:$K$10,MATCH(S356,Coefficients!$K$3:$K$10))</f>
        <v>0.35</v>
      </c>
      <c r="AO356" s="207">
        <f>INDEX(Coefficients!$K$3:$K$10,MATCH(S356,Coefficients!$K$3:$K$10)+1)</f>
        <v>0.4</v>
      </c>
      <c r="AP356" s="207">
        <f>INDEX(Coefficients!$L$3:$L$10,MATCH(S356,Coefficients!$K$3:$K$10))</f>
        <v>0.19142307491680963</v>
      </c>
      <c r="AQ356" s="207">
        <f>INDEX(Coefficients!$L$3:$L$10,MATCH(S356,Coefficients!$K$3:$K$10)+1)</f>
        <v>0.35425563574488944</v>
      </c>
      <c r="AR356" s="214">
        <f>INDEX(Coefficients!$M$3:$M$10,MATCH(S356,Coefficients!$K$3:$K$10))</f>
        <v>0.20023799980895765</v>
      </c>
      <c r="AS356" s="214">
        <f>INDEX(Coefficients!$M$3:$M$10,MATCH(S356,Coefficients!$K$3:$K$10)+1)</f>
        <v>0.20987997823914079</v>
      </c>
      <c r="AT356" s="92">
        <f t="shared" si="507"/>
        <v>2.5655609924804158E-5</v>
      </c>
      <c r="AU356" s="140">
        <f t="shared" si="488"/>
        <v>0.20409479118103091</v>
      </c>
      <c r="AV356" s="215">
        <f t="shared" si="508"/>
        <v>1.1906933839536226E-5</v>
      </c>
      <c r="AW356" s="118">
        <f t="shared" si="509"/>
        <v>3.7574623006114055E-2</v>
      </c>
      <c r="AX356" s="136">
        <f t="shared" si="489"/>
        <v>0.71366705445737511</v>
      </c>
      <c r="AY356" s="205">
        <f t="shared" si="525"/>
        <v>84.741590689541354</v>
      </c>
      <c r="AZ356" s="137">
        <f t="shared" si="526"/>
        <v>495</v>
      </c>
      <c r="BA356" s="213">
        <f t="shared" si="510"/>
        <v>18278.499999999996</v>
      </c>
      <c r="BB356" s="228">
        <f t="shared" si="511"/>
        <v>8.0765465116279056E-4</v>
      </c>
      <c r="BC356" s="136" t="str">
        <f t="shared" si="492"/>
        <v>YES</v>
      </c>
      <c r="BD356" s="209">
        <f t="shared" si="527"/>
        <v>3.4952934237322495</v>
      </c>
      <c r="BE356" s="55">
        <f t="shared" si="494"/>
        <v>6.9905868474644986E-2</v>
      </c>
      <c r="BF356" s="126">
        <f t="shared" si="528"/>
        <v>2.3660672806963037</v>
      </c>
      <c r="BG356" s="46">
        <f t="shared" si="512"/>
        <v>-0.83406359512799311</v>
      </c>
      <c r="BH356" s="204">
        <f>VLOOKUP(M356,Coefficients!$E$4:$I$7,3)</f>
        <v>0.43099999999999999</v>
      </c>
      <c r="BI356" s="136">
        <f t="shared" si="513"/>
        <v>2.5000000000000001E-2</v>
      </c>
      <c r="BJ356" s="50">
        <f t="shared" si="514"/>
        <v>0.42719467093023256</v>
      </c>
      <c r="BK356" s="134">
        <f t="shared" si="515"/>
        <v>18.281305305636021</v>
      </c>
      <c r="BL356" s="46"/>
      <c r="CB356" s="205" t="str">
        <f t="shared" si="529"/>
        <v>splash</v>
      </c>
      <c r="CC356" s="212">
        <f t="shared" si="530"/>
        <v>1</v>
      </c>
      <c r="CD356" s="205">
        <f>IF(CB356="atmospheric",IF(CC356&gt;=1,Coefficients!$T$5,Coefficients!$T$4),Coefficients!$T$3)</f>
        <v>7.35</v>
      </c>
      <c r="CE356" s="136">
        <f>IF(S356&lt;Coefficients!$V$3,Coefficients!$X$3-(Coefficients!$X$4-Coefficients!$X$3)*(Coefficients!$V$3-S356)/(Coefficients!$V$4-Coefficients!$V$3),IF(S356&gt;Coefficients!$V$6,(Coefficients!$X$6-Coefficients!$X$5)*(S356-Coefficients!$V$6)/(Coefficients!$V$6-Coefficients!$V$5)+Coefficients!$X$6,VLOOKUP(S356,Coefficients!$V$3:$X$6,3)))</f>
        <v>5.1999999999999975</v>
      </c>
      <c r="CF356" s="119">
        <f t="shared" si="516"/>
        <v>1.6409601519999992E-4</v>
      </c>
      <c r="CG356" s="136">
        <f>VLOOKUP(CB356,Coefficients!$Z$4:$AD$7,4,FALSE)</f>
        <v>0.26500000000000001</v>
      </c>
      <c r="CH356" s="136">
        <f>VLOOKUP(CB356,Coefficients!$Z$4:$AD$7,2,FALSE)</f>
        <v>0.37</v>
      </c>
      <c r="CI356" s="214">
        <f t="shared" si="531"/>
        <v>6.6719345277384248</v>
      </c>
      <c r="CJ356" s="47">
        <f t="shared" si="532"/>
        <v>0.71575265657885501</v>
      </c>
      <c r="CK356" s="34">
        <v>3.35</v>
      </c>
      <c r="CL356" s="52">
        <f t="shared" si="517"/>
        <v>0.21365750942652387</v>
      </c>
      <c r="CM356" s="204">
        <f>VLOOKUP(N356,Coefficients!$E$12:$I$16,3)</f>
        <v>6.0350000000000001</v>
      </c>
      <c r="CN356" s="205">
        <f t="shared" si="518"/>
        <v>2.5000000000000001E-2</v>
      </c>
      <c r="CO356" s="203">
        <f t="shared" si="519"/>
        <v>5.9817165639534888</v>
      </c>
      <c r="CP356" s="189">
        <f t="shared" si="520"/>
        <v>255.98069030049504</v>
      </c>
      <c r="DV356" s="48">
        <f t="shared" si="533"/>
        <v>1.4935913752590799E-2</v>
      </c>
    </row>
    <row r="357" spans="1:126" s="135" customFormat="1" outlineLevel="1">
      <c r="A357" s="133"/>
      <c r="B357" s="56" t="s">
        <v>89</v>
      </c>
      <c r="C357" s="56" t="s">
        <v>189</v>
      </c>
      <c r="D357" s="56">
        <v>2043</v>
      </c>
      <c r="E357" s="57">
        <f>'MRI-CGCM2.3.2 (Likely)'!N71</f>
        <v>20.151500000000002</v>
      </c>
      <c r="F357" s="57">
        <f>'MRI-CGCM2.3.2 (Likely)'!T71</f>
        <v>61.768437499999997</v>
      </c>
      <c r="G357" s="57">
        <f>'MRI-CGCM2.3.2 (Likely)'!L71</f>
        <v>499</v>
      </c>
      <c r="H357" s="146">
        <f t="shared" si="470"/>
        <v>2007</v>
      </c>
      <c r="I357" s="141" t="str">
        <f t="shared" si="471"/>
        <v>Pile No 243 @ Berth 107</v>
      </c>
      <c r="J357" s="205" t="str">
        <f t="shared" si="472"/>
        <v>splash</v>
      </c>
      <c r="K357" s="212">
        <f t="shared" si="473"/>
        <v>1</v>
      </c>
      <c r="L357" s="146" t="str">
        <f t="shared" si="474"/>
        <v>C1</v>
      </c>
      <c r="M357" s="146" t="str">
        <f t="shared" si="475"/>
        <v>CB4</v>
      </c>
      <c r="N357" s="146" t="str">
        <f t="shared" si="476"/>
        <v>CL5</v>
      </c>
      <c r="O357" s="146">
        <f t="shared" si="477"/>
        <v>0</v>
      </c>
      <c r="P357" s="146">
        <f t="shared" si="478"/>
        <v>50</v>
      </c>
      <c r="Q357" s="146">
        <f t="shared" si="479"/>
        <v>1200</v>
      </c>
      <c r="R357" s="146">
        <f t="shared" si="480"/>
        <v>60</v>
      </c>
      <c r="S357" s="146">
        <f t="shared" si="481"/>
        <v>0.37</v>
      </c>
      <c r="T357" s="146">
        <f t="shared" si="482"/>
        <v>310</v>
      </c>
      <c r="U357" s="205"/>
      <c r="V357" s="237">
        <f t="shared" si="501"/>
        <v>7.051801587248889E-2</v>
      </c>
      <c r="W357" s="214">
        <f t="shared" si="502"/>
        <v>2.3966746505884986</v>
      </c>
      <c r="X357" s="205"/>
      <c r="Y357" s="238">
        <f t="shared" si="503"/>
        <v>0.21927516833255953</v>
      </c>
      <c r="Z357" s="214">
        <f t="shared" si="504"/>
        <v>0.73457181391407445</v>
      </c>
      <c r="AA357" s="205"/>
      <c r="AB357" s="207">
        <f>INDEX(Coefficients!$O$3:$O$7,MATCH(S357,Coefficients!$O$3:$O$7))</f>
        <v>0.3</v>
      </c>
      <c r="AC357" s="207">
        <f>INDEX(Coefficients!$O$3:$O$7,MATCH(S357,Coefficients!$O$3:$O$7)+1)</f>
        <v>0.4</v>
      </c>
      <c r="AD357" s="212">
        <f>INDEX(Coefficients!$P$3:$P$7,MATCH(S357,Coefficients!$O$3:$O$7))</f>
        <v>50</v>
      </c>
      <c r="AE357" s="212">
        <f>INDEX(Coefficients!$P$3:$P$7,MATCH(S357,Coefficients!$O$3:$O$7)+1)</f>
        <v>41.8</v>
      </c>
      <c r="AF357" s="212">
        <f t="shared" si="483"/>
        <v>44.26</v>
      </c>
      <c r="AG357" s="136">
        <f t="shared" si="521"/>
        <v>2043</v>
      </c>
      <c r="AH357" s="137">
        <f t="shared" si="522"/>
        <v>20.151500000000002</v>
      </c>
      <c r="AI357" s="207">
        <f t="shared" si="505"/>
        <v>864.96550000000002</v>
      </c>
      <c r="AJ357" s="213">
        <f t="shared" si="506"/>
        <v>19.658306818181817</v>
      </c>
      <c r="AK357" s="136">
        <v>55</v>
      </c>
      <c r="AL357" s="137">
        <f t="shared" si="523"/>
        <v>61.768437499999997</v>
      </c>
      <c r="AM357" s="214">
        <f t="shared" si="524"/>
        <v>0.97901007197606915</v>
      </c>
      <c r="AN357" s="207">
        <f>INDEX(Coefficients!$K$3:$K$10,MATCH(S357,Coefficients!$K$3:$K$10))</f>
        <v>0.35</v>
      </c>
      <c r="AO357" s="207">
        <f>INDEX(Coefficients!$K$3:$K$10,MATCH(S357,Coefficients!$K$3:$K$10)+1)</f>
        <v>0.4</v>
      </c>
      <c r="AP357" s="207">
        <f>INDEX(Coefficients!$L$3:$L$10,MATCH(S357,Coefficients!$K$3:$K$10))</f>
        <v>0.19142307491680963</v>
      </c>
      <c r="AQ357" s="207">
        <f>INDEX(Coefficients!$L$3:$L$10,MATCH(S357,Coefficients!$K$3:$K$10)+1)</f>
        <v>0.35425563574488944</v>
      </c>
      <c r="AR357" s="214">
        <f>INDEX(Coefficients!$M$3:$M$10,MATCH(S357,Coefficients!$K$3:$K$10))</f>
        <v>0.20023799980895765</v>
      </c>
      <c r="AS357" s="214">
        <f>INDEX(Coefficients!$M$3:$M$10,MATCH(S357,Coefficients!$K$3:$K$10)+1)</f>
        <v>0.20987997823914079</v>
      </c>
      <c r="AT357" s="92">
        <f t="shared" si="507"/>
        <v>2.5655609924804158E-5</v>
      </c>
      <c r="AU357" s="140">
        <f t="shared" si="488"/>
        <v>0.20409479118103091</v>
      </c>
      <c r="AV357" s="215">
        <f t="shared" si="508"/>
        <v>1.1851196881012775E-5</v>
      </c>
      <c r="AW357" s="118">
        <f t="shared" si="509"/>
        <v>3.7398734298555093E-2</v>
      </c>
      <c r="AX357" s="136">
        <f t="shared" si="489"/>
        <v>0.71366705445737511</v>
      </c>
      <c r="AY357" s="205">
        <f t="shared" si="525"/>
        <v>84.741590689541354</v>
      </c>
      <c r="AZ357" s="137">
        <f t="shared" si="526"/>
        <v>499</v>
      </c>
      <c r="BA357" s="213">
        <f t="shared" si="510"/>
        <v>18777.499999999996</v>
      </c>
      <c r="BB357" s="228">
        <f t="shared" si="511"/>
        <v>8.108465909090907E-4</v>
      </c>
      <c r="BC357" s="136" t="str">
        <f t="shared" si="492"/>
        <v>YES</v>
      </c>
      <c r="BD357" s="209">
        <f t="shared" si="527"/>
        <v>3.5259007936244444</v>
      </c>
      <c r="BE357" s="55">
        <f t="shared" si="494"/>
        <v>7.051801587248889E-2</v>
      </c>
      <c r="BF357" s="126">
        <f t="shared" si="528"/>
        <v>2.3966746505884986</v>
      </c>
      <c r="BG357" s="46">
        <f t="shared" si="512"/>
        <v>-0.83557764106066179</v>
      </c>
      <c r="BH357" s="204">
        <f>VLOOKUP(M357,Coefficients!$E$4:$I$7,3)</f>
        <v>0.43099999999999999</v>
      </c>
      <c r="BI357" s="136">
        <f t="shared" si="513"/>
        <v>2.5000000000000001E-2</v>
      </c>
      <c r="BJ357" s="50">
        <f t="shared" si="514"/>
        <v>0.42731825596590911</v>
      </c>
      <c r="BK357" s="134">
        <f t="shared" si="515"/>
        <v>18.708623561601929</v>
      </c>
      <c r="BL357" s="46"/>
      <c r="CB357" s="205" t="str">
        <f t="shared" si="529"/>
        <v>splash</v>
      </c>
      <c r="CC357" s="212">
        <f t="shared" si="530"/>
        <v>1</v>
      </c>
      <c r="CD357" s="205">
        <f>IF(CB357="atmospheric",IF(CC357&gt;=1,Coefficients!$T$5,Coefficients!$T$4),Coefficients!$T$3)</f>
        <v>7.35</v>
      </c>
      <c r="CE357" s="136">
        <f>IF(S357&lt;Coefficients!$V$3,Coefficients!$X$3-(Coefficients!$X$4-Coefficients!$X$3)*(Coefficients!$V$3-S357)/(Coefficients!$V$4-Coefficients!$V$3),IF(S357&gt;Coefficients!$V$6,(Coefficients!$X$6-Coefficients!$X$5)*(S357-Coefficients!$V$6)/(Coefficients!$V$6-Coefficients!$V$5)+Coefficients!$X$6,VLOOKUP(S357,Coefficients!$V$3:$X$6,3)))</f>
        <v>5.1999999999999975</v>
      </c>
      <c r="CF357" s="119">
        <f t="shared" si="516"/>
        <v>1.6409601519999992E-4</v>
      </c>
      <c r="CG357" s="136">
        <f>VLOOKUP(CB357,Coefficients!$Z$4:$AD$7,4,FALSE)</f>
        <v>0.26500000000000001</v>
      </c>
      <c r="CH357" s="136">
        <f>VLOOKUP(CB357,Coefficients!$Z$4:$AD$7,2,FALSE)</f>
        <v>0.37</v>
      </c>
      <c r="CI357" s="214">
        <f t="shared" si="531"/>
        <v>6.6711777599978257</v>
      </c>
      <c r="CJ357" s="47">
        <f t="shared" si="532"/>
        <v>0.73457181391407445</v>
      </c>
      <c r="CK357" s="34">
        <v>3.35</v>
      </c>
      <c r="CL357" s="52">
        <f t="shared" si="517"/>
        <v>0.21927516833255953</v>
      </c>
      <c r="CM357" s="204">
        <f>VLOOKUP(N357,Coefficients!$E$12:$I$16,3)</f>
        <v>6.0350000000000001</v>
      </c>
      <c r="CN357" s="205">
        <f t="shared" si="518"/>
        <v>2.5000000000000001E-2</v>
      </c>
      <c r="CO357" s="203">
        <f t="shared" si="519"/>
        <v>5.9834470411931822</v>
      </c>
      <c r="CP357" s="189">
        <f t="shared" si="520"/>
        <v>261.96413734168823</v>
      </c>
      <c r="DV357" s="48">
        <f t="shared" si="533"/>
        <v>1.5462849800918107E-2</v>
      </c>
    </row>
    <row r="358" spans="1:126" s="135" customFormat="1" outlineLevel="1">
      <c r="A358" s="133"/>
      <c r="B358" s="56" t="s">
        <v>89</v>
      </c>
      <c r="C358" s="56" t="s">
        <v>189</v>
      </c>
      <c r="D358" s="56">
        <v>2044</v>
      </c>
      <c r="E358" s="57">
        <f>'MRI-CGCM2.3.2 (Likely)'!N72</f>
        <v>20.177000000000003</v>
      </c>
      <c r="F358" s="57">
        <f>'MRI-CGCM2.3.2 (Likely)'!T72</f>
        <v>61.750624999999999</v>
      </c>
      <c r="G358" s="57">
        <f>'MRI-CGCM2.3.2 (Likely)'!L72</f>
        <v>503</v>
      </c>
      <c r="H358" s="146">
        <f t="shared" si="470"/>
        <v>2007</v>
      </c>
      <c r="I358" s="141" t="str">
        <f t="shared" si="471"/>
        <v>Pile No 243 @ Berth 107</v>
      </c>
      <c r="J358" s="205" t="str">
        <f t="shared" si="472"/>
        <v>splash</v>
      </c>
      <c r="K358" s="212">
        <f t="shared" si="473"/>
        <v>1</v>
      </c>
      <c r="L358" s="146" t="str">
        <f t="shared" si="474"/>
        <v>C1</v>
      </c>
      <c r="M358" s="146" t="str">
        <f t="shared" si="475"/>
        <v>CB4</v>
      </c>
      <c r="N358" s="146" t="str">
        <f t="shared" si="476"/>
        <v>CL5</v>
      </c>
      <c r="O358" s="146">
        <f t="shared" si="477"/>
        <v>0</v>
      </c>
      <c r="P358" s="146">
        <f t="shared" si="478"/>
        <v>50</v>
      </c>
      <c r="Q358" s="146">
        <f t="shared" si="479"/>
        <v>1200</v>
      </c>
      <c r="R358" s="146">
        <f t="shared" si="480"/>
        <v>60</v>
      </c>
      <c r="S358" s="146">
        <f t="shared" si="481"/>
        <v>0.37</v>
      </c>
      <c r="T358" s="146">
        <f t="shared" si="482"/>
        <v>310</v>
      </c>
      <c r="U358" s="205"/>
      <c r="V358" s="237">
        <f t="shared" si="501"/>
        <v>7.11260621164196E-2</v>
      </c>
      <c r="W358" s="214">
        <f t="shared" si="502"/>
        <v>2.4270769627850344</v>
      </c>
      <c r="X358" s="205"/>
      <c r="Y358" s="238">
        <f t="shared" si="503"/>
        <v>0.22484475698375797</v>
      </c>
      <c r="Z358" s="214">
        <f t="shared" si="504"/>
        <v>0.75322993589558918</v>
      </c>
      <c r="AA358" s="205"/>
      <c r="AB358" s="207">
        <f>INDEX(Coefficients!$O$3:$O$7,MATCH(S358,Coefficients!$O$3:$O$7))</f>
        <v>0.3</v>
      </c>
      <c r="AC358" s="207">
        <f>INDEX(Coefficients!$O$3:$O$7,MATCH(S358,Coefficients!$O$3:$O$7)+1)</f>
        <v>0.4</v>
      </c>
      <c r="AD358" s="212">
        <f>INDEX(Coefficients!$P$3:$P$7,MATCH(S358,Coefficients!$O$3:$O$7))</f>
        <v>50</v>
      </c>
      <c r="AE358" s="212">
        <f>INDEX(Coefficients!$P$3:$P$7,MATCH(S358,Coefficients!$O$3:$O$7)+1)</f>
        <v>41.8</v>
      </c>
      <c r="AF358" s="212">
        <f t="shared" si="483"/>
        <v>44.26</v>
      </c>
      <c r="AG358" s="136">
        <f t="shared" si="521"/>
        <v>2044</v>
      </c>
      <c r="AH358" s="137">
        <f t="shared" si="522"/>
        <v>20.177000000000003</v>
      </c>
      <c r="AI358" s="207">
        <f t="shared" si="505"/>
        <v>885.14250000000004</v>
      </c>
      <c r="AJ358" s="213">
        <f t="shared" si="506"/>
        <v>19.669833333333333</v>
      </c>
      <c r="AK358" s="136">
        <v>56</v>
      </c>
      <c r="AL358" s="137">
        <f t="shared" si="523"/>
        <v>61.750624999999999</v>
      </c>
      <c r="AM358" s="214">
        <f t="shared" si="524"/>
        <v>0.97971169419565962</v>
      </c>
      <c r="AN358" s="207">
        <f>INDEX(Coefficients!$K$3:$K$10,MATCH(S358,Coefficients!$K$3:$K$10))</f>
        <v>0.35</v>
      </c>
      <c r="AO358" s="207">
        <f>INDEX(Coefficients!$K$3:$K$10,MATCH(S358,Coefficients!$K$3:$K$10)+1)</f>
        <v>0.4</v>
      </c>
      <c r="AP358" s="207">
        <f>INDEX(Coefficients!$L$3:$L$10,MATCH(S358,Coefficients!$K$3:$K$10))</f>
        <v>0.19142307491680963</v>
      </c>
      <c r="AQ358" s="207">
        <f>INDEX(Coefficients!$L$3:$L$10,MATCH(S358,Coefficients!$K$3:$K$10)+1)</f>
        <v>0.35425563574488944</v>
      </c>
      <c r="AR358" s="214">
        <f>INDEX(Coefficients!$M$3:$M$10,MATCH(S358,Coefficients!$K$3:$K$10))</f>
        <v>0.20023799980895765</v>
      </c>
      <c r="AS358" s="214">
        <f>INDEX(Coefficients!$M$3:$M$10,MATCH(S358,Coefficients!$K$3:$K$10)+1)</f>
        <v>0.20987997823914079</v>
      </c>
      <c r="AT358" s="92">
        <f t="shared" si="507"/>
        <v>2.5655609924804158E-5</v>
      </c>
      <c r="AU358" s="140">
        <f t="shared" si="488"/>
        <v>0.20409479118103091</v>
      </c>
      <c r="AV358" s="215">
        <f t="shared" si="508"/>
        <v>1.179696473192742E-5</v>
      </c>
      <c r="AW358" s="118">
        <f t="shared" si="509"/>
        <v>3.7227594307004341E-2</v>
      </c>
      <c r="AX358" s="136">
        <f t="shared" si="489"/>
        <v>0.71366705445737511</v>
      </c>
      <c r="AY358" s="205">
        <f t="shared" si="525"/>
        <v>84.741590689541354</v>
      </c>
      <c r="AZ358" s="137">
        <f t="shared" si="526"/>
        <v>503</v>
      </c>
      <c r="BA358" s="213">
        <f t="shared" si="510"/>
        <v>19280.499999999996</v>
      </c>
      <c r="BB358" s="228">
        <f t="shared" si="511"/>
        <v>8.1406555555555544E-4</v>
      </c>
      <c r="BC358" s="136" t="str">
        <f t="shared" si="492"/>
        <v>YES</v>
      </c>
      <c r="BD358" s="209">
        <f t="shared" si="527"/>
        <v>3.5563031058209797</v>
      </c>
      <c r="BE358" s="55">
        <f t="shared" si="494"/>
        <v>7.11260621164196E-2</v>
      </c>
      <c r="BF358" s="126">
        <f t="shared" si="528"/>
        <v>2.4270769627850344</v>
      </c>
      <c r="BG358" s="46">
        <f t="shared" si="512"/>
        <v>-0.83703405316079638</v>
      </c>
      <c r="BH358" s="204">
        <f>VLOOKUP(M358,Coefficients!$E$4:$I$7,3)</f>
        <v>0.43099999999999999</v>
      </c>
      <c r="BI358" s="136">
        <f t="shared" si="513"/>
        <v>2.5000000000000001E-2</v>
      </c>
      <c r="BJ358" s="50">
        <f t="shared" si="514"/>
        <v>0.42744245416666665</v>
      </c>
      <c r="BK358" s="134">
        <f t="shared" si="515"/>
        <v>19.136066015768595</v>
      </c>
      <c r="BL358" s="46"/>
      <c r="CB358" s="205" t="str">
        <f t="shared" si="529"/>
        <v>splash</v>
      </c>
      <c r="CC358" s="212">
        <f t="shared" si="530"/>
        <v>1</v>
      </c>
      <c r="CD358" s="205">
        <f>IF(CB358="atmospheric",IF(CC358&gt;=1,Coefficients!$T$5,Coefficients!$T$4),Coefficients!$T$3)</f>
        <v>7.35</v>
      </c>
      <c r="CE358" s="136">
        <f>IF(S358&lt;Coefficients!$V$3,Coefficients!$X$3-(Coefficients!$X$4-Coefficients!$X$3)*(Coefficients!$V$3-S358)/(Coefficients!$V$4-Coefficients!$V$3),IF(S358&gt;Coefficients!$V$6,(Coefficients!$X$6-Coefficients!$X$5)*(S358-Coefficients!$V$6)/(Coefficients!$V$6-Coefficients!$V$5)+Coefficients!$X$6,VLOOKUP(S358,Coefficients!$V$3:$X$6,3)))</f>
        <v>5.1999999999999975</v>
      </c>
      <c r="CF358" s="119">
        <f t="shared" si="516"/>
        <v>1.6409601519999992E-4</v>
      </c>
      <c r="CG358" s="136">
        <f>VLOOKUP(CB358,Coefficients!$Z$4:$AD$7,4,FALSE)</f>
        <v>0.26500000000000001</v>
      </c>
      <c r="CH358" s="136">
        <f>VLOOKUP(CB358,Coefficients!$Z$4:$AD$7,2,FALSE)</f>
        <v>0.37</v>
      </c>
      <c r="CI358" s="214">
        <f t="shared" si="531"/>
        <v>6.6704012177909346</v>
      </c>
      <c r="CJ358" s="47">
        <f t="shared" si="532"/>
        <v>0.75322993589558918</v>
      </c>
      <c r="CK358" s="34">
        <v>3.35</v>
      </c>
      <c r="CL358" s="52">
        <f t="shared" si="517"/>
        <v>0.22484475698375797</v>
      </c>
      <c r="CM358" s="204">
        <f>VLOOKUP(N358,Coefficients!$E$12:$I$16,3)</f>
        <v>6.0350000000000001</v>
      </c>
      <c r="CN358" s="205">
        <f t="shared" si="518"/>
        <v>2.5000000000000001E-2</v>
      </c>
      <c r="CO358" s="203">
        <f t="shared" si="519"/>
        <v>5.985186104166667</v>
      </c>
      <c r="CP358" s="189">
        <f t="shared" si="520"/>
        <v>267.94932344585487</v>
      </c>
      <c r="DV358" s="48">
        <f t="shared" si="533"/>
        <v>1.5992322151778038E-2</v>
      </c>
    </row>
    <row r="359" spans="1:126" s="135" customFormat="1" outlineLevel="1">
      <c r="A359" s="133"/>
      <c r="B359" s="56" t="s">
        <v>89</v>
      </c>
      <c r="C359" s="56" t="s">
        <v>189</v>
      </c>
      <c r="D359" s="56">
        <v>2045</v>
      </c>
      <c r="E359" s="57">
        <f>'MRI-CGCM2.3.2 (Likely)'!N73</f>
        <v>20.202500000000001</v>
      </c>
      <c r="F359" s="57">
        <f>'MRI-CGCM2.3.2 (Likely)'!T73</f>
        <v>61.732812500000001</v>
      </c>
      <c r="G359" s="57">
        <f>'MRI-CGCM2.3.2 (Likely)'!L73</f>
        <v>507</v>
      </c>
      <c r="H359" s="146">
        <f t="shared" si="470"/>
        <v>2007</v>
      </c>
      <c r="I359" s="141" t="str">
        <f t="shared" si="471"/>
        <v>Pile No 243 @ Berth 107</v>
      </c>
      <c r="J359" s="205" t="str">
        <f t="shared" si="472"/>
        <v>splash</v>
      </c>
      <c r="K359" s="212">
        <f t="shared" si="473"/>
        <v>1</v>
      </c>
      <c r="L359" s="146" t="str">
        <f t="shared" si="474"/>
        <v>C1</v>
      </c>
      <c r="M359" s="146" t="str">
        <f t="shared" si="475"/>
        <v>CB4</v>
      </c>
      <c r="N359" s="146" t="str">
        <f t="shared" si="476"/>
        <v>CL5</v>
      </c>
      <c r="O359" s="146">
        <f t="shared" si="477"/>
        <v>0</v>
      </c>
      <c r="P359" s="146">
        <f t="shared" si="478"/>
        <v>50</v>
      </c>
      <c r="Q359" s="146">
        <f t="shared" si="479"/>
        <v>1200</v>
      </c>
      <c r="R359" s="146">
        <f t="shared" si="480"/>
        <v>60</v>
      </c>
      <c r="S359" s="146">
        <f t="shared" si="481"/>
        <v>0.37</v>
      </c>
      <c r="T359" s="146">
        <f t="shared" si="482"/>
        <v>310</v>
      </c>
      <c r="U359" s="205"/>
      <c r="V359" s="237">
        <f t="shared" si="501"/>
        <v>7.1730166881569649E-2</v>
      </c>
      <c r="W359" s="214">
        <f t="shared" si="502"/>
        <v>2.4572822010425366</v>
      </c>
      <c r="X359" s="205"/>
      <c r="Y359" s="238">
        <f t="shared" si="503"/>
        <v>0.23036639551207691</v>
      </c>
      <c r="Z359" s="214">
        <f t="shared" si="504"/>
        <v>0.77172742496545765</v>
      </c>
      <c r="AA359" s="205"/>
      <c r="AB359" s="207">
        <f>INDEX(Coefficients!$O$3:$O$7,MATCH(S359,Coefficients!$O$3:$O$7))</f>
        <v>0.3</v>
      </c>
      <c r="AC359" s="207">
        <f>INDEX(Coefficients!$O$3:$O$7,MATCH(S359,Coefficients!$O$3:$O$7)+1)</f>
        <v>0.4</v>
      </c>
      <c r="AD359" s="212">
        <f>INDEX(Coefficients!$P$3:$P$7,MATCH(S359,Coefficients!$O$3:$O$7))</f>
        <v>50</v>
      </c>
      <c r="AE359" s="212">
        <f>INDEX(Coefficients!$P$3:$P$7,MATCH(S359,Coefficients!$O$3:$O$7)+1)</f>
        <v>41.8</v>
      </c>
      <c r="AF359" s="212">
        <f t="shared" si="483"/>
        <v>44.26</v>
      </c>
      <c r="AG359" s="136">
        <f t="shared" si="521"/>
        <v>2045</v>
      </c>
      <c r="AH359" s="137">
        <f t="shared" si="522"/>
        <v>20.202500000000001</v>
      </c>
      <c r="AI359" s="207">
        <f t="shared" si="505"/>
        <v>905.34500000000003</v>
      </c>
      <c r="AJ359" s="213">
        <f t="shared" si="506"/>
        <v>19.681413043478262</v>
      </c>
      <c r="AK359" s="136">
        <v>57</v>
      </c>
      <c r="AL359" s="137">
        <f t="shared" si="523"/>
        <v>61.732812500000001</v>
      </c>
      <c r="AM359" s="214">
        <f t="shared" si="524"/>
        <v>0.98041700501789408</v>
      </c>
      <c r="AN359" s="207">
        <f>INDEX(Coefficients!$K$3:$K$10,MATCH(S359,Coefficients!$K$3:$K$10))</f>
        <v>0.35</v>
      </c>
      <c r="AO359" s="207">
        <f>INDEX(Coefficients!$K$3:$K$10,MATCH(S359,Coefficients!$K$3:$K$10)+1)</f>
        <v>0.4</v>
      </c>
      <c r="AP359" s="207">
        <f>INDEX(Coefficients!$L$3:$L$10,MATCH(S359,Coefficients!$K$3:$K$10))</f>
        <v>0.19142307491680963</v>
      </c>
      <c r="AQ359" s="207">
        <f>INDEX(Coefficients!$L$3:$L$10,MATCH(S359,Coefficients!$K$3:$K$10)+1)</f>
        <v>0.35425563574488944</v>
      </c>
      <c r="AR359" s="214">
        <f>INDEX(Coefficients!$M$3:$M$10,MATCH(S359,Coefficients!$K$3:$K$10))</f>
        <v>0.20023799980895765</v>
      </c>
      <c r="AS359" s="214">
        <f>INDEX(Coefficients!$M$3:$M$10,MATCH(S359,Coefficients!$K$3:$K$10)+1)</f>
        <v>0.20987997823914079</v>
      </c>
      <c r="AT359" s="92">
        <f t="shared" si="507"/>
        <v>2.5655609924804158E-5</v>
      </c>
      <c r="AU359" s="140">
        <f t="shared" si="488"/>
        <v>0.20409479118103091</v>
      </c>
      <c r="AV359" s="215">
        <f t="shared" si="508"/>
        <v>1.1744164652341296E-5</v>
      </c>
      <c r="AW359" s="118">
        <f t="shared" si="509"/>
        <v>3.7060973486575E-2</v>
      </c>
      <c r="AX359" s="136">
        <f t="shared" si="489"/>
        <v>0.71366705445737511</v>
      </c>
      <c r="AY359" s="205">
        <f t="shared" si="525"/>
        <v>84.741590689541354</v>
      </c>
      <c r="AZ359" s="137">
        <f t="shared" si="526"/>
        <v>507</v>
      </c>
      <c r="BA359" s="213">
        <f t="shared" si="510"/>
        <v>19787.499999999996</v>
      </c>
      <c r="BB359" s="228">
        <f t="shared" si="511"/>
        <v>8.1730978260869563E-4</v>
      </c>
      <c r="BC359" s="136" t="str">
        <f t="shared" si="492"/>
        <v>YES</v>
      </c>
      <c r="BD359" s="209">
        <f t="shared" si="527"/>
        <v>3.5865083440784824</v>
      </c>
      <c r="BE359" s="55">
        <f t="shared" si="494"/>
        <v>7.1730166881569649E-2</v>
      </c>
      <c r="BF359" s="126">
        <f t="shared" si="528"/>
        <v>2.4572822010425366</v>
      </c>
      <c r="BG359" s="46">
        <f t="shared" si="512"/>
        <v>-0.83843617151674843</v>
      </c>
      <c r="BH359" s="204">
        <f>VLOOKUP(M359,Coefficients!$E$4:$I$7,3)</f>
        <v>0.43099999999999999</v>
      </c>
      <c r="BI359" s="136">
        <f t="shared" si="513"/>
        <v>2.5000000000000001E-2</v>
      </c>
      <c r="BJ359" s="50">
        <f t="shared" si="514"/>
        <v>0.42756722554347826</v>
      </c>
      <c r="BK359" s="134">
        <f t="shared" si="515"/>
        <v>19.563633241312072</v>
      </c>
      <c r="BL359" s="46"/>
      <c r="CB359" s="205" t="str">
        <f t="shared" si="529"/>
        <v>splash</v>
      </c>
      <c r="CC359" s="212">
        <f t="shared" si="530"/>
        <v>1</v>
      </c>
      <c r="CD359" s="205">
        <f>IF(CB359="atmospheric",IF(CC359&gt;=1,Coefficients!$T$5,Coefficients!$T$4),Coefficients!$T$3)</f>
        <v>7.35</v>
      </c>
      <c r="CE359" s="136">
        <f>IF(S359&lt;Coefficients!$V$3,Coefficients!$X$3-(Coefficients!$X$4-Coefficients!$X$3)*(Coefficients!$V$3-S359)/(Coefficients!$V$4-Coefficients!$V$3),IF(S359&gt;Coefficients!$V$6,(Coefficients!$X$6-Coefficients!$X$5)*(S359-Coefficients!$V$6)/(Coefficients!$V$6-Coefficients!$V$5)+Coefficients!$X$6,VLOOKUP(S359,Coefficients!$V$3:$X$6,3)))</f>
        <v>5.1999999999999975</v>
      </c>
      <c r="CF359" s="119">
        <f t="shared" si="516"/>
        <v>1.6409601519999992E-4</v>
      </c>
      <c r="CG359" s="136">
        <f>VLOOKUP(CB359,Coefficients!$Z$4:$AD$7,4,FALSE)</f>
        <v>0.26500000000000001</v>
      </c>
      <c r="CH359" s="136">
        <f>VLOOKUP(CB359,Coefficients!$Z$4:$AD$7,2,FALSE)</f>
        <v>0.37</v>
      </c>
      <c r="CI359" s="214">
        <f t="shared" si="531"/>
        <v>6.6696062278599175</v>
      </c>
      <c r="CJ359" s="47">
        <f t="shared" si="532"/>
        <v>0.77172742496545765</v>
      </c>
      <c r="CK359" s="34">
        <v>3.35</v>
      </c>
      <c r="CL359" s="52">
        <f t="shared" si="517"/>
        <v>0.23036639551207691</v>
      </c>
      <c r="CM359" s="204">
        <f>VLOOKUP(N359,Coefficients!$E$12:$I$16,3)</f>
        <v>6.0350000000000001</v>
      </c>
      <c r="CN359" s="205">
        <f t="shared" si="518"/>
        <v>2.5000000000000001E-2</v>
      </c>
      <c r="CO359" s="203">
        <f t="shared" si="519"/>
        <v>5.9869331929347833</v>
      </c>
      <c r="CP359" s="189">
        <f t="shared" si="520"/>
        <v>273.93625663878964</v>
      </c>
      <c r="DV359" s="48">
        <f t="shared" si="533"/>
        <v>1.6524219993986955E-2</v>
      </c>
    </row>
    <row r="360" spans="1:126" s="135" customFormat="1" outlineLevel="1">
      <c r="A360" s="133"/>
      <c r="B360" s="56" t="s">
        <v>89</v>
      </c>
      <c r="C360" s="56" t="s">
        <v>189</v>
      </c>
      <c r="D360" s="56">
        <v>2046</v>
      </c>
      <c r="E360" s="57">
        <f>'MRI-CGCM2.3.2 (Likely)'!N74</f>
        <v>20.228000000000002</v>
      </c>
      <c r="F360" s="57">
        <f>'MRI-CGCM2.3.2 (Likely)'!T74</f>
        <v>61.715000000000003</v>
      </c>
      <c r="G360" s="57">
        <f>'MRI-CGCM2.3.2 (Likely)'!L74</f>
        <v>511</v>
      </c>
      <c r="H360" s="146">
        <f t="shared" si="470"/>
        <v>2007</v>
      </c>
      <c r="I360" s="141" t="str">
        <f t="shared" si="471"/>
        <v>Pile No 243 @ Berth 107</v>
      </c>
      <c r="J360" s="205" t="str">
        <f t="shared" si="472"/>
        <v>splash</v>
      </c>
      <c r="K360" s="212">
        <f t="shared" si="473"/>
        <v>1</v>
      </c>
      <c r="L360" s="146" t="str">
        <f t="shared" si="474"/>
        <v>C1</v>
      </c>
      <c r="M360" s="146" t="str">
        <f t="shared" si="475"/>
        <v>CB4</v>
      </c>
      <c r="N360" s="146" t="str">
        <f t="shared" si="476"/>
        <v>CL5</v>
      </c>
      <c r="O360" s="146">
        <f t="shared" si="477"/>
        <v>0</v>
      </c>
      <c r="P360" s="146">
        <f t="shared" si="478"/>
        <v>50</v>
      </c>
      <c r="Q360" s="146">
        <f t="shared" si="479"/>
        <v>1200</v>
      </c>
      <c r="R360" s="146">
        <f t="shared" si="480"/>
        <v>60</v>
      </c>
      <c r="S360" s="146">
        <f t="shared" si="481"/>
        <v>0.37</v>
      </c>
      <c r="T360" s="146">
        <f t="shared" si="482"/>
        <v>310</v>
      </c>
      <c r="U360" s="205"/>
      <c r="V360" s="237">
        <f t="shared" si="501"/>
        <v>7.2330480985348014E-2</v>
      </c>
      <c r="W360" s="214">
        <f t="shared" si="502"/>
        <v>2.4872979062314551</v>
      </c>
      <c r="X360" s="205"/>
      <c r="Y360" s="238">
        <f t="shared" si="503"/>
        <v>0.23584017707766694</v>
      </c>
      <c r="Z360" s="214">
        <f t="shared" si="504"/>
        <v>0.7900645932101843</v>
      </c>
      <c r="AA360" s="205"/>
      <c r="AB360" s="207">
        <f>INDEX(Coefficients!$O$3:$O$7,MATCH(S360,Coefficients!$O$3:$O$7))</f>
        <v>0.3</v>
      </c>
      <c r="AC360" s="207">
        <f>INDEX(Coefficients!$O$3:$O$7,MATCH(S360,Coefficients!$O$3:$O$7)+1)</f>
        <v>0.4</v>
      </c>
      <c r="AD360" s="212">
        <f>INDEX(Coefficients!$P$3:$P$7,MATCH(S360,Coefficients!$O$3:$O$7))</f>
        <v>50</v>
      </c>
      <c r="AE360" s="212">
        <f>INDEX(Coefficients!$P$3:$P$7,MATCH(S360,Coefficients!$O$3:$O$7)+1)</f>
        <v>41.8</v>
      </c>
      <c r="AF360" s="212">
        <f t="shared" si="483"/>
        <v>44.26</v>
      </c>
      <c r="AG360" s="136">
        <f t="shared" si="521"/>
        <v>2046</v>
      </c>
      <c r="AH360" s="137">
        <f t="shared" si="522"/>
        <v>20.228000000000002</v>
      </c>
      <c r="AI360" s="207">
        <f t="shared" si="505"/>
        <v>925.57299999999998</v>
      </c>
      <c r="AJ360" s="213">
        <f t="shared" si="506"/>
        <v>19.693042553191489</v>
      </c>
      <c r="AK360" s="136">
        <v>58</v>
      </c>
      <c r="AL360" s="137">
        <f t="shared" si="523"/>
        <v>61.715000000000003</v>
      </c>
      <c r="AM360" s="214">
        <f t="shared" si="524"/>
        <v>0.98112580390826298</v>
      </c>
      <c r="AN360" s="207">
        <f>INDEX(Coefficients!$K$3:$K$10,MATCH(S360,Coefficients!$K$3:$K$10))</f>
        <v>0.35</v>
      </c>
      <c r="AO360" s="207">
        <f>INDEX(Coefficients!$K$3:$K$10,MATCH(S360,Coefficients!$K$3:$K$10)+1)</f>
        <v>0.4</v>
      </c>
      <c r="AP360" s="207">
        <f>INDEX(Coefficients!$L$3:$L$10,MATCH(S360,Coefficients!$K$3:$K$10))</f>
        <v>0.19142307491680963</v>
      </c>
      <c r="AQ360" s="207">
        <f>INDEX(Coefficients!$L$3:$L$10,MATCH(S360,Coefficients!$K$3:$K$10)+1)</f>
        <v>0.35425563574488944</v>
      </c>
      <c r="AR360" s="214">
        <f>INDEX(Coefficients!$M$3:$M$10,MATCH(S360,Coefficients!$K$3:$K$10))</f>
        <v>0.20023799980895765</v>
      </c>
      <c r="AS360" s="214">
        <f>INDEX(Coefficients!$M$3:$M$10,MATCH(S360,Coefficients!$K$3:$K$10)+1)</f>
        <v>0.20987997823914079</v>
      </c>
      <c r="AT360" s="92">
        <f t="shared" si="507"/>
        <v>2.5655609924804158E-5</v>
      </c>
      <c r="AU360" s="140">
        <f t="shared" si="488"/>
        <v>0.20409479118103091</v>
      </c>
      <c r="AV360" s="215">
        <f t="shared" si="508"/>
        <v>1.1692728904170272E-5</v>
      </c>
      <c r="AW360" s="118">
        <f t="shared" si="509"/>
        <v>3.689865807669624E-2</v>
      </c>
      <c r="AX360" s="136">
        <f t="shared" si="489"/>
        <v>0.71366705445737511</v>
      </c>
      <c r="AY360" s="205">
        <f t="shared" si="525"/>
        <v>84.741590689541354</v>
      </c>
      <c r="AZ360" s="137">
        <f t="shared" si="526"/>
        <v>511</v>
      </c>
      <c r="BA360" s="213">
        <f t="shared" si="510"/>
        <v>20298.499999999996</v>
      </c>
      <c r="BB360" s="228">
        <f t="shared" si="511"/>
        <v>8.2057765957446792E-4</v>
      </c>
      <c r="BC360" s="136" t="str">
        <f t="shared" si="492"/>
        <v>YES</v>
      </c>
      <c r="BD360" s="209">
        <f t="shared" si="527"/>
        <v>3.6165240492674005</v>
      </c>
      <c r="BE360" s="55">
        <f t="shared" si="494"/>
        <v>7.2330480985348014E-2</v>
      </c>
      <c r="BF360" s="126">
        <f t="shared" si="528"/>
        <v>2.4872979062314551</v>
      </c>
      <c r="BG360" s="46">
        <f t="shared" si="512"/>
        <v>-0.83978707479168402</v>
      </c>
      <c r="BH360" s="204">
        <f>VLOOKUP(M360,Coefficients!$E$4:$I$7,3)</f>
        <v>0.43099999999999999</v>
      </c>
      <c r="BI360" s="136">
        <f t="shared" si="513"/>
        <v>2.5000000000000001E-2</v>
      </c>
      <c r="BJ360" s="50">
        <f t="shared" si="514"/>
        <v>0.4276925335106383</v>
      </c>
      <c r="BK360" s="134">
        <f t="shared" si="515"/>
        <v>19.991325774822709</v>
      </c>
      <c r="BL360" s="46"/>
      <c r="CB360" s="205" t="str">
        <f t="shared" si="529"/>
        <v>splash</v>
      </c>
      <c r="CC360" s="212">
        <f t="shared" si="530"/>
        <v>1</v>
      </c>
      <c r="CD360" s="205">
        <f>IF(CB360="atmospheric",IF(CC360&gt;=1,Coefficients!$T$5,Coefficients!$T$4),Coefficients!$T$3)</f>
        <v>7.35</v>
      </c>
      <c r="CE360" s="136">
        <f>IF(S360&lt;Coefficients!$V$3,Coefficients!$X$3-(Coefficients!$X$4-Coefficients!$X$3)*(Coefficients!$V$3-S360)/(Coefficients!$V$4-Coefficients!$V$3),IF(S360&gt;Coefficients!$V$6,(Coefficients!$X$6-Coefficients!$X$5)*(S360-Coefficients!$V$6)/(Coefficients!$V$6-Coefficients!$V$5)+Coefficients!$X$6,VLOOKUP(S360,Coefficients!$V$3:$X$6,3)))</f>
        <v>5.1999999999999975</v>
      </c>
      <c r="CF360" s="119">
        <f t="shared" si="516"/>
        <v>1.6409601519999992E-4</v>
      </c>
      <c r="CG360" s="136">
        <f>VLOOKUP(CB360,Coefficients!$Z$4:$AD$7,4,FALSE)</f>
        <v>0.26500000000000001</v>
      </c>
      <c r="CH360" s="136">
        <f>VLOOKUP(CB360,Coefficients!$Z$4:$AD$7,2,FALSE)</f>
        <v>0.37</v>
      </c>
      <c r="CI360" s="214">
        <f t="shared" si="531"/>
        <v>6.6687940108741861</v>
      </c>
      <c r="CJ360" s="47">
        <f t="shared" si="532"/>
        <v>0.7900645932101843</v>
      </c>
      <c r="CK360" s="34">
        <v>3.35</v>
      </c>
      <c r="CL360" s="52">
        <f t="shared" si="517"/>
        <v>0.23584017707766694</v>
      </c>
      <c r="CM360" s="204">
        <f>VLOOKUP(N360,Coefficients!$E$12:$I$16,3)</f>
        <v>6.0350000000000001</v>
      </c>
      <c r="CN360" s="205">
        <f t="shared" si="518"/>
        <v>2.5000000000000001E-2</v>
      </c>
      <c r="CO360" s="203">
        <f t="shared" si="519"/>
        <v>5.9886877952127664</v>
      </c>
      <c r="CP360" s="189">
        <f t="shared" si="520"/>
        <v>279.92494443400238</v>
      </c>
      <c r="DV360" s="48">
        <f t="shared" si="533"/>
        <v>1.7058433443697296E-2</v>
      </c>
    </row>
    <row r="361" spans="1:126" s="135" customFormat="1" outlineLevel="1">
      <c r="A361" s="133"/>
      <c r="B361" s="56" t="s">
        <v>89</v>
      </c>
      <c r="C361" s="56" t="s">
        <v>189</v>
      </c>
      <c r="D361" s="56">
        <v>2047</v>
      </c>
      <c r="E361" s="57">
        <f>'MRI-CGCM2.3.2 (Likely)'!N75</f>
        <v>20.253500000000003</v>
      </c>
      <c r="F361" s="57">
        <f>'MRI-CGCM2.3.2 (Likely)'!T75</f>
        <v>61.697187499999998</v>
      </c>
      <c r="G361" s="57">
        <f>'MRI-CGCM2.3.2 (Likely)'!L75</f>
        <v>515</v>
      </c>
      <c r="H361" s="146">
        <f t="shared" si="470"/>
        <v>2007</v>
      </c>
      <c r="I361" s="141" t="str">
        <f t="shared" si="471"/>
        <v>Pile No 243 @ Berth 107</v>
      </c>
      <c r="J361" s="205" t="str">
        <f t="shared" si="472"/>
        <v>splash</v>
      </c>
      <c r="K361" s="212">
        <f t="shared" si="473"/>
        <v>1</v>
      </c>
      <c r="L361" s="146" t="str">
        <f t="shared" si="474"/>
        <v>C1</v>
      </c>
      <c r="M361" s="146" t="str">
        <f t="shared" si="475"/>
        <v>CB4</v>
      </c>
      <c r="N361" s="146" t="str">
        <f t="shared" si="476"/>
        <v>CL5</v>
      </c>
      <c r="O361" s="146">
        <f t="shared" si="477"/>
        <v>0</v>
      </c>
      <c r="P361" s="146">
        <f t="shared" si="478"/>
        <v>50</v>
      </c>
      <c r="Q361" s="146">
        <f t="shared" si="479"/>
        <v>1200</v>
      </c>
      <c r="R361" s="146">
        <f t="shared" si="480"/>
        <v>60</v>
      </c>
      <c r="S361" s="146">
        <f t="shared" si="481"/>
        <v>0.37</v>
      </c>
      <c r="T361" s="146">
        <f t="shared" si="482"/>
        <v>310</v>
      </c>
      <c r="U361" s="205"/>
      <c r="V361" s="237">
        <f t="shared" si="501"/>
        <v>7.2927147029286307E-2</v>
      </c>
      <c r="W361" s="214">
        <f t="shared" si="502"/>
        <v>2.5171312084283697</v>
      </c>
      <c r="X361" s="205"/>
      <c r="Y361" s="238">
        <f t="shared" si="503"/>
        <v>0.24126628948980289</v>
      </c>
      <c r="Z361" s="214">
        <f t="shared" si="504"/>
        <v>0.80824206979083968</v>
      </c>
      <c r="AA361" s="205"/>
      <c r="AB361" s="207">
        <f>INDEX(Coefficients!$O$3:$O$7,MATCH(S361,Coefficients!$O$3:$O$7))</f>
        <v>0.3</v>
      </c>
      <c r="AC361" s="207">
        <f>INDEX(Coefficients!$O$3:$O$7,MATCH(S361,Coefficients!$O$3:$O$7)+1)</f>
        <v>0.4</v>
      </c>
      <c r="AD361" s="212">
        <f>INDEX(Coefficients!$P$3:$P$7,MATCH(S361,Coefficients!$O$3:$O$7))</f>
        <v>50</v>
      </c>
      <c r="AE361" s="212">
        <f>INDEX(Coefficients!$P$3:$P$7,MATCH(S361,Coefficients!$O$3:$O$7)+1)</f>
        <v>41.8</v>
      </c>
      <c r="AF361" s="212">
        <f t="shared" si="483"/>
        <v>44.26</v>
      </c>
      <c r="AG361" s="136">
        <f t="shared" si="521"/>
        <v>2047</v>
      </c>
      <c r="AH361" s="137">
        <f t="shared" si="522"/>
        <v>20.253500000000003</v>
      </c>
      <c r="AI361" s="207">
        <f t="shared" si="505"/>
        <v>945.82650000000001</v>
      </c>
      <c r="AJ361" s="213">
        <f t="shared" si="506"/>
        <v>19.704718750000001</v>
      </c>
      <c r="AK361" s="136">
        <v>59</v>
      </c>
      <c r="AL361" s="137">
        <f t="shared" si="523"/>
        <v>61.697187499999998</v>
      </c>
      <c r="AM361" s="214">
        <f t="shared" si="524"/>
        <v>0.98183790709497465</v>
      </c>
      <c r="AN361" s="207">
        <f>INDEX(Coefficients!$K$3:$K$10,MATCH(S361,Coefficients!$K$3:$K$10))</f>
        <v>0.35</v>
      </c>
      <c r="AO361" s="207">
        <f>INDEX(Coefficients!$K$3:$K$10,MATCH(S361,Coefficients!$K$3:$K$10)+1)</f>
        <v>0.4</v>
      </c>
      <c r="AP361" s="207">
        <f>INDEX(Coefficients!$L$3:$L$10,MATCH(S361,Coefficients!$K$3:$K$10))</f>
        <v>0.19142307491680963</v>
      </c>
      <c r="AQ361" s="207">
        <f>INDEX(Coefficients!$L$3:$L$10,MATCH(S361,Coefficients!$K$3:$K$10)+1)</f>
        <v>0.35425563574488944</v>
      </c>
      <c r="AR361" s="214">
        <f>INDEX(Coefficients!$M$3:$M$10,MATCH(S361,Coefficients!$K$3:$K$10))</f>
        <v>0.20023799980895765</v>
      </c>
      <c r="AS361" s="214">
        <f>INDEX(Coefficients!$M$3:$M$10,MATCH(S361,Coefficients!$K$3:$K$10)+1)</f>
        <v>0.20987997823914079</v>
      </c>
      <c r="AT361" s="92">
        <f t="shared" si="507"/>
        <v>2.5655609924804158E-5</v>
      </c>
      <c r="AU361" s="140">
        <f t="shared" si="488"/>
        <v>0.20409479118103091</v>
      </c>
      <c r="AV361" s="215">
        <f t="shared" si="508"/>
        <v>1.1642594309363058E-5</v>
      </c>
      <c r="AW361" s="118">
        <f t="shared" si="509"/>
        <v>3.6740448706859108E-2</v>
      </c>
      <c r="AX361" s="136">
        <f t="shared" si="489"/>
        <v>0.71366705445737511</v>
      </c>
      <c r="AY361" s="205">
        <f t="shared" si="525"/>
        <v>84.741590689541354</v>
      </c>
      <c r="AZ361" s="137">
        <f t="shared" si="526"/>
        <v>515</v>
      </c>
      <c r="BA361" s="213">
        <f t="shared" si="510"/>
        <v>20813.499999999996</v>
      </c>
      <c r="BB361" s="228">
        <f t="shared" si="511"/>
        <v>8.2386770833333322E-4</v>
      </c>
      <c r="BC361" s="136" t="str">
        <f t="shared" si="492"/>
        <v>YES</v>
      </c>
      <c r="BD361" s="209">
        <f t="shared" si="527"/>
        <v>3.6463573514643151</v>
      </c>
      <c r="BE361" s="55">
        <f t="shared" si="494"/>
        <v>7.2927147029286307E-2</v>
      </c>
      <c r="BF361" s="126">
        <f t="shared" si="528"/>
        <v>2.5171312084283697</v>
      </c>
      <c r="BG361" s="46">
        <f t="shared" si="512"/>
        <v>-0.84108960581467918</v>
      </c>
      <c r="BH361" s="204">
        <f>VLOOKUP(M361,Coefficients!$E$4:$I$7,3)</f>
        <v>0.43099999999999999</v>
      </c>
      <c r="BI361" s="136">
        <f t="shared" si="513"/>
        <v>2.5000000000000001E-2</v>
      </c>
      <c r="BJ361" s="50">
        <f t="shared" si="514"/>
        <v>0.42781834453125001</v>
      </c>
      <c r="BK361" s="134">
        <f t="shared" si="515"/>
        <v>20.419144119353959</v>
      </c>
      <c r="BL361" s="46"/>
      <c r="CB361" s="205" t="str">
        <f t="shared" si="529"/>
        <v>splash</v>
      </c>
      <c r="CC361" s="212">
        <f t="shared" si="530"/>
        <v>1</v>
      </c>
      <c r="CD361" s="205">
        <f>IF(CB361="atmospheric",IF(CC361&gt;=1,Coefficients!$T$5,Coefficients!$T$4),Coefficients!$T$3)</f>
        <v>7.35</v>
      </c>
      <c r="CE361" s="136">
        <f>IF(S361&lt;Coefficients!$V$3,Coefficients!$X$3-(Coefficients!$X$4-Coefficients!$X$3)*(Coefficients!$V$3-S361)/(Coefficients!$V$4-Coefficients!$V$3),IF(S361&gt;Coefficients!$V$6,(Coefficients!$X$6-Coefficients!$X$5)*(S361-Coefficients!$V$6)/(Coefficients!$V$6-Coefficients!$V$5)+Coefficients!$X$6,VLOOKUP(S361,Coefficients!$V$3:$X$6,3)))</f>
        <v>5.1999999999999975</v>
      </c>
      <c r="CF361" s="119">
        <f t="shared" si="516"/>
        <v>1.6409601519999992E-4</v>
      </c>
      <c r="CG361" s="136">
        <f>VLOOKUP(CB361,Coefficients!$Z$4:$AD$7,4,FALSE)</f>
        <v>0.26500000000000001</v>
      </c>
      <c r="CH361" s="136">
        <f>VLOOKUP(CB361,Coefficients!$Z$4:$AD$7,2,FALSE)</f>
        <v>0.37</v>
      </c>
      <c r="CI361" s="214">
        <f t="shared" si="531"/>
        <v>6.6679656919037171</v>
      </c>
      <c r="CJ361" s="47">
        <f t="shared" si="532"/>
        <v>0.80824206979083968</v>
      </c>
      <c r="CK361" s="34">
        <v>3.35</v>
      </c>
      <c r="CL361" s="52">
        <f t="shared" si="517"/>
        <v>0.24126628948980289</v>
      </c>
      <c r="CM361" s="204">
        <f>VLOOKUP(N361,Coefficients!$E$12:$I$16,3)</f>
        <v>6.0350000000000001</v>
      </c>
      <c r="CN361" s="205">
        <f t="shared" si="518"/>
        <v>2.5000000000000001E-2</v>
      </c>
      <c r="CO361" s="203">
        <f t="shared" si="519"/>
        <v>5.990449441406251</v>
      </c>
      <c r="CP361" s="189">
        <f t="shared" si="520"/>
        <v>285.91539387540865</v>
      </c>
      <c r="DV361" s="48">
        <f t="shared" si="533"/>
        <v>1.759486216683321E-2</v>
      </c>
    </row>
    <row r="362" spans="1:126" s="135" customFormat="1" outlineLevel="1">
      <c r="A362" s="133"/>
      <c r="B362" s="56" t="s">
        <v>89</v>
      </c>
      <c r="C362" s="56" t="s">
        <v>189</v>
      </c>
      <c r="D362" s="56">
        <v>2048</v>
      </c>
      <c r="E362" s="57">
        <f>'MRI-CGCM2.3.2 (Likely)'!N76</f>
        <v>20.279000000000003</v>
      </c>
      <c r="F362" s="57">
        <f>'MRI-CGCM2.3.2 (Likely)'!T76</f>
        <v>61.679375</v>
      </c>
      <c r="G362" s="57">
        <f>'MRI-CGCM2.3.2 (Likely)'!L76</f>
        <v>519</v>
      </c>
      <c r="H362" s="146">
        <f t="shared" si="470"/>
        <v>2007</v>
      </c>
      <c r="I362" s="141" t="str">
        <f t="shared" si="471"/>
        <v>Pile No 243 @ Berth 107</v>
      </c>
      <c r="J362" s="205" t="str">
        <f t="shared" si="472"/>
        <v>splash</v>
      </c>
      <c r="K362" s="212">
        <f t="shared" si="473"/>
        <v>1</v>
      </c>
      <c r="L362" s="146" t="str">
        <f t="shared" si="474"/>
        <v>C1</v>
      </c>
      <c r="M362" s="146" t="str">
        <f t="shared" si="475"/>
        <v>CB4</v>
      </c>
      <c r="N362" s="146" t="str">
        <f t="shared" si="476"/>
        <v>CL5</v>
      </c>
      <c r="O362" s="146">
        <f t="shared" si="477"/>
        <v>0</v>
      </c>
      <c r="P362" s="146">
        <f t="shared" si="478"/>
        <v>50</v>
      </c>
      <c r="Q362" s="146">
        <f t="shared" si="479"/>
        <v>1200</v>
      </c>
      <c r="R362" s="146">
        <f t="shared" si="480"/>
        <v>60</v>
      </c>
      <c r="S362" s="146">
        <f t="shared" si="481"/>
        <v>0.37</v>
      </c>
      <c r="T362" s="146">
        <f t="shared" si="482"/>
        <v>310</v>
      </c>
      <c r="U362" s="205"/>
      <c r="V362" s="237">
        <f t="shared" si="501"/>
        <v>7.3520299984092305E-2</v>
      </c>
      <c r="W362" s="214">
        <f t="shared" si="502"/>
        <v>2.5467888561686696</v>
      </c>
      <c r="X362" s="205"/>
      <c r="Y362" s="238">
        <f t="shared" si="503"/>
        <v>0.24664497517843989</v>
      </c>
      <c r="Z362" s="214">
        <f t="shared" si="504"/>
        <v>0.82626066684777366</v>
      </c>
      <c r="AA362" s="205"/>
      <c r="AB362" s="207">
        <f>INDEX(Coefficients!$O$3:$O$7,MATCH(S362,Coefficients!$O$3:$O$7))</f>
        <v>0.3</v>
      </c>
      <c r="AC362" s="207">
        <f>INDEX(Coefficients!$O$3:$O$7,MATCH(S362,Coefficients!$O$3:$O$7)+1)</f>
        <v>0.4</v>
      </c>
      <c r="AD362" s="212">
        <f>INDEX(Coefficients!$P$3:$P$7,MATCH(S362,Coefficients!$O$3:$O$7))</f>
        <v>50</v>
      </c>
      <c r="AE362" s="212">
        <f>INDEX(Coefficients!$P$3:$P$7,MATCH(S362,Coefficients!$O$3:$O$7)+1)</f>
        <v>41.8</v>
      </c>
      <c r="AF362" s="212">
        <f t="shared" si="483"/>
        <v>44.26</v>
      </c>
      <c r="AG362" s="136">
        <f t="shared" si="521"/>
        <v>2048</v>
      </c>
      <c r="AH362" s="137">
        <f t="shared" si="522"/>
        <v>20.279000000000003</v>
      </c>
      <c r="AI362" s="207">
        <f t="shared" si="505"/>
        <v>966.10550000000001</v>
      </c>
      <c r="AJ362" s="213">
        <f t="shared" si="506"/>
        <v>19.716438775510206</v>
      </c>
      <c r="AK362" s="136">
        <v>60</v>
      </c>
      <c r="AL362" s="137">
        <f t="shared" si="523"/>
        <v>61.679375</v>
      </c>
      <c r="AM362" s="214">
        <f t="shared" si="524"/>
        <v>0.98255314585616438</v>
      </c>
      <c r="AN362" s="207">
        <f>INDEX(Coefficients!$K$3:$K$10,MATCH(S362,Coefficients!$K$3:$K$10))</f>
        <v>0.35</v>
      </c>
      <c r="AO362" s="207">
        <f>INDEX(Coefficients!$K$3:$K$10,MATCH(S362,Coefficients!$K$3:$K$10)+1)</f>
        <v>0.4</v>
      </c>
      <c r="AP362" s="207">
        <f>INDEX(Coefficients!$L$3:$L$10,MATCH(S362,Coefficients!$K$3:$K$10))</f>
        <v>0.19142307491680963</v>
      </c>
      <c r="AQ362" s="207">
        <f>INDEX(Coefficients!$L$3:$L$10,MATCH(S362,Coefficients!$K$3:$K$10)+1)</f>
        <v>0.35425563574488944</v>
      </c>
      <c r="AR362" s="214">
        <f>INDEX(Coefficients!$M$3:$M$10,MATCH(S362,Coefficients!$K$3:$K$10))</f>
        <v>0.20023799980895765</v>
      </c>
      <c r="AS362" s="214">
        <f>INDEX(Coefficients!$M$3:$M$10,MATCH(S362,Coefficients!$K$3:$K$10)+1)</f>
        <v>0.20987997823914079</v>
      </c>
      <c r="AT362" s="92">
        <f t="shared" si="507"/>
        <v>2.5655609924804158E-5</v>
      </c>
      <c r="AU362" s="140">
        <f t="shared" si="488"/>
        <v>0.20409479118103091</v>
      </c>
      <c r="AV362" s="215">
        <f t="shared" si="508"/>
        <v>1.1593701855396413E-5</v>
      </c>
      <c r="AW362" s="118">
        <f t="shared" si="509"/>
        <v>3.6586159151680731E-2</v>
      </c>
      <c r="AX362" s="136">
        <f t="shared" si="489"/>
        <v>0.71366705445737511</v>
      </c>
      <c r="AY362" s="205">
        <f t="shared" si="525"/>
        <v>84.741590689541354</v>
      </c>
      <c r="AZ362" s="137">
        <f t="shared" si="526"/>
        <v>519</v>
      </c>
      <c r="BA362" s="213">
        <f t="shared" si="510"/>
        <v>21332.499999999996</v>
      </c>
      <c r="BB362" s="228">
        <f t="shared" si="511"/>
        <v>8.2717857142857137E-4</v>
      </c>
      <c r="BC362" s="136" t="str">
        <f t="shared" si="492"/>
        <v>YES</v>
      </c>
      <c r="BD362" s="209">
        <f t="shared" si="527"/>
        <v>3.6760149992046154</v>
      </c>
      <c r="BE362" s="55">
        <f t="shared" si="494"/>
        <v>7.3520299984092305E-2</v>
      </c>
      <c r="BF362" s="126">
        <f t="shared" si="528"/>
        <v>2.5467888561686696</v>
      </c>
      <c r="BG362" s="46">
        <f t="shared" si="512"/>
        <v>-0.84234639418428259</v>
      </c>
      <c r="BH362" s="204">
        <f>VLOOKUP(M362,Coefficients!$E$4:$I$7,3)</f>
        <v>0.43099999999999999</v>
      </c>
      <c r="BI362" s="136">
        <f t="shared" si="513"/>
        <v>2.5000000000000001E-2</v>
      </c>
      <c r="BJ362" s="50">
        <f t="shared" si="514"/>
        <v>0.42794462780612247</v>
      </c>
      <c r="BK362" s="134">
        <f t="shared" si="515"/>
        <v>20.847088747160083</v>
      </c>
      <c r="BL362" s="46"/>
      <c r="CB362" s="205" t="str">
        <f t="shared" si="529"/>
        <v>splash</v>
      </c>
      <c r="CC362" s="212">
        <f t="shared" si="530"/>
        <v>1</v>
      </c>
      <c r="CD362" s="205">
        <f>IF(CB362="atmospheric",IF(CC362&gt;=1,Coefficients!$T$5,Coefficients!$T$4),Coefficients!$T$3)</f>
        <v>7.35</v>
      </c>
      <c r="CE362" s="136">
        <f>IF(S362&lt;Coefficients!$V$3,Coefficients!$X$3-(Coefficients!$X$4-Coefficients!$X$3)*(Coefficients!$V$3-S362)/(Coefficients!$V$4-Coefficients!$V$3),IF(S362&gt;Coefficients!$V$6,(Coefficients!$X$6-Coefficients!$X$5)*(S362-Coefficients!$V$6)/(Coefficients!$V$6-Coefficients!$V$5)+Coefficients!$X$6,VLOOKUP(S362,Coefficients!$V$3:$X$6,3)))</f>
        <v>5.1999999999999975</v>
      </c>
      <c r="CF362" s="119">
        <f t="shared" si="516"/>
        <v>1.6409601519999992E-4</v>
      </c>
      <c r="CG362" s="136">
        <f>VLOOKUP(CB362,Coefficients!$Z$4:$AD$7,4,FALSE)</f>
        <v>0.26500000000000001</v>
      </c>
      <c r="CH362" s="136">
        <f>VLOOKUP(CB362,Coefficients!$Z$4:$AD$7,2,FALSE)</f>
        <v>0.37</v>
      </c>
      <c r="CI362" s="214">
        <f t="shared" si="531"/>
        <v>6.6671223096621386</v>
      </c>
      <c r="CJ362" s="47">
        <f t="shared" si="532"/>
        <v>0.82626066684777366</v>
      </c>
      <c r="CK362" s="34">
        <v>3.35</v>
      </c>
      <c r="CL362" s="52">
        <f t="shared" si="517"/>
        <v>0.24664497517843989</v>
      </c>
      <c r="CM362" s="204">
        <f>VLOOKUP(N362,Coefficients!$E$12:$I$16,3)</f>
        <v>6.0350000000000001</v>
      </c>
      <c r="CN362" s="205">
        <f t="shared" si="518"/>
        <v>2.5000000000000001E-2</v>
      </c>
      <c r="CO362" s="203">
        <f t="shared" si="519"/>
        <v>5.992217700255102</v>
      </c>
      <c r="CP362" s="189">
        <f t="shared" si="520"/>
        <v>291.90761157566374</v>
      </c>
      <c r="DV362" s="48">
        <f t="shared" si="533"/>
        <v>1.8133412564687902E-2</v>
      </c>
    </row>
    <row r="363" spans="1:126" s="135" customFormat="1" outlineLevel="1">
      <c r="A363" s="133"/>
      <c r="B363" s="56" t="s">
        <v>89</v>
      </c>
      <c r="C363" s="56" t="s">
        <v>189</v>
      </c>
      <c r="D363" s="56">
        <v>2049</v>
      </c>
      <c r="E363" s="57">
        <f>'MRI-CGCM2.3.2 (Likely)'!N77</f>
        <v>20.304500000000001</v>
      </c>
      <c r="F363" s="57">
        <f>'MRI-CGCM2.3.2 (Likely)'!T77</f>
        <v>61.661562500000002</v>
      </c>
      <c r="G363" s="57">
        <f>'MRI-CGCM2.3.2 (Likely)'!L77</f>
        <v>523</v>
      </c>
      <c r="H363" s="146">
        <f t="shared" si="470"/>
        <v>2007</v>
      </c>
      <c r="I363" s="141" t="str">
        <f t="shared" si="471"/>
        <v>Pile No 243 @ Berth 107</v>
      </c>
      <c r="J363" s="205" t="str">
        <f t="shared" si="472"/>
        <v>splash</v>
      </c>
      <c r="K363" s="212">
        <f t="shared" si="473"/>
        <v>1</v>
      </c>
      <c r="L363" s="146" t="str">
        <f t="shared" si="474"/>
        <v>C1</v>
      </c>
      <c r="M363" s="146" t="str">
        <f t="shared" si="475"/>
        <v>CB4</v>
      </c>
      <c r="N363" s="146" t="str">
        <f t="shared" si="476"/>
        <v>CL5</v>
      </c>
      <c r="O363" s="146">
        <f t="shared" si="477"/>
        <v>0</v>
      </c>
      <c r="P363" s="146">
        <f t="shared" si="478"/>
        <v>50</v>
      </c>
      <c r="Q363" s="146">
        <f t="shared" si="479"/>
        <v>1200</v>
      </c>
      <c r="R363" s="146">
        <f t="shared" si="480"/>
        <v>60</v>
      </c>
      <c r="S363" s="146">
        <f t="shared" si="481"/>
        <v>0.37</v>
      </c>
      <c r="T363" s="146">
        <f t="shared" si="482"/>
        <v>310</v>
      </c>
      <c r="U363" s="205"/>
      <c r="V363" s="237">
        <f t="shared" si="501"/>
        <v>7.4110067723790085E-2</v>
      </c>
      <c r="W363" s="214">
        <f t="shared" si="502"/>
        <v>2.5762772431535588</v>
      </c>
      <c r="X363" s="205"/>
      <c r="Y363" s="238">
        <f t="shared" si="503"/>
        <v>0.25197652389793035</v>
      </c>
      <c r="Z363" s="214">
        <f t="shared" si="504"/>
        <v>0.84412135505806662</v>
      </c>
      <c r="AA363" s="205"/>
      <c r="AB363" s="207">
        <f>INDEX(Coefficients!$O$3:$O$7,MATCH(S363,Coefficients!$O$3:$O$7))</f>
        <v>0.3</v>
      </c>
      <c r="AC363" s="207">
        <f>INDEX(Coefficients!$O$3:$O$7,MATCH(S363,Coefficients!$O$3:$O$7)+1)</f>
        <v>0.4</v>
      </c>
      <c r="AD363" s="212">
        <f>INDEX(Coefficients!$P$3:$P$7,MATCH(S363,Coefficients!$O$3:$O$7))</f>
        <v>50</v>
      </c>
      <c r="AE363" s="212">
        <f>INDEX(Coefficients!$P$3:$P$7,MATCH(S363,Coefficients!$O$3:$O$7)+1)</f>
        <v>41.8</v>
      </c>
      <c r="AF363" s="212">
        <f t="shared" si="483"/>
        <v>44.26</v>
      </c>
      <c r="AG363" s="136">
        <f t="shared" si="521"/>
        <v>2049</v>
      </c>
      <c r="AH363" s="137">
        <f t="shared" si="522"/>
        <v>20.304500000000001</v>
      </c>
      <c r="AI363" s="207">
        <f t="shared" si="505"/>
        <v>986.41</v>
      </c>
      <c r="AJ363" s="213">
        <f t="shared" si="506"/>
        <v>19.728200000000001</v>
      </c>
      <c r="AK363" s="136">
        <v>61</v>
      </c>
      <c r="AL363" s="137">
        <f t="shared" si="523"/>
        <v>61.661562500000002</v>
      </c>
      <c r="AM363" s="214">
        <f t="shared" si="524"/>
        <v>0.98327136501287427</v>
      </c>
      <c r="AN363" s="207">
        <f>INDEX(Coefficients!$K$3:$K$10,MATCH(S363,Coefficients!$K$3:$K$10))</f>
        <v>0.35</v>
      </c>
      <c r="AO363" s="207">
        <f>INDEX(Coefficients!$K$3:$K$10,MATCH(S363,Coefficients!$K$3:$K$10)+1)</f>
        <v>0.4</v>
      </c>
      <c r="AP363" s="207">
        <f>INDEX(Coefficients!$L$3:$L$10,MATCH(S363,Coefficients!$K$3:$K$10))</f>
        <v>0.19142307491680963</v>
      </c>
      <c r="AQ363" s="207">
        <f>INDEX(Coefficients!$L$3:$L$10,MATCH(S363,Coefficients!$K$3:$K$10)+1)</f>
        <v>0.35425563574488944</v>
      </c>
      <c r="AR363" s="214">
        <f>INDEX(Coefficients!$M$3:$M$10,MATCH(S363,Coefficients!$K$3:$K$10))</f>
        <v>0.20023799980895765</v>
      </c>
      <c r="AS363" s="214">
        <f>INDEX(Coefficients!$M$3:$M$10,MATCH(S363,Coefficients!$K$3:$K$10)+1)</f>
        <v>0.20987997823914079</v>
      </c>
      <c r="AT363" s="92">
        <f t="shared" si="507"/>
        <v>2.5655609924804158E-5</v>
      </c>
      <c r="AU363" s="140">
        <f t="shared" si="488"/>
        <v>0.20409479118103091</v>
      </c>
      <c r="AV363" s="215">
        <f t="shared" si="508"/>
        <v>1.154599634216788E-5</v>
      </c>
      <c r="AW363" s="118">
        <f t="shared" si="509"/>
        <v>3.6435615216606251E-2</v>
      </c>
      <c r="AX363" s="136">
        <f t="shared" si="489"/>
        <v>0.71366705445737511</v>
      </c>
      <c r="AY363" s="205">
        <f t="shared" si="525"/>
        <v>84.741590689541354</v>
      </c>
      <c r="AZ363" s="137">
        <f t="shared" si="526"/>
        <v>523</v>
      </c>
      <c r="BA363" s="213">
        <f t="shared" si="510"/>
        <v>21855.499999999996</v>
      </c>
      <c r="BB363" s="228">
        <f t="shared" si="511"/>
        <v>8.3050899999999989E-4</v>
      </c>
      <c r="BC363" s="136" t="str">
        <f t="shared" si="492"/>
        <v>YES</v>
      </c>
      <c r="BD363" s="209">
        <f t="shared" si="527"/>
        <v>3.7055033861895041</v>
      </c>
      <c r="BE363" s="55">
        <f t="shared" si="494"/>
        <v>7.4110067723790085E-2</v>
      </c>
      <c r="BF363" s="126">
        <f t="shared" si="528"/>
        <v>2.5762772431535588</v>
      </c>
      <c r="BG363" s="46">
        <f t="shared" si="512"/>
        <v>-0.84355987628734164</v>
      </c>
      <c r="BH363" s="204">
        <f>VLOOKUP(M363,Coefficients!$E$4:$I$7,3)</f>
        <v>0.43099999999999999</v>
      </c>
      <c r="BI363" s="136">
        <f t="shared" si="513"/>
        <v>2.5000000000000001E-2</v>
      </c>
      <c r="BJ363" s="50">
        <f t="shared" si="514"/>
        <v>0.42807135499999999</v>
      </c>
      <c r="BK363" s="134">
        <f t="shared" si="515"/>
        <v>21.275160102160083</v>
      </c>
      <c r="BL363" s="46"/>
      <c r="CB363" s="205" t="str">
        <f t="shared" si="529"/>
        <v>splash</v>
      </c>
      <c r="CC363" s="212">
        <f t="shared" si="530"/>
        <v>1</v>
      </c>
      <c r="CD363" s="205">
        <f>IF(CB363="atmospheric",IF(CC363&gt;=1,Coefficients!$T$5,Coefficients!$T$4),Coefficients!$T$3)</f>
        <v>7.35</v>
      </c>
      <c r="CE363" s="136">
        <f>IF(S363&lt;Coefficients!$V$3,Coefficients!$X$3-(Coefficients!$X$4-Coefficients!$X$3)*(Coefficients!$V$3-S363)/(Coefficients!$V$4-Coefficients!$V$3),IF(S363&gt;Coefficients!$V$6,(Coefficients!$X$6-Coefficients!$X$5)*(S363-Coefficients!$V$6)/(Coefficients!$V$6-Coefficients!$V$5)+Coefficients!$X$6,VLOOKUP(S363,Coefficients!$V$3:$X$6,3)))</f>
        <v>5.1999999999999975</v>
      </c>
      <c r="CF363" s="119">
        <f t="shared" si="516"/>
        <v>1.6409601519999992E-4</v>
      </c>
      <c r="CG363" s="136">
        <f>VLOOKUP(CB363,Coefficients!$Z$4:$AD$7,4,FALSE)</f>
        <v>0.26500000000000001</v>
      </c>
      <c r="CH363" s="136">
        <f>VLOOKUP(CB363,Coefficients!$Z$4:$AD$7,2,FALSE)</f>
        <v>0.37</v>
      </c>
      <c r="CI363" s="214">
        <f t="shared" si="531"/>
        <v>6.6662648246862526</v>
      </c>
      <c r="CJ363" s="47">
        <f t="shared" si="532"/>
        <v>0.84412135505806662</v>
      </c>
      <c r="CK363" s="34">
        <v>3.35</v>
      </c>
      <c r="CL363" s="52">
        <f t="shared" si="517"/>
        <v>0.25197652389793035</v>
      </c>
      <c r="CM363" s="204">
        <f>VLOOKUP(N363,Coefficients!$E$12:$I$16,3)</f>
        <v>6.0350000000000001</v>
      </c>
      <c r="CN363" s="205">
        <f t="shared" si="518"/>
        <v>2.5000000000000001E-2</v>
      </c>
      <c r="CO363" s="203">
        <f t="shared" si="519"/>
        <v>5.9939921749999998</v>
      </c>
      <c r="CP363" s="189">
        <f t="shared" si="520"/>
        <v>297.90160375066375</v>
      </c>
      <c r="DV363" s="48">
        <f t="shared" si="533"/>
        <v>1.8673997250880828E-2</v>
      </c>
    </row>
    <row r="364" spans="1:126" s="135" customFormat="1" outlineLevel="1">
      <c r="A364" s="133"/>
      <c r="B364" s="56" t="s">
        <v>89</v>
      </c>
      <c r="C364" s="56" t="s">
        <v>189</v>
      </c>
      <c r="D364" s="56">
        <v>2050</v>
      </c>
      <c r="E364" s="57">
        <f>'MRI-CGCM2.3.2 (Likely)'!N78</f>
        <v>20.330000000000002</v>
      </c>
      <c r="F364" s="57">
        <f>'MRI-CGCM2.3.2 (Likely)'!T78</f>
        <v>61.643749999999997</v>
      </c>
      <c r="G364" s="57">
        <f>'MRI-CGCM2.3.2 (Likely)'!L78</f>
        <v>527</v>
      </c>
      <c r="H364" s="146">
        <f t="shared" si="470"/>
        <v>2007</v>
      </c>
      <c r="I364" s="141" t="str">
        <f t="shared" si="471"/>
        <v>Pile No 243 @ Berth 107</v>
      </c>
      <c r="J364" s="205" t="str">
        <f t="shared" si="472"/>
        <v>splash</v>
      </c>
      <c r="K364" s="212">
        <f t="shared" si="473"/>
        <v>1</v>
      </c>
      <c r="L364" s="146" t="str">
        <f t="shared" si="474"/>
        <v>C1</v>
      </c>
      <c r="M364" s="146" t="str">
        <f t="shared" si="475"/>
        <v>CB4</v>
      </c>
      <c r="N364" s="146" t="str">
        <f t="shared" si="476"/>
        <v>CL5</v>
      </c>
      <c r="O364" s="146">
        <f t="shared" si="477"/>
        <v>0</v>
      </c>
      <c r="P364" s="146">
        <f t="shared" si="478"/>
        <v>50</v>
      </c>
      <c r="Q364" s="146">
        <f t="shared" si="479"/>
        <v>1200</v>
      </c>
      <c r="R364" s="146">
        <f t="shared" si="480"/>
        <v>60</v>
      </c>
      <c r="S364" s="146">
        <f t="shared" si="481"/>
        <v>0.37</v>
      </c>
      <c r="T364" s="146">
        <f t="shared" si="482"/>
        <v>310</v>
      </c>
      <c r="U364" s="205"/>
      <c r="V364" s="237">
        <f t="shared" si="501"/>
        <v>7.4696571514138818E-2</v>
      </c>
      <c r="W364" s="214">
        <f t="shared" si="502"/>
        <v>2.6056024326709952</v>
      </c>
      <c r="X364" s="205"/>
      <c r="Y364" s="238">
        <f t="shared" si="503"/>
        <v>0.257261266281756</v>
      </c>
      <c r="Z364" s="214">
        <f t="shared" si="504"/>
        <v>0.86182524204388267</v>
      </c>
      <c r="AA364" s="205"/>
      <c r="AB364" s="207">
        <f>INDEX(Coefficients!$O$3:$O$7,MATCH(S364,Coefficients!$O$3:$O$7))</f>
        <v>0.3</v>
      </c>
      <c r="AC364" s="207">
        <f>INDEX(Coefficients!$O$3:$O$7,MATCH(S364,Coefficients!$O$3:$O$7)+1)</f>
        <v>0.4</v>
      </c>
      <c r="AD364" s="212">
        <f>INDEX(Coefficients!$P$3:$P$7,MATCH(S364,Coefficients!$O$3:$O$7))</f>
        <v>50</v>
      </c>
      <c r="AE364" s="212">
        <f>INDEX(Coefficients!$P$3:$P$7,MATCH(S364,Coefficients!$O$3:$O$7)+1)</f>
        <v>41.8</v>
      </c>
      <c r="AF364" s="212">
        <f t="shared" si="483"/>
        <v>44.26</v>
      </c>
      <c r="AG364" s="136">
        <f t="shared" si="521"/>
        <v>2050</v>
      </c>
      <c r="AH364" s="137">
        <f t="shared" si="522"/>
        <v>20.330000000000002</v>
      </c>
      <c r="AI364" s="207">
        <f t="shared" si="505"/>
        <v>1006.74</v>
      </c>
      <c r="AJ364" s="213">
        <f t="shared" si="506"/>
        <v>19.739999999999998</v>
      </c>
      <c r="AK364" s="136">
        <v>62</v>
      </c>
      <c r="AL364" s="137">
        <f t="shared" si="523"/>
        <v>61.643749999999997</v>
      </c>
      <c r="AM364" s="214">
        <f t="shared" si="524"/>
        <v>0.9839924215995931</v>
      </c>
      <c r="AN364" s="207">
        <f>INDEX(Coefficients!$K$3:$K$10,MATCH(S364,Coefficients!$K$3:$K$10))</f>
        <v>0.35</v>
      </c>
      <c r="AO364" s="207">
        <f>INDEX(Coefficients!$K$3:$K$10,MATCH(S364,Coefficients!$K$3:$K$10)+1)</f>
        <v>0.4</v>
      </c>
      <c r="AP364" s="207">
        <f>INDEX(Coefficients!$L$3:$L$10,MATCH(S364,Coefficients!$K$3:$K$10))</f>
        <v>0.19142307491680963</v>
      </c>
      <c r="AQ364" s="207">
        <f>INDEX(Coefficients!$L$3:$L$10,MATCH(S364,Coefficients!$K$3:$K$10)+1)</f>
        <v>0.35425563574488944</v>
      </c>
      <c r="AR364" s="214">
        <f>INDEX(Coefficients!$M$3:$M$10,MATCH(S364,Coefficients!$K$3:$K$10))</f>
        <v>0.20023799980895765</v>
      </c>
      <c r="AS364" s="214">
        <f>INDEX(Coefficients!$M$3:$M$10,MATCH(S364,Coefficients!$K$3:$K$10)+1)</f>
        <v>0.20987997823914079</v>
      </c>
      <c r="AT364" s="92">
        <f t="shared" si="507"/>
        <v>2.5655609924804158E-5</v>
      </c>
      <c r="AU364" s="140">
        <f t="shared" si="488"/>
        <v>0.20409479118103091</v>
      </c>
      <c r="AV364" s="215">
        <f t="shared" si="508"/>
        <v>1.1499426065209516E-5</v>
      </c>
      <c r="AW364" s="118">
        <f t="shared" si="509"/>
        <v>3.6288653738228788E-2</v>
      </c>
      <c r="AX364" s="136">
        <f t="shared" si="489"/>
        <v>0.71366705445737511</v>
      </c>
      <c r="AY364" s="205">
        <f t="shared" si="525"/>
        <v>84.741590689541354</v>
      </c>
      <c r="AZ364" s="137">
        <f t="shared" si="526"/>
        <v>527</v>
      </c>
      <c r="BA364" s="213">
        <f t="shared" si="510"/>
        <v>22382.499999999996</v>
      </c>
      <c r="BB364" s="228">
        <f t="shared" si="511"/>
        <v>8.3385784313725481E-4</v>
      </c>
      <c r="BC364" s="136" t="str">
        <f t="shared" si="492"/>
        <v>YES</v>
      </c>
      <c r="BD364" s="209">
        <f t="shared" si="527"/>
        <v>3.734828575706941</v>
      </c>
      <c r="BE364" s="55">
        <f t="shared" si="494"/>
        <v>7.4696571514138818E-2</v>
      </c>
      <c r="BF364" s="126">
        <f t="shared" si="528"/>
        <v>2.6056024326709952</v>
      </c>
      <c r="BG364" s="46">
        <f t="shared" si="512"/>
        <v>-0.8447323130745793</v>
      </c>
      <c r="BH364" s="204">
        <f>VLOOKUP(M364,Coefficients!$E$4:$I$7,3)</f>
        <v>0.43099999999999999</v>
      </c>
      <c r="BI364" s="136">
        <f t="shared" si="513"/>
        <v>2.5000000000000001E-2</v>
      </c>
      <c r="BJ364" s="50">
        <f t="shared" si="514"/>
        <v>0.42819849999999998</v>
      </c>
      <c r="BK364" s="134">
        <f t="shared" si="515"/>
        <v>21.703358602160083</v>
      </c>
      <c r="BL364" s="46"/>
      <c r="CB364" s="205" t="str">
        <f t="shared" si="529"/>
        <v>splash</v>
      </c>
      <c r="CC364" s="212">
        <f t="shared" si="530"/>
        <v>1</v>
      </c>
      <c r="CD364" s="205">
        <f>IF(CB364="atmospheric",IF(CC364&gt;=1,Coefficients!$T$5,Coefficients!$T$4),Coefficients!$T$3)</f>
        <v>7.35</v>
      </c>
      <c r="CE364" s="136">
        <f>IF(S364&lt;Coefficients!$V$3,Coefficients!$X$3-(Coefficients!$X$4-Coefficients!$X$3)*(Coefficients!$V$3-S364)/(Coefficients!$V$4-Coefficients!$V$3),IF(S364&gt;Coefficients!$V$6,(Coefficients!$X$6-Coefficients!$X$5)*(S364-Coefficients!$V$6)/(Coefficients!$V$6-Coefficients!$V$5)+Coefficients!$X$6,VLOOKUP(S364,Coefficients!$V$3:$X$6,3)))</f>
        <v>5.1999999999999975</v>
      </c>
      <c r="CF364" s="119">
        <f t="shared" si="516"/>
        <v>1.6409601519999992E-4</v>
      </c>
      <c r="CG364" s="136">
        <f>VLOOKUP(CB364,Coefficients!$Z$4:$AD$7,4,FALSE)</f>
        <v>0.26500000000000001</v>
      </c>
      <c r="CH364" s="136">
        <f>VLOOKUP(CB364,Coefficients!$Z$4:$AD$7,2,FALSE)</f>
        <v>0.37</v>
      </c>
      <c r="CI364" s="214">
        <f t="shared" si="531"/>
        <v>6.6653941265931707</v>
      </c>
      <c r="CJ364" s="47">
        <f t="shared" si="532"/>
        <v>0.86182524204388267</v>
      </c>
      <c r="CK364" s="34">
        <v>3.35</v>
      </c>
      <c r="CL364" s="52">
        <f t="shared" si="517"/>
        <v>0.257261266281756</v>
      </c>
      <c r="CM364" s="204">
        <f>VLOOKUP(N364,Coefficients!$E$12:$I$16,3)</f>
        <v>6.0350000000000001</v>
      </c>
      <c r="CN364" s="205">
        <f t="shared" si="518"/>
        <v>2.5000000000000001E-2</v>
      </c>
      <c r="CO364" s="203">
        <f t="shared" si="519"/>
        <v>5.9957725000000002</v>
      </c>
      <c r="CP364" s="189">
        <f t="shared" si="520"/>
        <v>303.89737625066374</v>
      </c>
      <c r="DV364" s="48">
        <f t="shared" si="533"/>
        <v>1.9216534574633095E-2</v>
      </c>
    </row>
    <row r="365" spans="1:126" s="135" customFormat="1" outlineLevel="1">
      <c r="A365" s="133"/>
      <c r="B365" s="56" t="s">
        <v>89</v>
      </c>
      <c r="C365" s="56" t="s">
        <v>189</v>
      </c>
      <c r="D365" s="56">
        <v>2051</v>
      </c>
      <c r="E365" s="57">
        <f>'MRI-CGCM2.3.2 (Likely)'!N79</f>
        <v>20.354000000000003</v>
      </c>
      <c r="F365" s="57">
        <f>'MRI-CGCM2.3.2 (Likely)'!T79</f>
        <v>61.627187499999998</v>
      </c>
      <c r="G365" s="57">
        <f>'MRI-CGCM2.3.2 (Likely)'!L79</f>
        <v>531.04999999999995</v>
      </c>
      <c r="H365" s="146">
        <f t="shared" si="470"/>
        <v>2007</v>
      </c>
      <c r="I365" s="141" t="str">
        <f t="shared" si="471"/>
        <v>Pile No 243 @ Berth 107</v>
      </c>
      <c r="J365" s="205" t="str">
        <f t="shared" si="472"/>
        <v>splash</v>
      </c>
      <c r="K365" s="212">
        <f t="shared" si="473"/>
        <v>1</v>
      </c>
      <c r="L365" s="146" t="str">
        <f t="shared" si="474"/>
        <v>C1</v>
      </c>
      <c r="M365" s="146" t="str">
        <f t="shared" si="475"/>
        <v>CB4</v>
      </c>
      <c r="N365" s="146" t="str">
        <f t="shared" si="476"/>
        <v>CL5</v>
      </c>
      <c r="O365" s="146">
        <f t="shared" si="477"/>
        <v>0</v>
      </c>
      <c r="P365" s="146">
        <f t="shared" si="478"/>
        <v>50</v>
      </c>
      <c r="Q365" s="146">
        <f t="shared" si="479"/>
        <v>1200</v>
      </c>
      <c r="R365" s="146">
        <f t="shared" si="480"/>
        <v>60</v>
      </c>
      <c r="S365" s="146">
        <f t="shared" si="481"/>
        <v>0.37</v>
      </c>
      <c r="T365" s="146">
        <f t="shared" si="482"/>
        <v>310</v>
      </c>
      <c r="U365" s="205"/>
      <c r="V365" s="237">
        <f t="shared" si="501"/>
        <v>7.5279941151362648E-2</v>
      </c>
      <c r="W365" s="214">
        <f t="shared" si="502"/>
        <v>2.6347709145321865</v>
      </c>
      <c r="X365" s="205"/>
      <c r="Y365" s="238">
        <f t="shared" si="503"/>
        <v>0.26249879597550563</v>
      </c>
      <c r="Z365" s="214">
        <f t="shared" si="504"/>
        <v>0.87937096651794389</v>
      </c>
      <c r="AA365" s="205"/>
      <c r="AB365" s="207">
        <f>INDEX(Coefficients!$O$3:$O$7,MATCH(S365,Coefficients!$O$3:$O$7))</f>
        <v>0.3</v>
      </c>
      <c r="AC365" s="207">
        <f>INDEX(Coefficients!$O$3:$O$7,MATCH(S365,Coefficients!$O$3:$O$7)+1)</f>
        <v>0.4</v>
      </c>
      <c r="AD365" s="212">
        <f>INDEX(Coefficients!$P$3:$P$7,MATCH(S365,Coefficients!$O$3:$O$7))</f>
        <v>50</v>
      </c>
      <c r="AE365" s="212">
        <f>INDEX(Coefficients!$P$3:$P$7,MATCH(S365,Coefficients!$O$3:$O$7)+1)</f>
        <v>41.8</v>
      </c>
      <c r="AF365" s="212">
        <f t="shared" si="483"/>
        <v>44.26</v>
      </c>
      <c r="AG365" s="136">
        <f t="shared" si="521"/>
        <v>2051</v>
      </c>
      <c r="AH365" s="137">
        <f t="shared" si="522"/>
        <v>20.354000000000003</v>
      </c>
      <c r="AI365" s="207">
        <f t="shared" si="505"/>
        <v>1027.0940000000001</v>
      </c>
      <c r="AJ365" s="213">
        <f t="shared" si="506"/>
        <v>19.751807692307693</v>
      </c>
      <c r="AK365" s="136">
        <v>63</v>
      </c>
      <c r="AL365" s="137">
        <f t="shared" si="523"/>
        <v>61.627187499999998</v>
      </c>
      <c r="AM365" s="214">
        <f t="shared" si="524"/>
        <v>0.9847144192732491</v>
      </c>
      <c r="AN365" s="207">
        <f>INDEX(Coefficients!$K$3:$K$10,MATCH(S365,Coefficients!$K$3:$K$10))</f>
        <v>0.35</v>
      </c>
      <c r="AO365" s="207">
        <f>INDEX(Coefficients!$K$3:$K$10,MATCH(S365,Coefficients!$K$3:$K$10)+1)</f>
        <v>0.4</v>
      </c>
      <c r="AP365" s="207">
        <f>INDEX(Coefficients!$L$3:$L$10,MATCH(S365,Coefficients!$K$3:$K$10))</f>
        <v>0.19142307491680963</v>
      </c>
      <c r="AQ365" s="207">
        <f>INDEX(Coefficients!$L$3:$L$10,MATCH(S365,Coefficients!$K$3:$K$10)+1)</f>
        <v>0.35425563574488944</v>
      </c>
      <c r="AR365" s="214">
        <f>INDEX(Coefficients!$M$3:$M$10,MATCH(S365,Coefficients!$K$3:$K$10))</f>
        <v>0.20023799980895765</v>
      </c>
      <c r="AS365" s="214">
        <f>INDEX(Coefficients!$M$3:$M$10,MATCH(S365,Coefficients!$K$3:$K$10)+1)</f>
        <v>0.20987997823914079</v>
      </c>
      <c r="AT365" s="92">
        <f t="shared" si="507"/>
        <v>2.5655609924804158E-5</v>
      </c>
      <c r="AU365" s="140">
        <f t="shared" si="488"/>
        <v>0.20409479118103091</v>
      </c>
      <c r="AV365" s="215">
        <f t="shared" si="508"/>
        <v>1.1453942530854863E-5</v>
      </c>
      <c r="AW365" s="118">
        <f t="shared" si="509"/>
        <v>3.6145121685443961E-2</v>
      </c>
      <c r="AX365" s="136">
        <f t="shared" si="489"/>
        <v>0.71366705445737511</v>
      </c>
      <c r="AY365" s="205">
        <f t="shared" si="525"/>
        <v>84.741590689541354</v>
      </c>
      <c r="AZ365" s="137">
        <f t="shared" si="526"/>
        <v>531.04999999999995</v>
      </c>
      <c r="BA365" s="213">
        <f t="shared" si="510"/>
        <v>22913.549999999996</v>
      </c>
      <c r="BB365" s="228">
        <f t="shared" si="511"/>
        <v>8.3722586538461535E-4</v>
      </c>
      <c r="BC365" s="136" t="str">
        <f t="shared" si="492"/>
        <v>YES</v>
      </c>
      <c r="BD365" s="209">
        <f t="shared" si="527"/>
        <v>3.7639970575681323</v>
      </c>
      <c r="BE365" s="55">
        <f t="shared" si="494"/>
        <v>7.5279941151362648E-2</v>
      </c>
      <c r="BF365" s="126">
        <f t="shared" si="528"/>
        <v>2.6347709145321865</v>
      </c>
      <c r="BG365" s="46">
        <f t="shared" si="512"/>
        <v>-0.84586577580303113</v>
      </c>
      <c r="BH365" s="204">
        <f>VLOOKUP(M365,Coefficients!$E$4:$I$7,3)</f>
        <v>0.43099999999999999</v>
      </c>
      <c r="BI365" s="136">
        <f t="shared" si="513"/>
        <v>2.5000000000000001E-2</v>
      </c>
      <c r="BJ365" s="50">
        <f t="shared" si="514"/>
        <v>0.42832572788461537</v>
      </c>
      <c r="BK365" s="134">
        <f t="shared" si="515"/>
        <v>22.131684330044699</v>
      </c>
      <c r="BL365" s="46"/>
      <c r="CB365" s="205" t="str">
        <f t="shared" si="529"/>
        <v>splash</v>
      </c>
      <c r="CC365" s="212">
        <f t="shared" si="530"/>
        <v>1</v>
      </c>
      <c r="CD365" s="205">
        <f>IF(CB365="atmospheric",IF(CC365&gt;=1,Coefficients!$T$5,Coefficients!$T$4),Coefficients!$T$3)</f>
        <v>7.35</v>
      </c>
      <c r="CE365" s="136">
        <f>IF(S365&lt;Coefficients!$V$3,Coefficients!$X$3-(Coefficients!$X$4-Coefficients!$X$3)*(Coefficients!$V$3-S365)/(Coefficients!$V$4-Coefficients!$V$3),IF(S365&gt;Coefficients!$V$6,(Coefficients!$X$6-Coefficients!$X$5)*(S365-Coefficients!$V$6)/(Coefficients!$V$6-Coefficients!$V$5)+Coefficients!$X$6,VLOOKUP(S365,Coefficients!$V$3:$X$6,3)))</f>
        <v>5.1999999999999975</v>
      </c>
      <c r="CF365" s="119">
        <f t="shared" si="516"/>
        <v>1.6409601519999992E-4</v>
      </c>
      <c r="CG365" s="136">
        <f>VLOOKUP(CB365,Coefficients!$Z$4:$AD$7,4,FALSE)</f>
        <v>0.26500000000000001</v>
      </c>
      <c r="CH365" s="136">
        <f>VLOOKUP(CB365,Coefficients!$Z$4:$AD$7,2,FALSE)</f>
        <v>0.37</v>
      </c>
      <c r="CI365" s="214">
        <f t="shared" si="531"/>
        <v>6.6645102960416693</v>
      </c>
      <c r="CJ365" s="47">
        <f t="shared" si="532"/>
        <v>0.87937096651794389</v>
      </c>
      <c r="CK365" s="34">
        <v>3.35</v>
      </c>
      <c r="CL365" s="52">
        <f t="shared" si="517"/>
        <v>0.26249879597550563</v>
      </c>
      <c r="CM365" s="204">
        <f>VLOOKUP(N365,Coefficients!$E$12:$I$16,3)</f>
        <v>6.0350000000000001</v>
      </c>
      <c r="CN365" s="205">
        <f t="shared" si="518"/>
        <v>2.5000000000000001E-2</v>
      </c>
      <c r="CO365" s="203">
        <f t="shared" si="519"/>
        <v>5.9975539855769231</v>
      </c>
      <c r="CP365" s="189">
        <f t="shared" si="520"/>
        <v>309.89493023624067</v>
      </c>
      <c r="DV365" s="48">
        <f t="shared" si="533"/>
        <v>1.9760893913339614E-2</v>
      </c>
    </row>
    <row r="366" spans="1:126" s="135" customFormat="1" outlineLevel="1">
      <c r="A366" s="133"/>
      <c r="B366" s="56" t="s">
        <v>89</v>
      </c>
      <c r="C366" s="56" t="s">
        <v>189</v>
      </c>
      <c r="D366" s="56">
        <v>2052</v>
      </c>
      <c r="E366" s="57">
        <f>'MRI-CGCM2.3.2 (Likely)'!N80</f>
        <v>20.378</v>
      </c>
      <c r="F366" s="57">
        <f>'MRI-CGCM2.3.2 (Likely)'!T80</f>
        <v>61.610624999999999</v>
      </c>
      <c r="G366" s="57">
        <f>'MRI-CGCM2.3.2 (Likely)'!L80</f>
        <v>535.09999999999991</v>
      </c>
      <c r="H366" s="146">
        <f t="shared" si="470"/>
        <v>2007</v>
      </c>
      <c r="I366" s="141" t="str">
        <f t="shared" si="471"/>
        <v>Pile No 243 @ Berth 107</v>
      </c>
      <c r="J366" s="205" t="str">
        <f t="shared" si="472"/>
        <v>splash</v>
      </c>
      <c r="K366" s="212">
        <f t="shared" si="473"/>
        <v>1</v>
      </c>
      <c r="L366" s="146" t="str">
        <f t="shared" si="474"/>
        <v>C1</v>
      </c>
      <c r="M366" s="146" t="str">
        <f t="shared" si="475"/>
        <v>CB4</v>
      </c>
      <c r="N366" s="146" t="str">
        <f t="shared" si="476"/>
        <v>CL5</v>
      </c>
      <c r="O366" s="146">
        <f t="shared" si="477"/>
        <v>0</v>
      </c>
      <c r="P366" s="146">
        <f t="shared" si="478"/>
        <v>50</v>
      </c>
      <c r="Q366" s="146">
        <f t="shared" si="479"/>
        <v>1200</v>
      </c>
      <c r="R366" s="146">
        <f t="shared" si="480"/>
        <v>60</v>
      </c>
      <c r="S366" s="146">
        <f t="shared" si="481"/>
        <v>0.37</v>
      </c>
      <c r="T366" s="146">
        <f t="shared" si="482"/>
        <v>310</v>
      </c>
      <c r="U366" s="205"/>
      <c r="V366" s="237">
        <f t="shared" si="501"/>
        <v>7.5860284526601707E-2</v>
      </c>
      <c r="W366" s="214">
        <f t="shared" si="502"/>
        <v>2.6637880832941399</v>
      </c>
      <c r="X366" s="205"/>
      <c r="Y366" s="238">
        <f t="shared" si="503"/>
        <v>0.26768961603513625</v>
      </c>
      <c r="Z366" s="214">
        <f t="shared" si="504"/>
        <v>0.89676021371770653</v>
      </c>
      <c r="AA366" s="205"/>
      <c r="AB366" s="207">
        <f>INDEX(Coefficients!$O$3:$O$7,MATCH(S366,Coefficients!$O$3:$O$7))</f>
        <v>0.3</v>
      </c>
      <c r="AC366" s="207">
        <f>INDEX(Coefficients!$O$3:$O$7,MATCH(S366,Coefficients!$O$3:$O$7)+1)</f>
        <v>0.4</v>
      </c>
      <c r="AD366" s="212">
        <f>INDEX(Coefficients!$P$3:$P$7,MATCH(S366,Coefficients!$O$3:$O$7))</f>
        <v>50</v>
      </c>
      <c r="AE366" s="212">
        <f>INDEX(Coefficients!$P$3:$P$7,MATCH(S366,Coefficients!$O$3:$O$7)+1)</f>
        <v>41.8</v>
      </c>
      <c r="AF366" s="212">
        <f t="shared" si="483"/>
        <v>44.26</v>
      </c>
      <c r="AG366" s="136">
        <f t="shared" si="521"/>
        <v>2052</v>
      </c>
      <c r="AH366" s="137">
        <f t="shared" si="522"/>
        <v>20.378</v>
      </c>
      <c r="AI366" s="207">
        <f t="shared" si="505"/>
        <v>1047.472</v>
      </c>
      <c r="AJ366" s="213">
        <f t="shared" si="506"/>
        <v>19.763622641509432</v>
      </c>
      <c r="AK366" s="136">
        <v>64</v>
      </c>
      <c r="AL366" s="137">
        <f t="shared" si="523"/>
        <v>61.610624999999999</v>
      </c>
      <c r="AM366" s="214">
        <f t="shared" si="524"/>
        <v>0.98543733257224497</v>
      </c>
      <c r="AN366" s="207">
        <f>INDEX(Coefficients!$K$3:$K$10,MATCH(S366,Coefficients!$K$3:$K$10))</f>
        <v>0.35</v>
      </c>
      <c r="AO366" s="207">
        <f>INDEX(Coefficients!$K$3:$K$10,MATCH(S366,Coefficients!$K$3:$K$10)+1)</f>
        <v>0.4</v>
      </c>
      <c r="AP366" s="207">
        <f>INDEX(Coefficients!$L$3:$L$10,MATCH(S366,Coefficients!$K$3:$K$10))</f>
        <v>0.19142307491680963</v>
      </c>
      <c r="AQ366" s="207">
        <f>INDEX(Coefficients!$L$3:$L$10,MATCH(S366,Coefficients!$K$3:$K$10)+1)</f>
        <v>0.35425563574488944</v>
      </c>
      <c r="AR366" s="214">
        <f>INDEX(Coefficients!$M$3:$M$10,MATCH(S366,Coefficients!$K$3:$K$10))</f>
        <v>0.20023799980895765</v>
      </c>
      <c r="AS366" s="214">
        <f>INDEX(Coefficients!$M$3:$M$10,MATCH(S366,Coefficients!$K$3:$K$10)+1)</f>
        <v>0.20987997823914079</v>
      </c>
      <c r="AT366" s="92">
        <f t="shared" si="507"/>
        <v>2.5655609924804158E-5</v>
      </c>
      <c r="AU366" s="140">
        <f t="shared" si="488"/>
        <v>0.20409479118103091</v>
      </c>
      <c r="AV366" s="215">
        <f t="shared" si="508"/>
        <v>1.1409500199589843E-5</v>
      </c>
      <c r="AW366" s="118">
        <f t="shared" si="509"/>
        <v>3.6004875349544184E-2</v>
      </c>
      <c r="AX366" s="136">
        <f t="shared" si="489"/>
        <v>0.71366705445737511</v>
      </c>
      <c r="AY366" s="205">
        <f t="shared" si="525"/>
        <v>84.741590689541354</v>
      </c>
      <c r="AZ366" s="137">
        <f t="shared" si="526"/>
        <v>535.09999999999991</v>
      </c>
      <c r="BA366" s="213">
        <f t="shared" si="510"/>
        <v>23448.649999999994</v>
      </c>
      <c r="BB366" s="228">
        <f t="shared" si="511"/>
        <v>8.4061198113207533E-4</v>
      </c>
      <c r="BC366" s="136" t="str">
        <f t="shared" si="492"/>
        <v>YES</v>
      </c>
      <c r="BD366" s="209">
        <f t="shared" si="527"/>
        <v>3.7930142263300857</v>
      </c>
      <c r="BE366" s="55">
        <f t="shared" si="494"/>
        <v>7.5860284526601707E-2</v>
      </c>
      <c r="BF366" s="126">
        <f t="shared" si="528"/>
        <v>2.6637880832941399</v>
      </c>
      <c r="BG366" s="46">
        <f t="shared" si="512"/>
        <v>-0.84696222459371862</v>
      </c>
      <c r="BH366" s="204">
        <f>VLOOKUP(M366,Coefficients!$E$4:$I$7,3)</f>
        <v>0.43099999999999999</v>
      </c>
      <c r="BI366" s="136">
        <f t="shared" si="513"/>
        <v>2.5000000000000001E-2</v>
      </c>
      <c r="BJ366" s="50">
        <f t="shared" si="514"/>
        <v>0.42845303396226414</v>
      </c>
      <c r="BK366" s="134">
        <f t="shared" si="515"/>
        <v>22.560137364006962</v>
      </c>
      <c r="BL366" s="46"/>
      <c r="CB366" s="205" t="str">
        <f t="shared" si="529"/>
        <v>splash</v>
      </c>
      <c r="CC366" s="212">
        <f t="shared" si="530"/>
        <v>1</v>
      </c>
      <c r="CD366" s="205">
        <f>IF(CB366="atmospheric",IF(CC366&gt;=1,Coefficients!$T$5,Coefficients!$T$4),Coefficients!$T$3)</f>
        <v>7.35</v>
      </c>
      <c r="CE366" s="136">
        <f>IF(S366&lt;Coefficients!$V$3,Coefficients!$X$3-(Coefficients!$X$4-Coefficients!$X$3)*(Coefficients!$V$3-S366)/(Coefficients!$V$4-Coefficients!$V$3),IF(S366&gt;Coefficients!$V$6,(Coefficients!$X$6-Coefficients!$X$5)*(S366-Coefficients!$V$6)/(Coefficients!$V$6-Coefficients!$V$5)+Coefficients!$X$6,VLOOKUP(S366,Coefficients!$V$3:$X$6,3)))</f>
        <v>5.1999999999999975</v>
      </c>
      <c r="CF366" s="119">
        <f t="shared" si="516"/>
        <v>1.6409601519999992E-4</v>
      </c>
      <c r="CG366" s="136">
        <f>VLOOKUP(CB366,Coefficients!$Z$4:$AD$7,4,FALSE)</f>
        <v>0.26500000000000001</v>
      </c>
      <c r="CH366" s="136">
        <f>VLOOKUP(CB366,Coefficients!$Z$4:$AD$7,2,FALSE)</f>
        <v>0.37</v>
      </c>
      <c r="CI366" s="214">
        <f t="shared" si="531"/>
        <v>6.6636141476130888</v>
      </c>
      <c r="CJ366" s="47">
        <f t="shared" si="532"/>
        <v>0.89676021371770653</v>
      </c>
      <c r="CK366" s="34">
        <v>3.35</v>
      </c>
      <c r="CL366" s="52">
        <f t="shared" si="517"/>
        <v>0.26768961603513625</v>
      </c>
      <c r="CM366" s="204">
        <f>VLOOKUP(N366,Coefficients!$E$12:$I$16,3)</f>
        <v>6.0350000000000001</v>
      </c>
      <c r="CN366" s="205">
        <f t="shared" si="518"/>
        <v>2.5000000000000001E-2</v>
      </c>
      <c r="CO366" s="203">
        <f t="shared" si="519"/>
        <v>5.9993365660377362</v>
      </c>
      <c r="CP366" s="189">
        <f t="shared" si="520"/>
        <v>315.89426680227842</v>
      </c>
      <c r="DV366" s="48">
        <f t="shared" si="533"/>
        <v>2.0307010437242198E-2</v>
      </c>
    </row>
    <row r="367" spans="1:126" s="135" customFormat="1" outlineLevel="1">
      <c r="A367" s="133"/>
      <c r="B367" s="56" t="s">
        <v>89</v>
      </c>
      <c r="C367" s="56" t="s">
        <v>189</v>
      </c>
      <c r="D367" s="56">
        <v>2053</v>
      </c>
      <c r="E367" s="57">
        <f>'MRI-CGCM2.3.2 (Likely)'!N81</f>
        <v>20.402000000000001</v>
      </c>
      <c r="F367" s="57">
        <f>'MRI-CGCM2.3.2 (Likely)'!T81</f>
        <v>61.5940625</v>
      </c>
      <c r="G367" s="57">
        <f>'MRI-CGCM2.3.2 (Likely)'!L81</f>
        <v>539.14999999999986</v>
      </c>
      <c r="H367" s="146">
        <f t="shared" si="470"/>
        <v>2007</v>
      </c>
      <c r="I367" s="141" t="str">
        <f t="shared" si="471"/>
        <v>Pile No 243 @ Berth 107</v>
      </c>
      <c r="J367" s="205" t="str">
        <f t="shared" si="472"/>
        <v>splash</v>
      </c>
      <c r="K367" s="212">
        <f t="shared" si="473"/>
        <v>1</v>
      </c>
      <c r="L367" s="146" t="str">
        <f t="shared" si="474"/>
        <v>C1</v>
      </c>
      <c r="M367" s="146" t="str">
        <f t="shared" si="475"/>
        <v>CB4</v>
      </c>
      <c r="N367" s="146" t="str">
        <f t="shared" si="476"/>
        <v>CL5</v>
      </c>
      <c r="O367" s="146">
        <f t="shared" si="477"/>
        <v>0</v>
      </c>
      <c r="P367" s="146">
        <f t="shared" si="478"/>
        <v>50</v>
      </c>
      <c r="Q367" s="146">
        <f t="shared" si="479"/>
        <v>1200</v>
      </c>
      <c r="R367" s="146">
        <f t="shared" si="480"/>
        <v>60</v>
      </c>
      <c r="S367" s="146">
        <f t="shared" si="481"/>
        <v>0.37</v>
      </c>
      <c r="T367" s="146">
        <f t="shared" si="482"/>
        <v>310</v>
      </c>
      <c r="U367" s="205"/>
      <c r="V367" s="237">
        <f t="shared" si="501"/>
        <v>7.6437704239609952E-2</v>
      </c>
      <c r="W367" s="214">
        <f t="shared" si="502"/>
        <v>2.6926590689445522</v>
      </c>
      <c r="X367" s="205"/>
      <c r="Y367" s="238">
        <f t="shared" si="503"/>
        <v>0.27283412929942069</v>
      </c>
      <c r="Z367" s="214">
        <f t="shared" si="504"/>
        <v>0.91399433315305934</v>
      </c>
      <c r="AA367" s="205"/>
      <c r="AB367" s="207">
        <f>INDEX(Coefficients!$O$3:$O$7,MATCH(S367,Coefficients!$O$3:$O$7))</f>
        <v>0.3</v>
      </c>
      <c r="AC367" s="207">
        <f>INDEX(Coefficients!$O$3:$O$7,MATCH(S367,Coefficients!$O$3:$O$7)+1)</f>
        <v>0.4</v>
      </c>
      <c r="AD367" s="212">
        <f>INDEX(Coefficients!$P$3:$P$7,MATCH(S367,Coefficients!$O$3:$O$7))</f>
        <v>50</v>
      </c>
      <c r="AE367" s="212">
        <f>INDEX(Coefficients!$P$3:$P$7,MATCH(S367,Coefficients!$O$3:$O$7)+1)</f>
        <v>41.8</v>
      </c>
      <c r="AF367" s="212">
        <f t="shared" si="483"/>
        <v>44.26</v>
      </c>
      <c r="AG367" s="136">
        <f t="shared" si="521"/>
        <v>2053</v>
      </c>
      <c r="AH367" s="137">
        <f t="shared" si="522"/>
        <v>20.402000000000001</v>
      </c>
      <c r="AI367" s="207">
        <f t="shared" si="505"/>
        <v>1067.874</v>
      </c>
      <c r="AJ367" s="213">
        <f t="shared" si="506"/>
        <v>19.775444444444446</v>
      </c>
      <c r="AK367" s="136">
        <v>65</v>
      </c>
      <c r="AL367" s="137">
        <f t="shared" si="523"/>
        <v>61.5940625</v>
      </c>
      <c r="AM367" s="214">
        <f t="shared" si="524"/>
        <v>0.9861611379424492</v>
      </c>
      <c r="AN367" s="207">
        <f>INDEX(Coefficients!$K$3:$K$10,MATCH(S367,Coefficients!$K$3:$K$10))</f>
        <v>0.35</v>
      </c>
      <c r="AO367" s="207">
        <f>INDEX(Coefficients!$K$3:$K$10,MATCH(S367,Coefficients!$K$3:$K$10)+1)</f>
        <v>0.4</v>
      </c>
      <c r="AP367" s="207">
        <f>INDEX(Coefficients!$L$3:$L$10,MATCH(S367,Coefficients!$K$3:$K$10))</f>
        <v>0.19142307491680963</v>
      </c>
      <c r="AQ367" s="207">
        <f>INDEX(Coefficients!$L$3:$L$10,MATCH(S367,Coefficients!$K$3:$K$10)+1)</f>
        <v>0.35425563574488944</v>
      </c>
      <c r="AR367" s="214">
        <f>INDEX(Coefficients!$M$3:$M$10,MATCH(S367,Coefficients!$K$3:$K$10))</f>
        <v>0.20023799980895765</v>
      </c>
      <c r="AS367" s="214">
        <f>INDEX(Coefficients!$M$3:$M$10,MATCH(S367,Coefficients!$K$3:$K$10)+1)</f>
        <v>0.20987997823914079</v>
      </c>
      <c r="AT367" s="92">
        <f t="shared" si="507"/>
        <v>2.5655609924804158E-5</v>
      </c>
      <c r="AU367" s="140">
        <f t="shared" si="488"/>
        <v>0.20409479118103091</v>
      </c>
      <c r="AV367" s="215">
        <f t="shared" si="508"/>
        <v>1.1366056254324821E-5</v>
      </c>
      <c r="AW367" s="118">
        <f t="shared" si="509"/>
        <v>3.5867779612956556E-2</v>
      </c>
      <c r="AX367" s="136">
        <f t="shared" si="489"/>
        <v>0.71366705445737511</v>
      </c>
      <c r="AY367" s="205">
        <f t="shared" si="525"/>
        <v>84.741590689541354</v>
      </c>
      <c r="AZ367" s="137">
        <f t="shared" si="526"/>
        <v>539.14999999999986</v>
      </c>
      <c r="BA367" s="213">
        <f t="shared" si="510"/>
        <v>23987.799999999996</v>
      </c>
      <c r="BB367" s="228">
        <f t="shared" si="511"/>
        <v>8.4401518518518505E-4</v>
      </c>
      <c r="BC367" s="136" t="str">
        <f t="shared" si="492"/>
        <v>YES</v>
      </c>
      <c r="BD367" s="209">
        <f t="shared" si="527"/>
        <v>3.8218852119804976</v>
      </c>
      <c r="BE367" s="55">
        <f t="shared" si="494"/>
        <v>7.6437704239609952E-2</v>
      </c>
      <c r="BF367" s="126">
        <f t="shared" si="528"/>
        <v>2.6926590689445522</v>
      </c>
      <c r="BG367" s="46">
        <f t="shared" si="512"/>
        <v>-0.8480234862763969</v>
      </c>
      <c r="BH367" s="204">
        <f>VLOOKUP(M367,Coefficients!$E$4:$I$7,3)</f>
        <v>0.43099999999999999</v>
      </c>
      <c r="BI367" s="136">
        <f t="shared" si="513"/>
        <v>2.5000000000000001E-2</v>
      </c>
      <c r="BJ367" s="50">
        <f t="shared" si="514"/>
        <v>0.4285804138888889</v>
      </c>
      <c r="BK367" s="134">
        <f t="shared" si="515"/>
        <v>22.98871777789585</v>
      </c>
      <c r="BL367" s="46"/>
      <c r="CB367" s="205" t="str">
        <f t="shared" si="529"/>
        <v>splash</v>
      </c>
      <c r="CC367" s="212">
        <f t="shared" si="530"/>
        <v>1</v>
      </c>
      <c r="CD367" s="205">
        <f>IF(CB367="atmospheric",IF(CC367&gt;=1,Coefficients!$T$5,Coefficients!$T$4),Coefficients!$T$3)</f>
        <v>7.35</v>
      </c>
      <c r="CE367" s="136">
        <f>IF(S367&lt;Coefficients!$V$3,Coefficients!$X$3-(Coefficients!$X$4-Coefficients!$X$3)*(Coefficients!$V$3-S367)/(Coefficients!$V$4-Coefficients!$V$3),IF(S367&gt;Coefficients!$V$6,(Coefficients!$X$6-Coefficients!$X$5)*(S367-Coefficients!$V$6)/(Coefficients!$V$6-Coefficients!$V$5)+Coefficients!$X$6,VLOOKUP(S367,Coefficients!$V$3:$X$6,3)))</f>
        <v>5.1999999999999975</v>
      </c>
      <c r="CF367" s="119">
        <f t="shared" si="516"/>
        <v>1.6409601519999992E-4</v>
      </c>
      <c r="CG367" s="136">
        <f>VLOOKUP(CB367,Coefficients!$Z$4:$AD$7,4,FALSE)</f>
        <v>0.26500000000000001</v>
      </c>
      <c r="CH367" s="136">
        <f>VLOOKUP(CB367,Coefficients!$Z$4:$AD$7,2,FALSE)</f>
        <v>0.37</v>
      </c>
      <c r="CI367" s="214">
        <f t="shared" si="531"/>
        <v>6.6627064386748129</v>
      </c>
      <c r="CJ367" s="47">
        <f t="shared" si="532"/>
        <v>0.91399433315305934</v>
      </c>
      <c r="CK367" s="34">
        <v>3.35</v>
      </c>
      <c r="CL367" s="52">
        <f t="shared" si="517"/>
        <v>0.27283412929942069</v>
      </c>
      <c r="CM367" s="204">
        <f>VLOOKUP(N367,Coefficients!$E$12:$I$16,3)</f>
        <v>6.0350000000000001</v>
      </c>
      <c r="CN367" s="205">
        <f t="shared" si="518"/>
        <v>2.5000000000000001E-2</v>
      </c>
      <c r="CO367" s="203">
        <f t="shared" si="519"/>
        <v>6.0011201805555565</v>
      </c>
      <c r="CP367" s="189">
        <f t="shared" si="520"/>
        <v>321.895386982834</v>
      </c>
      <c r="DV367" s="48">
        <f t="shared" si="533"/>
        <v>2.085481448186062E-2</v>
      </c>
    </row>
    <row r="368" spans="1:126" s="135" customFormat="1" outlineLevel="1">
      <c r="A368" s="133"/>
      <c r="B368" s="56" t="s">
        <v>89</v>
      </c>
      <c r="C368" s="56" t="s">
        <v>189</v>
      </c>
      <c r="D368" s="56">
        <v>2054</v>
      </c>
      <c r="E368" s="57">
        <f>'MRI-CGCM2.3.2 (Likely)'!N82</f>
        <v>20.426000000000002</v>
      </c>
      <c r="F368" s="57">
        <f>'MRI-CGCM2.3.2 (Likely)'!T82</f>
        <v>61.577500000000001</v>
      </c>
      <c r="G368" s="57">
        <f>'MRI-CGCM2.3.2 (Likely)'!L82</f>
        <v>543.19999999999982</v>
      </c>
      <c r="H368" s="146">
        <f t="shared" si="470"/>
        <v>2007</v>
      </c>
      <c r="I368" s="141" t="str">
        <f t="shared" si="471"/>
        <v>Pile No 243 @ Berth 107</v>
      </c>
      <c r="J368" s="205" t="str">
        <f t="shared" si="472"/>
        <v>splash</v>
      </c>
      <c r="K368" s="212">
        <f t="shared" si="473"/>
        <v>1</v>
      </c>
      <c r="L368" s="146" t="str">
        <f t="shared" si="474"/>
        <v>C1</v>
      </c>
      <c r="M368" s="146" t="str">
        <f t="shared" si="475"/>
        <v>CB4</v>
      </c>
      <c r="N368" s="146" t="str">
        <f t="shared" si="476"/>
        <v>CL5</v>
      </c>
      <c r="O368" s="146">
        <f t="shared" si="477"/>
        <v>0</v>
      </c>
      <c r="P368" s="146">
        <f t="shared" si="478"/>
        <v>50</v>
      </c>
      <c r="Q368" s="146">
        <f t="shared" si="479"/>
        <v>1200</v>
      </c>
      <c r="R368" s="146">
        <f t="shared" si="480"/>
        <v>60</v>
      </c>
      <c r="S368" s="146">
        <f t="shared" si="481"/>
        <v>0.37</v>
      </c>
      <c r="T368" s="146">
        <f t="shared" si="482"/>
        <v>310</v>
      </c>
      <c r="U368" s="205"/>
      <c r="V368" s="237">
        <f t="shared" si="501"/>
        <v>7.7012297939381663E-2</v>
      </c>
      <c r="W368" s="214">
        <f t="shared" si="502"/>
        <v>2.7213887539331374</v>
      </c>
      <c r="X368" s="205"/>
      <c r="Y368" s="238">
        <f t="shared" si="503"/>
        <v>0.27793280020679562</v>
      </c>
      <c r="Z368" s="214">
        <f t="shared" si="504"/>
        <v>0.93107488069276534</v>
      </c>
      <c r="AA368" s="205"/>
      <c r="AB368" s="207">
        <f>INDEX(Coefficients!$O$3:$O$7,MATCH(S368,Coefficients!$O$3:$O$7))</f>
        <v>0.3</v>
      </c>
      <c r="AC368" s="207">
        <f>INDEX(Coefficients!$O$3:$O$7,MATCH(S368,Coefficients!$O$3:$O$7)+1)</f>
        <v>0.4</v>
      </c>
      <c r="AD368" s="212">
        <f>INDEX(Coefficients!$P$3:$P$7,MATCH(S368,Coefficients!$O$3:$O$7))</f>
        <v>50</v>
      </c>
      <c r="AE368" s="212">
        <f>INDEX(Coefficients!$P$3:$P$7,MATCH(S368,Coefficients!$O$3:$O$7)+1)</f>
        <v>41.8</v>
      </c>
      <c r="AF368" s="212">
        <f t="shared" si="483"/>
        <v>44.26</v>
      </c>
      <c r="AG368" s="136">
        <f t="shared" si="521"/>
        <v>2054</v>
      </c>
      <c r="AH368" s="137">
        <f t="shared" si="522"/>
        <v>20.426000000000002</v>
      </c>
      <c r="AI368" s="207">
        <f t="shared" si="505"/>
        <v>1088.3</v>
      </c>
      <c r="AJ368" s="213">
        <f t="shared" si="506"/>
        <v>19.787272727272725</v>
      </c>
      <c r="AK368" s="136">
        <v>66</v>
      </c>
      <c r="AL368" s="137">
        <f t="shared" si="523"/>
        <v>61.577500000000001</v>
      </c>
      <c r="AM368" s="214">
        <f t="shared" si="524"/>
        <v>0.98688581356373162</v>
      </c>
      <c r="AN368" s="207">
        <f>INDEX(Coefficients!$K$3:$K$10,MATCH(S368,Coefficients!$K$3:$K$10))</f>
        <v>0.35</v>
      </c>
      <c r="AO368" s="207">
        <f>INDEX(Coefficients!$K$3:$K$10,MATCH(S368,Coefficients!$K$3:$K$10)+1)</f>
        <v>0.4</v>
      </c>
      <c r="AP368" s="207">
        <f>INDEX(Coefficients!$L$3:$L$10,MATCH(S368,Coefficients!$K$3:$K$10))</f>
        <v>0.19142307491680963</v>
      </c>
      <c r="AQ368" s="207">
        <f>INDEX(Coefficients!$L$3:$L$10,MATCH(S368,Coefficients!$K$3:$K$10)+1)</f>
        <v>0.35425563574488944</v>
      </c>
      <c r="AR368" s="214">
        <f>INDEX(Coefficients!$M$3:$M$10,MATCH(S368,Coefficients!$K$3:$K$10))</f>
        <v>0.20023799980895765</v>
      </c>
      <c r="AS368" s="214">
        <f>INDEX(Coefficients!$M$3:$M$10,MATCH(S368,Coefficients!$K$3:$K$10)+1)</f>
        <v>0.20987997823914079</v>
      </c>
      <c r="AT368" s="92">
        <f t="shared" si="507"/>
        <v>2.5655609924804158E-5</v>
      </c>
      <c r="AU368" s="140">
        <f t="shared" si="488"/>
        <v>0.20409479118103091</v>
      </c>
      <c r="AV368" s="215">
        <f t="shared" si="508"/>
        <v>1.1323570390755803E-5</v>
      </c>
      <c r="AW368" s="118">
        <f t="shared" si="509"/>
        <v>3.5733707287687197E-2</v>
      </c>
      <c r="AX368" s="136">
        <f t="shared" si="489"/>
        <v>0.71366705445737511</v>
      </c>
      <c r="AY368" s="205">
        <f t="shared" si="525"/>
        <v>84.741590689541354</v>
      </c>
      <c r="AZ368" s="137">
        <f t="shared" si="526"/>
        <v>543.19999999999982</v>
      </c>
      <c r="BA368" s="213">
        <f t="shared" si="510"/>
        <v>24530.999999999996</v>
      </c>
      <c r="BB368" s="228">
        <f t="shared" si="511"/>
        <v>8.4743454545454535E-4</v>
      </c>
      <c r="BC368" s="136" t="str">
        <f t="shared" si="492"/>
        <v>YES</v>
      </c>
      <c r="BD368" s="209">
        <f t="shared" si="527"/>
        <v>3.8506148969690832</v>
      </c>
      <c r="BE368" s="55">
        <f t="shared" si="494"/>
        <v>7.7012297939381663E-2</v>
      </c>
      <c r="BF368" s="126">
        <f t="shared" si="528"/>
        <v>2.7213887539331374</v>
      </c>
      <c r="BG368" s="46">
        <f t="shared" si="512"/>
        <v>-0.84905126575021272</v>
      </c>
      <c r="BH368" s="204">
        <f>VLOOKUP(M368,Coefficients!$E$4:$I$7,3)</f>
        <v>0.43099999999999999</v>
      </c>
      <c r="BI368" s="136">
        <f t="shared" si="513"/>
        <v>2.5000000000000001E-2</v>
      </c>
      <c r="BJ368" s="50">
        <f t="shared" si="514"/>
        <v>0.4287078636363636</v>
      </c>
      <c r="BK368" s="134">
        <f t="shared" si="515"/>
        <v>23.417425641532216</v>
      </c>
      <c r="BL368" s="46"/>
      <c r="CB368" s="205" t="str">
        <f t="shared" si="529"/>
        <v>splash</v>
      </c>
      <c r="CC368" s="212">
        <f t="shared" si="530"/>
        <v>1</v>
      </c>
      <c r="CD368" s="205">
        <f>IF(CB368="atmospheric",IF(CC368&gt;=1,Coefficients!$T$5,Coefficients!$T$4),Coefficients!$T$3)</f>
        <v>7.35</v>
      </c>
      <c r="CE368" s="136">
        <f>IF(S368&lt;Coefficients!$V$3,Coefficients!$X$3-(Coefficients!$X$4-Coefficients!$X$3)*(Coefficients!$V$3-S368)/(Coefficients!$V$4-Coefficients!$V$3),IF(S368&gt;Coefficients!$V$6,(Coefficients!$X$6-Coefficients!$X$5)*(S368-Coefficients!$V$6)/(Coefficients!$V$6-Coefficients!$V$5)+Coefficients!$X$6,VLOOKUP(S368,Coefficients!$V$3:$X$6,3)))</f>
        <v>5.1999999999999975</v>
      </c>
      <c r="CF368" s="119">
        <f t="shared" si="516"/>
        <v>1.6409601519999992E-4</v>
      </c>
      <c r="CG368" s="136">
        <f>VLOOKUP(CB368,Coefficients!$Z$4:$AD$7,4,FALSE)</f>
        <v>0.26500000000000001</v>
      </c>
      <c r="CH368" s="136">
        <f>VLOOKUP(CB368,Coefficients!$Z$4:$AD$7,2,FALSE)</f>
        <v>0.37</v>
      </c>
      <c r="CI368" s="214">
        <f t="shared" si="531"/>
        <v>6.6617878743177057</v>
      </c>
      <c r="CJ368" s="47">
        <f t="shared" si="532"/>
        <v>0.93107488069276534</v>
      </c>
      <c r="CK368" s="34">
        <v>3.35</v>
      </c>
      <c r="CL368" s="52">
        <f t="shared" si="517"/>
        <v>0.27793280020679562</v>
      </c>
      <c r="CM368" s="204">
        <f>VLOOKUP(N368,Coefficients!$E$12:$I$16,3)</f>
        <v>6.0350000000000001</v>
      </c>
      <c r="CN368" s="205">
        <f t="shared" si="518"/>
        <v>2.5000000000000001E-2</v>
      </c>
      <c r="CO368" s="203">
        <f t="shared" si="519"/>
        <v>6.0029047727272724</v>
      </c>
      <c r="CP368" s="189">
        <f t="shared" si="520"/>
        <v>327.89829175556127</v>
      </c>
      <c r="DV368" s="48">
        <f t="shared" si="533"/>
        <v>2.1404243616652382E-2</v>
      </c>
    </row>
    <row r="369" spans="1:126" s="135" customFormat="1" outlineLevel="1">
      <c r="A369" s="133"/>
      <c r="B369" s="56" t="s">
        <v>89</v>
      </c>
      <c r="C369" s="56" t="s">
        <v>189</v>
      </c>
      <c r="D369" s="56">
        <v>2055</v>
      </c>
      <c r="E369" s="57">
        <f>'MRI-CGCM2.3.2 (Likely)'!N83</f>
        <v>20.450000000000003</v>
      </c>
      <c r="F369" s="57">
        <f>'MRI-CGCM2.3.2 (Likely)'!T83</f>
        <v>61.560937500000001</v>
      </c>
      <c r="G369" s="57">
        <f>'MRI-CGCM2.3.2 (Likely)'!L83</f>
        <v>547.24999999999977</v>
      </c>
      <c r="H369" s="146">
        <f t="shared" si="470"/>
        <v>2007</v>
      </c>
      <c r="I369" s="141" t="str">
        <f t="shared" si="471"/>
        <v>Pile No 243 @ Berth 107</v>
      </c>
      <c r="J369" s="205" t="str">
        <f t="shared" si="472"/>
        <v>splash</v>
      </c>
      <c r="K369" s="212">
        <f t="shared" si="473"/>
        <v>1</v>
      </c>
      <c r="L369" s="146" t="str">
        <f t="shared" si="474"/>
        <v>C1</v>
      </c>
      <c r="M369" s="146" t="str">
        <f t="shared" si="475"/>
        <v>CB4</v>
      </c>
      <c r="N369" s="146" t="str">
        <f t="shared" si="476"/>
        <v>CL5</v>
      </c>
      <c r="O369" s="146">
        <f t="shared" si="477"/>
        <v>0</v>
      </c>
      <c r="P369" s="146">
        <f t="shared" si="478"/>
        <v>50</v>
      </c>
      <c r="Q369" s="146">
        <f t="shared" si="479"/>
        <v>1200</v>
      </c>
      <c r="R369" s="146">
        <f t="shared" si="480"/>
        <v>60</v>
      </c>
      <c r="S369" s="146">
        <f t="shared" si="481"/>
        <v>0.37</v>
      </c>
      <c r="T369" s="146">
        <f t="shared" si="482"/>
        <v>310</v>
      </c>
      <c r="U369" s="205"/>
      <c r="V369" s="237">
        <f t="shared" si="501"/>
        <v>7.7584158637882747E-2</v>
      </c>
      <c r="W369" s="214">
        <f t="shared" si="502"/>
        <v>2.7499817888581912</v>
      </c>
      <c r="X369" s="205"/>
      <c r="Y369" s="238">
        <f t="shared" si="503"/>
        <v>0.28298611091788051</v>
      </c>
      <c r="Z369" s="214">
        <f t="shared" si="504"/>
        <v>0.94800347157489973</v>
      </c>
      <c r="AA369" s="205"/>
      <c r="AB369" s="207">
        <f>INDEX(Coefficients!$O$3:$O$7,MATCH(S369,Coefficients!$O$3:$O$7))</f>
        <v>0.3</v>
      </c>
      <c r="AC369" s="207">
        <f>INDEX(Coefficients!$O$3:$O$7,MATCH(S369,Coefficients!$O$3:$O$7)+1)</f>
        <v>0.4</v>
      </c>
      <c r="AD369" s="212">
        <f>INDEX(Coefficients!$P$3:$P$7,MATCH(S369,Coefficients!$O$3:$O$7))</f>
        <v>50</v>
      </c>
      <c r="AE369" s="212">
        <f>INDEX(Coefficients!$P$3:$P$7,MATCH(S369,Coefficients!$O$3:$O$7)+1)</f>
        <v>41.8</v>
      </c>
      <c r="AF369" s="212">
        <f t="shared" si="483"/>
        <v>44.26</v>
      </c>
      <c r="AG369" s="136">
        <f t="shared" si="521"/>
        <v>2055</v>
      </c>
      <c r="AH369" s="137">
        <f t="shared" si="522"/>
        <v>20.450000000000003</v>
      </c>
      <c r="AI369" s="207">
        <f t="shared" si="505"/>
        <v>1108.75</v>
      </c>
      <c r="AJ369" s="213">
        <f t="shared" si="506"/>
        <v>19.799107142857142</v>
      </c>
      <c r="AK369" s="136">
        <v>67</v>
      </c>
      <c r="AL369" s="137">
        <f t="shared" si="523"/>
        <v>61.560937500000001</v>
      </c>
      <c r="AM369" s="214">
        <f t="shared" si="524"/>
        <v>0.98761133919514543</v>
      </c>
      <c r="AN369" s="207">
        <f>INDEX(Coefficients!$K$3:$K$10,MATCH(S369,Coefficients!$K$3:$K$10))</f>
        <v>0.35</v>
      </c>
      <c r="AO369" s="207">
        <f>INDEX(Coefficients!$K$3:$K$10,MATCH(S369,Coefficients!$K$3:$K$10)+1)</f>
        <v>0.4</v>
      </c>
      <c r="AP369" s="207">
        <f>INDEX(Coefficients!$L$3:$L$10,MATCH(S369,Coefficients!$K$3:$K$10))</f>
        <v>0.19142307491680963</v>
      </c>
      <c r="AQ369" s="207">
        <f>INDEX(Coefficients!$L$3:$L$10,MATCH(S369,Coefficients!$K$3:$K$10)+1)</f>
        <v>0.35425563574488944</v>
      </c>
      <c r="AR369" s="214">
        <f>INDEX(Coefficients!$M$3:$M$10,MATCH(S369,Coefficients!$K$3:$K$10))</f>
        <v>0.20023799980895765</v>
      </c>
      <c r="AS369" s="214">
        <f>INDEX(Coefficients!$M$3:$M$10,MATCH(S369,Coefficients!$K$3:$K$10)+1)</f>
        <v>0.20987997823914079</v>
      </c>
      <c r="AT369" s="92">
        <f t="shared" si="507"/>
        <v>2.5655609924804158E-5</v>
      </c>
      <c r="AU369" s="140">
        <f t="shared" si="488"/>
        <v>0.20409479118103091</v>
      </c>
      <c r="AV369" s="215">
        <f t="shared" si="508"/>
        <v>1.1282004627349532E-5</v>
      </c>
      <c r="AW369" s="118">
        <f t="shared" si="509"/>
        <v>3.5602538515692672E-2</v>
      </c>
      <c r="AX369" s="136">
        <f t="shared" si="489"/>
        <v>0.71366705445737511</v>
      </c>
      <c r="AY369" s="205">
        <f t="shared" si="525"/>
        <v>84.741590689541354</v>
      </c>
      <c r="AZ369" s="137">
        <f t="shared" si="526"/>
        <v>547.24999999999977</v>
      </c>
      <c r="BA369" s="213">
        <f t="shared" si="510"/>
        <v>25078.249999999996</v>
      </c>
      <c r="BB369" s="228">
        <f t="shared" si="511"/>
        <v>8.508691964285713E-4</v>
      </c>
      <c r="BC369" s="136" t="str">
        <f t="shared" si="492"/>
        <v>YES</v>
      </c>
      <c r="BD369" s="209">
        <f t="shared" si="527"/>
        <v>3.879207931894137</v>
      </c>
      <c r="BE369" s="55">
        <f t="shared" si="494"/>
        <v>7.7584158637882747E-2</v>
      </c>
      <c r="BF369" s="126">
        <f t="shared" si="528"/>
        <v>2.7499817888581912</v>
      </c>
      <c r="BG369" s="46">
        <f t="shared" si="512"/>
        <v>-0.85004715618675863</v>
      </c>
      <c r="BH369" s="204">
        <f>VLOOKUP(M369,Coefficients!$E$4:$I$7,3)</f>
        <v>0.43099999999999999</v>
      </c>
      <c r="BI369" s="136">
        <f t="shared" si="513"/>
        <v>2.5000000000000001E-2</v>
      </c>
      <c r="BJ369" s="50">
        <f t="shared" si="514"/>
        <v>0.42883537946428574</v>
      </c>
      <c r="BK369" s="134">
        <f t="shared" si="515"/>
        <v>23.846261020996501</v>
      </c>
      <c r="BL369" s="46"/>
      <c r="CB369" s="205" t="str">
        <f t="shared" si="529"/>
        <v>splash</v>
      </c>
      <c r="CC369" s="212">
        <f t="shared" si="530"/>
        <v>1</v>
      </c>
      <c r="CD369" s="205">
        <f>IF(CB369="atmospheric",IF(CC369&gt;=1,Coefficients!$T$5,Coefficients!$T$4),Coefficients!$T$3)</f>
        <v>7.35</v>
      </c>
      <c r="CE369" s="136">
        <f>IF(S369&lt;Coefficients!$V$3,Coefficients!$X$3-(Coefficients!$X$4-Coefficients!$X$3)*(Coefficients!$V$3-S369)/(Coefficients!$V$4-Coefficients!$V$3),IF(S369&gt;Coefficients!$V$6,(Coefficients!$X$6-Coefficients!$X$5)*(S369-Coefficients!$V$6)/(Coefficients!$V$6-Coefficients!$V$5)+Coefficients!$X$6,VLOOKUP(S369,Coefficients!$V$3:$X$6,3)))</f>
        <v>5.1999999999999975</v>
      </c>
      <c r="CF369" s="119">
        <f t="shared" si="516"/>
        <v>1.6409601519999992E-4</v>
      </c>
      <c r="CG369" s="136">
        <f>VLOOKUP(CB369,Coefficients!$Z$4:$AD$7,4,FALSE)</f>
        <v>0.26500000000000001</v>
      </c>
      <c r="CH369" s="136">
        <f>VLOOKUP(CB369,Coefficients!$Z$4:$AD$7,2,FALSE)</f>
        <v>0.37</v>
      </c>
      <c r="CI369" s="214">
        <f t="shared" si="531"/>
        <v>6.6608591117861353</v>
      </c>
      <c r="CJ369" s="47">
        <f t="shared" si="532"/>
        <v>0.94800347157489973</v>
      </c>
      <c r="CK369" s="34">
        <v>3.35</v>
      </c>
      <c r="CL369" s="52">
        <f t="shared" si="517"/>
        <v>0.28298611091788051</v>
      </c>
      <c r="CM369" s="204">
        <f>VLOOKUP(N369,Coefficients!$E$12:$I$16,3)</f>
        <v>6.0350000000000001</v>
      </c>
      <c r="CN369" s="205">
        <f t="shared" si="518"/>
        <v>2.5000000000000001E-2</v>
      </c>
      <c r="CO369" s="203">
        <f t="shared" si="519"/>
        <v>6.0046902901785719</v>
      </c>
      <c r="CP369" s="189">
        <f t="shared" si="520"/>
        <v>333.90298204573986</v>
      </c>
      <c r="DV369" s="48">
        <f t="shared" si="533"/>
        <v>2.1955239321770324E-2</v>
      </c>
    </row>
    <row r="370" spans="1:126" s="135" customFormat="1" outlineLevel="1">
      <c r="A370" s="133"/>
      <c r="B370" s="56" t="s">
        <v>89</v>
      </c>
      <c r="C370" s="56" t="s">
        <v>189</v>
      </c>
      <c r="D370" s="56">
        <v>2056</v>
      </c>
      <c r="E370" s="57">
        <f>'MRI-CGCM2.3.2 (Likely)'!N84</f>
        <v>20.474</v>
      </c>
      <c r="F370" s="57">
        <f>'MRI-CGCM2.3.2 (Likely)'!T84</f>
        <v>61.544375000000002</v>
      </c>
      <c r="G370" s="57">
        <f>'MRI-CGCM2.3.2 (Likely)'!L84</f>
        <v>551.29999999999973</v>
      </c>
      <c r="H370" s="146">
        <f t="shared" si="470"/>
        <v>2007</v>
      </c>
      <c r="I370" s="141" t="str">
        <f t="shared" si="471"/>
        <v>Pile No 243 @ Berth 107</v>
      </c>
      <c r="J370" s="205" t="str">
        <f t="shared" si="472"/>
        <v>splash</v>
      </c>
      <c r="K370" s="212">
        <f t="shared" si="473"/>
        <v>1</v>
      </c>
      <c r="L370" s="146" t="str">
        <f t="shared" si="474"/>
        <v>C1</v>
      </c>
      <c r="M370" s="146" t="str">
        <f t="shared" si="475"/>
        <v>CB4</v>
      </c>
      <c r="N370" s="146" t="str">
        <f t="shared" si="476"/>
        <v>CL5</v>
      </c>
      <c r="O370" s="146">
        <f t="shared" si="477"/>
        <v>0</v>
      </c>
      <c r="P370" s="146">
        <f t="shared" si="478"/>
        <v>50</v>
      </c>
      <c r="Q370" s="146">
        <f t="shared" si="479"/>
        <v>1200</v>
      </c>
      <c r="R370" s="146">
        <f t="shared" si="480"/>
        <v>60</v>
      </c>
      <c r="S370" s="146">
        <f t="shared" si="481"/>
        <v>0.37</v>
      </c>
      <c r="T370" s="146">
        <f t="shared" si="482"/>
        <v>310</v>
      </c>
      <c r="U370" s="205"/>
      <c r="V370" s="237">
        <f t="shared" si="501"/>
        <v>7.8153374999382172E-2</v>
      </c>
      <c r="W370" s="214">
        <f t="shared" si="502"/>
        <v>2.7784426069331625</v>
      </c>
      <c r="X370" s="205"/>
      <c r="Y370" s="238">
        <f t="shared" si="503"/>
        <v>0.28799455821458636</v>
      </c>
      <c r="Z370" s="214">
        <f t="shared" si="504"/>
        <v>0.96478177001886434</v>
      </c>
      <c r="AA370" s="205"/>
      <c r="AB370" s="207">
        <f>INDEX(Coefficients!$O$3:$O$7,MATCH(S370,Coefficients!$O$3:$O$7))</f>
        <v>0.3</v>
      </c>
      <c r="AC370" s="207">
        <f>INDEX(Coefficients!$O$3:$O$7,MATCH(S370,Coefficients!$O$3:$O$7)+1)</f>
        <v>0.4</v>
      </c>
      <c r="AD370" s="212">
        <f>INDEX(Coefficients!$P$3:$P$7,MATCH(S370,Coefficients!$O$3:$O$7))</f>
        <v>50</v>
      </c>
      <c r="AE370" s="212">
        <f>INDEX(Coefficients!$P$3:$P$7,MATCH(S370,Coefficients!$O$3:$O$7)+1)</f>
        <v>41.8</v>
      </c>
      <c r="AF370" s="212">
        <f t="shared" si="483"/>
        <v>44.26</v>
      </c>
      <c r="AG370" s="136">
        <f t="shared" si="521"/>
        <v>2056</v>
      </c>
      <c r="AH370" s="137">
        <f t="shared" si="522"/>
        <v>20.474</v>
      </c>
      <c r="AI370" s="207">
        <f t="shared" si="505"/>
        <v>1129.2239999999999</v>
      </c>
      <c r="AJ370" s="213">
        <f t="shared" si="506"/>
        <v>19.810947368421051</v>
      </c>
      <c r="AK370" s="136">
        <v>68</v>
      </c>
      <c r="AL370" s="137">
        <f t="shared" si="523"/>
        <v>61.544375000000002</v>
      </c>
      <c r="AM370" s="214">
        <f t="shared" si="524"/>
        <v>0.98833769603635913</v>
      </c>
      <c r="AN370" s="207">
        <f>INDEX(Coefficients!$K$3:$K$10,MATCH(S370,Coefficients!$K$3:$K$10))</f>
        <v>0.35</v>
      </c>
      <c r="AO370" s="207">
        <f>INDEX(Coefficients!$K$3:$K$10,MATCH(S370,Coefficients!$K$3:$K$10)+1)</f>
        <v>0.4</v>
      </c>
      <c r="AP370" s="207">
        <f>INDEX(Coefficients!$L$3:$L$10,MATCH(S370,Coefficients!$K$3:$K$10))</f>
        <v>0.19142307491680963</v>
      </c>
      <c r="AQ370" s="207">
        <f>INDEX(Coefficients!$L$3:$L$10,MATCH(S370,Coefficients!$K$3:$K$10)+1)</f>
        <v>0.35425563574488944</v>
      </c>
      <c r="AR370" s="214">
        <f>INDEX(Coefficients!$M$3:$M$10,MATCH(S370,Coefficients!$K$3:$K$10))</f>
        <v>0.20023799980895765</v>
      </c>
      <c r="AS370" s="214">
        <f>INDEX(Coefficients!$M$3:$M$10,MATCH(S370,Coefficients!$K$3:$K$10)+1)</f>
        <v>0.20987997823914079</v>
      </c>
      <c r="AT370" s="92">
        <f t="shared" si="507"/>
        <v>2.5655609924804158E-5</v>
      </c>
      <c r="AU370" s="140">
        <f t="shared" si="488"/>
        <v>0.20409479118103091</v>
      </c>
      <c r="AV370" s="215">
        <f t="shared" si="508"/>
        <v>1.1241323132801305E-5</v>
      </c>
      <c r="AW370" s="118">
        <f t="shared" si="509"/>
        <v>3.54741602243899E-2</v>
      </c>
      <c r="AX370" s="136">
        <f t="shared" si="489"/>
        <v>0.71366705445737511</v>
      </c>
      <c r="AY370" s="205">
        <f t="shared" si="525"/>
        <v>84.741590689541354</v>
      </c>
      <c r="AZ370" s="137">
        <f t="shared" si="526"/>
        <v>551.29999999999973</v>
      </c>
      <c r="BA370" s="213">
        <f t="shared" si="510"/>
        <v>25629.549999999996</v>
      </c>
      <c r="BB370" s="228">
        <f t="shared" si="511"/>
        <v>8.5431833333333323E-4</v>
      </c>
      <c r="BC370" s="136" t="str">
        <f t="shared" si="492"/>
        <v>YES</v>
      </c>
      <c r="BD370" s="209">
        <f t="shared" si="527"/>
        <v>3.9076687499691083</v>
      </c>
      <c r="BE370" s="55">
        <f t="shared" si="494"/>
        <v>7.8153374999382172E-2</v>
      </c>
      <c r="BF370" s="126">
        <f t="shared" si="528"/>
        <v>2.7784426069331625</v>
      </c>
      <c r="BG370" s="46">
        <f t="shared" si="512"/>
        <v>-0.85101264821210121</v>
      </c>
      <c r="BH370" s="204">
        <f>VLOOKUP(M370,Coefficients!$E$4:$I$7,3)</f>
        <v>0.43099999999999999</v>
      </c>
      <c r="BI370" s="136">
        <f t="shared" si="513"/>
        <v>2.5000000000000001E-2</v>
      </c>
      <c r="BJ370" s="50">
        <f t="shared" si="514"/>
        <v>0.42896295789473682</v>
      </c>
      <c r="BK370" s="134">
        <f t="shared" si="515"/>
        <v>24.275223978891237</v>
      </c>
      <c r="BL370" s="46"/>
      <c r="CB370" s="205" t="str">
        <f t="shared" si="529"/>
        <v>splash</v>
      </c>
      <c r="CC370" s="212">
        <f t="shared" si="530"/>
        <v>1</v>
      </c>
      <c r="CD370" s="205">
        <f>IF(CB370="atmospheric",IF(CC370&gt;=1,Coefficients!$T$5,Coefficients!$T$4),Coefficients!$T$3)</f>
        <v>7.35</v>
      </c>
      <c r="CE370" s="136">
        <f>IF(S370&lt;Coefficients!$V$3,Coefficients!$X$3-(Coefficients!$X$4-Coefficients!$X$3)*(Coefficients!$V$3-S370)/(Coefficients!$V$4-Coefficients!$V$3),IF(S370&gt;Coefficients!$V$6,(Coefficients!$X$6-Coefficients!$X$5)*(S370-Coefficients!$V$6)/(Coefficients!$V$6-Coefficients!$V$5)+Coefficients!$X$6,VLOOKUP(S370,Coefficients!$V$3:$X$6,3)))</f>
        <v>5.1999999999999975</v>
      </c>
      <c r="CF370" s="119">
        <f t="shared" si="516"/>
        <v>1.6409601519999992E-4</v>
      </c>
      <c r="CG370" s="136">
        <f>VLOOKUP(CB370,Coefficients!$Z$4:$AD$7,4,FALSE)</f>
        <v>0.26500000000000001</v>
      </c>
      <c r="CH370" s="136">
        <f>VLOOKUP(CB370,Coefficients!$Z$4:$AD$7,2,FALSE)</f>
        <v>0.37</v>
      </c>
      <c r="CI370" s="214">
        <f t="shared" si="531"/>
        <v>6.6599207644608365</v>
      </c>
      <c r="CJ370" s="47">
        <f t="shared" si="532"/>
        <v>0.96478177001886434</v>
      </c>
      <c r="CK370" s="34">
        <v>3.35</v>
      </c>
      <c r="CL370" s="52">
        <f t="shared" si="517"/>
        <v>0.28799455821458636</v>
      </c>
      <c r="CM370" s="204">
        <f>VLOOKUP(N370,Coefficients!$E$12:$I$16,3)</f>
        <v>6.0350000000000001</v>
      </c>
      <c r="CN370" s="205">
        <f t="shared" si="518"/>
        <v>2.5000000000000001E-2</v>
      </c>
      <c r="CO370" s="203">
        <f t="shared" si="519"/>
        <v>6.0064766842105266</v>
      </c>
      <c r="CP370" s="189">
        <f t="shared" si="520"/>
        <v>339.90945872995042</v>
      </c>
      <c r="DV370" s="48">
        <f t="shared" si="533"/>
        <v>2.2507746705925966E-2</v>
      </c>
    </row>
    <row r="371" spans="1:126" s="135" customFormat="1" outlineLevel="1">
      <c r="A371" s="133"/>
      <c r="B371" s="56" t="s">
        <v>89</v>
      </c>
      <c r="C371" s="56" t="s">
        <v>189</v>
      </c>
      <c r="D371" s="56">
        <v>2057</v>
      </c>
      <c r="E371" s="57">
        <f>'MRI-CGCM2.3.2 (Likely)'!N85</f>
        <v>20.498000000000001</v>
      </c>
      <c r="F371" s="57">
        <f>'MRI-CGCM2.3.2 (Likely)'!T85</f>
        <v>61.527812500000003</v>
      </c>
      <c r="G371" s="57">
        <f>'MRI-CGCM2.3.2 (Likely)'!L85</f>
        <v>555.34999999999968</v>
      </c>
      <c r="H371" s="146">
        <f t="shared" si="470"/>
        <v>2007</v>
      </c>
      <c r="I371" s="141" t="str">
        <f t="shared" si="471"/>
        <v>Pile No 243 @ Berth 107</v>
      </c>
      <c r="J371" s="205" t="str">
        <f t="shared" si="472"/>
        <v>splash</v>
      </c>
      <c r="K371" s="212">
        <f t="shared" si="473"/>
        <v>1</v>
      </c>
      <c r="L371" s="146" t="str">
        <f t="shared" si="474"/>
        <v>C1</v>
      </c>
      <c r="M371" s="146" t="str">
        <f t="shared" si="475"/>
        <v>CB4</v>
      </c>
      <c r="N371" s="146" t="str">
        <f t="shared" si="476"/>
        <v>CL5</v>
      </c>
      <c r="O371" s="146">
        <f t="shared" si="477"/>
        <v>0</v>
      </c>
      <c r="P371" s="146">
        <f t="shared" si="478"/>
        <v>50</v>
      </c>
      <c r="Q371" s="146">
        <f t="shared" si="479"/>
        <v>1200</v>
      </c>
      <c r="R371" s="146">
        <f t="shared" si="480"/>
        <v>60</v>
      </c>
      <c r="S371" s="146">
        <f t="shared" si="481"/>
        <v>0.37</v>
      </c>
      <c r="T371" s="146">
        <f t="shared" si="482"/>
        <v>310</v>
      </c>
      <c r="U371" s="205"/>
      <c r="V371" s="237">
        <f t="shared" si="501"/>
        <v>7.8720031607620283E-2</v>
      </c>
      <c r="W371" s="214">
        <f t="shared" si="502"/>
        <v>2.8067754373450686</v>
      </c>
      <c r="X371" s="205"/>
      <c r="Y371" s="238">
        <f t="shared" si="503"/>
        <v>0.29295865075879951</v>
      </c>
      <c r="Z371" s="214">
        <f t="shared" si="504"/>
        <v>0.98141148004197842</v>
      </c>
      <c r="AA371" s="205"/>
      <c r="AB371" s="207">
        <f>INDEX(Coefficients!$O$3:$O$7,MATCH(S371,Coefficients!$O$3:$O$7))</f>
        <v>0.3</v>
      </c>
      <c r="AC371" s="207">
        <f>INDEX(Coefficients!$O$3:$O$7,MATCH(S371,Coefficients!$O$3:$O$7)+1)</f>
        <v>0.4</v>
      </c>
      <c r="AD371" s="212">
        <f>INDEX(Coefficients!$P$3:$P$7,MATCH(S371,Coefficients!$O$3:$O$7))</f>
        <v>50</v>
      </c>
      <c r="AE371" s="212">
        <f>INDEX(Coefficients!$P$3:$P$7,MATCH(S371,Coefficients!$O$3:$O$7)+1)</f>
        <v>41.8</v>
      </c>
      <c r="AF371" s="212">
        <f t="shared" si="483"/>
        <v>44.26</v>
      </c>
      <c r="AG371" s="136">
        <f t="shared" si="521"/>
        <v>2057</v>
      </c>
      <c r="AH371" s="137">
        <f t="shared" si="522"/>
        <v>20.498000000000001</v>
      </c>
      <c r="AI371" s="207">
        <f t="shared" si="505"/>
        <v>1149.722</v>
      </c>
      <c r="AJ371" s="213">
        <f t="shared" si="506"/>
        <v>19.822793103448276</v>
      </c>
      <c r="AK371" s="136">
        <v>69</v>
      </c>
      <c r="AL371" s="137">
        <f t="shared" si="523"/>
        <v>61.527812500000003</v>
      </c>
      <c r="AM371" s="214">
        <f t="shared" si="524"/>
        <v>0.98906486660344883</v>
      </c>
      <c r="AN371" s="207">
        <f>INDEX(Coefficients!$K$3:$K$10,MATCH(S371,Coefficients!$K$3:$K$10))</f>
        <v>0.35</v>
      </c>
      <c r="AO371" s="207">
        <f>INDEX(Coefficients!$K$3:$K$10,MATCH(S371,Coefficients!$K$3:$K$10)+1)</f>
        <v>0.4</v>
      </c>
      <c r="AP371" s="207">
        <f>INDEX(Coefficients!$L$3:$L$10,MATCH(S371,Coefficients!$K$3:$K$10))</f>
        <v>0.19142307491680963</v>
      </c>
      <c r="AQ371" s="207">
        <f>INDEX(Coefficients!$L$3:$L$10,MATCH(S371,Coefficients!$K$3:$K$10)+1)</f>
        <v>0.35425563574488944</v>
      </c>
      <c r="AR371" s="214">
        <f>INDEX(Coefficients!$M$3:$M$10,MATCH(S371,Coefficients!$K$3:$K$10))</f>
        <v>0.20023799980895765</v>
      </c>
      <c r="AS371" s="214">
        <f>INDEX(Coefficients!$M$3:$M$10,MATCH(S371,Coefficients!$K$3:$K$10)+1)</f>
        <v>0.20987997823914079</v>
      </c>
      <c r="AT371" s="92">
        <f t="shared" si="507"/>
        <v>2.5655609924804158E-5</v>
      </c>
      <c r="AU371" s="140">
        <f t="shared" si="488"/>
        <v>0.20409479118103091</v>
      </c>
      <c r="AV371" s="215">
        <f t="shared" si="508"/>
        <v>1.1201492069083236E-5</v>
      </c>
      <c r="AW371" s="118">
        <f t="shared" si="509"/>
        <v>3.5348465631364658E-2</v>
      </c>
      <c r="AX371" s="136">
        <f t="shared" si="489"/>
        <v>0.71366705445737511</v>
      </c>
      <c r="AY371" s="205">
        <f t="shared" si="525"/>
        <v>84.741590689541354</v>
      </c>
      <c r="AZ371" s="137">
        <f t="shared" si="526"/>
        <v>555.34999999999968</v>
      </c>
      <c r="BA371" s="213">
        <f t="shared" si="510"/>
        <v>26184.899999999994</v>
      </c>
      <c r="BB371" s="228">
        <f t="shared" si="511"/>
        <v>8.5778120689655149E-4</v>
      </c>
      <c r="BC371" s="136" t="str">
        <f t="shared" si="492"/>
        <v>YES</v>
      </c>
      <c r="BD371" s="209">
        <f t="shared" si="527"/>
        <v>3.936001580381014</v>
      </c>
      <c r="BE371" s="55">
        <f t="shared" si="494"/>
        <v>7.8720031607620283E-2</v>
      </c>
      <c r="BF371" s="126">
        <f t="shared" si="528"/>
        <v>2.8067754373450686</v>
      </c>
      <c r="BG371" s="46">
        <f t="shared" si="512"/>
        <v>-0.85194913818611706</v>
      </c>
      <c r="BH371" s="204">
        <f>VLOOKUP(M371,Coefficients!$E$4:$I$7,3)</f>
        <v>0.43099999999999999</v>
      </c>
      <c r="BI371" s="136">
        <f t="shared" si="513"/>
        <v>2.5000000000000001E-2</v>
      </c>
      <c r="BJ371" s="50">
        <f t="shared" si="514"/>
        <v>0.42909059568965519</v>
      </c>
      <c r="BK371" s="134">
        <f t="shared" si="515"/>
        <v>24.704314574580891</v>
      </c>
      <c r="BL371" s="46"/>
      <c r="CB371" s="205" t="str">
        <f t="shared" si="529"/>
        <v>splash</v>
      </c>
      <c r="CC371" s="212">
        <f t="shared" si="530"/>
        <v>1</v>
      </c>
      <c r="CD371" s="205">
        <f>IF(CB371="atmospheric",IF(CC371&gt;=1,Coefficients!$T$5,Coefficients!$T$4),Coefficients!$T$3)</f>
        <v>7.35</v>
      </c>
      <c r="CE371" s="136">
        <f>IF(S371&lt;Coefficients!$V$3,Coefficients!$X$3-(Coefficients!$X$4-Coefficients!$X$3)*(Coefficients!$V$3-S371)/(Coefficients!$V$4-Coefficients!$V$3),IF(S371&gt;Coefficients!$V$6,(Coefficients!$X$6-Coefficients!$X$5)*(S371-Coefficients!$V$6)/(Coefficients!$V$6-Coefficients!$V$5)+Coefficients!$X$6,VLOOKUP(S371,Coefficients!$V$3:$X$6,3)))</f>
        <v>5.1999999999999975</v>
      </c>
      <c r="CF371" s="119">
        <f t="shared" si="516"/>
        <v>1.6409601519999992E-4</v>
      </c>
      <c r="CG371" s="136">
        <f>VLOOKUP(CB371,Coefficients!$Z$4:$AD$7,4,FALSE)</f>
        <v>0.26500000000000001</v>
      </c>
      <c r="CH371" s="136">
        <f>VLOOKUP(CB371,Coefficients!$Z$4:$AD$7,2,FALSE)</f>
        <v>0.37</v>
      </c>
      <c r="CI371" s="214">
        <f t="shared" si="531"/>
        <v>6.6589734054468108</v>
      </c>
      <c r="CJ371" s="47">
        <f t="shared" si="532"/>
        <v>0.98141148004197842</v>
      </c>
      <c r="CK371" s="34">
        <v>3.35</v>
      </c>
      <c r="CL371" s="52">
        <f t="shared" si="517"/>
        <v>0.29295865075879951</v>
      </c>
      <c r="CM371" s="204">
        <f>VLOOKUP(N371,Coefficients!$E$12:$I$16,3)</f>
        <v>6.0350000000000001</v>
      </c>
      <c r="CN371" s="205">
        <f t="shared" si="518"/>
        <v>2.5000000000000001E-2</v>
      </c>
      <c r="CO371" s="203">
        <f t="shared" si="519"/>
        <v>6.0082639094827588</v>
      </c>
      <c r="CP371" s="189">
        <f t="shared" si="520"/>
        <v>345.91772263943318</v>
      </c>
      <c r="DV371" s="48">
        <f t="shared" si="533"/>
        <v>2.3061714247458488E-2</v>
      </c>
    </row>
    <row r="372" spans="1:126" s="135" customFormat="1" outlineLevel="1">
      <c r="A372" s="133"/>
      <c r="B372" s="56" t="s">
        <v>89</v>
      </c>
      <c r="C372" s="56" t="s">
        <v>189</v>
      </c>
      <c r="D372" s="56">
        <v>2058</v>
      </c>
      <c r="E372" s="57">
        <f>'MRI-CGCM2.3.2 (Likely)'!N86</f>
        <v>20.522000000000002</v>
      </c>
      <c r="F372" s="57">
        <f>'MRI-CGCM2.3.2 (Likely)'!T86</f>
        <v>61.511249999999997</v>
      </c>
      <c r="G372" s="57">
        <f>'MRI-CGCM2.3.2 (Likely)'!L86</f>
        <v>559.39999999999964</v>
      </c>
      <c r="H372" s="146">
        <f t="shared" si="470"/>
        <v>2007</v>
      </c>
      <c r="I372" s="141" t="str">
        <f t="shared" si="471"/>
        <v>Pile No 243 @ Berth 107</v>
      </c>
      <c r="J372" s="205" t="str">
        <f t="shared" si="472"/>
        <v>splash</v>
      </c>
      <c r="K372" s="212">
        <f t="shared" si="473"/>
        <v>1</v>
      </c>
      <c r="L372" s="146" t="str">
        <f t="shared" si="474"/>
        <v>C1</v>
      </c>
      <c r="M372" s="146" t="str">
        <f t="shared" si="475"/>
        <v>CB4</v>
      </c>
      <c r="N372" s="146" t="str">
        <f t="shared" si="476"/>
        <v>CL5</v>
      </c>
      <c r="O372" s="146">
        <f t="shared" si="477"/>
        <v>0</v>
      </c>
      <c r="P372" s="146">
        <f t="shared" si="478"/>
        <v>50</v>
      </c>
      <c r="Q372" s="146">
        <f t="shared" si="479"/>
        <v>1200</v>
      </c>
      <c r="R372" s="146">
        <f t="shared" si="480"/>
        <v>60</v>
      </c>
      <c r="S372" s="146">
        <f t="shared" si="481"/>
        <v>0.37</v>
      </c>
      <c r="T372" s="146">
        <f t="shared" si="482"/>
        <v>310</v>
      </c>
      <c r="U372" s="205"/>
      <c r="V372" s="237">
        <f t="shared" si="501"/>
        <v>7.9284209212814191E-2</v>
      </c>
      <c r="W372" s="214">
        <f t="shared" si="502"/>
        <v>2.8349843176047642</v>
      </c>
      <c r="X372" s="205"/>
      <c r="Y372" s="238">
        <f t="shared" si="503"/>
        <v>0.29787885407027703</v>
      </c>
      <c r="Z372" s="214">
        <f t="shared" si="504"/>
        <v>0.99789416113542806</v>
      </c>
      <c r="AA372" s="205"/>
      <c r="AB372" s="207">
        <f>INDEX(Coefficients!$O$3:$O$7,MATCH(S372,Coefficients!$O$3:$O$7))</f>
        <v>0.3</v>
      </c>
      <c r="AC372" s="207">
        <f>INDEX(Coefficients!$O$3:$O$7,MATCH(S372,Coefficients!$O$3:$O$7)+1)</f>
        <v>0.4</v>
      </c>
      <c r="AD372" s="212">
        <f>INDEX(Coefficients!$P$3:$P$7,MATCH(S372,Coefficients!$O$3:$O$7))</f>
        <v>50</v>
      </c>
      <c r="AE372" s="212">
        <f>INDEX(Coefficients!$P$3:$P$7,MATCH(S372,Coefficients!$O$3:$O$7)+1)</f>
        <v>41.8</v>
      </c>
      <c r="AF372" s="212">
        <f t="shared" si="483"/>
        <v>44.26</v>
      </c>
      <c r="AG372" s="136">
        <f t="shared" si="521"/>
        <v>2058</v>
      </c>
      <c r="AH372" s="137">
        <f t="shared" si="522"/>
        <v>20.522000000000002</v>
      </c>
      <c r="AI372" s="207">
        <f t="shared" si="505"/>
        <v>1170.2439999999999</v>
      </c>
      <c r="AJ372" s="213">
        <f t="shared" si="506"/>
        <v>19.83464406779661</v>
      </c>
      <c r="AK372" s="136">
        <v>70</v>
      </c>
      <c r="AL372" s="137">
        <f t="shared" si="523"/>
        <v>61.511249999999997</v>
      </c>
      <c r="AM372" s="214">
        <f t="shared" si="524"/>
        <v>0.98979283461733758</v>
      </c>
      <c r="AN372" s="207">
        <f>INDEX(Coefficients!$K$3:$K$10,MATCH(S372,Coefficients!$K$3:$K$10))</f>
        <v>0.35</v>
      </c>
      <c r="AO372" s="207">
        <f>INDEX(Coefficients!$K$3:$K$10,MATCH(S372,Coefficients!$K$3:$K$10)+1)</f>
        <v>0.4</v>
      </c>
      <c r="AP372" s="207">
        <f>INDEX(Coefficients!$L$3:$L$10,MATCH(S372,Coefficients!$K$3:$K$10))</f>
        <v>0.19142307491680963</v>
      </c>
      <c r="AQ372" s="207">
        <f>INDEX(Coefficients!$L$3:$L$10,MATCH(S372,Coefficients!$K$3:$K$10)+1)</f>
        <v>0.35425563574488944</v>
      </c>
      <c r="AR372" s="214">
        <f>INDEX(Coefficients!$M$3:$M$10,MATCH(S372,Coefficients!$K$3:$K$10))</f>
        <v>0.20023799980895765</v>
      </c>
      <c r="AS372" s="214">
        <f>INDEX(Coefficients!$M$3:$M$10,MATCH(S372,Coefficients!$K$3:$K$10)+1)</f>
        <v>0.20987997823914079</v>
      </c>
      <c r="AT372" s="92">
        <f t="shared" si="507"/>
        <v>2.5655609924804158E-5</v>
      </c>
      <c r="AU372" s="140">
        <f t="shared" si="488"/>
        <v>0.20409479118103091</v>
      </c>
      <c r="AV372" s="215">
        <f t="shared" si="508"/>
        <v>1.1162479448432201E-5</v>
      </c>
      <c r="AW372" s="118">
        <f t="shared" si="509"/>
        <v>3.5225353793069583E-2</v>
      </c>
      <c r="AX372" s="136">
        <f t="shared" si="489"/>
        <v>0.71366705445737511</v>
      </c>
      <c r="AY372" s="205">
        <f t="shared" si="525"/>
        <v>84.741590689541354</v>
      </c>
      <c r="AZ372" s="137">
        <f t="shared" si="526"/>
        <v>559.39999999999964</v>
      </c>
      <c r="BA372" s="213">
        <f t="shared" si="510"/>
        <v>26744.299999999996</v>
      </c>
      <c r="BB372" s="228">
        <f t="shared" si="511"/>
        <v>8.6125711864406759E-4</v>
      </c>
      <c r="BC372" s="136" t="str">
        <f t="shared" si="492"/>
        <v>YES</v>
      </c>
      <c r="BD372" s="209">
        <f t="shared" si="527"/>
        <v>3.9642104606407096</v>
      </c>
      <c r="BE372" s="55">
        <f t="shared" si="494"/>
        <v>7.9284209212814191E-2</v>
      </c>
      <c r="BF372" s="126">
        <f t="shared" si="528"/>
        <v>2.8349843176047642</v>
      </c>
      <c r="BG372" s="46">
        <f t="shared" si="512"/>
        <v>-0.85285793568195034</v>
      </c>
      <c r="BH372" s="204">
        <f>VLOOKUP(M372,Coefficients!$E$4:$I$7,3)</f>
        <v>0.43099999999999999</v>
      </c>
      <c r="BI372" s="136">
        <f t="shared" si="513"/>
        <v>2.5000000000000001E-2</v>
      </c>
      <c r="BJ372" s="50">
        <f t="shared" si="514"/>
        <v>0.42921828983050847</v>
      </c>
      <c r="BK372" s="134">
        <f t="shared" si="515"/>
        <v>25.1335328644114</v>
      </c>
      <c r="BL372" s="46"/>
      <c r="CB372" s="205" t="str">
        <f t="shared" si="529"/>
        <v>splash</v>
      </c>
      <c r="CC372" s="212">
        <f t="shared" si="530"/>
        <v>1</v>
      </c>
      <c r="CD372" s="205">
        <f>IF(CB372="atmospheric",IF(CC372&gt;=1,Coefficients!$T$5,Coefficients!$T$4),Coefficients!$T$3)</f>
        <v>7.35</v>
      </c>
      <c r="CE372" s="136">
        <f>IF(S372&lt;Coefficients!$V$3,Coefficients!$X$3-(Coefficients!$X$4-Coefficients!$X$3)*(Coefficients!$V$3-S372)/(Coefficients!$V$4-Coefficients!$V$3),IF(S372&gt;Coefficients!$V$6,(Coefficients!$X$6-Coefficients!$X$5)*(S372-Coefficients!$V$6)/(Coefficients!$V$6-Coefficients!$V$5)+Coefficients!$X$6,VLOOKUP(S372,Coefficients!$V$3:$X$6,3)))</f>
        <v>5.1999999999999975</v>
      </c>
      <c r="CF372" s="119">
        <f t="shared" si="516"/>
        <v>1.6409601519999992E-4</v>
      </c>
      <c r="CG372" s="136">
        <f>VLOOKUP(CB372,Coefficients!$Z$4:$AD$7,4,FALSE)</f>
        <v>0.26500000000000001</v>
      </c>
      <c r="CH372" s="136">
        <f>VLOOKUP(CB372,Coefficients!$Z$4:$AD$7,2,FALSE)</f>
        <v>0.37</v>
      </c>
      <c r="CI372" s="214">
        <f t="shared" si="531"/>
        <v>6.6580175708115572</v>
      </c>
      <c r="CJ372" s="47">
        <f t="shared" si="532"/>
        <v>0.99789416113542806</v>
      </c>
      <c r="CK372" s="34">
        <v>3.35</v>
      </c>
      <c r="CL372" s="52">
        <f t="shared" si="517"/>
        <v>0.29787885407027703</v>
      </c>
      <c r="CM372" s="204">
        <f>VLOOKUP(N372,Coefficients!$E$12:$I$16,3)</f>
        <v>6.0350000000000001</v>
      </c>
      <c r="CN372" s="205">
        <f t="shared" si="518"/>
        <v>2.5000000000000001E-2</v>
      </c>
      <c r="CO372" s="203">
        <f t="shared" si="519"/>
        <v>6.0100519237288141</v>
      </c>
      <c r="CP372" s="189">
        <f t="shared" si="520"/>
        <v>351.92777456316202</v>
      </c>
      <c r="DV372" s="48">
        <f t="shared" si="533"/>
        <v>2.3617089386181192E-2</v>
      </c>
    </row>
    <row r="373" spans="1:126" s="135" customFormat="1" outlineLevel="1">
      <c r="A373" s="133"/>
      <c r="B373" s="56" t="s">
        <v>89</v>
      </c>
      <c r="C373" s="56" t="s">
        <v>189</v>
      </c>
      <c r="D373" s="56">
        <v>2059</v>
      </c>
      <c r="E373" s="57">
        <f>'MRI-CGCM2.3.2 (Likely)'!N87</f>
        <v>20.546000000000003</v>
      </c>
      <c r="F373" s="57">
        <f>'MRI-CGCM2.3.2 (Likely)'!T87</f>
        <v>61.494687499999998</v>
      </c>
      <c r="G373" s="57">
        <f>'MRI-CGCM2.3.2 (Likely)'!L87</f>
        <v>563.44999999999959</v>
      </c>
      <c r="H373" s="146">
        <f t="shared" si="470"/>
        <v>2007</v>
      </c>
      <c r="I373" s="141" t="str">
        <f t="shared" si="471"/>
        <v>Pile No 243 @ Berth 107</v>
      </c>
      <c r="J373" s="205" t="str">
        <f t="shared" si="472"/>
        <v>splash</v>
      </c>
      <c r="K373" s="212">
        <f t="shared" si="473"/>
        <v>1</v>
      </c>
      <c r="L373" s="146" t="str">
        <f t="shared" si="474"/>
        <v>C1</v>
      </c>
      <c r="M373" s="146" t="str">
        <f t="shared" si="475"/>
        <v>CB4</v>
      </c>
      <c r="N373" s="146" t="str">
        <f t="shared" si="476"/>
        <v>CL5</v>
      </c>
      <c r="O373" s="146">
        <f t="shared" si="477"/>
        <v>0</v>
      </c>
      <c r="P373" s="146">
        <f t="shared" si="478"/>
        <v>50</v>
      </c>
      <c r="Q373" s="146">
        <f t="shared" si="479"/>
        <v>1200</v>
      </c>
      <c r="R373" s="146">
        <f t="shared" si="480"/>
        <v>60</v>
      </c>
      <c r="S373" s="146">
        <f t="shared" si="481"/>
        <v>0.37</v>
      </c>
      <c r="T373" s="146">
        <f t="shared" si="482"/>
        <v>310</v>
      </c>
      <c r="U373" s="205"/>
      <c r="V373" s="237">
        <f t="shared" si="501"/>
        <v>7.9845984960291161E-2</v>
      </c>
      <c r="W373" s="214">
        <f t="shared" si="502"/>
        <v>2.8630731049786124</v>
      </c>
      <c r="X373" s="205"/>
      <c r="Y373" s="238">
        <f t="shared" si="503"/>
        <v>0.30275579359964949</v>
      </c>
      <c r="Z373" s="214">
        <f t="shared" si="504"/>
        <v>1.0142319085588258</v>
      </c>
      <c r="AA373" s="205"/>
      <c r="AB373" s="207">
        <f>INDEX(Coefficients!$O$3:$O$7,MATCH(S373,Coefficients!$O$3:$O$7))</f>
        <v>0.3</v>
      </c>
      <c r="AC373" s="207">
        <f>INDEX(Coefficients!$O$3:$O$7,MATCH(S373,Coefficients!$O$3:$O$7)+1)</f>
        <v>0.4</v>
      </c>
      <c r="AD373" s="212">
        <f>INDEX(Coefficients!$P$3:$P$7,MATCH(S373,Coefficients!$O$3:$O$7))</f>
        <v>50</v>
      </c>
      <c r="AE373" s="212">
        <f>INDEX(Coefficients!$P$3:$P$7,MATCH(S373,Coefficients!$O$3:$O$7)+1)</f>
        <v>41.8</v>
      </c>
      <c r="AF373" s="212">
        <f t="shared" si="483"/>
        <v>44.26</v>
      </c>
      <c r="AG373" s="136">
        <f t="shared" si="521"/>
        <v>2059</v>
      </c>
      <c r="AH373" s="137">
        <f t="shared" si="522"/>
        <v>20.546000000000003</v>
      </c>
      <c r="AI373" s="207">
        <f t="shared" si="505"/>
        <v>1190.79</v>
      </c>
      <c r="AJ373" s="213">
        <f t="shared" si="506"/>
        <v>19.846499999999999</v>
      </c>
      <c r="AK373" s="136">
        <v>71</v>
      </c>
      <c r="AL373" s="137">
        <f t="shared" si="523"/>
        <v>61.494687499999998</v>
      </c>
      <c r="AM373" s="214">
        <f t="shared" si="524"/>
        <v>0.99052158490335951</v>
      </c>
      <c r="AN373" s="207">
        <f>INDEX(Coefficients!$K$3:$K$10,MATCH(S373,Coefficients!$K$3:$K$10))</f>
        <v>0.35</v>
      </c>
      <c r="AO373" s="207">
        <f>INDEX(Coefficients!$K$3:$K$10,MATCH(S373,Coefficients!$K$3:$K$10)+1)</f>
        <v>0.4</v>
      </c>
      <c r="AP373" s="207">
        <f>INDEX(Coefficients!$L$3:$L$10,MATCH(S373,Coefficients!$K$3:$K$10))</f>
        <v>0.19142307491680963</v>
      </c>
      <c r="AQ373" s="207">
        <f>INDEX(Coefficients!$L$3:$L$10,MATCH(S373,Coefficients!$K$3:$K$10)+1)</f>
        <v>0.35425563574488944</v>
      </c>
      <c r="AR373" s="214">
        <f>INDEX(Coefficients!$M$3:$M$10,MATCH(S373,Coefficients!$K$3:$K$10))</f>
        <v>0.20023799980895765</v>
      </c>
      <c r="AS373" s="214">
        <f>INDEX(Coefficients!$M$3:$M$10,MATCH(S373,Coefficients!$K$3:$K$10)+1)</f>
        <v>0.20987997823914079</v>
      </c>
      <c r="AT373" s="92">
        <f t="shared" si="507"/>
        <v>2.5655609924804158E-5</v>
      </c>
      <c r="AU373" s="140">
        <f t="shared" si="488"/>
        <v>0.20409479118103091</v>
      </c>
      <c r="AV373" s="215">
        <f t="shared" si="508"/>
        <v>1.1124255002826278E-5</v>
      </c>
      <c r="AW373" s="118">
        <f t="shared" si="509"/>
        <v>3.5104729192931866E-2</v>
      </c>
      <c r="AX373" s="136">
        <f t="shared" si="489"/>
        <v>0.71366705445737511</v>
      </c>
      <c r="AY373" s="205">
        <f t="shared" si="525"/>
        <v>84.741590689541354</v>
      </c>
      <c r="AZ373" s="137">
        <f t="shared" si="526"/>
        <v>563.44999999999959</v>
      </c>
      <c r="BA373" s="213">
        <f t="shared" si="510"/>
        <v>27307.749999999996</v>
      </c>
      <c r="BB373" s="228">
        <f t="shared" si="511"/>
        <v>8.6474541666666665E-4</v>
      </c>
      <c r="BC373" s="136" t="str">
        <f t="shared" si="492"/>
        <v>YES</v>
      </c>
      <c r="BD373" s="209">
        <f t="shared" si="527"/>
        <v>3.9922992480145583</v>
      </c>
      <c r="BE373" s="55">
        <f t="shared" si="494"/>
        <v>7.9845984960291161E-2</v>
      </c>
      <c r="BF373" s="126">
        <f t="shared" si="528"/>
        <v>2.8630731049786124</v>
      </c>
      <c r="BG373" s="46">
        <f t="shared" si="512"/>
        <v>-0.85374027025515553</v>
      </c>
      <c r="BH373" s="204">
        <f>VLOOKUP(M373,Coefficients!$E$4:$I$7,3)</f>
        <v>0.43099999999999999</v>
      </c>
      <c r="BI373" s="136">
        <f t="shared" si="513"/>
        <v>2.5000000000000001E-2</v>
      </c>
      <c r="BJ373" s="50">
        <f t="shared" si="514"/>
        <v>0.4293460375</v>
      </c>
      <c r="BK373" s="134">
        <f t="shared" si="515"/>
        <v>25.5628789019114</v>
      </c>
      <c r="BL373" s="46"/>
      <c r="CB373" s="205" t="str">
        <f t="shared" si="529"/>
        <v>splash</v>
      </c>
      <c r="CC373" s="212">
        <f t="shared" si="530"/>
        <v>1</v>
      </c>
      <c r="CD373" s="205">
        <f>IF(CB373="atmospheric",IF(CC373&gt;=1,Coefficients!$T$5,Coefficients!$T$4),Coefficients!$T$3)</f>
        <v>7.35</v>
      </c>
      <c r="CE373" s="136">
        <f>IF(S373&lt;Coefficients!$V$3,Coefficients!$X$3-(Coefficients!$X$4-Coefficients!$X$3)*(Coefficients!$V$3-S373)/(Coefficients!$V$4-Coefficients!$V$3),IF(S373&gt;Coefficients!$V$6,(Coefficients!$X$6-Coefficients!$X$5)*(S373-Coefficients!$V$6)/(Coefficients!$V$6-Coefficients!$V$5)+Coefficients!$X$6,VLOOKUP(S373,Coefficients!$V$3:$X$6,3)))</f>
        <v>5.1999999999999975</v>
      </c>
      <c r="CF373" s="119">
        <f t="shared" si="516"/>
        <v>1.6409601519999992E-4</v>
      </c>
      <c r="CG373" s="136">
        <f>VLOOKUP(CB373,Coefficients!$Z$4:$AD$7,4,FALSE)</f>
        <v>0.26500000000000001</v>
      </c>
      <c r="CH373" s="136">
        <f>VLOOKUP(CB373,Coefficients!$Z$4:$AD$7,2,FALSE)</f>
        <v>0.37</v>
      </c>
      <c r="CI373" s="214">
        <f t="shared" si="531"/>
        <v>6.6570537625130637</v>
      </c>
      <c r="CJ373" s="47">
        <f t="shared" si="532"/>
        <v>1.0142319085588258</v>
      </c>
      <c r="CK373" s="34">
        <v>3.35</v>
      </c>
      <c r="CL373" s="52">
        <f t="shared" si="517"/>
        <v>0.30275579359964949</v>
      </c>
      <c r="CM373" s="204">
        <f>VLOOKUP(N373,Coefficients!$E$12:$I$16,3)</f>
        <v>6.0350000000000001</v>
      </c>
      <c r="CN373" s="205">
        <f t="shared" si="518"/>
        <v>2.5000000000000001E-2</v>
      </c>
      <c r="CO373" s="203">
        <f t="shared" si="519"/>
        <v>6.0118406874999994</v>
      </c>
      <c r="CP373" s="189">
        <f t="shared" si="520"/>
        <v>357.93961525066203</v>
      </c>
      <c r="DV373" s="48">
        <f t="shared" si="533"/>
        <v>2.4173834542398628E-2</v>
      </c>
    </row>
    <row r="374" spans="1:126" s="135" customFormat="1" outlineLevel="1">
      <c r="A374" s="133"/>
      <c r="B374" s="56" t="s">
        <v>89</v>
      </c>
      <c r="C374" s="56" t="s">
        <v>189</v>
      </c>
      <c r="D374" s="56">
        <v>2060</v>
      </c>
      <c r="E374" s="57">
        <f>'MRI-CGCM2.3.2 (Likely)'!N88</f>
        <v>20.57</v>
      </c>
      <c r="F374" s="57">
        <f>'MRI-CGCM2.3.2 (Likely)'!T88</f>
        <v>61.478124999999999</v>
      </c>
      <c r="G374" s="57">
        <f>'MRI-CGCM2.3.2 (Likely)'!L88</f>
        <v>567.5</v>
      </c>
      <c r="H374" s="146">
        <f t="shared" si="470"/>
        <v>2007</v>
      </c>
      <c r="I374" s="141" t="str">
        <f t="shared" si="471"/>
        <v>Pile No 243 @ Berth 107</v>
      </c>
      <c r="J374" s="205" t="str">
        <f t="shared" si="472"/>
        <v>splash</v>
      </c>
      <c r="K374" s="212">
        <f t="shared" si="473"/>
        <v>1</v>
      </c>
      <c r="L374" s="146" t="str">
        <f t="shared" si="474"/>
        <v>C1</v>
      </c>
      <c r="M374" s="146" t="str">
        <f t="shared" si="475"/>
        <v>CB4</v>
      </c>
      <c r="N374" s="146" t="str">
        <f t="shared" si="476"/>
        <v>CL5</v>
      </c>
      <c r="O374" s="146">
        <f t="shared" si="477"/>
        <v>0</v>
      </c>
      <c r="P374" s="146">
        <f t="shared" si="478"/>
        <v>50</v>
      </c>
      <c r="Q374" s="146">
        <f t="shared" si="479"/>
        <v>1200</v>
      </c>
      <c r="R374" s="146">
        <f t="shared" si="480"/>
        <v>60</v>
      </c>
      <c r="S374" s="146">
        <f t="shared" si="481"/>
        <v>0.37</v>
      </c>
      <c r="T374" s="146">
        <f t="shared" si="482"/>
        <v>310</v>
      </c>
      <c r="U374" s="205"/>
      <c r="V374" s="237">
        <f t="shared" si="501"/>
        <v>8.0405432602364296E-2</v>
      </c>
      <c r="W374" s="214">
        <f t="shared" si="502"/>
        <v>2.8910454870822688</v>
      </c>
      <c r="X374" s="205"/>
      <c r="Y374" s="238">
        <f t="shared" si="503"/>
        <v>0.30758995240810894</v>
      </c>
      <c r="Z374" s="214">
        <f t="shared" si="504"/>
        <v>1.030426340567165</v>
      </c>
      <c r="AA374" s="205"/>
      <c r="AB374" s="207">
        <f>INDEX(Coefficients!$O$3:$O$7,MATCH(S374,Coefficients!$O$3:$O$7))</f>
        <v>0.3</v>
      </c>
      <c r="AC374" s="207">
        <f>INDEX(Coefficients!$O$3:$O$7,MATCH(S374,Coefficients!$O$3:$O$7)+1)</f>
        <v>0.4</v>
      </c>
      <c r="AD374" s="212">
        <f>INDEX(Coefficients!$P$3:$P$7,MATCH(S374,Coefficients!$O$3:$O$7))</f>
        <v>50</v>
      </c>
      <c r="AE374" s="212">
        <f>INDEX(Coefficients!$P$3:$P$7,MATCH(S374,Coefficients!$O$3:$O$7)+1)</f>
        <v>41.8</v>
      </c>
      <c r="AF374" s="212">
        <f t="shared" si="483"/>
        <v>44.26</v>
      </c>
      <c r="AG374" s="136">
        <f t="shared" si="521"/>
        <v>2060</v>
      </c>
      <c r="AH374" s="137">
        <f t="shared" si="522"/>
        <v>20.57</v>
      </c>
      <c r="AI374" s="207">
        <f t="shared" si="505"/>
        <v>1211.3599999999999</v>
      </c>
      <c r="AJ374" s="213">
        <f t="shared" si="506"/>
        <v>19.858360655737702</v>
      </c>
      <c r="AK374" s="136">
        <v>72</v>
      </c>
      <c r="AL374" s="137">
        <f t="shared" si="523"/>
        <v>61.478124999999999</v>
      </c>
      <c r="AM374" s="214">
        <f t="shared" si="524"/>
        <v>0.99125110330074007</v>
      </c>
      <c r="AN374" s="207">
        <f>INDEX(Coefficients!$K$3:$K$10,MATCH(S374,Coefficients!$K$3:$K$10))</f>
        <v>0.35</v>
      </c>
      <c r="AO374" s="207">
        <f>INDEX(Coefficients!$K$3:$K$10,MATCH(S374,Coefficients!$K$3:$K$10)+1)</f>
        <v>0.4</v>
      </c>
      <c r="AP374" s="207">
        <f>INDEX(Coefficients!$L$3:$L$10,MATCH(S374,Coefficients!$K$3:$K$10))</f>
        <v>0.19142307491680963</v>
      </c>
      <c r="AQ374" s="207">
        <f>INDEX(Coefficients!$L$3:$L$10,MATCH(S374,Coefficients!$K$3:$K$10)+1)</f>
        <v>0.35425563574488944</v>
      </c>
      <c r="AR374" s="214">
        <f>INDEX(Coefficients!$M$3:$M$10,MATCH(S374,Coefficients!$K$3:$K$10))</f>
        <v>0.20023799980895765</v>
      </c>
      <c r="AS374" s="214">
        <f>INDEX(Coefficients!$M$3:$M$10,MATCH(S374,Coefficients!$K$3:$K$10)+1)</f>
        <v>0.20987997823914079</v>
      </c>
      <c r="AT374" s="92">
        <f t="shared" si="507"/>
        <v>2.5655609924804158E-5</v>
      </c>
      <c r="AU374" s="140">
        <f t="shared" si="488"/>
        <v>0.20409479118103091</v>
      </c>
      <c r="AV374" s="215">
        <f t="shared" si="508"/>
        <v>1.1086790064670943E-5</v>
      </c>
      <c r="AW374" s="118">
        <f t="shared" si="509"/>
        <v>3.4986501364835616E-2</v>
      </c>
      <c r="AX374" s="136">
        <f t="shared" si="489"/>
        <v>0.71366705445737511</v>
      </c>
      <c r="AY374" s="205">
        <f t="shared" si="525"/>
        <v>84.741590689541354</v>
      </c>
      <c r="AZ374" s="137">
        <f t="shared" si="526"/>
        <v>567.5</v>
      </c>
      <c r="BA374" s="213">
        <f t="shared" si="510"/>
        <v>27875.249999999996</v>
      </c>
      <c r="BB374" s="228">
        <f t="shared" si="511"/>
        <v>8.6824549180327857E-4</v>
      </c>
      <c r="BC374" s="136" t="str">
        <f t="shared" si="492"/>
        <v>YES</v>
      </c>
      <c r="BD374" s="209">
        <f t="shared" si="527"/>
        <v>4.0202716301182146</v>
      </c>
      <c r="BE374" s="55">
        <f t="shared" si="494"/>
        <v>8.0405432602364296E-2</v>
      </c>
      <c r="BF374" s="126">
        <f t="shared" si="528"/>
        <v>2.8910454870822688</v>
      </c>
      <c r="BG374" s="46">
        <f t="shared" si="512"/>
        <v>-0.85459729758071534</v>
      </c>
      <c r="BH374" s="204">
        <f>VLOOKUP(M374,Coefficients!$E$4:$I$7,3)</f>
        <v>0.43099999999999999</v>
      </c>
      <c r="BI374" s="136">
        <f t="shared" si="513"/>
        <v>2.5000000000000001E-2</v>
      </c>
      <c r="BJ374" s="50">
        <f t="shared" si="514"/>
        <v>0.42947383606557377</v>
      </c>
      <c r="BK374" s="134">
        <f t="shared" si="515"/>
        <v>25.992352737976972</v>
      </c>
      <c r="BL374" s="46"/>
      <c r="CB374" s="205" t="str">
        <f t="shared" si="529"/>
        <v>splash</v>
      </c>
      <c r="CC374" s="212">
        <f t="shared" si="530"/>
        <v>1</v>
      </c>
      <c r="CD374" s="205">
        <f>IF(CB374="atmospheric",IF(CC374&gt;=1,Coefficients!$T$5,Coefficients!$T$4),Coefficients!$T$3)</f>
        <v>7.35</v>
      </c>
      <c r="CE374" s="136">
        <f>IF(S374&lt;Coefficients!$V$3,Coefficients!$X$3-(Coefficients!$X$4-Coefficients!$X$3)*(Coefficients!$V$3-S374)/(Coefficients!$V$4-Coefficients!$V$3),IF(S374&gt;Coefficients!$V$6,(Coefficients!$X$6-Coefficients!$X$5)*(S374-Coefficients!$V$6)/(Coefficients!$V$6-Coefficients!$V$5)+Coefficients!$X$6,VLOOKUP(S374,Coefficients!$V$3:$X$6,3)))</f>
        <v>5.1999999999999975</v>
      </c>
      <c r="CF374" s="119">
        <f t="shared" si="516"/>
        <v>1.6409601519999992E-4</v>
      </c>
      <c r="CG374" s="136">
        <f>VLOOKUP(CB374,Coefficients!$Z$4:$AD$7,4,FALSE)</f>
        <v>0.26500000000000001</v>
      </c>
      <c r="CH374" s="136">
        <f>VLOOKUP(CB374,Coefficients!$Z$4:$AD$7,2,FALSE)</f>
        <v>0.37</v>
      </c>
      <c r="CI374" s="214">
        <f t="shared" si="531"/>
        <v>6.6560824510519527</v>
      </c>
      <c r="CJ374" s="47">
        <f t="shared" si="532"/>
        <v>1.030426340567165</v>
      </c>
      <c r="CK374" s="34">
        <v>3.35</v>
      </c>
      <c r="CL374" s="52">
        <f t="shared" si="517"/>
        <v>0.30758995240810894</v>
      </c>
      <c r="CM374" s="204">
        <f>VLOOKUP(N374,Coefficients!$E$12:$I$16,3)</f>
        <v>6.0350000000000001</v>
      </c>
      <c r="CN374" s="205">
        <f t="shared" si="518"/>
        <v>2.5000000000000001E-2</v>
      </c>
      <c r="CO374" s="203">
        <f t="shared" si="519"/>
        <v>6.0136301639344261</v>
      </c>
      <c r="CP374" s="189">
        <f t="shared" si="520"/>
        <v>363.95324541459644</v>
      </c>
      <c r="DV374" s="48">
        <f t="shared" si="533"/>
        <v>2.4731903187514646E-2</v>
      </c>
    </row>
    <row r="375" spans="1:126" s="135" customFormat="1" outlineLevel="1">
      <c r="A375" s="133"/>
      <c r="B375" s="56" t="s">
        <v>89</v>
      </c>
      <c r="C375" s="56" t="s">
        <v>189</v>
      </c>
      <c r="D375" s="56">
        <v>2061</v>
      </c>
      <c r="E375" s="57">
        <f>'MRI-CGCM2.3.2 (Likely)'!N89</f>
        <v>20.594000000000001</v>
      </c>
      <c r="F375" s="57">
        <f>'MRI-CGCM2.3.2 (Likely)'!T89</f>
        <v>61.461562499999999</v>
      </c>
      <c r="G375" s="57">
        <f>'MRI-CGCM2.3.2 (Likely)'!L89</f>
        <v>571.35</v>
      </c>
      <c r="H375" s="146">
        <f t="shared" si="470"/>
        <v>2007</v>
      </c>
      <c r="I375" s="141" t="str">
        <f t="shared" si="471"/>
        <v>Pile No 243 @ Berth 107</v>
      </c>
      <c r="J375" s="205" t="str">
        <f t="shared" si="472"/>
        <v>splash</v>
      </c>
      <c r="K375" s="212">
        <f t="shared" si="473"/>
        <v>1</v>
      </c>
      <c r="L375" s="146" t="str">
        <f t="shared" si="474"/>
        <v>C1</v>
      </c>
      <c r="M375" s="146" t="str">
        <f t="shared" si="475"/>
        <v>CB4</v>
      </c>
      <c r="N375" s="146" t="str">
        <f t="shared" si="476"/>
        <v>CL5</v>
      </c>
      <c r="O375" s="146">
        <f t="shared" si="477"/>
        <v>0</v>
      </c>
      <c r="P375" s="146">
        <f t="shared" si="478"/>
        <v>50</v>
      </c>
      <c r="Q375" s="146">
        <f t="shared" si="479"/>
        <v>1200</v>
      </c>
      <c r="R375" s="146">
        <f t="shared" si="480"/>
        <v>60</v>
      </c>
      <c r="S375" s="146">
        <f t="shared" si="481"/>
        <v>0.37</v>
      </c>
      <c r="T375" s="146">
        <f t="shared" si="482"/>
        <v>310</v>
      </c>
      <c r="U375" s="205"/>
      <c r="V375" s="237">
        <f t="shared" si="501"/>
        <v>8.096233808374538E-2</v>
      </c>
      <c r="W375" s="214">
        <f t="shared" si="502"/>
        <v>2.9188907611513235</v>
      </c>
      <c r="X375" s="205"/>
      <c r="Y375" s="238">
        <f t="shared" si="503"/>
        <v>0.31238186509497423</v>
      </c>
      <c r="Z375" s="214">
        <f t="shared" si="504"/>
        <v>1.0464792480681637</v>
      </c>
      <c r="AA375" s="205"/>
      <c r="AB375" s="207">
        <f>INDEX(Coefficients!$O$3:$O$7,MATCH(S375,Coefficients!$O$3:$O$7))</f>
        <v>0.3</v>
      </c>
      <c r="AC375" s="207">
        <f>INDEX(Coefficients!$O$3:$O$7,MATCH(S375,Coefficients!$O$3:$O$7)+1)</f>
        <v>0.4</v>
      </c>
      <c r="AD375" s="212">
        <f>INDEX(Coefficients!$P$3:$P$7,MATCH(S375,Coefficients!$O$3:$O$7))</f>
        <v>50</v>
      </c>
      <c r="AE375" s="212">
        <f>INDEX(Coefficients!$P$3:$P$7,MATCH(S375,Coefficients!$O$3:$O$7)+1)</f>
        <v>41.8</v>
      </c>
      <c r="AF375" s="212">
        <f t="shared" si="483"/>
        <v>44.26</v>
      </c>
      <c r="AG375" s="136">
        <f t="shared" si="521"/>
        <v>2061</v>
      </c>
      <c r="AH375" s="137">
        <f t="shared" si="522"/>
        <v>20.594000000000001</v>
      </c>
      <c r="AI375" s="207">
        <f t="shared" si="505"/>
        <v>1231.954</v>
      </c>
      <c r="AJ375" s="213">
        <f t="shared" si="506"/>
        <v>19.870225806451611</v>
      </c>
      <c r="AK375" s="136">
        <v>73</v>
      </c>
      <c r="AL375" s="137">
        <f t="shared" si="523"/>
        <v>61.461562499999999</v>
      </c>
      <c r="AM375" s="214">
        <f t="shared" si="524"/>
        <v>0.99198137658081009</v>
      </c>
      <c r="AN375" s="207">
        <f>INDEX(Coefficients!$K$3:$K$10,MATCH(S375,Coefficients!$K$3:$K$10))</f>
        <v>0.35</v>
      </c>
      <c r="AO375" s="207">
        <f>INDEX(Coefficients!$K$3:$K$10,MATCH(S375,Coefficients!$K$3:$K$10)+1)</f>
        <v>0.4</v>
      </c>
      <c r="AP375" s="207">
        <f>INDEX(Coefficients!$L$3:$L$10,MATCH(S375,Coefficients!$K$3:$K$10))</f>
        <v>0.19142307491680963</v>
      </c>
      <c r="AQ375" s="207">
        <f>INDEX(Coefficients!$L$3:$L$10,MATCH(S375,Coefficients!$K$3:$K$10)+1)</f>
        <v>0.35425563574488944</v>
      </c>
      <c r="AR375" s="214">
        <f>INDEX(Coefficients!$M$3:$M$10,MATCH(S375,Coefficients!$K$3:$K$10))</f>
        <v>0.20023799980895765</v>
      </c>
      <c r="AS375" s="214">
        <f>INDEX(Coefficients!$M$3:$M$10,MATCH(S375,Coefficients!$K$3:$K$10)+1)</f>
        <v>0.20987997823914079</v>
      </c>
      <c r="AT375" s="92">
        <f t="shared" si="507"/>
        <v>2.5655609924804158E-5</v>
      </c>
      <c r="AU375" s="140">
        <f t="shared" si="488"/>
        <v>0.20409479118103091</v>
      </c>
      <c r="AV375" s="215">
        <f t="shared" si="508"/>
        <v>1.1050057457565984E-5</v>
      </c>
      <c r="AW375" s="118">
        <f t="shared" si="509"/>
        <v>3.4870584548415788E-2</v>
      </c>
      <c r="AX375" s="136">
        <f t="shared" si="489"/>
        <v>0.71366705445737511</v>
      </c>
      <c r="AY375" s="205">
        <f t="shared" si="525"/>
        <v>84.741590689541354</v>
      </c>
      <c r="AZ375" s="137">
        <f t="shared" si="526"/>
        <v>571.35</v>
      </c>
      <c r="BA375" s="213">
        <f t="shared" si="510"/>
        <v>28446.599999999995</v>
      </c>
      <c r="BB375" s="228">
        <f t="shared" si="511"/>
        <v>8.7175064516129019E-4</v>
      </c>
      <c r="BC375" s="136" t="str">
        <f t="shared" si="492"/>
        <v>YES</v>
      </c>
      <c r="BD375" s="209">
        <f t="shared" si="527"/>
        <v>4.0481169041872693</v>
      </c>
      <c r="BE375" s="55">
        <f t="shared" si="494"/>
        <v>8.096233808374538E-2</v>
      </c>
      <c r="BF375" s="126">
        <f t="shared" si="528"/>
        <v>2.9188907611513235</v>
      </c>
      <c r="BG375" s="46">
        <f t="shared" si="512"/>
        <v>-0.85543061323873604</v>
      </c>
      <c r="BH375" s="204">
        <f>VLOOKUP(M375,Coefficients!$E$4:$I$7,3)</f>
        <v>0.43099999999999999</v>
      </c>
      <c r="BI375" s="136">
        <f t="shared" si="513"/>
        <v>2.5000000000000001E-2</v>
      </c>
      <c r="BJ375" s="50">
        <f t="shared" si="514"/>
        <v>0.42960168306451607</v>
      </c>
      <c r="BK375" s="134">
        <f t="shared" si="515"/>
        <v>26.421954421041487</v>
      </c>
      <c r="BL375" s="46"/>
      <c r="CB375" s="205" t="str">
        <f t="shared" si="529"/>
        <v>splash</v>
      </c>
      <c r="CC375" s="212">
        <f t="shared" si="530"/>
        <v>1</v>
      </c>
      <c r="CD375" s="205">
        <f>IF(CB375="atmospheric",IF(CC375&gt;=1,Coefficients!$T$5,Coefficients!$T$4),Coefficients!$T$3)</f>
        <v>7.35</v>
      </c>
      <c r="CE375" s="136">
        <f>IF(S375&lt;Coefficients!$V$3,Coefficients!$X$3-(Coefficients!$X$4-Coefficients!$X$3)*(Coefficients!$V$3-S375)/(Coefficients!$V$4-Coefficients!$V$3),IF(S375&gt;Coefficients!$V$6,(Coefficients!$X$6-Coefficients!$X$5)*(S375-Coefficients!$V$6)/(Coefficients!$V$6-Coefficients!$V$5)+Coefficients!$X$6,VLOOKUP(S375,Coefficients!$V$3:$X$6,3)))</f>
        <v>5.1999999999999975</v>
      </c>
      <c r="CF375" s="119">
        <f t="shared" si="516"/>
        <v>1.6409601519999992E-4</v>
      </c>
      <c r="CG375" s="136">
        <f>VLOOKUP(CB375,Coefficients!$Z$4:$AD$7,4,FALSE)</f>
        <v>0.26500000000000001</v>
      </c>
      <c r="CH375" s="136">
        <f>VLOOKUP(CB375,Coefficients!$Z$4:$AD$7,2,FALSE)</f>
        <v>0.37</v>
      </c>
      <c r="CI375" s="214">
        <f t="shared" si="531"/>
        <v>6.6551065092084132</v>
      </c>
      <c r="CJ375" s="47">
        <f t="shared" si="532"/>
        <v>1.0464792480681637</v>
      </c>
      <c r="CK375" s="34">
        <v>3.35</v>
      </c>
      <c r="CL375" s="52">
        <f t="shared" si="517"/>
        <v>0.31238186509497423</v>
      </c>
      <c r="CM375" s="204">
        <f>VLOOKUP(N375,Coefficients!$E$12:$I$16,3)</f>
        <v>6.0350000000000001</v>
      </c>
      <c r="CN375" s="205">
        <f t="shared" si="518"/>
        <v>2.5000000000000001E-2</v>
      </c>
      <c r="CO375" s="203">
        <f t="shared" si="519"/>
        <v>6.0154203185483865</v>
      </c>
      <c r="CP375" s="189">
        <f t="shared" si="520"/>
        <v>369.9686657331448</v>
      </c>
      <c r="DV375" s="48">
        <f t="shared" si="533"/>
        <v>2.5291166173050245E-2</v>
      </c>
    </row>
    <row r="376" spans="1:126" s="135" customFormat="1" outlineLevel="1">
      <c r="A376" s="133"/>
      <c r="B376" s="56" t="s">
        <v>89</v>
      </c>
      <c r="C376" s="56" t="s">
        <v>189</v>
      </c>
      <c r="D376" s="56">
        <v>2062</v>
      </c>
      <c r="E376" s="57">
        <f>'MRI-CGCM2.3.2 (Likely)'!N90</f>
        <v>20.618000000000002</v>
      </c>
      <c r="F376" s="57">
        <f>'MRI-CGCM2.3.2 (Likely)'!T90</f>
        <v>61.445</v>
      </c>
      <c r="G376" s="57">
        <f>'MRI-CGCM2.3.2 (Likely)'!L90</f>
        <v>575.20000000000005</v>
      </c>
      <c r="H376" s="146">
        <f t="shared" si="470"/>
        <v>2007</v>
      </c>
      <c r="I376" s="141" t="str">
        <f t="shared" si="471"/>
        <v>Pile No 243 @ Berth 107</v>
      </c>
      <c r="J376" s="205" t="str">
        <f t="shared" si="472"/>
        <v>splash</v>
      </c>
      <c r="K376" s="212">
        <f t="shared" si="473"/>
        <v>1</v>
      </c>
      <c r="L376" s="146" t="str">
        <f t="shared" si="474"/>
        <v>C1</v>
      </c>
      <c r="M376" s="146" t="str">
        <f t="shared" si="475"/>
        <v>CB4</v>
      </c>
      <c r="N376" s="146" t="str">
        <f t="shared" si="476"/>
        <v>CL5</v>
      </c>
      <c r="O376" s="146">
        <f t="shared" si="477"/>
        <v>0</v>
      </c>
      <c r="P376" s="146">
        <f t="shared" si="478"/>
        <v>50</v>
      </c>
      <c r="Q376" s="146">
        <f t="shared" si="479"/>
        <v>1200</v>
      </c>
      <c r="R376" s="146">
        <f t="shared" si="480"/>
        <v>60</v>
      </c>
      <c r="S376" s="146">
        <f t="shared" si="481"/>
        <v>0.37</v>
      </c>
      <c r="T376" s="146">
        <f t="shared" si="482"/>
        <v>310</v>
      </c>
      <c r="U376" s="205"/>
      <c r="V376" s="237">
        <f t="shared" si="501"/>
        <v>8.1516780140616585E-2</v>
      </c>
      <c r="W376" s="214">
        <f t="shared" si="502"/>
        <v>2.9466128639948836</v>
      </c>
      <c r="X376" s="205"/>
      <c r="Y376" s="238">
        <f t="shared" si="503"/>
        <v>0.31713206854525339</v>
      </c>
      <c r="Z376" s="214">
        <f t="shared" si="504"/>
        <v>1.062392429626599</v>
      </c>
      <c r="AA376" s="205"/>
      <c r="AB376" s="207">
        <f>INDEX(Coefficients!$O$3:$O$7,MATCH(S376,Coefficients!$O$3:$O$7))</f>
        <v>0.3</v>
      </c>
      <c r="AC376" s="207">
        <f>INDEX(Coefficients!$O$3:$O$7,MATCH(S376,Coefficients!$O$3:$O$7)+1)</f>
        <v>0.4</v>
      </c>
      <c r="AD376" s="212">
        <f>INDEX(Coefficients!$P$3:$P$7,MATCH(S376,Coefficients!$O$3:$O$7))</f>
        <v>50</v>
      </c>
      <c r="AE376" s="212">
        <f>INDEX(Coefficients!$P$3:$P$7,MATCH(S376,Coefficients!$O$3:$O$7)+1)</f>
        <v>41.8</v>
      </c>
      <c r="AF376" s="212">
        <f t="shared" si="483"/>
        <v>44.26</v>
      </c>
      <c r="AG376" s="136">
        <f t="shared" si="521"/>
        <v>2062</v>
      </c>
      <c r="AH376" s="137">
        <f t="shared" si="522"/>
        <v>20.618000000000002</v>
      </c>
      <c r="AI376" s="207">
        <f t="shared" si="505"/>
        <v>1252.5719999999999</v>
      </c>
      <c r="AJ376" s="213">
        <f t="shared" si="506"/>
        <v>19.882095238095236</v>
      </c>
      <c r="AK376" s="136">
        <v>74</v>
      </c>
      <c r="AL376" s="137">
        <f t="shared" si="523"/>
        <v>61.445</v>
      </c>
      <c r="AM376" s="214">
        <f t="shared" si="524"/>
        <v>0.99271239237303255</v>
      </c>
      <c r="AN376" s="207">
        <f>INDEX(Coefficients!$K$3:$K$10,MATCH(S376,Coefficients!$K$3:$K$10))</f>
        <v>0.35</v>
      </c>
      <c r="AO376" s="207">
        <f>INDEX(Coefficients!$K$3:$K$10,MATCH(S376,Coefficients!$K$3:$K$10)+1)</f>
        <v>0.4</v>
      </c>
      <c r="AP376" s="207">
        <f>INDEX(Coefficients!$L$3:$L$10,MATCH(S376,Coefficients!$K$3:$K$10))</f>
        <v>0.19142307491680963</v>
      </c>
      <c r="AQ376" s="207">
        <f>INDEX(Coefficients!$L$3:$L$10,MATCH(S376,Coefficients!$K$3:$K$10)+1)</f>
        <v>0.35425563574488944</v>
      </c>
      <c r="AR376" s="214">
        <f>INDEX(Coefficients!$M$3:$M$10,MATCH(S376,Coefficients!$K$3:$K$10))</f>
        <v>0.20023799980895765</v>
      </c>
      <c r="AS376" s="214">
        <f>INDEX(Coefficients!$M$3:$M$10,MATCH(S376,Coefficients!$K$3:$K$10)+1)</f>
        <v>0.20987997823914079</v>
      </c>
      <c r="AT376" s="92">
        <f t="shared" si="507"/>
        <v>2.5655609924804158E-5</v>
      </c>
      <c r="AU376" s="140">
        <f t="shared" si="488"/>
        <v>0.20409479118103091</v>
      </c>
      <c r="AV376" s="215">
        <f t="shared" si="508"/>
        <v>1.1014031396153924E-5</v>
      </c>
      <c r="AW376" s="118">
        <f t="shared" si="509"/>
        <v>3.4756897373010603E-2</v>
      </c>
      <c r="AX376" s="136">
        <f t="shared" si="489"/>
        <v>0.71366705445737511</v>
      </c>
      <c r="AY376" s="205">
        <f t="shared" si="525"/>
        <v>84.741590689541354</v>
      </c>
      <c r="AZ376" s="137">
        <f t="shared" si="526"/>
        <v>575.20000000000005</v>
      </c>
      <c r="BA376" s="213">
        <f t="shared" si="510"/>
        <v>29021.799999999996</v>
      </c>
      <c r="BB376" s="228">
        <f t="shared" si="511"/>
        <v>8.7526063492063483E-4</v>
      </c>
      <c r="BC376" s="136" t="str">
        <f t="shared" si="492"/>
        <v>YES</v>
      </c>
      <c r="BD376" s="209">
        <f t="shared" si="527"/>
        <v>4.0758390070308295</v>
      </c>
      <c r="BE376" s="55">
        <f t="shared" si="494"/>
        <v>8.1516780140616585E-2</v>
      </c>
      <c r="BF376" s="126">
        <f t="shared" si="528"/>
        <v>2.9466128639948836</v>
      </c>
      <c r="BG376" s="46">
        <f t="shared" si="512"/>
        <v>-0.85624120275764826</v>
      </c>
      <c r="BH376" s="204">
        <f>VLOOKUP(M376,Coefficients!$E$4:$I$7,3)</f>
        <v>0.43099999999999999</v>
      </c>
      <c r="BI376" s="136">
        <f t="shared" si="513"/>
        <v>2.5000000000000001E-2</v>
      </c>
      <c r="BJ376" s="50">
        <f t="shared" si="514"/>
        <v>0.42972957619047619</v>
      </c>
      <c r="BK376" s="134">
        <f t="shared" si="515"/>
        <v>26.851683997231962</v>
      </c>
      <c r="BL376" s="46"/>
      <c r="CB376" s="205" t="str">
        <f t="shared" si="529"/>
        <v>splash</v>
      </c>
      <c r="CC376" s="212">
        <f t="shared" si="530"/>
        <v>1</v>
      </c>
      <c r="CD376" s="205">
        <f>IF(CB376="atmospheric",IF(CC376&gt;=1,Coefficients!$T$5,Coefficients!$T$4),Coefficients!$T$3)</f>
        <v>7.35</v>
      </c>
      <c r="CE376" s="136">
        <f>IF(S376&lt;Coefficients!$V$3,Coefficients!$X$3-(Coefficients!$X$4-Coefficients!$X$3)*(Coefficients!$V$3-S376)/(Coefficients!$V$4-Coefficients!$V$3),IF(S376&gt;Coefficients!$V$6,(Coefficients!$X$6-Coefficients!$X$5)*(S376-Coefficients!$V$6)/(Coefficients!$V$6-Coefficients!$V$5)+Coefficients!$X$6,VLOOKUP(S376,Coefficients!$V$3:$X$6,3)))</f>
        <v>5.1999999999999975</v>
      </c>
      <c r="CF376" s="119">
        <f t="shared" si="516"/>
        <v>1.6409601519999992E-4</v>
      </c>
      <c r="CG376" s="136">
        <f>VLOOKUP(CB376,Coefficients!$Z$4:$AD$7,4,FALSE)</f>
        <v>0.26500000000000001</v>
      </c>
      <c r="CH376" s="136">
        <f>VLOOKUP(CB376,Coefficients!$Z$4:$AD$7,2,FALSE)</f>
        <v>0.37</v>
      </c>
      <c r="CI376" s="214">
        <f t="shared" si="531"/>
        <v>6.654126216969642</v>
      </c>
      <c r="CJ376" s="47">
        <f t="shared" si="532"/>
        <v>1.062392429626599</v>
      </c>
      <c r="CK376" s="34">
        <v>3.35</v>
      </c>
      <c r="CL376" s="52">
        <f t="shared" si="517"/>
        <v>0.31713206854525339</v>
      </c>
      <c r="CM376" s="204">
        <f>VLOOKUP(N376,Coefficients!$E$12:$I$16,3)</f>
        <v>6.0350000000000001</v>
      </c>
      <c r="CN376" s="205">
        <f t="shared" si="518"/>
        <v>2.5000000000000001E-2</v>
      </c>
      <c r="CO376" s="203">
        <f t="shared" si="519"/>
        <v>6.0172111190476185</v>
      </c>
      <c r="CP376" s="189">
        <f t="shared" si="520"/>
        <v>375.9858768521924</v>
      </c>
      <c r="DV376" s="48">
        <f t="shared" si="533"/>
        <v>2.5851585107142368E-2</v>
      </c>
    </row>
    <row r="377" spans="1:126" s="135" customFormat="1" outlineLevel="1">
      <c r="A377" s="133"/>
      <c r="B377" s="56" t="s">
        <v>89</v>
      </c>
      <c r="C377" s="56" t="s">
        <v>189</v>
      </c>
      <c r="D377" s="56">
        <v>2063</v>
      </c>
      <c r="E377" s="57">
        <f>'MRI-CGCM2.3.2 (Likely)'!N91</f>
        <v>20.642000000000003</v>
      </c>
      <c r="F377" s="57">
        <f>'MRI-CGCM2.3.2 (Likely)'!T91</f>
        <v>61.428437500000001</v>
      </c>
      <c r="G377" s="57">
        <f>'MRI-CGCM2.3.2 (Likely)'!L91</f>
        <v>579.05000000000007</v>
      </c>
      <c r="H377" s="146">
        <f t="shared" si="470"/>
        <v>2007</v>
      </c>
      <c r="I377" s="141" t="str">
        <f t="shared" si="471"/>
        <v>Pile No 243 @ Berth 107</v>
      </c>
      <c r="J377" s="205" t="str">
        <f t="shared" si="472"/>
        <v>splash</v>
      </c>
      <c r="K377" s="212">
        <f t="shared" si="473"/>
        <v>1</v>
      </c>
      <c r="L377" s="146" t="str">
        <f t="shared" si="474"/>
        <v>C1</v>
      </c>
      <c r="M377" s="146" t="str">
        <f t="shared" si="475"/>
        <v>CB4</v>
      </c>
      <c r="N377" s="146" t="str">
        <f t="shared" si="476"/>
        <v>CL5</v>
      </c>
      <c r="O377" s="146">
        <f t="shared" si="477"/>
        <v>0</v>
      </c>
      <c r="P377" s="146">
        <f t="shared" si="478"/>
        <v>50</v>
      </c>
      <c r="Q377" s="146">
        <f t="shared" si="479"/>
        <v>1200</v>
      </c>
      <c r="R377" s="146">
        <f t="shared" si="480"/>
        <v>60</v>
      </c>
      <c r="S377" s="146">
        <f t="shared" si="481"/>
        <v>0.37</v>
      </c>
      <c r="T377" s="146">
        <f t="shared" si="482"/>
        <v>310</v>
      </c>
      <c r="U377" s="205"/>
      <c r="V377" s="237">
        <f t="shared" si="501"/>
        <v>8.2068834062257637E-2</v>
      </c>
      <c r="W377" s="214">
        <f t="shared" si="502"/>
        <v>2.974215560076936</v>
      </c>
      <c r="X377" s="205"/>
      <c r="Y377" s="238">
        <f t="shared" si="503"/>
        <v>0.32184110063387628</v>
      </c>
      <c r="Z377" s="214">
        <f t="shared" si="504"/>
        <v>1.0781676871234855</v>
      </c>
      <c r="AA377" s="205"/>
      <c r="AB377" s="207">
        <f>INDEX(Coefficients!$O$3:$O$7,MATCH(S377,Coefficients!$O$3:$O$7))</f>
        <v>0.3</v>
      </c>
      <c r="AC377" s="207">
        <f>INDEX(Coefficients!$O$3:$O$7,MATCH(S377,Coefficients!$O$3:$O$7)+1)</f>
        <v>0.4</v>
      </c>
      <c r="AD377" s="212">
        <f>INDEX(Coefficients!$P$3:$P$7,MATCH(S377,Coefficients!$O$3:$O$7))</f>
        <v>50</v>
      </c>
      <c r="AE377" s="212">
        <f>INDEX(Coefficients!$P$3:$P$7,MATCH(S377,Coefficients!$O$3:$O$7)+1)</f>
        <v>41.8</v>
      </c>
      <c r="AF377" s="212">
        <f t="shared" si="483"/>
        <v>44.26</v>
      </c>
      <c r="AG377" s="136">
        <f t="shared" si="521"/>
        <v>2063</v>
      </c>
      <c r="AH377" s="137">
        <f t="shared" si="522"/>
        <v>20.642000000000003</v>
      </c>
      <c r="AI377" s="207">
        <f t="shared" si="505"/>
        <v>1273.2139999999999</v>
      </c>
      <c r="AJ377" s="213">
        <f t="shared" si="506"/>
        <v>19.893968749999999</v>
      </c>
      <c r="AK377" s="136">
        <v>75</v>
      </c>
      <c r="AL377" s="137">
        <f t="shared" si="523"/>
        <v>61.428437500000001</v>
      </c>
      <c r="AM377" s="214">
        <f t="shared" si="524"/>
        <v>0.99344413909795959</v>
      </c>
      <c r="AN377" s="207">
        <f>INDEX(Coefficients!$K$3:$K$10,MATCH(S377,Coefficients!$K$3:$K$10))</f>
        <v>0.35</v>
      </c>
      <c r="AO377" s="207">
        <f>INDEX(Coefficients!$K$3:$K$10,MATCH(S377,Coefficients!$K$3:$K$10)+1)</f>
        <v>0.4</v>
      </c>
      <c r="AP377" s="207">
        <f>INDEX(Coefficients!$L$3:$L$10,MATCH(S377,Coefficients!$K$3:$K$10))</f>
        <v>0.19142307491680963</v>
      </c>
      <c r="AQ377" s="207">
        <f>INDEX(Coefficients!$L$3:$L$10,MATCH(S377,Coefficients!$K$3:$K$10)+1)</f>
        <v>0.35425563574488944</v>
      </c>
      <c r="AR377" s="214">
        <f>INDEX(Coefficients!$M$3:$M$10,MATCH(S377,Coefficients!$K$3:$K$10))</f>
        <v>0.20023799980895765</v>
      </c>
      <c r="AS377" s="214">
        <f>INDEX(Coefficients!$M$3:$M$10,MATCH(S377,Coefficients!$K$3:$K$10)+1)</f>
        <v>0.20987997823914079</v>
      </c>
      <c r="AT377" s="92">
        <f t="shared" si="507"/>
        <v>2.5655609924804158E-5</v>
      </c>
      <c r="AU377" s="140">
        <f t="shared" si="488"/>
        <v>0.20409479118103091</v>
      </c>
      <c r="AV377" s="215">
        <f t="shared" si="508"/>
        <v>1.0978687394163993E-5</v>
      </c>
      <c r="AW377" s="118">
        <f t="shared" si="509"/>
        <v>3.4645362567476599E-2</v>
      </c>
      <c r="AX377" s="136">
        <f t="shared" si="489"/>
        <v>0.71366705445737511</v>
      </c>
      <c r="AY377" s="205">
        <f t="shared" si="525"/>
        <v>84.741590689541354</v>
      </c>
      <c r="AZ377" s="137">
        <f t="shared" si="526"/>
        <v>579.05000000000007</v>
      </c>
      <c r="BA377" s="213">
        <f t="shared" si="510"/>
        <v>29600.849999999995</v>
      </c>
      <c r="BB377" s="228">
        <f t="shared" si="511"/>
        <v>8.7877523437499981E-4</v>
      </c>
      <c r="BC377" s="136" t="str">
        <f t="shared" si="492"/>
        <v>YES</v>
      </c>
      <c r="BD377" s="209">
        <f t="shared" si="527"/>
        <v>4.1034417031128818</v>
      </c>
      <c r="BE377" s="55">
        <f t="shared" si="494"/>
        <v>8.2068834062257637E-2</v>
      </c>
      <c r="BF377" s="126">
        <f t="shared" si="528"/>
        <v>2.974215560076936</v>
      </c>
      <c r="BG377" s="46">
        <f t="shared" si="512"/>
        <v>-0.85702999610859709</v>
      </c>
      <c r="BH377" s="204">
        <f>VLOOKUP(M377,Coefficients!$E$4:$I$7,3)</f>
        <v>0.43099999999999999</v>
      </c>
      <c r="BI377" s="136">
        <f t="shared" si="513"/>
        <v>2.5000000000000001E-2</v>
      </c>
      <c r="BJ377" s="50">
        <f t="shared" si="514"/>
        <v>0.42985751328124999</v>
      </c>
      <c r="BK377" s="134">
        <f t="shared" si="515"/>
        <v>27.281541510513211</v>
      </c>
      <c r="BL377" s="46"/>
      <c r="CB377" s="205" t="str">
        <f t="shared" si="529"/>
        <v>splash</v>
      </c>
      <c r="CC377" s="212">
        <f t="shared" si="530"/>
        <v>1</v>
      </c>
      <c r="CD377" s="205">
        <f>IF(CB377="atmospheric",IF(CC377&gt;=1,Coefficients!$T$5,Coefficients!$T$4),Coefficients!$T$3)</f>
        <v>7.35</v>
      </c>
      <c r="CE377" s="136">
        <f>IF(S377&lt;Coefficients!$V$3,Coefficients!$X$3-(Coefficients!$X$4-Coefficients!$X$3)*(Coefficients!$V$3-S377)/(Coefficients!$V$4-Coefficients!$V$3),IF(S377&gt;Coefficients!$V$6,(Coefficients!$X$6-Coefficients!$X$5)*(S377-Coefficients!$V$6)/(Coefficients!$V$6-Coefficients!$V$5)+Coefficients!$X$6,VLOOKUP(S377,Coefficients!$V$3:$X$6,3)))</f>
        <v>5.1999999999999975</v>
      </c>
      <c r="CF377" s="119">
        <f t="shared" si="516"/>
        <v>1.6409601519999992E-4</v>
      </c>
      <c r="CG377" s="136">
        <f>VLOOKUP(CB377,Coefficients!$Z$4:$AD$7,4,FALSE)</f>
        <v>0.26500000000000001</v>
      </c>
      <c r="CH377" s="136">
        <f>VLOOKUP(CB377,Coefficients!$Z$4:$AD$7,2,FALSE)</f>
        <v>0.37</v>
      </c>
      <c r="CI377" s="214">
        <f t="shared" si="531"/>
        <v>6.6531418381428331</v>
      </c>
      <c r="CJ377" s="47">
        <f t="shared" si="532"/>
        <v>1.0781676871234855</v>
      </c>
      <c r="CK377" s="34">
        <v>3.35</v>
      </c>
      <c r="CL377" s="52">
        <f t="shared" si="517"/>
        <v>0.32184110063387628</v>
      </c>
      <c r="CM377" s="204">
        <f>VLOOKUP(N377,Coefficients!$E$12:$I$16,3)</f>
        <v>6.0350000000000001</v>
      </c>
      <c r="CN377" s="205">
        <f t="shared" si="518"/>
        <v>2.5000000000000001E-2</v>
      </c>
      <c r="CO377" s="203">
        <f t="shared" si="519"/>
        <v>6.0190025351562495</v>
      </c>
      <c r="CP377" s="189">
        <f t="shared" si="520"/>
        <v>382.00487938734864</v>
      </c>
      <c r="DV377" s="48">
        <f t="shared" si="533"/>
        <v>2.6413123882335954E-2</v>
      </c>
    </row>
    <row r="378" spans="1:126" s="135" customFormat="1" outlineLevel="1">
      <c r="A378" s="133"/>
      <c r="B378" s="56" t="s">
        <v>89</v>
      </c>
      <c r="C378" s="56" t="s">
        <v>189</v>
      </c>
      <c r="D378" s="56">
        <v>2064</v>
      </c>
      <c r="E378" s="57">
        <f>'MRI-CGCM2.3.2 (Likely)'!N92</f>
        <v>20.666</v>
      </c>
      <c r="F378" s="57">
        <f>'MRI-CGCM2.3.2 (Likely)'!T92</f>
        <v>61.411875000000002</v>
      </c>
      <c r="G378" s="57">
        <f>'MRI-CGCM2.3.2 (Likely)'!L92</f>
        <v>582.90000000000009</v>
      </c>
      <c r="H378" s="146">
        <f t="shared" ref="H378:H384" si="534">$H$26</f>
        <v>2007</v>
      </c>
      <c r="I378" s="141" t="str">
        <f t="shared" ref="I378:I384" si="535">$I$26</f>
        <v>Pile No 243 @ Berth 107</v>
      </c>
      <c r="J378" s="205" t="str">
        <f t="shared" ref="J378:J384" si="536">$J$26</f>
        <v>splash</v>
      </c>
      <c r="K378" s="212">
        <f t="shared" ref="K378:K384" si="537">$K$26</f>
        <v>1</v>
      </c>
      <c r="L378" s="146" t="str">
        <f t="shared" ref="L378:L384" si="538">$L$26</f>
        <v>C1</v>
      </c>
      <c r="M378" s="146" t="str">
        <f t="shared" ref="M378:M384" si="539">$M$26</f>
        <v>CB4</v>
      </c>
      <c r="N378" s="146" t="str">
        <f t="shared" ref="N378:N384" si="540">$N$26</f>
        <v>CL5</v>
      </c>
      <c r="O378" s="146">
        <f t="shared" ref="O378:O384" si="541">$O$26</f>
        <v>0</v>
      </c>
      <c r="P378" s="146">
        <f t="shared" ref="P378:P384" si="542">$P$26</f>
        <v>50</v>
      </c>
      <c r="Q378" s="146">
        <f t="shared" ref="Q378:Q384" si="543">$Q$26</f>
        <v>1200</v>
      </c>
      <c r="R378" s="146">
        <f t="shared" ref="R378:R384" si="544">$R$26</f>
        <v>60</v>
      </c>
      <c r="S378" s="146">
        <f t="shared" ref="S378:S384" si="545">$S$26</f>
        <v>0.37</v>
      </c>
      <c r="T378" s="146">
        <f t="shared" ref="T378:T384" si="546">$T$26</f>
        <v>310</v>
      </c>
      <c r="U378" s="205"/>
      <c r="V378" s="237">
        <f t="shared" si="501"/>
        <v>8.2618571890383644E-2</v>
      </c>
      <c r="W378" s="214">
        <f t="shared" si="502"/>
        <v>3.0017024514832364</v>
      </c>
      <c r="X378" s="205"/>
      <c r="Y378" s="238">
        <f t="shared" si="503"/>
        <v>0.32650949908587973</v>
      </c>
      <c r="Z378" s="214">
        <f t="shared" si="504"/>
        <v>1.0938068219376971</v>
      </c>
      <c r="AA378" s="205"/>
      <c r="AB378" s="207">
        <f>INDEX(Coefficients!$O$3:$O$7,MATCH(S378,Coefficients!$O$3:$O$7))</f>
        <v>0.3</v>
      </c>
      <c r="AC378" s="207">
        <f>INDEX(Coefficients!$O$3:$O$7,MATCH(S378,Coefficients!$O$3:$O$7)+1)</f>
        <v>0.4</v>
      </c>
      <c r="AD378" s="212">
        <f>INDEX(Coefficients!$P$3:$P$7,MATCH(S378,Coefficients!$O$3:$O$7))</f>
        <v>50</v>
      </c>
      <c r="AE378" s="212">
        <f>INDEX(Coefficients!$P$3:$P$7,MATCH(S378,Coefficients!$O$3:$O$7)+1)</f>
        <v>41.8</v>
      </c>
      <c r="AF378" s="212">
        <f t="shared" ref="AF378:AF384" si="547">AD378+(S378-AB378)/(AC378-AB378)*(AE378-AD378)</f>
        <v>44.26</v>
      </c>
      <c r="AG378" s="136">
        <f t="shared" ref="AG378:AG384" si="548">D378</f>
        <v>2064</v>
      </c>
      <c r="AH378" s="137">
        <f t="shared" ref="AH378:AH384" si="549">E378</f>
        <v>20.666</v>
      </c>
      <c r="AI378" s="207">
        <f t="shared" si="505"/>
        <v>1293.8799999999999</v>
      </c>
      <c r="AJ378" s="213">
        <f t="shared" si="506"/>
        <v>19.905846153846152</v>
      </c>
      <c r="AK378" s="136">
        <v>76</v>
      </c>
      <c r="AL378" s="137">
        <f t="shared" ref="AL378:AL384" si="550">F378</f>
        <v>61.411875000000002</v>
      </c>
      <c r="AM378" s="214">
        <f t="shared" ref="AM378:AM384" si="551">EXP(AF378/RR*(1/293-1/(273+AJ378)))</f>
        <v>0.99417660590636181</v>
      </c>
      <c r="AN378" s="207">
        <f>INDEX(Coefficients!$K$3:$K$10,MATCH(S378,Coefficients!$K$3:$K$10))</f>
        <v>0.35</v>
      </c>
      <c r="AO378" s="207">
        <f>INDEX(Coefficients!$K$3:$K$10,MATCH(S378,Coefficients!$K$3:$K$10)+1)</f>
        <v>0.4</v>
      </c>
      <c r="AP378" s="207">
        <f>INDEX(Coefficients!$L$3:$L$10,MATCH(S378,Coefficients!$K$3:$K$10))</f>
        <v>0.19142307491680963</v>
      </c>
      <c r="AQ378" s="207">
        <f>INDEX(Coefficients!$L$3:$L$10,MATCH(S378,Coefficients!$K$3:$K$10)+1)</f>
        <v>0.35425563574488944</v>
      </c>
      <c r="AR378" s="214">
        <f>INDEX(Coefficients!$M$3:$M$10,MATCH(S378,Coefficients!$K$3:$K$10))</f>
        <v>0.20023799980895765</v>
      </c>
      <c r="AS378" s="214">
        <f>INDEX(Coefficients!$M$3:$M$10,MATCH(S378,Coefficients!$K$3:$K$10)+1)</f>
        <v>0.20987997823914079</v>
      </c>
      <c r="AT378" s="92">
        <f t="shared" si="507"/>
        <v>2.5655609924804158E-5</v>
      </c>
      <c r="AU378" s="140">
        <f t="shared" ref="AU378:AU384" si="552">AR378+(S378-AN378)/(AO378-AN378)*(AS378-AR378)</f>
        <v>0.20409479118103091</v>
      </c>
      <c r="AV378" s="215">
        <f t="shared" si="508"/>
        <v>1.0944002179864462E-5</v>
      </c>
      <c r="AW378" s="118">
        <f t="shared" si="509"/>
        <v>3.4535906693382148E-2</v>
      </c>
      <c r="AX378" s="136">
        <f t="shared" ref="AX378:AX384" si="553">1-EXP(-3.38*S378)</f>
        <v>0.71366705445737511</v>
      </c>
      <c r="AY378" s="205">
        <f t="shared" ref="AY378:AY384" si="554">0.75*T378*CaO*AX378*(MCO2_/MCaO)</f>
        <v>84.741590689541354</v>
      </c>
      <c r="AZ378" s="137">
        <f t="shared" ref="AZ378:AZ384" si="555">G378</f>
        <v>582.90000000000009</v>
      </c>
      <c r="BA378" s="213">
        <f t="shared" si="510"/>
        <v>30183.749999999996</v>
      </c>
      <c r="BB378" s="228">
        <f t="shared" si="511"/>
        <v>8.8229423076923081E-4</v>
      </c>
      <c r="BC378" s="136" t="str">
        <f t="shared" ref="BC378:BC384" si="556">IF(AK378&gt;=12,IF(AL378&gt;=50,"YES","NO"),"NO")</f>
        <v>YES</v>
      </c>
      <c r="BD378" s="209">
        <f t="shared" ref="BD378:BD384" si="557">IF(BC378="YES",SQRT((2*AM378*AW378/AY378)*kurban*BB378*(AG378-($C$20-1)))*(1/(AG378-($C$20-1)))^nm*1000,0)</f>
        <v>4.1309285945191823</v>
      </c>
      <c r="BE378" s="55">
        <f t="shared" ref="BE378:BE384" si="558">BD378/P378</f>
        <v>8.2618571890383644E-2</v>
      </c>
      <c r="BF378" s="126">
        <f t="shared" ref="BF378:BF384" si="559">BD378-VLOOKUP($C$20,$AG$314:$BD$384,24)</f>
        <v>3.0017024514832364</v>
      </c>
      <c r="BG378" s="46">
        <f t="shared" si="512"/>
        <v>-0.85779787164512589</v>
      </c>
      <c r="BH378" s="204">
        <f>VLOOKUP(M378,Coefficients!$E$4:$I$7,3)</f>
        <v>0.43099999999999999</v>
      </c>
      <c r="BI378" s="136">
        <f t="shared" si="513"/>
        <v>2.5000000000000001E-2</v>
      </c>
      <c r="BJ378" s="50">
        <f t="shared" si="514"/>
        <v>0.42998549230769229</v>
      </c>
      <c r="BK378" s="134">
        <f t="shared" si="515"/>
        <v>27.711527002820905</v>
      </c>
      <c r="BL378" s="46"/>
      <c r="CB378" s="205" t="str">
        <f t="shared" ref="CB378:CB384" si="560">J378</f>
        <v>splash</v>
      </c>
      <c r="CC378" s="212">
        <f t="shared" ref="CC378:CC384" si="561">K378</f>
        <v>1</v>
      </c>
      <c r="CD378" s="205">
        <f>IF(CB378="atmospheric",IF(CC378&gt;=1,Coefficients!$T$5,Coefficients!$T$4),Coefficients!$T$3)</f>
        <v>7.35</v>
      </c>
      <c r="CE378" s="136">
        <f>IF(S378&lt;Coefficients!$V$3,Coefficients!$X$3-(Coefficients!$X$4-Coefficients!$X$3)*(Coefficients!$V$3-S378)/(Coefficients!$V$4-Coefficients!$V$3),IF(S378&gt;Coefficients!$V$6,(Coefficients!$X$6-Coefficients!$X$5)*(S378-Coefficients!$V$6)/(Coefficients!$V$6-Coefficients!$V$5)+Coefficients!$X$6,VLOOKUP(S378,Coefficients!$V$3:$X$6,3)))</f>
        <v>5.1999999999999975</v>
      </c>
      <c r="CF378" s="119">
        <f t="shared" si="516"/>
        <v>1.6409601519999992E-4</v>
      </c>
      <c r="CG378" s="136">
        <f>VLOOKUP(CB378,Coefficients!$Z$4:$AD$7,4,FALSE)</f>
        <v>0.26500000000000001</v>
      </c>
      <c r="CH378" s="136">
        <f>VLOOKUP(CB378,Coefficients!$Z$4:$AD$7,2,FALSE)</f>
        <v>0.37</v>
      </c>
      <c r="CI378" s="214">
        <f t="shared" ref="CI378:CI384" si="562">CD378*(1-ERF(BD378/(2*(SQRT(CG378*kt*kc*AM378*CF378*10^6*(1/(AG378-($C$20-1)))^CH378*(AG378-($C$20-1)))))))</f>
        <v>6.6521536214962484</v>
      </c>
      <c r="CJ378" s="47">
        <f t="shared" ref="CJ378:CJ384" si="563">CD378*(1-ERF(P378/(2*(SQRT(CG378*kt*kc*AM378*CF378*10^6*(1/(AG378-($C$20-1)))^CH378*(AG378-($C$20-1)))))))</f>
        <v>1.0938068219376971</v>
      </c>
      <c r="CK378" s="34">
        <v>3.35</v>
      </c>
      <c r="CL378" s="52">
        <f t="shared" si="517"/>
        <v>0.32650949908587973</v>
      </c>
      <c r="CM378" s="204">
        <f>VLOOKUP(N378,Coefficients!$E$12:$I$16,3)</f>
        <v>6.0350000000000001</v>
      </c>
      <c r="CN378" s="205">
        <f t="shared" si="518"/>
        <v>2.5000000000000001E-2</v>
      </c>
      <c r="CO378" s="203">
        <f t="shared" si="519"/>
        <v>6.0207945384615389</v>
      </c>
      <c r="CP378" s="189">
        <f t="shared" si="520"/>
        <v>388.02567392581017</v>
      </c>
      <c r="DV378" s="48">
        <f t="shared" ref="DV378:DV384" si="564">BE378*CL378</f>
        <v>2.6975748523119906E-2</v>
      </c>
    </row>
    <row r="379" spans="1:126" s="135" customFormat="1" outlineLevel="1">
      <c r="A379" s="133"/>
      <c r="B379" s="56" t="s">
        <v>89</v>
      </c>
      <c r="C379" s="56" t="s">
        <v>189</v>
      </c>
      <c r="D379" s="56">
        <v>2065</v>
      </c>
      <c r="E379" s="57">
        <f>'MRI-CGCM2.3.2 (Likely)'!N93</f>
        <v>20.69</v>
      </c>
      <c r="F379" s="57">
        <f>'MRI-CGCM2.3.2 (Likely)'!T93</f>
        <v>61.395312500000003</v>
      </c>
      <c r="G379" s="57">
        <f>'MRI-CGCM2.3.2 (Likely)'!L93</f>
        <v>586.75000000000011</v>
      </c>
      <c r="H379" s="146">
        <f t="shared" si="534"/>
        <v>2007</v>
      </c>
      <c r="I379" s="141" t="str">
        <f t="shared" si="535"/>
        <v>Pile No 243 @ Berth 107</v>
      </c>
      <c r="J379" s="205" t="str">
        <f t="shared" si="536"/>
        <v>splash</v>
      </c>
      <c r="K379" s="212">
        <f t="shared" si="537"/>
        <v>1</v>
      </c>
      <c r="L379" s="146" t="str">
        <f t="shared" si="538"/>
        <v>C1</v>
      </c>
      <c r="M379" s="146" t="str">
        <f t="shared" si="539"/>
        <v>CB4</v>
      </c>
      <c r="N379" s="146" t="str">
        <f t="shared" si="540"/>
        <v>CL5</v>
      </c>
      <c r="O379" s="146">
        <f t="shared" si="541"/>
        <v>0</v>
      </c>
      <c r="P379" s="146">
        <f t="shared" si="542"/>
        <v>50</v>
      </c>
      <c r="Q379" s="146">
        <f t="shared" si="543"/>
        <v>1200</v>
      </c>
      <c r="R379" s="146">
        <f t="shared" si="544"/>
        <v>60</v>
      </c>
      <c r="S379" s="146">
        <f t="shared" si="545"/>
        <v>0.37</v>
      </c>
      <c r="T379" s="146">
        <f t="shared" si="546"/>
        <v>310</v>
      </c>
      <c r="U379" s="205"/>
      <c r="V379" s="237">
        <f t="shared" ref="V379:V384" si="565">BE379</f>
        <v>8.3166062604245319E-2</v>
      </c>
      <c r="W379" s="214">
        <f t="shared" ref="W379:W384" si="566">BF379</f>
        <v>3.0290769871763201</v>
      </c>
      <c r="X379" s="205"/>
      <c r="Y379" s="238">
        <f t="shared" ref="Y379:Y384" si="567">CL379</f>
        <v>0.33113780047539104</v>
      </c>
      <c r="Z379" s="214">
        <f t="shared" ref="Z379:Z384" si="568">CJ379</f>
        <v>1.10931163159256</v>
      </c>
      <c r="AA379" s="205"/>
      <c r="AB379" s="207">
        <f>INDEX(Coefficients!$O$3:$O$7,MATCH(S379,Coefficients!$O$3:$O$7))</f>
        <v>0.3</v>
      </c>
      <c r="AC379" s="207">
        <f>INDEX(Coefficients!$O$3:$O$7,MATCH(S379,Coefficients!$O$3:$O$7)+1)</f>
        <v>0.4</v>
      </c>
      <c r="AD379" s="212">
        <f>INDEX(Coefficients!$P$3:$P$7,MATCH(S379,Coefficients!$O$3:$O$7))</f>
        <v>50</v>
      </c>
      <c r="AE379" s="212">
        <f>INDEX(Coefficients!$P$3:$P$7,MATCH(S379,Coefficients!$O$3:$O$7)+1)</f>
        <v>41.8</v>
      </c>
      <c r="AF379" s="212">
        <f t="shared" si="547"/>
        <v>44.26</v>
      </c>
      <c r="AG379" s="136">
        <f t="shared" si="548"/>
        <v>2065</v>
      </c>
      <c r="AH379" s="137">
        <f t="shared" si="549"/>
        <v>20.69</v>
      </c>
      <c r="AI379" s="207">
        <f t="shared" ref="AI379:AI384" si="569">IF(AG379&gt;=$C$20,AH379+AI378,0)</f>
        <v>1314.57</v>
      </c>
      <c r="AJ379" s="213">
        <f t="shared" ref="AJ379:AJ384" si="570">IF(ISERROR(AI379/(AG379-($C$20-1))),0,AI379/(AG379-($C$20-1)))</f>
        <v>19.917727272727273</v>
      </c>
      <c r="AK379" s="136">
        <v>77</v>
      </c>
      <c r="AL379" s="137">
        <f t="shared" si="550"/>
        <v>61.395312500000003</v>
      </c>
      <c r="AM379" s="214">
        <f t="shared" si="551"/>
        <v>0.99490978262392793</v>
      </c>
      <c r="AN379" s="207">
        <f>INDEX(Coefficients!$K$3:$K$10,MATCH(S379,Coefficients!$K$3:$K$10))</f>
        <v>0.35</v>
      </c>
      <c r="AO379" s="207">
        <f>INDEX(Coefficients!$K$3:$K$10,MATCH(S379,Coefficients!$K$3:$K$10)+1)</f>
        <v>0.4</v>
      </c>
      <c r="AP379" s="207">
        <f>INDEX(Coefficients!$L$3:$L$10,MATCH(S379,Coefficients!$K$3:$K$10))</f>
        <v>0.19142307491680963</v>
      </c>
      <c r="AQ379" s="207">
        <f>INDEX(Coefficients!$L$3:$L$10,MATCH(S379,Coefficients!$K$3:$K$10)+1)</f>
        <v>0.35425563574488944</v>
      </c>
      <c r="AR379" s="214">
        <f>INDEX(Coefficients!$M$3:$M$10,MATCH(S379,Coefficients!$K$3:$K$10))</f>
        <v>0.20023799980895765</v>
      </c>
      <c r="AS379" s="214">
        <f>INDEX(Coefficients!$M$3:$M$10,MATCH(S379,Coefficients!$K$3:$K$10)+1)</f>
        <v>0.20987997823914079</v>
      </c>
      <c r="AT379" s="92">
        <f t="shared" ref="AT379:AT384" si="571">(AP379+(S379-AN379)/(AO379-AN379)*(AQ379-AP379))*10^-4</f>
        <v>2.5655609924804158E-5</v>
      </c>
      <c r="AU379" s="140">
        <f t="shared" si="552"/>
        <v>0.20409479118103091</v>
      </c>
      <c r="AV379" s="215">
        <f t="shared" ref="AV379:AV384" si="572">AT379*(AG379-($C$20-1))^(-AU379)</f>
        <v>1.0909953618222723E-5</v>
      </c>
      <c r="AW379" s="118">
        <f t="shared" ref="AW379:AW384" si="573">AV379*31556926/10000</f>
        <v>3.4428459899368671E-2</v>
      </c>
      <c r="AX379" s="136">
        <f t="shared" si="553"/>
        <v>0.71366705445737511</v>
      </c>
      <c r="AY379" s="205">
        <f t="shared" si="554"/>
        <v>84.741590689541354</v>
      </c>
      <c r="AZ379" s="137">
        <f t="shared" si="555"/>
        <v>586.75000000000011</v>
      </c>
      <c r="BA379" s="213">
        <f t="shared" ref="BA379:BA384" si="574">IF(AG379&gt;=$C$20,BA378+AZ379,0)</f>
        <v>30770.499999999996</v>
      </c>
      <c r="BB379" s="228">
        <f t="shared" ref="BB379:BB384" si="575">BA379/(AG379-($C$20-1))*0.0019*10^-3</f>
        <v>8.8581742424242418E-4</v>
      </c>
      <c r="BC379" s="136" t="str">
        <f t="shared" si="556"/>
        <v>YES</v>
      </c>
      <c r="BD379" s="209">
        <f t="shared" si="557"/>
        <v>4.1583031302122659</v>
      </c>
      <c r="BE379" s="55">
        <f t="shared" si="558"/>
        <v>8.3166062604245319E-2</v>
      </c>
      <c r="BF379" s="126">
        <f t="shared" si="559"/>
        <v>3.0290769871763201</v>
      </c>
      <c r="BG379" s="46">
        <f t="shared" ref="BG379:BG384" si="576">((SQRT(AM379*BB379)/SQRT(VLOOKUP($C$20,$AG$314:$BD$384,7)*VLOOKUP($C$20,$AG$314:$BD$384,22)*(AG379-($C$20-1))))-1)</f>
        <v>-0.85854565970761954</v>
      </c>
      <c r="BH379" s="204">
        <f>VLOOKUP(M379,Coefficients!$E$4:$I$7,3)</f>
        <v>0.43099999999999999</v>
      </c>
      <c r="BI379" s="136">
        <f t="shared" ref="BI379:BI384" si="577">IF($AJ379&lt;20,0.025,0.073)</f>
        <v>2.5000000000000001E-2</v>
      </c>
      <c r="BJ379" s="50">
        <f t="shared" ref="BJ379:BJ384" si="578">BH379*(1+BI379*($AJ379-20))</f>
        <v>0.4301135113636364</v>
      </c>
      <c r="BK379" s="134">
        <f t="shared" ref="BK379:BK384" si="579">BK378+BJ379</f>
        <v>28.141640514184541</v>
      </c>
      <c r="BL379" s="46"/>
      <c r="CB379" s="205" t="str">
        <f t="shared" si="560"/>
        <v>splash</v>
      </c>
      <c r="CC379" s="212">
        <f t="shared" si="561"/>
        <v>1</v>
      </c>
      <c r="CD379" s="205">
        <f>IF(CB379="atmospheric",IF(CC379&gt;=1,Coefficients!$T$5,Coefficients!$T$4),Coefficients!$T$3)</f>
        <v>7.35</v>
      </c>
      <c r="CE379" s="136">
        <f>IF(S379&lt;Coefficients!$V$3,Coefficients!$X$3-(Coefficients!$X$4-Coefficients!$X$3)*(Coefficients!$V$3-S379)/(Coefficients!$V$4-Coefficients!$V$3),IF(S379&gt;Coefficients!$V$6,(Coefficients!$X$6-Coefficients!$X$5)*(S379-Coefficients!$V$6)/(Coefficients!$V$6-Coefficients!$V$5)+Coefficients!$X$6,VLOOKUP(S379,Coefficients!$V$3:$X$6,3)))</f>
        <v>5.1999999999999975</v>
      </c>
      <c r="CF379" s="119">
        <f t="shared" ref="CF379:CF384" si="580">CE379*10^-12*31556926</f>
        <v>1.6409601519999992E-4</v>
      </c>
      <c r="CG379" s="136">
        <f>VLOOKUP(CB379,Coefficients!$Z$4:$AD$7,4,FALSE)</f>
        <v>0.26500000000000001</v>
      </c>
      <c r="CH379" s="136">
        <f>VLOOKUP(CB379,Coefficients!$Z$4:$AD$7,2,FALSE)</f>
        <v>0.37</v>
      </c>
      <c r="CI379" s="214">
        <f t="shared" si="562"/>
        <v>6.6511618018037213</v>
      </c>
      <c r="CJ379" s="47">
        <f t="shared" si="563"/>
        <v>1.10931163159256</v>
      </c>
      <c r="CK379" s="34">
        <v>3.35</v>
      </c>
      <c r="CL379" s="52">
        <f t="shared" ref="CL379:CL384" si="581">CJ379/CK379</f>
        <v>0.33113780047539104</v>
      </c>
      <c r="CM379" s="204">
        <f>VLOOKUP(N379,Coefficients!$E$12:$I$16,3)</f>
        <v>6.0350000000000001</v>
      </c>
      <c r="CN379" s="205">
        <f t="shared" ref="CN379:CN384" si="582">IF($AJ379&lt;20,0.025,0.073)</f>
        <v>2.5000000000000001E-2</v>
      </c>
      <c r="CO379" s="203">
        <f t="shared" ref="CO379:CO384" si="583">CM379*(1+CN379*($AJ379-20))</f>
        <v>6.0225871022727278</v>
      </c>
      <c r="CP379" s="189">
        <f t="shared" ref="CP379:CP384" si="584">CP378+CO379</f>
        <v>394.04826102808289</v>
      </c>
      <c r="DV379" s="48">
        <f t="shared" si="564"/>
        <v>2.7539427044968468E-2</v>
      </c>
    </row>
    <row r="380" spans="1:126" s="135" customFormat="1" outlineLevel="1">
      <c r="A380" s="133"/>
      <c r="B380" s="56" t="s">
        <v>89</v>
      </c>
      <c r="C380" s="56" t="s">
        <v>189</v>
      </c>
      <c r="D380" s="56">
        <v>2066</v>
      </c>
      <c r="E380" s="57">
        <f>'MRI-CGCM2.3.2 (Likely)'!N94</f>
        <v>20.714000000000002</v>
      </c>
      <c r="F380" s="57">
        <f>'MRI-CGCM2.3.2 (Likely)'!T94</f>
        <v>61.378750000000004</v>
      </c>
      <c r="G380" s="57">
        <f>'MRI-CGCM2.3.2 (Likely)'!L94</f>
        <v>590.60000000000014</v>
      </c>
      <c r="H380" s="146">
        <f t="shared" si="534"/>
        <v>2007</v>
      </c>
      <c r="I380" s="141" t="str">
        <f t="shared" si="535"/>
        <v>Pile No 243 @ Berth 107</v>
      </c>
      <c r="J380" s="205" t="str">
        <f t="shared" si="536"/>
        <v>splash</v>
      </c>
      <c r="K380" s="212">
        <f t="shared" si="537"/>
        <v>1</v>
      </c>
      <c r="L380" s="146" t="str">
        <f t="shared" si="538"/>
        <v>C1</v>
      </c>
      <c r="M380" s="146" t="str">
        <f t="shared" si="539"/>
        <v>CB4</v>
      </c>
      <c r="N380" s="146" t="str">
        <f t="shared" si="540"/>
        <v>CL5</v>
      </c>
      <c r="O380" s="146">
        <f t="shared" si="541"/>
        <v>0</v>
      </c>
      <c r="P380" s="146">
        <f t="shared" si="542"/>
        <v>50</v>
      </c>
      <c r="Q380" s="146">
        <f t="shared" si="543"/>
        <v>1200</v>
      </c>
      <c r="R380" s="146">
        <f t="shared" si="544"/>
        <v>60</v>
      </c>
      <c r="S380" s="146">
        <f t="shared" si="545"/>
        <v>0.37</v>
      </c>
      <c r="T380" s="146">
        <f t="shared" si="546"/>
        <v>310</v>
      </c>
      <c r="U380" s="205"/>
      <c r="V380" s="237">
        <f t="shared" si="565"/>
        <v>8.3711372292693001E-2</v>
      </c>
      <c r="W380" s="214">
        <f t="shared" si="566"/>
        <v>3.056342471598704</v>
      </c>
      <c r="X380" s="205"/>
      <c r="Y380" s="238">
        <f t="shared" si="567"/>
        <v>0.33572647559312035</v>
      </c>
      <c r="Z380" s="214">
        <f t="shared" si="568"/>
        <v>1.1246836932369533</v>
      </c>
      <c r="AA380" s="205"/>
      <c r="AB380" s="207">
        <f>INDEX(Coefficients!$O$3:$O$7,MATCH(S380,Coefficients!$O$3:$O$7))</f>
        <v>0.3</v>
      </c>
      <c r="AC380" s="207">
        <f>INDEX(Coefficients!$O$3:$O$7,MATCH(S380,Coefficients!$O$3:$O$7)+1)</f>
        <v>0.4</v>
      </c>
      <c r="AD380" s="212">
        <f>INDEX(Coefficients!$P$3:$P$7,MATCH(S380,Coefficients!$O$3:$O$7))</f>
        <v>50</v>
      </c>
      <c r="AE380" s="212">
        <f>INDEX(Coefficients!$P$3:$P$7,MATCH(S380,Coefficients!$O$3:$O$7)+1)</f>
        <v>41.8</v>
      </c>
      <c r="AF380" s="212">
        <f t="shared" si="547"/>
        <v>44.26</v>
      </c>
      <c r="AG380" s="136">
        <f t="shared" si="548"/>
        <v>2066</v>
      </c>
      <c r="AH380" s="137">
        <f t="shared" si="549"/>
        <v>20.714000000000002</v>
      </c>
      <c r="AI380" s="207">
        <f t="shared" si="569"/>
        <v>1335.2839999999999</v>
      </c>
      <c r="AJ380" s="213">
        <f t="shared" si="570"/>
        <v>19.929611940298507</v>
      </c>
      <c r="AK380" s="136">
        <v>78</v>
      </c>
      <c r="AL380" s="137">
        <f t="shared" si="550"/>
        <v>61.378750000000004</v>
      </c>
      <c r="AM380" s="214">
        <f t="shared" si="551"/>
        <v>0.99564365970087187</v>
      </c>
      <c r="AN380" s="207">
        <f>INDEX(Coefficients!$K$3:$K$10,MATCH(S380,Coefficients!$K$3:$K$10))</f>
        <v>0.35</v>
      </c>
      <c r="AO380" s="207">
        <f>INDEX(Coefficients!$K$3:$K$10,MATCH(S380,Coefficients!$K$3:$K$10)+1)</f>
        <v>0.4</v>
      </c>
      <c r="AP380" s="207">
        <f>INDEX(Coefficients!$L$3:$L$10,MATCH(S380,Coefficients!$K$3:$K$10))</f>
        <v>0.19142307491680963</v>
      </c>
      <c r="AQ380" s="207">
        <f>INDEX(Coefficients!$L$3:$L$10,MATCH(S380,Coefficients!$K$3:$K$10)+1)</f>
        <v>0.35425563574488944</v>
      </c>
      <c r="AR380" s="214">
        <f>INDEX(Coefficients!$M$3:$M$10,MATCH(S380,Coefficients!$K$3:$K$10))</f>
        <v>0.20023799980895765</v>
      </c>
      <c r="AS380" s="214">
        <f>INDEX(Coefficients!$M$3:$M$10,MATCH(S380,Coefficients!$K$3:$K$10)+1)</f>
        <v>0.20987997823914079</v>
      </c>
      <c r="AT380" s="92">
        <f t="shared" si="571"/>
        <v>2.5655609924804158E-5</v>
      </c>
      <c r="AU380" s="140">
        <f t="shared" si="552"/>
        <v>0.20409479118103091</v>
      </c>
      <c r="AV380" s="215">
        <f t="shared" si="572"/>
        <v>1.0876520639148075E-5</v>
      </c>
      <c r="AW380" s="118">
        <f t="shared" si="573"/>
        <v>3.432295569470685E-2</v>
      </c>
      <c r="AX380" s="136">
        <f t="shared" si="553"/>
        <v>0.71366705445737511</v>
      </c>
      <c r="AY380" s="205">
        <f t="shared" si="554"/>
        <v>84.741590689541354</v>
      </c>
      <c r="AZ380" s="137">
        <f t="shared" si="555"/>
        <v>590.60000000000014</v>
      </c>
      <c r="BA380" s="213">
        <f t="shared" si="574"/>
        <v>31361.099999999995</v>
      </c>
      <c r="BB380" s="228">
        <f t="shared" si="575"/>
        <v>8.8934462686567149E-4</v>
      </c>
      <c r="BC380" s="136" t="str">
        <f t="shared" si="556"/>
        <v>YES</v>
      </c>
      <c r="BD380" s="209">
        <f t="shared" si="557"/>
        <v>4.1855686146346498</v>
      </c>
      <c r="BE380" s="55">
        <f t="shared" si="558"/>
        <v>8.3711372292693001E-2</v>
      </c>
      <c r="BF380" s="126">
        <f t="shared" si="559"/>
        <v>3.056342471598704</v>
      </c>
      <c r="BG380" s="46">
        <f t="shared" si="576"/>
        <v>-0.85927414592566276</v>
      </c>
      <c r="BH380" s="204">
        <f>VLOOKUP(M380,Coefficients!$E$4:$I$7,3)</f>
        <v>0.43099999999999999</v>
      </c>
      <c r="BI380" s="136">
        <f t="shared" si="577"/>
        <v>2.5000000000000001E-2</v>
      </c>
      <c r="BJ380" s="50">
        <f t="shared" si="578"/>
        <v>0.43024156865671642</v>
      </c>
      <c r="BK380" s="134">
        <f t="shared" si="579"/>
        <v>28.571882082841256</v>
      </c>
      <c r="BL380" s="46"/>
      <c r="CB380" s="205" t="str">
        <f t="shared" si="560"/>
        <v>splash</v>
      </c>
      <c r="CC380" s="212">
        <f t="shared" si="561"/>
        <v>1</v>
      </c>
      <c r="CD380" s="205">
        <f>IF(CB380="atmospheric",IF(CC380&gt;=1,Coefficients!$T$5,Coefficients!$T$4),Coefficients!$T$3)</f>
        <v>7.35</v>
      </c>
      <c r="CE380" s="136">
        <f>IF(S380&lt;Coefficients!$V$3,Coefficients!$X$3-(Coefficients!$X$4-Coefficients!$X$3)*(Coefficients!$V$3-S380)/(Coefficients!$V$4-Coefficients!$V$3),IF(S380&gt;Coefficients!$V$6,(Coefficients!$X$6-Coefficients!$X$5)*(S380-Coefficients!$V$6)/(Coefficients!$V$6-Coefficients!$V$5)+Coefficients!$X$6,VLOOKUP(S380,Coefficients!$V$3:$X$6,3)))</f>
        <v>5.1999999999999975</v>
      </c>
      <c r="CF380" s="119">
        <f t="shared" si="580"/>
        <v>1.6409601519999992E-4</v>
      </c>
      <c r="CG380" s="136">
        <f>VLOOKUP(CB380,Coefficients!$Z$4:$AD$7,4,FALSE)</f>
        <v>0.26500000000000001</v>
      </c>
      <c r="CH380" s="136">
        <f>VLOOKUP(CB380,Coefficients!$Z$4:$AD$7,2,FALSE)</f>
        <v>0.37</v>
      </c>
      <c r="CI380" s="214">
        <f t="shared" si="562"/>
        <v>6.6501666008021321</v>
      </c>
      <c r="CJ380" s="47">
        <f t="shared" si="563"/>
        <v>1.1246836932369533</v>
      </c>
      <c r="CK380" s="34">
        <v>3.35</v>
      </c>
      <c r="CL380" s="52">
        <f t="shared" si="581"/>
        <v>0.33572647559312035</v>
      </c>
      <c r="CM380" s="204">
        <f>VLOOKUP(N380,Coefficients!$E$12:$I$16,3)</f>
        <v>6.0350000000000001</v>
      </c>
      <c r="CN380" s="205">
        <f t="shared" si="582"/>
        <v>2.5000000000000001E-2</v>
      </c>
      <c r="CO380" s="203">
        <f t="shared" si="583"/>
        <v>6.0243802014925372</v>
      </c>
      <c r="CP380" s="189">
        <f t="shared" si="584"/>
        <v>400.07264122957542</v>
      </c>
      <c r="DV380" s="48">
        <f t="shared" si="564"/>
        <v>2.8104123986889409E-2</v>
      </c>
    </row>
    <row r="381" spans="1:126" s="135" customFormat="1" outlineLevel="1">
      <c r="A381" s="133"/>
      <c r="B381" s="56" t="s">
        <v>89</v>
      </c>
      <c r="C381" s="56" t="s">
        <v>189</v>
      </c>
      <c r="D381" s="56">
        <v>2067</v>
      </c>
      <c r="E381" s="57">
        <f>'MRI-CGCM2.3.2 (Likely)'!N95</f>
        <v>20.738000000000003</v>
      </c>
      <c r="F381" s="57">
        <f>'MRI-CGCM2.3.2 (Likely)'!T95</f>
        <v>61.362187499999997</v>
      </c>
      <c r="G381" s="57">
        <f>'MRI-CGCM2.3.2 (Likely)'!L95</f>
        <v>594.45000000000016</v>
      </c>
      <c r="H381" s="146">
        <f t="shared" si="534"/>
        <v>2007</v>
      </c>
      <c r="I381" s="141" t="str">
        <f t="shared" si="535"/>
        <v>Pile No 243 @ Berth 107</v>
      </c>
      <c r="J381" s="205" t="str">
        <f t="shared" si="536"/>
        <v>splash</v>
      </c>
      <c r="K381" s="212">
        <f t="shared" si="537"/>
        <v>1</v>
      </c>
      <c r="L381" s="146" t="str">
        <f t="shared" si="538"/>
        <v>C1</v>
      </c>
      <c r="M381" s="146" t="str">
        <f t="shared" si="539"/>
        <v>CB4</v>
      </c>
      <c r="N381" s="146" t="str">
        <f t="shared" si="540"/>
        <v>CL5</v>
      </c>
      <c r="O381" s="146">
        <f t="shared" si="541"/>
        <v>0</v>
      </c>
      <c r="P381" s="146">
        <f t="shared" si="542"/>
        <v>50</v>
      </c>
      <c r="Q381" s="146">
        <f t="shared" si="543"/>
        <v>1200</v>
      </c>
      <c r="R381" s="146">
        <f t="shared" si="544"/>
        <v>60</v>
      </c>
      <c r="S381" s="146">
        <f t="shared" si="545"/>
        <v>0.37</v>
      </c>
      <c r="T381" s="146">
        <f t="shared" si="546"/>
        <v>310</v>
      </c>
      <c r="U381" s="205"/>
      <c r="V381" s="237">
        <f t="shared" si="565"/>
        <v>8.4254564314299021E-2</v>
      </c>
      <c r="W381" s="214">
        <f t="shared" si="566"/>
        <v>3.0835020726790052</v>
      </c>
      <c r="X381" s="205"/>
      <c r="Y381" s="238">
        <f t="shared" si="567"/>
        <v>0.34027617823572198</v>
      </c>
      <c r="Z381" s="214">
        <f t="shared" si="568"/>
        <v>1.1399251970896687</v>
      </c>
      <c r="AA381" s="205"/>
      <c r="AB381" s="207">
        <f>INDEX(Coefficients!$O$3:$O$7,MATCH(S381,Coefficients!$O$3:$O$7))</f>
        <v>0.3</v>
      </c>
      <c r="AC381" s="207">
        <f>INDEX(Coefficients!$O$3:$O$7,MATCH(S381,Coefficients!$O$3:$O$7)+1)</f>
        <v>0.4</v>
      </c>
      <c r="AD381" s="212">
        <f>INDEX(Coefficients!$P$3:$P$7,MATCH(S381,Coefficients!$O$3:$O$7))</f>
        <v>50</v>
      </c>
      <c r="AE381" s="212">
        <f>INDEX(Coefficients!$P$3:$P$7,MATCH(S381,Coefficients!$O$3:$O$7)+1)</f>
        <v>41.8</v>
      </c>
      <c r="AF381" s="212">
        <f t="shared" si="547"/>
        <v>44.26</v>
      </c>
      <c r="AG381" s="136">
        <f t="shared" si="548"/>
        <v>2067</v>
      </c>
      <c r="AH381" s="137">
        <f t="shared" si="549"/>
        <v>20.738000000000003</v>
      </c>
      <c r="AI381" s="207">
        <f t="shared" si="569"/>
        <v>1356.0219999999999</v>
      </c>
      <c r="AJ381" s="213">
        <f t="shared" si="570"/>
        <v>19.941499999999998</v>
      </c>
      <c r="AK381" s="136">
        <v>79</v>
      </c>
      <c r="AL381" s="137">
        <f t="shared" si="550"/>
        <v>61.362187499999997</v>
      </c>
      <c r="AM381" s="214">
        <f t="shared" si="551"/>
        <v>0.99637822816603783</v>
      </c>
      <c r="AN381" s="207">
        <f>INDEX(Coefficients!$K$3:$K$10,MATCH(S381,Coefficients!$K$3:$K$10))</f>
        <v>0.35</v>
      </c>
      <c r="AO381" s="207">
        <f>INDEX(Coefficients!$K$3:$K$10,MATCH(S381,Coefficients!$K$3:$K$10)+1)</f>
        <v>0.4</v>
      </c>
      <c r="AP381" s="207">
        <f>INDEX(Coefficients!$L$3:$L$10,MATCH(S381,Coefficients!$K$3:$K$10))</f>
        <v>0.19142307491680963</v>
      </c>
      <c r="AQ381" s="207">
        <f>INDEX(Coefficients!$L$3:$L$10,MATCH(S381,Coefficients!$K$3:$K$10)+1)</f>
        <v>0.35425563574488944</v>
      </c>
      <c r="AR381" s="214">
        <f>INDEX(Coefficients!$M$3:$M$10,MATCH(S381,Coefficients!$K$3:$K$10))</f>
        <v>0.20023799980895765</v>
      </c>
      <c r="AS381" s="214">
        <f>INDEX(Coefficients!$M$3:$M$10,MATCH(S381,Coefficients!$K$3:$K$10)+1)</f>
        <v>0.20987997823914079</v>
      </c>
      <c r="AT381" s="92">
        <f t="shared" si="571"/>
        <v>2.5655609924804158E-5</v>
      </c>
      <c r="AU381" s="140">
        <f t="shared" si="552"/>
        <v>0.20409479118103091</v>
      </c>
      <c r="AV381" s="215">
        <f t="shared" si="572"/>
        <v>1.0843683171259046E-5</v>
      </c>
      <c r="AW381" s="118">
        <f t="shared" si="573"/>
        <v>3.4219330740286706E-2</v>
      </c>
      <c r="AX381" s="136">
        <f t="shared" si="553"/>
        <v>0.71366705445737511</v>
      </c>
      <c r="AY381" s="205">
        <f t="shared" si="554"/>
        <v>84.741590689541354</v>
      </c>
      <c r="AZ381" s="137">
        <f t="shared" si="555"/>
        <v>594.45000000000016</v>
      </c>
      <c r="BA381" s="213">
        <f t="shared" si="574"/>
        <v>31955.549999999996</v>
      </c>
      <c r="BB381" s="228">
        <f t="shared" si="575"/>
        <v>8.9287566176470576E-4</v>
      </c>
      <c r="BC381" s="136" t="str">
        <f t="shared" si="556"/>
        <v>YES</v>
      </c>
      <c r="BD381" s="209">
        <f t="shared" si="557"/>
        <v>4.212728215714951</v>
      </c>
      <c r="BE381" s="55">
        <f t="shared" si="558"/>
        <v>8.4254564314299021E-2</v>
      </c>
      <c r="BF381" s="126">
        <f t="shared" si="559"/>
        <v>3.0835020726790052</v>
      </c>
      <c r="BG381" s="46">
        <f t="shared" si="576"/>
        <v>-0.85998407424773293</v>
      </c>
      <c r="BH381" s="204">
        <f>VLOOKUP(M381,Coefficients!$E$4:$I$7,3)</f>
        <v>0.43099999999999999</v>
      </c>
      <c r="BI381" s="136">
        <f t="shared" si="577"/>
        <v>2.5000000000000001E-2</v>
      </c>
      <c r="BJ381" s="50">
        <f t="shared" si="578"/>
        <v>0.43036966249999997</v>
      </c>
      <c r="BK381" s="134">
        <f t="shared" si="579"/>
        <v>29.002251745341255</v>
      </c>
      <c r="BL381" s="46"/>
      <c r="CB381" s="205" t="str">
        <f t="shared" si="560"/>
        <v>splash</v>
      </c>
      <c r="CC381" s="212">
        <f t="shared" si="561"/>
        <v>1</v>
      </c>
      <c r="CD381" s="205">
        <f>IF(CB381="atmospheric",IF(CC381&gt;=1,Coefficients!$T$5,Coefficients!$T$4),Coefficients!$T$3)</f>
        <v>7.35</v>
      </c>
      <c r="CE381" s="136">
        <f>IF(S381&lt;Coefficients!$V$3,Coefficients!$X$3-(Coefficients!$X$4-Coefficients!$X$3)*(Coefficients!$V$3-S381)/(Coefficients!$V$4-Coefficients!$V$3),IF(S381&gt;Coefficients!$V$6,(Coefficients!$X$6-Coefficients!$X$5)*(S381-Coefficients!$V$6)/(Coefficients!$V$6-Coefficients!$V$5)+Coefficients!$X$6,VLOOKUP(S381,Coefficients!$V$3:$X$6,3)))</f>
        <v>5.1999999999999975</v>
      </c>
      <c r="CF381" s="119">
        <f t="shared" si="580"/>
        <v>1.6409601519999992E-4</v>
      </c>
      <c r="CG381" s="136">
        <f>VLOOKUP(CB381,Coefficients!$Z$4:$AD$7,4,FALSE)</f>
        <v>0.26500000000000001</v>
      </c>
      <c r="CH381" s="136">
        <f>VLOOKUP(CB381,Coefficients!$Z$4:$AD$7,2,FALSE)</f>
        <v>0.37</v>
      </c>
      <c r="CI381" s="214">
        <f t="shared" si="562"/>
        <v>6.6491682280702999</v>
      </c>
      <c r="CJ381" s="47">
        <f t="shared" si="563"/>
        <v>1.1399251970896687</v>
      </c>
      <c r="CK381" s="34">
        <v>3.35</v>
      </c>
      <c r="CL381" s="52">
        <f t="shared" si="581"/>
        <v>0.34027617823572198</v>
      </c>
      <c r="CM381" s="204">
        <f>VLOOKUP(N381,Coefficients!$E$12:$I$16,3)</f>
        <v>6.0350000000000001</v>
      </c>
      <c r="CN381" s="205">
        <f t="shared" si="582"/>
        <v>2.5000000000000001E-2</v>
      </c>
      <c r="CO381" s="203">
        <f t="shared" si="583"/>
        <v>6.0261738124999997</v>
      </c>
      <c r="CP381" s="189">
        <f t="shared" si="584"/>
        <v>406.09881504207544</v>
      </c>
      <c r="DV381" s="48">
        <f t="shared" si="564"/>
        <v>2.8669821143785516E-2</v>
      </c>
    </row>
    <row r="382" spans="1:126" s="135" customFormat="1" outlineLevel="1">
      <c r="A382" s="133"/>
      <c r="B382" s="56" t="s">
        <v>89</v>
      </c>
      <c r="C382" s="56" t="s">
        <v>189</v>
      </c>
      <c r="D382" s="56">
        <v>2068</v>
      </c>
      <c r="E382" s="57">
        <f>'MRI-CGCM2.3.2 (Likely)'!N96</f>
        <v>20.762</v>
      </c>
      <c r="F382" s="57">
        <f>'MRI-CGCM2.3.2 (Likely)'!T96</f>
        <v>61.345624999999998</v>
      </c>
      <c r="G382" s="57">
        <f>'MRI-CGCM2.3.2 (Likely)'!L96</f>
        <v>598.30000000000018</v>
      </c>
      <c r="H382" s="146">
        <f t="shared" si="534"/>
        <v>2007</v>
      </c>
      <c r="I382" s="141" t="str">
        <f t="shared" si="535"/>
        <v>Pile No 243 @ Berth 107</v>
      </c>
      <c r="J382" s="205" t="str">
        <f t="shared" si="536"/>
        <v>splash</v>
      </c>
      <c r="K382" s="212">
        <f t="shared" si="537"/>
        <v>1</v>
      </c>
      <c r="L382" s="146" t="str">
        <f t="shared" si="538"/>
        <v>C1</v>
      </c>
      <c r="M382" s="146" t="str">
        <f t="shared" si="539"/>
        <v>CB4</v>
      </c>
      <c r="N382" s="146" t="str">
        <f t="shared" si="540"/>
        <v>CL5</v>
      </c>
      <c r="O382" s="146">
        <f t="shared" si="541"/>
        <v>0</v>
      </c>
      <c r="P382" s="146">
        <f t="shared" si="542"/>
        <v>50</v>
      </c>
      <c r="Q382" s="146">
        <f t="shared" si="543"/>
        <v>1200</v>
      </c>
      <c r="R382" s="146">
        <f t="shared" si="544"/>
        <v>60</v>
      </c>
      <c r="S382" s="146">
        <f t="shared" si="545"/>
        <v>0.37</v>
      </c>
      <c r="T382" s="146">
        <f t="shared" si="546"/>
        <v>310</v>
      </c>
      <c r="U382" s="205"/>
      <c r="V382" s="237">
        <f t="shared" si="565"/>
        <v>8.4795699446516687E-2</v>
      </c>
      <c r="W382" s="214">
        <f t="shared" si="566"/>
        <v>3.1105588292898885</v>
      </c>
      <c r="X382" s="205"/>
      <c r="Y382" s="238">
        <f t="shared" si="567"/>
        <v>0.34478737804408122</v>
      </c>
      <c r="Z382" s="214">
        <f t="shared" si="568"/>
        <v>1.1550377164476722</v>
      </c>
      <c r="AA382" s="205"/>
      <c r="AB382" s="207">
        <f>INDEX(Coefficients!$O$3:$O$7,MATCH(S382,Coefficients!$O$3:$O$7))</f>
        <v>0.3</v>
      </c>
      <c r="AC382" s="207">
        <f>INDEX(Coefficients!$O$3:$O$7,MATCH(S382,Coefficients!$O$3:$O$7)+1)</f>
        <v>0.4</v>
      </c>
      <c r="AD382" s="212">
        <f>INDEX(Coefficients!$P$3:$P$7,MATCH(S382,Coefficients!$O$3:$O$7))</f>
        <v>50</v>
      </c>
      <c r="AE382" s="212">
        <f>INDEX(Coefficients!$P$3:$P$7,MATCH(S382,Coefficients!$O$3:$O$7)+1)</f>
        <v>41.8</v>
      </c>
      <c r="AF382" s="212">
        <f t="shared" si="547"/>
        <v>44.26</v>
      </c>
      <c r="AG382" s="136">
        <f t="shared" si="548"/>
        <v>2068</v>
      </c>
      <c r="AH382" s="137">
        <f t="shared" si="549"/>
        <v>20.762</v>
      </c>
      <c r="AI382" s="207">
        <f t="shared" si="569"/>
        <v>1376.7839999999999</v>
      </c>
      <c r="AJ382" s="213">
        <f t="shared" si="570"/>
        <v>19.953391304347825</v>
      </c>
      <c r="AK382" s="136">
        <v>80</v>
      </c>
      <c r="AL382" s="137">
        <f t="shared" si="550"/>
        <v>61.345624999999998</v>
      </c>
      <c r="AM382" s="214">
        <f t="shared" si="551"/>
        <v>0.99711347958495378</v>
      </c>
      <c r="AN382" s="207">
        <f>INDEX(Coefficients!$K$3:$K$10,MATCH(S382,Coefficients!$K$3:$K$10))</f>
        <v>0.35</v>
      </c>
      <c r="AO382" s="207">
        <f>INDEX(Coefficients!$K$3:$K$10,MATCH(S382,Coefficients!$K$3:$K$10)+1)</f>
        <v>0.4</v>
      </c>
      <c r="AP382" s="207">
        <f>INDEX(Coefficients!$L$3:$L$10,MATCH(S382,Coefficients!$K$3:$K$10))</f>
        <v>0.19142307491680963</v>
      </c>
      <c r="AQ382" s="207">
        <f>INDEX(Coefficients!$L$3:$L$10,MATCH(S382,Coefficients!$K$3:$K$10)+1)</f>
        <v>0.35425563574488944</v>
      </c>
      <c r="AR382" s="214">
        <f>INDEX(Coefficients!$M$3:$M$10,MATCH(S382,Coefficients!$K$3:$K$10))</f>
        <v>0.20023799980895765</v>
      </c>
      <c r="AS382" s="214">
        <f>INDEX(Coefficients!$M$3:$M$10,MATCH(S382,Coefficients!$K$3:$K$10)+1)</f>
        <v>0.20987997823914079</v>
      </c>
      <c r="AT382" s="92">
        <f t="shared" si="571"/>
        <v>2.5655609924804158E-5</v>
      </c>
      <c r="AU382" s="140">
        <f t="shared" si="552"/>
        <v>0.20409479118103091</v>
      </c>
      <c r="AV382" s="215">
        <f t="shared" si="572"/>
        <v>1.0811422080675517E-5</v>
      </c>
      <c r="AW382" s="118">
        <f t="shared" si="573"/>
        <v>3.4117524655464332E-2</v>
      </c>
      <c r="AX382" s="136">
        <f t="shared" si="553"/>
        <v>0.71366705445737511</v>
      </c>
      <c r="AY382" s="205">
        <f t="shared" si="554"/>
        <v>84.741590689541354</v>
      </c>
      <c r="AZ382" s="137">
        <f t="shared" si="555"/>
        <v>598.30000000000018</v>
      </c>
      <c r="BA382" s="213">
        <f t="shared" si="574"/>
        <v>32553.849999999995</v>
      </c>
      <c r="BB382" s="228">
        <f t="shared" si="575"/>
        <v>8.9641036231884045E-4</v>
      </c>
      <c r="BC382" s="136" t="str">
        <f t="shared" si="556"/>
        <v>YES</v>
      </c>
      <c r="BD382" s="209">
        <f t="shared" si="557"/>
        <v>4.2397849723258343</v>
      </c>
      <c r="BE382" s="55">
        <f t="shared" si="558"/>
        <v>8.4795699446516687E-2</v>
      </c>
      <c r="BF382" s="126">
        <f t="shared" si="559"/>
        <v>3.1105588292898885</v>
      </c>
      <c r="BG382" s="46">
        <f t="shared" si="576"/>
        <v>-0.86067614972440798</v>
      </c>
      <c r="BH382" s="204">
        <f>VLOOKUP(M382,Coefficients!$E$4:$I$7,3)</f>
        <v>0.43099999999999999</v>
      </c>
      <c r="BI382" s="136">
        <f t="shared" si="577"/>
        <v>2.5000000000000001E-2</v>
      </c>
      <c r="BJ382" s="50">
        <f t="shared" si="578"/>
        <v>0.43049779130434779</v>
      </c>
      <c r="BK382" s="134">
        <f t="shared" si="579"/>
        <v>29.432749536645602</v>
      </c>
      <c r="BL382" s="46"/>
      <c r="CB382" s="205" t="str">
        <f t="shared" si="560"/>
        <v>splash</v>
      </c>
      <c r="CC382" s="212">
        <f t="shared" si="561"/>
        <v>1</v>
      </c>
      <c r="CD382" s="205">
        <f>IF(CB382="atmospheric",IF(CC382&gt;=1,Coefficients!$T$5,Coefficients!$T$4),Coefficients!$T$3)</f>
        <v>7.35</v>
      </c>
      <c r="CE382" s="136">
        <f>IF(S382&lt;Coefficients!$V$3,Coefficients!$X$3-(Coefficients!$X$4-Coefficients!$X$3)*(Coefficients!$V$3-S382)/(Coefficients!$V$4-Coefficients!$V$3),IF(S382&gt;Coefficients!$V$6,(Coefficients!$X$6-Coefficients!$X$5)*(S382-Coefficients!$V$6)/(Coefficients!$V$6-Coefficients!$V$5)+Coefficients!$X$6,VLOOKUP(S382,Coefficients!$V$3:$X$6,3)))</f>
        <v>5.1999999999999975</v>
      </c>
      <c r="CF382" s="119">
        <f t="shared" si="580"/>
        <v>1.6409601519999992E-4</v>
      </c>
      <c r="CG382" s="136">
        <f>VLOOKUP(CB382,Coefficients!$Z$4:$AD$7,4,FALSE)</f>
        <v>0.26500000000000001</v>
      </c>
      <c r="CH382" s="136">
        <f>VLOOKUP(CB382,Coefficients!$Z$4:$AD$7,2,FALSE)</f>
        <v>0.37</v>
      </c>
      <c r="CI382" s="214">
        <f t="shared" si="562"/>
        <v>6.6481668818368282</v>
      </c>
      <c r="CJ382" s="47">
        <f t="shared" si="563"/>
        <v>1.1550377164476722</v>
      </c>
      <c r="CK382" s="34">
        <v>3.35</v>
      </c>
      <c r="CL382" s="52">
        <f t="shared" si="581"/>
        <v>0.34478737804408122</v>
      </c>
      <c r="CM382" s="204">
        <f>VLOOKUP(N382,Coefficients!$E$12:$I$16,3)</f>
        <v>6.0350000000000001</v>
      </c>
      <c r="CN382" s="205">
        <f t="shared" si="582"/>
        <v>2.5000000000000001E-2</v>
      </c>
      <c r="CO382" s="203">
        <f t="shared" si="583"/>
        <v>6.0279679130434785</v>
      </c>
      <c r="CP382" s="189">
        <f t="shared" si="584"/>
        <v>412.12678295511893</v>
      </c>
      <c r="DV382" s="48">
        <f t="shared" si="564"/>
        <v>2.9236486881578438E-2</v>
      </c>
    </row>
    <row r="383" spans="1:126" s="135" customFormat="1" outlineLevel="1">
      <c r="A383" s="133"/>
      <c r="B383" s="56" t="s">
        <v>89</v>
      </c>
      <c r="C383" s="56" t="s">
        <v>189</v>
      </c>
      <c r="D383" s="56">
        <v>2069</v>
      </c>
      <c r="E383" s="57">
        <f>'MRI-CGCM2.3.2 (Likely)'!N97</f>
        <v>20.786000000000001</v>
      </c>
      <c r="F383" s="57">
        <f>'MRI-CGCM2.3.2 (Likely)'!T97</f>
        <v>61.329062499999999</v>
      </c>
      <c r="G383" s="57">
        <f>'MRI-CGCM2.3.2 (Likely)'!L97</f>
        <v>602.1500000000002</v>
      </c>
      <c r="H383" s="146">
        <f t="shared" si="534"/>
        <v>2007</v>
      </c>
      <c r="I383" s="141" t="str">
        <f t="shared" si="535"/>
        <v>Pile No 243 @ Berth 107</v>
      </c>
      <c r="J383" s="205" t="str">
        <f t="shared" si="536"/>
        <v>splash</v>
      </c>
      <c r="K383" s="212">
        <f t="shared" si="537"/>
        <v>1</v>
      </c>
      <c r="L383" s="146" t="str">
        <f t="shared" si="538"/>
        <v>C1</v>
      </c>
      <c r="M383" s="146" t="str">
        <f t="shared" si="539"/>
        <v>CB4</v>
      </c>
      <c r="N383" s="146" t="str">
        <f t="shared" si="540"/>
        <v>CL5</v>
      </c>
      <c r="O383" s="146">
        <f t="shared" si="541"/>
        <v>0</v>
      </c>
      <c r="P383" s="146">
        <f t="shared" si="542"/>
        <v>50</v>
      </c>
      <c r="Q383" s="146">
        <f t="shared" si="543"/>
        <v>1200</v>
      </c>
      <c r="R383" s="146">
        <f t="shared" si="544"/>
        <v>60</v>
      </c>
      <c r="S383" s="146">
        <f t="shared" si="545"/>
        <v>0.37</v>
      </c>
      <c r="T383" s="146">
        <f t="shared" si="546"/>
        <v>310</v>
      </c>
      <c r="U383" s="205"/>
      <c r="V383" s="237">
        <f t="shared" si="565"/>
        <v>8.5334836024770502E-2</v>
      </c>
      <c r="W383" s="214">
        <f t="shared" si="566"/>
        <v>3.1375156582025792</v>
      </c>
      <c r="X383" s="205"/>
      <c r="Y383" s="238">
        <f t="shared" si="567"/>
        <v>0.3492605992405638</v>
      </c>
      <c r="Z383" s="214">
        <f t="shared" si="568"/>
        <v>1.1700230074558888</v>
      </c>
      <c r="AA383" s="205"/>
      <c r="AB383" s="207">
        <f>INDEX(Coefficients!$O$3:$O$7,MATCH(S383,Coefficients!$O$3:$O$7))</f>
        <v>0.3</v>
      </c>
      <c r="AC383" s="207">
        <f>INDEX(Coefficients!$O$3:$O$7,MATCH(S383,Coefficients!$O$3:$O$7)+1)</f>
        <v>0.4</v>
      </c>
      <c r="AD383" s="212">
        <f>INDEX(Coefficients!$P$3:$P$7,MATCH(S383,Coefficients!$O$3:$O$7))</f>
        <v>50</v>
      </c>
      <c r="AE383" s="212">
        <f>INDEX(Coefficients!$P$3:$P$7,MATCH(S383,Coefficients!$O$3:$O$7)+1)</f>
        <v>41.8</v>
      </c>
      <c r="AF383" s="212">
        <f t="shared" si="547"/>
        <v>44.26</v>
      </c>
      <c r="AG383" s="136">
        <f t="shared" si="548"/>
        <v>2069</v>
      </c>
      <c r="AH383" s="137">
        <f t="shared" si="549"/>
        <v>20.786000000000001</v>
      </c>
      <c r="AI383" s="207">
        <f t="shared" si="569"/>
        <v>1397.57</v>
      </c>
      <c r="AJ383" s="213">
        <f t="shared" si="570"/>
        <v>19.965285714285713</v>
      </c>
      <c r="AK383" s="136">
        <v>81</v>
      </c>
      <c r="AL383" s="137">
        <f t="shared" si="550"/>
        <v>61.329062499999999</v>
      </c>
      <c r="AM383" s="214">
        <f t="shared" si="551"/>
        <v>0.99784940602151218</v>
      </c>
      <c r="AN383" s="207">
        <f>INDEX(Coefficients!$K$3:$K$10,MATCH(S383,Coefficients!$K$3:$K$10))</f>
        <v>0.35</v>
      </c>
      <c r="AO383" s="207">
        <f>INDEX(Coefficients!$K$3:$K$10,MATCH(S383,Coefficients!$K$3:$K$10)+1)</f>
        <v>0.4</v>
      </c>
      <c r="AP383" s="207">
        <f>INDEX(Coefficients!$L$3:$L$10,MATCH(S383,Coefficients!$K$3:$K$10))</f>
        <v>0.19142307491680963</v>
      </c>
      <c r="AQ383" s="207">
        <f>INDEX(Coefficients!$L$3:$L$10,MATCH(S383,Coefficients!$K$3:$K$10)+1)</f>
        <v>0.35425563574488944</v>
      </c>
      <c r="AR383" s="214">
        <f>INDEX(Coefficients!$M$3:$M$10,MATCH(S383,Coefficients!$K$3:$K$10))</f>
        <v>0.20023799980895765</v>
      </c>
      <c r="AS383" s="214">
        <f>INDEX(Coefficients!$M$3:$M$10,MATCH(S383,Coefficients!$K$3:$K$10)+1)</f>
        <v>0.20987997823914079</v>
      </c>
      <c r="AT383" s="92">
        <f t="shared" si="571"/>
        <v>2.5655609924804158E-5</v>
      </c>
      <c r="AU383" s="140">
        <f t="shared" si="552"/>
        <v>0.20409479118103091</v>
      </c>
      <c r="AV383" s="215">
        <f t="shared" si="572"/>
        <v>1.0779719114387686E-5</v>
      </c>
      <c r="AW383" s="118">
        <f t="shared" si="573"/>
        <v>3.4017479839351772E-2</v>
      </c>
      <c r="AX383" s="136">
        <f t="shared" si="553"/>
        <v>0.71366705445737511</v>
      </c>
      <c r="AY383" s="205">
        <f t="shared" si="554"/>
        <v>84.741590689541354</v>
      </c>
      <c r="AZ383" s="137">
        <f t="shared" si="555"/>
        <v>602.1500000000002</v>
      </c>
      <c r="BA383" s="213">
        <f t="shared" si="574"/>
        <v>33155.999999999993</v>
      </c>
      <c r="BB383" s="228">
        <f t="shared" si="575"/>
        <v>8.9994857142857126E-4</v>
      </c>
      <c r="BC383" s="136" t="str">
        <f t="shared" si="556"/>
        <v>YES</v>
      </c>
      <c r="BD383" s="209">
        <f t="shared" si="557"/>
        <v>4.266741801238525</v>
      </c>
      <c r="BE383" s="55">
        <f t="shared" si="558"/>
        <v>8.5334836024770502E-2</v>
      </c>
      <c r="BF383" s="126">
        <f t="shared" si="559"/>
        <v>3.1375156582025792</v>
      </c>
      <c r="BG383" s="46">
        <f t="shared" si="576"/>
        <v>-0.86135104106839899</v>
      </c>
      <c r="BH383" s="204">
        <f>VLOOKUP(M383,Coefficients!$E$4:$I$7,3)</f>
        <v>0.43099999999999999</v>
      </c>
      <c r="BI383" s="136">
        <f t="shared" si="577"/>
        <v>2.5000000000000001E-2</v>
      </c>
      <c r="BJ383" s="50">
        <f t="shared" si="578"/>
        <v>0.43062595357142852</v>
      </c>
      <c r="BK383" s="134">
        <f t="shared" si="579"/>
        <v>29.863375490217031</v>
      </c>
      <c r="BL383" s="46"/>
      <c r="CB383" s="205" t="str">
        <f t="shared" si="560"/>
        <v>splash</v>
      </c>
      <c r="CC383" s="212">
        <f t="shared" si="561"/>
        <v>1</v>
      </c>
      <c r="CD383" s="205">
        <f>IF(CB383="atmospheric",IF(CC383&gt;=1,Coefficients!$T$5,Coefficients!$T$4),Coefficients!$T$3)</f>
        <v>7.35</v>
      </c>
      <c r="CE383" s="136">
        <f>IF(S383&lt;Coefficients!$V$3,Coefficients!$X$3-(Coefficients!$X$4-Coefficients!$X$3)*(Coefficients!$V$3-S383)/(Coefficients!$V$4-Coefficients!$V$3),IF(S383&gt;Coefficients!$V$6,(Coefficients!$X$6-Coefficients!$X$5)*(S383-Coefficients!$V$6)/(Coefficients!$V$6-Coefficients!$V$5)+Coefficients!$X$6,VLOOKUP(S383,Coefficients!$V$3:$X$6,3)))</f>
        <v>5.1999999999999975</v>
      </c>
      <c r="CF383" s="119">
        <f t="shared" si="580"/>
        <v>1.6409601519999992E-4</v>
      </c>
      <c r="CG383" s="136">
        <f>VLOOKUP(CB383,Coefficients!$Z$4:$AD$7,4,FALSE)</f>
        <v>0.26500000000000001</v>
      </c>
      <c r="CH383" s="136">
        <f>VLOOKUP(CB383,Coefficients!$Z$4:$AD$7,2,FALSE)</f>
        <v>0.37</v>
      </c>
      <c r="CI383" s="214">
        <f t="shared" si="562"/>
        <v>6.647162749723571</v>
      </c>
      <c r="CJ383" s="47">
        <f t="shared" si="563"/>
        <v>1.1700230074558888</v>
      </c>
      <c r="CK383" s="34">
        <v>3.35</v>
      </c>
      <c r="CL383" s="52">
        <f t="shared" si="581"/>
        <v>0.3492605992405638</v>
      </c>
      <c r="CM383" s="204">
        <f>VLOOKUP(N383,Coefficients!$E$12:$I$16,3)</f>
        <v>6.0350000000000001</v>
      </c>
      <c r="CN383" s="205">
        <f t="shared" si="582"/>
        <v>2.5000000000000001E-2</v>
      </c>
      <c r="CO383" s="203">
        <f t="shared" si="583"/>
        <v>6.029762482142857</v>
      </c>
      <c r="CP383" s="189">
        <f t="shared" si="584"/>
        <v>418.1565454372618</v>
      </c>
      <c r="DV383" s="48">
        <f t="shared" si="564"/>
        <v>2.9804095966106597E-2</v>
      </c>
    </row>
    <row r="384" spans="1:126" s="135" customFormat="1" outlineLevel="1">
      <c r="A384" s="133"/>
      <c r="B384" s="56" t="s">
        <v>89</v>
      </c>
      <c r="C384" s="56" t="s">
        <v>189</v>
      </c>
      <c r="D384" s="56">
        <v>2070</v>
      </c>
      <c r="E384" s="57">
        <f>'MRI-CGCM2.3.2 (Likely)'!N98</f>
        <v>20.810000000000002</v>
      </c>
      <c r="F384" s="57">
        <f>'MRI-CGCM2.3.2 (Likely)'!T98</f>
        <v>61.3125</v>
      </c>
      <c r="G384" s="57">
        <f>'MRI-CGCM2.3.2 (Likely)'!L98</f>
        <v>606</v>
      </c>
      <c r="H384" s="146">
        <f t="shared" si="534"/>
        <v>2007</v>
      </c>
      <c r="I384" s="141" t="str">
        <f t="shared" si="535"/>
        <v>Pile No 243 @ Berth 107</v>
      </c>
      <c r="J384" s="205" t="str">
        <f t="shared" si="536"/>
        <v>splash</v>
      </c>
      <c r="K384" s="212">
        <f t="shared" si="537"/>
        <v>1</v>
      </c>
      <c r="L384" s="146" t="str">
        <f t="shared" si="538"/>
        <v>C1</v>
      </c>
      <c r="M384" s="146" t="str">
        <f t="shared" si="539"/>
        <v>CB4</v>
      </c>
      <c r="N384" s="146" t="str">
        <f t="shared" si="540"/>
        <v>CL5</v>
      </c>
      <c r="O384" s="146">
        <f t="shared" si="541"/>
        <v>0</v>
      </c>
      <c r="P384" s="146">
        <f t="shared" si="542"/>
        <v>50</v>
      </c>
      <c r="Q384" s="146">
        <f t="shared" si="543"/>
        <v>1200</v>
      </c>
      <c r="R384" s="146">
        <f t="shared" si="544"/>
        <v>60</v>
      </c>
      <c r="S384" s="146">
        <f t="shared" si="545"/>
        <v>0.37</v>
      </c>
      <c r="T384" s="146">
        <f t="shared" si="546"/>
        <v>310</v>
      </c>
      <c r="U384" s="205"/>
      <c r="V384" s="237">
        <f t="shared" si="565"/>
        <v>8.5872030072281114E-2</v>
      </c>
      <c r="W384" s="214">
        <f t="shared" si="566"/>
        <v>3.1643753605781102</v>
      </c>
      <c r="X384" s="205"/>
      <c r="Y384" s="238">
        <f t="shared" si="567"/>
        <v>0.35369636149580169</v>
      </c>
      <c r="Z384" s="214">
        <f t="shared" si="568"/>
        <v>1.1848828110109357</v>
      </c>
      <c r="AA384" s="205"/>
      <c r="AB384" s="207">
        <f>INDEX(Coefficients!$O$3:$O$7,MATCH(S384,Coefficients!$O$3:$O$7))</f>
        <v>0.3</v>
      </c>
      <c r="AC384" s="207">
        <f>INDEX(Coefficients!$O$3:$O$7,MATCH(S384,Coefficients!$O$3:$O$7)+1)</f>
        <v>0.4</v>
      </c>
      <c r="AD384" s="212">
        <f>INDEX(Coefficients!$P$3:$P$7,MATCH(S384,Coefficients!$O$3:$O$7))</f>
        <v>50</v>
      </c>
      <c r="AE384" s="212">
        <f>INDEX(Coefficients!$P$3:$P$7,MATCH(S384,Coefficients!$O$3:$O$7)+1)</f>
        <v>41.8</v>
      </c>
      <c r="AF384" s="212">
        <f t="shared" si="547"/>
        <v>44.26</v>
      </c>
      <c r="AG384" s="136">
        <f t="shared" si="548"/>
        <v>2070</v>
      </c>
      <c r="AH384" s="137">
        <f t="shared" si="549"/>
        <v>20.810000000000002</v>
      </c>
      <c r="AI384" s="207">
        <f t="shared" si="569"/>
        <v>1418.3799999999999</v>
      </c>
      <c r="AJ384" s="213">
        <f t="shared" si="570"/>
        <v>19.977183098591549</v>
      </c>
      <c r="AK384" s="136">
        <v>82</v>
      </c>
      <c r="AL384" s="137">
        <f t="shared" si="550"/>
        <v>61.3125</v>
      </c>
      <c r="AM384" s="214">
        <f t="shared" si="551"/>
        <v>0.99858600000286291</v>
      </c>
      <c r="AN384" s="207">
        <f>INDEX(Coefficients!$K$3:$K$10,MATCH(S384,Coefficients!$K$3:$K$10))</f>
        <v>0.35</v>
      </c>
      <c r="AO384" s="207">
        <f>INDEX(Coefficients!$K$3:$K$10,MATCH(S384,Coefficients!$K$3:$K$10)+1)</f>
        <v>0.4</v>
      </c>
      <c r="AP384" s="207">
        <f>INDEX(Coefficients!$L$3:$L$10,MATCH(S384,Coefficients!$K$3:$K$10))</f>
        <v>0.19142307491680963</v>
      </c>
      <c r="AQ384" s="207">
        <f>INDEX(Coefficients!$L$3:$L$10,MATCH(S384,Coefficients!$K$3:$K$10)+1)</f>
        <v>0.35425563574488944</v>
      </c>
      <c r="AR384" s="214">
        <f>INDEX(Coefficients!$M$3:$M$10,MATCH(S384,Coefficients!$K$3:$K$10))</f>
        <v>0.20023799980895765</v>
      </c>
      <c r="AS384" s="214">
        <f>INDEX(Coefficients!$M$3:$M$10,MATCH(S384,Coefficients!$K$3:$K$10)+1)</f>
        <v>0.20987997823914079</v>
      </c>
      <c r="AT384" s="92">
        <f t="shared" si="571"/>
        <v>2.5655609924804158E-5</v>
      </c>
      <c r="AU384" s="140">
        <f t="shared" si="552"/>
        <v>0.20409479118103091</v>
      </c>
      <c r="AV384" s="215">
        <f t="shared" si="572"/>
        <v>1.0748556847799731E-5</v>
      </c>
      <c r="AW384" s="118">
        <f t="shared" si="573"/>
        <v>3.3919141305280939E-2</v>
      </c>
      <c r="AX384" s="136">
        <f t="shared" si="553"/>
        <v>0.71366705445737511</v>
      </c>
      <c r="AY384" s="205">
        <f t="shared" si="554"/>
        <v>84.741590689541354</v>
      </c>
      <c r="AZ384" s="137">
        <f t="shared" si="555"/>
        <v>606</v>
      </c>
      <c r="BA384" s="213">
        <f t="shared" si="574"/>
        <v>33761.999999999993</v>
      </c>
      <c r="BB384" s="228">
        <f t="shared" si="575"/>
        <v>9.0349014084507016E-4</v>
      </c>
      <c r="BC384" s="136" t="str">
        <f t="shared" si="556"/>
        <v>YES</v>
      </c>
      <c r="BD384" s="209">
        <f t="shared" si="557"/>
        <v>4.293601503614056</v>
      </c>
      <c r="BE384" s="55">
        <f t="shared" si="558"/>
        <v>8.5872030072281114E-2</v>
      </c>
      <c r="BF384" s="126">
        <f t="shared" si="559"/>
        <v>3.1643753605781102</v>
      </c>
      <c r="BG384" s="46">
        <f t="shared" si="576"/>
        <v>-0.86200938301222574</v>
      </c>
      <c r="BH384" s="204">
        <f>VLOOKUP(M384,Coefficients!$E$4:$I$7,3)</f>
        <v>0.43099999999999999</v>
      </c>
      <c r="BI384" s="136">
        <f t="shared" si="577"/>
        <v>2.5000000000000001E-2</v>
      </c>
      <c r="BJ384" s="50">
        <f t="shared" si="578"/>
        <v>0.43075414788732397</v>
      </c>
      <c r="BK384" s="134">
        <f t="shared" si="579"/>
        <v>30.294129638104355</v>
      </c>
      <c r="BL384" s="46"/>
      <c r="CB384" s="205" t="str">
        <f t="shared" si="560"/>
        <v>splash</v>
      </c>
      <c r="CC384" s="212">
        <f t="shared" si="561"/>
        <v>1</v>
      </c>
      <c r="CD384" s="205">
        <f>IF(CB384="atmospheric",IF(CC384&gt;=1,Coefficients!$T$5,Coefficients!$T$4),Coefficients!$T$3)</f>
        <v>7.35</v>
      </c>
      <c r="CE384" s="136">
        <f>IF(S384&lt;Coefficients!$V$3,Coefficients!$X$3-(Coefficients!$X$4-Coefficients!$X$3)*(Coefficients!$V$3-S384)/(Coefficients!$V$4-Coefficients!$V$3),IF(S384&gt;Coefficients!$V$6,(Coefficients!$X$6-Coefficients!$X$5)*(S384-Coefficients!$V$6)/(Coefficients!$V$6-Coefficients!$V$5)+Coefficients!$X$6,VLOOKUP(S384,Coefficients!$V$3:$X$6,3)))</f>
        <v>5.1999999999999975</v>
      </c>
      <c r="CF384" s="119">
        <f t="shared" si="580"/>
        <v>1.6409601519999992E-4</v>
      </c>
      <c r="CG384" s="136">
        <f>VLOOKUP(CB384,Coefficients!$Z$4:$AD$7,4,FALSE)</f>
        <v>0.26500000000000001</v>
      </c>
      <c r="CH384" s="136">
        <f>VLOOKUP(CB384,Coefficients!$Z$4:$AD$7,2,FALSE)</f>
        <v>0.37</v>
      </c>
      <c r="CI384" s="214">
        <f t="shared" si="562"/>
        <v>6.6461560094307401</v>
      </c>
      <c r="CJ384" s="47">
        <f t="shared" si="563"/>
        <v>1.1848828110109357</v>
      </c>
      <c r="CK384" s="34">
        <v>3.35</v>
      </c>
      <c r="CL384" s="52">
        <f t="shared" si="581"/>
        <v>0.35369636149580169</v>
      </c>
      <c r="CM384" s="204">
        <f>VLOOKUP(N384,Coefficients!$E$12:$I$16,3)</f>
        <v>6.0350000000000001</v>
      </c>
      <c r="CN384" s="205">
        <f t="shared" si="582"/>
        <v>2.5000000000000001E-2</v>
      </c>
      <c r="CO384" s="203">
        <f t="shared" si="583"/>
        <v>6.0315575000000008</v>
      </c>
      <c r="CP384" s="189">
        <f t="shared" si="584"/>
        <v>424.18810293726182</v>
      </c>
      <c r="DV384" s="48">
        <f t="shared" si="564"/>
        <v>3.0372624590823894E-2</v>
      </c>
    </row>
    <row r="385" spans="1:126" s="38" customFormat="1">
      <c r="B385" s="76" t="str">
        <f>B386&amp;" "&amp;C386</f>
        <v>A1B CSIRO Mk3.5</v>
      </c>
      <c r="C385" s="74"/>
      <c r="D385" s="65"/>
      <c r="E385" s="65"/>
      <c r="F385" s="65"/>
      <c r="G385" s="65"/>
      <c r="J385" s="199"/>
      <c r="K385" s="199"/>
      <c r="L385" s="54"/>
      <c r="M385" s="54"/>
      <c r="N385" s="54"/>
      <c r="O385" s="54"/>
      <c r="P385" s="54"/>
      <c r="Q385" s="54"/>
      <c r="R385" s="54"/>
      <c r="S385" s="54"/>
      <c r="T385" s="54"/>
      <c r="U385" s="206"/>
      <c r="V385" s="206"/>
      <c r="W385" s="206"/>
      <c r="X385" s="206"/>
      <c r="Y385" s="206"/>
      <c r="Z385" s="206"/>
      <c r="AA385" s="206"/>
      <c r="AB385" s="85"/>
      <c r="AC385" s="85"/>
      <c r="AD385" s="85"/>
      <c r="AE385" s="85"/>
      <c r="AF385" s="85"/>
      <c r="AG385" s="54"/>
      <c r="AH385" s="88"/>
      <c r="AI385" s="88"/>
      <c r="AJ385" s="88"/>
      <c r="AK385" s="54"/>
      <c r="AL385" s="85"/>
      <c r="AM385" s="90"/>
      <c r="AN385" s="88"/>
      <c r="AO385" s="88"/>
      <c r="AP385" s="88"/>
      <c r="AQ385" s="88"/>
      <c r="AR385" s="90"/>
      <c r="AS385" s="90"/>
      <c r="AT385" s="93"/>
      <c r="AU385" s="90"/>
      <c r="AV385" s="90"/>
      <c r="AW385" s="120"/>
      <c r="AX385" s="54"/>
      <c r="AY385" s="54"/>
      <c r="AZ385" s="88"/>
      <c r="BA385" s="88"/>
      <c r="BB385" s="121"/>
      <c r="BC385" s="54"/>
      <c r="BD385" s="54"/>
      <c r="BE385" s="53"/>
      <c r="BF385" s="127"/>
      <c r="BG385" s="66"/>
      <c r="BH385" s="66"/>
      <c r="BI385" s="66"/>
      <c r="BJ385" s="66"/>
      <c r="BK385" s="66"/>
      <c r="BL385" s="66"/>
      <c r="CB385" s="76" t="str">
        <f>B386&amp;" "&amp;C386</f>
        <v>A1B CSIRO Mk3.5</v>
      </c>
      <c r="CC385" s="54"/>
      <c r="CD385" s="54"/>
      <c r="CE385" s="54"/>
      <c r="CF385" s="121"/>
      <c r="CI385" s="90"/>
      <c r="CJ385" s="70"/>
      <c r="CK385" s="41"/>
      <c r="CL385" s="71"/>
      <c r="DV385" s="72"/>
    </row>
    <row r="386" spans="1:126" s="135" customFormat="1" outlineLevel="1">
      <c r="A386" s="133"/>
      <c r="B386" s="56" t="s">
        <v>89</v>
      </c>
      <c r="C386" s="56" t="s">
        <v>194</v>
      </c>
      <c r="D386" s="56">
        <v>2000</v>
      </c>
      <c r="E386" s="57">
        <f>'CSIRO Mk3.5 (Drier)'!N28</f>
        <v>19.25</v>
      </c>
      <c r="F386" s="57">
        <f>'CSIRO Mk3.5 (Drier)'!T28</f>
        <v>62.03125</v>
      </c>
      <c r="G386" s="57">
        <f>'CSIRO Mk3.5 (Drier)'!L28</f>
        <v>368</v>
      </c>
      <c r="H386" s="146">
        <f t="shared" ref="H386:H449" si="585">$H$26</f>
        <v>2007</v>
      </c>
      <c r="I386" s="141" t="str">
        <f t="shared" ref="I386:I449" si="586">$I$26</f>
        <v>Pile No 243 @ Berth 107</v>
      </c>
      <c r="J386" s="205" t="str">
        <f t="shared" ref="J386:J449" si="587">$J$26</f>
        <v>splash</v>
      </c>
      <c r="K386" s="212">
        <f t="shared" ref="K386:K449" si="588">$K$26</f>
        <v>1</v>
      </c>
      <c r="L386" s="146" t="str">
        <f t="shared" ref="L386:L449" si="589">$L$26</f>
        <v>C1</v>
      </c>
      <c r="M386" s="146" t="str">
        <f t="shared" ref="M386:M449" si="590">$M$26</f>
        <v>CB4</v>
      </c>
      <c r="N386" s="146" t="str">
        <f t="shared" ref="N386:N449" si="591">$N$26</f>
        <v>CL5</v>
      </c>
      <c r="O386" s="146">
        <f t="shared" ref="O386:O449" si="592">$O$26</f>
        <v>0</v>
      </c>
      <c r="P386" s="146">
        <f t="shared" ref="P386:P449" si="593">$P$26</f>
        <v>50</v>
      </c>
      <c r="Q386" s="146">
        <f t="shared" ref="Q386:Q449" si="594">$Q$26</f>
        <v>1200</v>
      </c>
      <c r="R386" s="146">
        <f t="shared" ref="R386:R449" si="595">$R$26</f>
        <v>60</v>
      </c>
      <c r="S386" s="146">
        <f t="shared" ref="S386:S449" si="596">$S$26</f>
        <v>0.37</v>
      </c>
      <c r="T386" s="146">
        <f t="shared" ref="T386:T449" si="597">$T$26</f>
        <v>310</v>
      </c>
      <c r="U386" s="205"/>
      <c r="V386" s="237">
        <f>BE386</f>
        <v>2.2584522860718912E-2</v>
      </c>
      <c r="W386" s="214">
        <f>BF386</f>
        <v>0</v>
      </c>
      <c r="X386" s="205"/>
      <c r="Y386" s="238">
        <f>CL386</f>
        <v>8.9228156341215318E-8</v>
      </c>
      <c r="Z386" s="214">
        <f>CJ386</f>
        <v>2.9891432374307133E-7</v>
      </c>
      <c r="AA386" s="205"/>
      <c r="AB386" s="207">
        <f>INDEX(Coefficients!$O$3:$O$7,MATCH(S386,Coefficients!$O$3:$O$7))</f>
        <v>0.3</v>
      </c>
      <c r="AC386" s="207">
        <f>INDEX(Coefficients!$O$3:$O$7,MATCH(S386,Coefficients!$O$3:$O$7)+1)</f>
        <v>0.4</v>
      </c>
      <c r="AD386" s="212">
        <f>INDEX(Coefficients!$P$3:$P$7,MATCH(S386,Coefficients!$O$3:$O$7))</f>
        <v>50</v>
      </c>
      <c r="AE386" s="212">
        <f>INDEX(Coefficients!$P$3:$P$7,MATCH(S386,Coefficients!$O$3:$O$7)+1)</f>
        <v>41.8</v>
      </c>
      <c r="AF386" s="212">
        <f t="shared" ref="AF386:AF449" si="598">AD386+(S386-AB386)/(AC386-AB386)*(AE386-AD386)</f>
        <v>44.26</v>
      </c>
      <c r="AG386" s="136">
        <f t="shared" ref="AG386:AG417" si="599">D386</f>
        <v>2000</v>
      </c>
      <c r="AH386" s="137">
        <f t="shared" ref="AH386:AH417" si="600">E386</f>
        <v>19.25</v>
      </c>
      <c r="AI386" s="207">
        <f>IF(AG386&gt;=$C$20,AH386+AI385,0)</f>
        <v>19.25</v>
      </c>
      <c r="AJ386" s="213">
        <f>IF(ISERROR(AI386/(AG386-($C$20-1))),0,AI386/(AG386-($C$20-1)))</f>
        <v>19.25</v>
      </c>
      <c r="AK386" s="136">
        <v>12</v>
      </c>
      <c r="AL386" s="137">
        <f t="shared" ref="AL386:AL417" si="601">F386</f>
        <v>62.03125</v>
      </c>
      <c r="AM386" s="214">
        <f t="shared" ref="AM386:AM417" si="602">EXP(AF386/RR*(1/293-1/(273+AJ386)))</f>
        <v>0.95444302716120455</v>
      </c>
      <c r="AN386" s="207">
        <f>INDEX(Coefficients!$K$3:$K$10,MATCH(S386,Coefficients!$K$3:$K$10))</f>
        <v>0.35</v>
      </c>
      <c r="AO386" s="207">
        <f>INDEX(Coefficients!$K$3:$K$10,MATCH(S386,Coefficients!$K$3:$K$10)+1)</f>
        <v>0.4</v>
      </c>
      <c r="AP386" s="207">
        <f>INDEX(Coefficients!$L$3:$L$10,MATCH(S386,Coefficients!$K$3:$K$10))</f>
        <v>0.19142307491680963</v>
      </c>
      <c r="AQ386" s="207">
        <f>INDEX(Coefficients!$L$3:$L$10,MATCH(S386,Coefficients!$K$3:$K$10)+1)</f>
        <v>0.35425563574488944</v>
      </c>
      <c r="AR386" s="214">
        <f>INDEX(Coefficients!$M$3:$M$10,MATCH(S386,Coefficients!$K$3:$K$10))</f>
        <v>0.20023799980895765</v>
      </c>
      <c r="AS386" s="214">
        <f>INDEX(Coefficients!$M$3:$M$10,MATCH(S386,Coefficients!$K$3:$K$10)+1)</f>
        <v>0.20987997823914079</v>
      </c>
      <c r="AT386" s="92">
        <f>(AP386+(S386-AN386)/(AO386-AN386)*(AQ386-AP386))*10^-4</f>
        <v>2.5655609924804158E-5</v>
      </c>
      <c r="AU386" s="140">
        <f t="shared" ref="AU386:AU449" si="603">AR386+(S386-AN386)/(AO386-AN386)*(AS386-AR386)</f>
        <v>0.20409479118103091</v>
      </c>
      <c r="AV386" s="215">
        <f>AT386*(AG386-($C$20-1))^(-AU386)</f>
        <v>2.5655609924804158E-5</v>
      </c>
      <c r="AW386" s="118">
        <f>AV386*31556926/10000</f>
        <v>8.0961218388191036E-2</v>
      </c>
      <c r="AX386" s="136">
        <f t="shared" ref="AX386:AX449" si="604">1-EXP(-3.38*S386)</f>
        <v>0.71366705445737511</v>
      </c>
      <c r="AY386" s="205">
        <f t="shared" ref="AY386:AY417" si="605">0.75*T386*CaO*AX386*(MCO2_/MCaO)</f>
        <v>84.741590689541354</v>
      </c>
      <c r="AZ386" s="137">
        <f t="shared" ref="AZ386:AZ417" si="606">G386</f>
        <v>368</v>
      </c>
      <c r="BA386" s="213">
        <f>IF(AG386&gt;=$C$20,BA385+AZ386,0)</f>
        <v>368</v>
      </c>
      <c r="BB386" s="228">
        <f>BA386/(AG386-($C$20-1))*0.0019*10^-3</f>
        <v>6.9920000000000008E-4</v>
      </c>
      <c r="BC386" s="136" t="str">
        <f t="shared" ref="BC386:BC449" si="607">IF(AK386&gt;=12,IF(AL386&gt;=50,"YES","NO"),"NO")</f>
        <v>YES</v>
      </c>
      <c r="BD386" s="209">
        <f t="shared" ref="BD386:BD417" si="608">IF(BC386="YES",SQRT((2*AM386*AW386/AY386)*kurban*BB386*(AG386-($C$20-1)))*(1/(AG386-($C$20-1)))^nm*1000,0)</f>
        <v>1.1292261430359456</v>
      </c>
      <c r="BE386" s="55">
        <f t="shared" ref="BE386:BE449" si="609">BD386/P386</f>
        <v>2.2584522860718912E-2</v>
      </c>
      <c r="BF386" s="126">
        <f t="shared" ref="BF386:BF417" si="610">BD386-VLOOKUP($C$20,$AG$386:$BD$456,24)</f>
        <v>0</v>
      </c>
      <c r="BG386" s="46">
        <f>((SQRT(AM386*BB386)/SQRT(VLOOKUP($C$20,$AG$386:$BD$456,7)*VLOOKUP($C$20,$AG$386:$BD$456,22)*(AG386-($C$20-1))))-1)</f>
        <v>0</v>
      </c>
      <c r="BH386" s="204">
        <f>VLOOKUP(M386,Coefficients!$E$4:$I$7,3)</f>
        <v>0.43099999999999999</v>
      </c>
      <c r="BI386" s="136">
        <f>IF($AJ386&lt;20,0.025,0.073)</f>
        <v>2.5000000000000001E-2</v>
      </c>
      <c r="BJ386" s="50">
        <f>BH386*(1+BI386*($AJ386-20))</f>
        <v>0.42291874999999995</v>
      </c>
      <c r="BK386" s="134">
        <f>BK385+BJ386</f>
        <v>0.42291874999999995</v>
      </c>
      <c r="BL386" s="46"/>
      <c r="CB386" s="205" t="str">
        <f t="shared" ref="CB386:CB417" si="611">J386</f>
        <v>splash</v>
      </c>
      <c r="CC386" s="212">
        <f t="shared" ref="CC386:CC417" si="612">K386</f>
        <v>1</v>
      </c>
      <c r="CD386" s="205">
        <f>IF(CB386="atmospheric",IF(CC386&gt;=1,Coefficients!$T$5,Coefficients!$T$4),Coefficients!$T$3)</f>
        <v>7.35</v>
      </c>
      <c r="CE386" s="136">
        <f>IF(S386&lt;Coefficients!$V$3,Coefficients!$X$3-(Coefficients!$X$4-Coefficients!$X$3)*(Coefficients!$V$3-S386)/(Coefficients!$V$4-Coefficients!$V$3),IF(S386&gt;Coefficients!$V$6,(Coefficients!$X$6-Coefficients!$X$5)*(S386-Coefficients!$V$6)/(Coefficients!$V$6-Coefficients!$V$5)+Coefficients!$X$6,VLOOKUP(S386,Coefficients!$V$3:$X$6,3)))</f>
        <v>5.1999999999999975</v>
      </c>
      <c r="CF386" s="119">
        <f>CE386*10^-12*31556926</f>
        <v>1.6409601519999992E-4</v>
      </c>
      <c r="CG386" s="136">
        <f>VLOOKUP(CB386,Coefficients!$Z$4:$AD$7,4,FALSE)</f>
        <v>0.26500000000000001</v>
      </c>
      <c r="CH386" s="136">
        <f>VLOOKUP(CB386,Coefficients!$Z$4:$AD$7,2,FALSE)</f>
        <v>0.37</v>
      </c>
      <c r="CI386" s="214">
        <f t="shared" ref="CI386:CI417" si="613">CD386*(1-ERF(BD386/(2*(SQRT(CG386*kt*kc*AM386*CF386*10^6*(1/(AG386-($C$20-1)))^CH386*(AG386-($C$20-1)))))))</f>
        <v>6.6250040304906115</v>
      </c>
      <c r="CJ386" s="47">
        <f t="shared" ref="CJ386:CJ417" si="614">CD386*(1-ERF(P386/(2*(SQRT(CG386*kt*kc*AM386*CF386*10^6*(1/(AG386-($C$20-1)))^CH386*(AG386-($C$20-1)))))))</f>
        <v>2.9891432374307133E-7</v>
      </c>
      <c r="CK386" s="34">
        <v>3.35</v>
      </c>
      <c r="CL386" s="52">
        <f>CJ386/CK386</f>
        <v>8.9228156341215318E-8</v>
      </c>
      <c r="CM386" s="204">
        <f>VLOOKUP(N386,Coefficients!$E$12:$I$16,3)</f>
        <v>6.0350000000000001</v>
      </c>
      <c r="CN386" s="205">
        <f>IF($AJ386&lt;20,0.025,0.073)</f>
        <v>2.5000000000000001E-2</v>
      </c>
      <c r="CO386" s="203">
        <f>CM386*(1+CN386*($AJ386-20))</f>
        <v>5.9218437499999999</v>
      </c>
      <c r="CP386" s="189">
        <f>CP385+CO386</f>
        <v>5.9218437499999999</v>
      </c>
      <c r="DV386" s="48">
        <f t="shared" ref="DV386:DV402" si="615">BE386*CL386</f>
        <v>2.0151753367079783E-9</v>
      </c>
    </row>
    <row r="387" spans="1:126" s="135" customFormat="1" outlineLevel="1">
      <c r="A387" s="133"/>
      <c r="B387" s="56" t="s">
        <v>89</v>
      </c>
      <c r="C387" s="56" t="s">
        <v>194</v>
      </c>
      <c r="D387" s="56">
        <v>2001</v>
      </c>
      <c r="E387" s="57">
        <f>'CSIRO Mk3.5 (Drier)'!N29</f>
        <v>19.265000000000001</v>
      </c>
      <c r="F387" s="57">
        <f>'CSIRO Mk3.5 (Drier)'!T29</f>
        <v>61.984375</v>
      </c>
      <c r="G387" s="57">
        <f>'CSIRO Mk3.5 (Drier)'!L29</f>
        <v>370.15</v>
      </c>
      <c r="H387" s="146">
        <f t="shared" si="585"/>
        <v>2007</v>
      </c>
      <c r="I387" s="141" t="str">
        <f t="shared" si="586"/>
        <v>Pile No 243 @ Berth 107</v>
      </c>
      <c r="J387" s="205" t="str">
        <f t="shared" si="587"/>
        <v>splash</v>
      </c>
      <c r="K387" s="212">
        <f t="shared" si="588"/>
        <v>1</v>
      </c>
      <c r="L387" s="146" t="str">
        <f t="shared" si="589"/>
        <v>C1</v>
      </c>
      <c r="M387" s="146" t="str">
        <f t="shared" si="590"/>
        <v>CB4</v>
      </c>
      <c r="N387" s="146" t="str">
        <f t="shared" si="591"/>
        <v>CL5</v>
      </c>
      <c r="O387" s="146">
        <f t="shared" si="592"/>
        <v>0</v>
      </c>
      <c r="P387" s="146">
        <f t="shared" si="593"/>
        <v>50</v>
      </c>
      <c r="Q387" s="146">
        <f t="shared" si="594"/>
        <v>1200</v>
      </c>
      <c r="R387" s="146">
        <f t="shared" si="595"/>
        <v>60</v>
      </c>
      <c r="S387" s="146">
        <f t="shared" si="596"/>
        <v>0.37</v>
      </c>
      <c r="T387" s="146">
        <f t="shared" si="597"/>
        <v>310</v>
      </c>
      <c r="U387" s="205"/>
      <c r="V387" s="237">
        <f t="shared" ref="V387:V450" si="616">BE387</f>
        <v>2.7429500756229141E-2</v>
      </c>
      <c r="W387" s="214">
        <f t="shared" ref="W387:W450" si="617">BF387</f>
        <v>0.24224889477551148</v>
      </c>
      <c r="X387" s="205"/>
      <c r="Y387" s="238">
        <f t="shared" ref="Y387:Y450" si="618">CL387</f>
        <v>2.2633601043490194E-5</v>
      </c>
      <c r="Z387" s="214">
        <f t="shared" ref="Z387:Z450" si="619">CJ387</f>
        <v>7.5822563495692158E-5</v>
      </c>
      <c r="AA387" s="205"/>
      <c r="AB387" s="207">
        <f>INDEX(Coefficients!$O$3:$O$7,MATCH(S387,Coefficients!$O$3:$O$7))</f>
        <v>0.3</v>
      </c>
      <c r="AC387" s="207">
        <f>INDEX(Coefficients!$O$3:$O$7,MATCH(S387,Coefficients!$O$3:$O$7)+1)</f>
        <v>0.4</v>
      </c>
      <c r="AD387" s="212">
        <f>INDEX(Coefficients!$P$3:$P$7,MATCH(S387,Coefficients!$O$3:$O$7))</f>
        <v>50</v>
      </c>
      <c r="AE387" s="212">
        <f>INDEX(Coefficients!$P$3:$P$7,MATCH(S387,Coefficients!$O$3:$O$7)+1)</f>
        <v>41.8</v>
      </c>
      <c r="AF387" s="212">
        <f t="shared" si="598"/>
        <v>44.26</v>
      </c>
      <c r="AG387" s="136">
        <f t="shared" si="599"/>
        <v>2001</v>
      </c>
      <c r="AH387" s="137">
        <f t="shared" si="600"/>
        <v>19.265000000000001</v>
      </c>
      <c r="AI387" s="207">
        <f t="shared" ref="AI387:AI450" si="620">IF(AG387&gt;=$C$20,AH387+AI386,0)</f>
        <v>38.515000000000001</v>
      </c>
      <c r="AJ387" s="213">
        <f t="shared" ref="AJ387:AJ450" si="621">IF(ISERROR(AI387/(AG387-($C$20-1))),0,AI387/(AG387-($C$20-1)))</f>
        <v>19.2575</v>
      </c>
      <c r="AK387" s="136">
        <v>13</v>
      </c>
      <c r="AL387" s="137">
        <f t="shared" si="601"/>
        <v>61.984375</v>
      </c>
      <c r="AM387" s="214">
        <f t="shared" si="602"/>
        <v>0.95488929335485384</v>
      </c>
      <c r="AN387" s="207">
        <f>INDEX(Coefficients!$K$3:$K$10,MATCH(S387,Coefficients!$K$3:$K$10))</f>
        <v>0.35</v>
      </c>
      <c r="AO387" s="207">
        <f>INDEX(Coefficients!$K$3:$K$10,MATCH(S387,Coefficients!$K$3:$K$10)+1)</f>
        <v>0.4</v>
      </c>
      <c r="AP387" s="207">
        <f>INDEX(Coefficients!$L$3:$L$10,MATCH(S387,Coefficients!$K$3:$K$10))</f>
        <v>0.19142307491680963</v>
      </c>
      <c r="AQ387" s="207">
        <f>INDEX(Coefficients!$L$3:$L$10,MATCH(S387,Coefficients!$K$3:$K$10)+1)</f>
        <v>0.35425563574488944</v>
      </c>
      <c r="AR387" s="214">
        <f>INDEX(Coefficients!$M$3:$M$10,MATCH(S387,Coefficients!$K$3:$K$10))</f>
        <v>0.20023799980895765</v>
      </c>
      <c r="AS387" s="214">
        <f>INDEX(Coefficients!$M$3:$M$10,MATCH(S387,Coefficients!$K$3:$K$10)+1)</f>
        <v>0.20987997823914079</v>
      </c>
      <c r="AT387" s="92">
        <f t="shared" ref="AT387:AT450" si="622">(AP387+(S387-AN387)/(AO387-AN387)*(AQ387-AP387))*10^-4</f>
        <v>2.5655609924804158E-5</v>
      </c>
      <c r="AU387" s="140">
        <f t="shared" si="603"/>
        <v>0.20409479118103091</v>
      </c>
      <c r="AV387" s="215">
        <f t="shared" ref="AV387:AV450" si="623">AT387*(AG387-($C$20-1))^(-AU387)</f>
        <v>2.2271203678780301E-5</v>
      </c>
      <c r="AW387" s="118">
        <f t="shared" ref="AW387:AW450" si="624">AV387*31556926/10000</f>
        <v>7.0281072642219777E-2</v>
      </c>
      <c r="AX387" s="136">
        <f t="shared" si="604"/>
        <v>0.71366705445737511</v>
      </c>
      <c r="AY387" s="205">
        <f t="shared" si="605"/>
        <v>84.741590689541354</v>
      </c>
      <c r="AZ387" s="137">
        <f t="shared" si="606"/>
        <v>370.15</v>
      </c>
      <c r="BA387" s="213">
        <f t="shared" ref="BA387:BA450" si="625">IF(AG387&gt;=$C$20,BA386+AZ387,0)</f>
        <v>738.15</v>
      </c>
      <c r="BB387" s="228">
        <f t="shared" ref="BB387:BB450" si="626">BA387/(AG387-($C$20-1))*0.0019*10^-3</f>
        <v>7.0124249999999999E-4</v>
      </c>
      <c r="BC387" s="136" t="str">
        <f t="shared" si="607"/>
        <v>YES</v>
      </c>
      <c r="BD387" s="209">
        <f t="shared" si="608"/>
        <v>1.3714750378114571</v>
      </c>
      <c r="BE387" s="55">
        <f t="shared" si="609"/>
        <v>2.7429500756229141E-2</v>
      </c>
      <c r="BF387" s="126">
        <f t="shared" si="610"/>
        <v>0.24224889477551148</v>
      </c>
      <c r="BG387" s="46">
        <f t="shared" ref="BG387:BG450" si="627">((SQRT(AM387*BB387)/SQRT(VLOOKUP($C$20,$AG$386:$BD$456,7)*VLOOKUP($C$20,$AG$386:$BD$456,22)*(AG387-($C$20-1))))-1)</f>
        <v>-0.29169564146326465</v>
      </c>
      <c r="BH387" s="204">
        <f>VLOOKUP(M387,Coefficients!$E$4:$I$7,3)</f>
        <v>0.43099999999999999</v>
      </c>
      <c r="BI387" s="136">
        <f t="shared" ref="BI387:BI450" si="628">IF($AJ387&lt;20,0.025,0.073)</f>
        <v>2.5000000000000001E-2</v>
      </c>
      <c r="BJ387" s="50">
        <f t="shared" ref="BJ387:BJ450" si="629">BH387*(1+BI387*($AJ387-20))</f>
        <v>0.42299956249999998</v>
      </c>
      <c r="BK387" s="134">
        <f t="shared" ref="BK387:BK450" si="630">BK386+BJ387</f>
        <v>0.84591831249999994</v>
      </c>
      <c r="BL387" s="46"/>
      <c r="CB387" s="205" t="str">
        <f t="shared" si="611"/>
        <v>splash</v>
      </c>
      <c r="CC387" s="212">
        <f t="shared" si="612"/>
        <v>1</v>
      </c>
      <c r="CD387" s="205">
        <f>IF(CB387="atmospheric",IF(CC387&gt;=1,Coefficients!$T$5,Coefficients!$T$4),Coefficients!$T$3)</f>
        <v>7.35</v>
      </c>
      <c r="CE387" s="136">
        <f>IF(S387&lt;Coefficients!$V$3,Coefficients!$X$3-(Coefficients!$X$4-Coefficients!$X$3)*(Coefficients!$V$3-S387)/(Coefficients!$V$4-Coefficients!$V$3),IF(S387&gt;Coefficients!$V$6,(Coefficients!$X$6-Coefficients!$X$5)*(S387-Coefficients!$V$6)/(Coefficients!$V$6-Coefficients!$V$5)+Coefficients!$X$6,VLOOKUP(S387,Coefficients!$V$3:$X$6,3)))</f>
        <v>5.1999999999999975</v>
      </c>
      <c r="CF387" s="119">
        <f t="shared" ref="CF387:CF450" si="631">CE387*10^-12*31556926</f>
        <v>1.6409601519999992E-4</v>
      </c>
      <c r="CG387" s="136">
        <f>VLOOKUP(CB387,Coefficients!$Z$4:$AD$7,4,FALSE)</f>
        <v>0.26500000000000001</v>
      </c>
      <c r="CH387" s="136">
        <f>VLOOKUP(CB387,Coefficients!$Z$4:$AD$7,2,FALSE)</f>
        <v>0.37</v>
      </c>
      <c r="CI387" s="214">
        <f t="shared" si="613"/>
        <v>6.6422675743511226</v>
      </c>
      <c r="CJ387" s="47">
        <f t="shared" si="614"/>
        <v>7.5822563495692158E-5</v>
      </c>
      <c r="CK387" s="34">
        <v>3.35</v>
      </c>
      <c r="CL387" s="52">
        <f t="shared" ref="CL387:CL450" si="632">CJ387/CK387</f>
        <v>2.2633601043490194E-5</v>
      </c>
      <c r="CM387" s="204">
        <f>VLOOKUP(N387,Coefficients!$E$12:$I$16,3)</f>
        <v>6.0350000000000001</v>
      </c>
      <c r="CN387" s="205">
        <f t="shared" ref="CN387:CN450" si="633">IF($AJ387&lt;20,0.025,0.073)</f>
        <v>2.5000000000000001E-2</v>
      </c>
      <c r="CO387" s="203">
        <f t="shared" ref="CO387:CO450" si="634">CM387*(1+CN387*($AJ387-20))</f>
        <v>5.9229753125000002</v>
      </c>
      <c r="CP387" s="189">
        <f t="shared" ref="CP387:CP450" si="635">CP386+CO387</f>
        <v>11.844819062500001</v>
      </c>
      <c r="DV387" s="48">
        <f t="shared" si="615"/>
        <v>6.20828376938603E-7</v>
      </c>
    </row>
    <row r="388" spans="1:126" s="135" customFormat="1" outlineLevel="1">
      <c r="A388" s="133"/>
      <c r="B388" s="56" t="s">
        <v>89</v>
      </c>
      <c r="C388" s="56" t="s">
        <v>194</v>
      </c>
      <c r="D388" s="56">
        <v>2002</v>
      </c>
      <c r="E388" s="57">
        <f>'CSIRO Mk3.5 (Drier)'!N30</f>
        <v>19.28</v>
      </c>
      <c r="F388" s="57">
        <f>'CSIRO Mk3.5 (Drier)'!T30</f>
        <v>61.9375</v>
      </c>
      <c r="G388" s="57">
        <f>'CSIRO Mk3.5 (Drier)'!L30</f>
        <v>372.29999999999995</v>
      </c>
      <c r="H388" s="146">
        <f t="shared" si="585"/>
        <v>2007</v>
      </c>
      <c r="I388" s="141" t="str">
        <f t="shared" si="586"/>
        <v>Pile No 243 @ Berth 107</v>
      </c>
      <c r="J388" s="205" t="str">
        <f t="shared" si="587"/>
        <v>splash</v>
      </c>
      <c r="K388" s="212">
        <f t="shared" si="588"/>
        <v>1</v>
      </c>
      <c r="L388" s="146" t="str">
        <f t="shared" si="589"/>
        <v>C1</v>
      </c>
      <c r="M388" s="146" t="str">
        <f t="shared" si="590"/>
        <v>CB4</v>
      </c>
      <c r="N388" s="146" t="str">
        <f t="shared" si="591"/>
        <v>CL5</v>
      </c>
      <c r="O388" s="146">
        <f t="shared" si="592"/>
        <v>0</v>
      </c>
      <c r="P388" s="146">
        <f t="shared" si="593"/>
        <v>50</v>
      </c>
      <c r="Q388" s="146">
        <f t="shared" si="594"/>
        <v>1200</v>
      </c>
      <c r="R388" s="146">
        <f t="shared" si="595"/>
        <v>60</v>
      </c>
      <c r="S388" s="146">
        <f t="shared" si="596"/>
        <v>0.37</v>
      </c>
      <c r="T388" s="146">
        <f t="shared" si="597"/>
        <v>310</v>
      </c>
      <c r="U388" s="205"/>
      <c r="V388" s="237">
        <f t="shared" si="616"/>
        <v>3.0753602153694513E-2</v>
      </c>
      <c r="W388" s="214">
        <f t="shared" si="617"/>
        <v>0.40845396464878014</v>
      </c>
      <c r="X388" s="205"/>
      <c r="Y388" s="238">
        <f t="shared" si="618"/>
        <v>2.2850705297619277E-4</v>
      </c>
      <c r="Z388" s="214">
        <f t="shared" si="619"/>
        <v>7.6549862747024577E-4</v>
      </c>
      <c r="AA388" s="205"/>
      <c r="AB388" s="207">
        <f>INDEX(Coefficients!$O$3:$O$7,MATCH(S388,Coefficients!$O$3:$O$7))</f>
        <v>0.3</v>
      </c>
      <c r="AC388" s="207">
        <f>INDEX(Coefficients!$O$3:$O$7,MATCH(S388,Coefficients!$O$3:$O$7)+1)</f>
        <v>0.4</v>
      </c>
      <c r="AD388" s="212">
        <f>INDEX(Coefficients!$P$3:$P$7,MATCH(S388,Coefficients!$O$3:$O$7))</f>
        <v>50</v>
      </c>
      <c r="AE388" s="212">
        <f>INDEX(Coefficients!$P$3:$P$7,MATCH(S388,Coefficients!$O$3:$O$7)+1)</f>
        <v>41.8</v>
      </c>
      <c r="AF388" s="212">
        <f t="shared" si="598"/>
        <v>44.26</v>
      </c>
      <c r="AG388" s="136">
        <f t="shared" si="599"/>
        <v>2002</v>
      </c>
      <c r="AH388" s="137">
        <f t="shared" si="600"/>
        <v>19.28</v>
      </c>
      <c r="AI388" s="207">
        <f t="shared" si="620"/>
        <v>57.795000000000002</v>
      </c>
      <c r="AJ388" s="213">
        <f t="shared" si="621"/>
        <v>19.265000000000001</v>
      </c>
      <c r="AK388" s="136">
        <v>14</v>
      </c>
      <c r="AL388" s="137">
        <f t="shared" si="601"/>
        <v>61.9375</v>
      </c>
      <c r="AM388" s="214">
        <f t="shared" si="602"/>
        <v>0.95533574528799958</v>
      </c>
      <c r="AN388" s="207">
        <f>INDEX(Coefficients!$K$3:$K$10,MATCH(S388,Coefficients!$K$3:$K$10))</f>
        <v>0.35</v>
      </c>
      <c r="AO388" s="207">
        <f>INDEX(Coefficients!$K$3:$K$10,MATCH(S388,Coefficients!$K$3:$K$10)+1)</f>
        <v>0.4</v>
      </c>
      <c r="AP388" s="207">
        <f>INDEX(Coefficients!$L$3:$L$10,MATCH(S388,Coefficients!$K$3:$K$10))</f>
        <v>0.19142307491680963</v>
      </c>
      <c r="AQ388" s="207">
        <f>INDEX(Coefficients!$L$3:$L$10,MATCH(S388,Coefficients!$K$3:$K$10)+1)</f>
        <v>0.35425563574488944</v>
      </c>
      <c r="AR388" s="214">
        <f>INDEX(Coefficients!$M$3:$M$10,MATCH(S388,Coefficients!$K$3:$K$10))</f>
        <v>0.20023799980895765</v>
      </c>
      <c r="AS388" s="214">
        <f>INDEX(Coefficients!$M$3:$M$10,MATCH(S388,Coefficients!$K$3:$K$10)+1)</f>
        <v>0.20987997823914079</v>
      </c>
      <c r="AT388" s="92">
        <f t="shared" si="622"/>
        <v>2.5655609924804158E-5</v>
      </c>
      <c r="AU388" s="140">
        <f t="shared" si="603"/>
        <v>0.20409479118103091</v>
      </c>
      <c r="AV388" s="215">
        <f t="shared" si="623"/>
        <v>2.0502384830579242E-5</v>
      </c>
      <c r="AW388" s="118">
        <f t="shared" si="624"/>
        <v>6.4699224092211169E-2</v>
      </c>
      <c r="AX388" s="136">
        <f t="shared" si="604"/>
        <v>0.71366705445737511</v>
      </c>
      <c r="AY388" s="205">
        <f t="shared" si="605"/>
        <v>84.741590689541354</v>
      </c>
      <c r="AZ388" s="137">
        <f t="shared" si="606"/>
        <v>372.29999999999995</v>
      </c>
      <c r="BA388" s="213">
        <f t="shared" si="625"/>
        <v>1110.4499999999998</v>
      </c>
      <c r="BB388" s="228">
        <f t="shared" si="626"/>
        <v>7.0328499999999989E-4</v>
      </c>
      <c r="BC388" s="136" t="str">
        <f t="shared" si="607"/>
        <v>YES</v>
      </c>
      <c r="BD388" s="209">
        <f t="shared" si="608"/>
        <v>1.5376801076847257</v>
      </c>
      <c r="BE388" s="55">
        <f t="shared" si="609"/>
        <v>3.0753602153694513E-2</v>
      </c>
      <c r="BF388" s="126">
        <f t="shared" si="610"/>
        <v>0.40845396464878014</v>
      </c>
      <c r="BG388" s="46">
        <f t="shared" si="627"/>
        <v>-0.42069490342860061</v>
      </c>
      <c r="BH388" s="204">
        <f>VLOOKUP(M388,Coefficients!$E$4:$I$7,3)</f>
        <v>0.43099999999999999</v>
      </c>
      <c r="BI388" s="136">
        <f t="shared" si="628"/>
        <v>2.5000000000000001E-2</v>
      </c>
      <c r="BJ388" s="50">
        <f t="shared" si="629"/>
        <v>0.42308037500000001</v>
      </c>
      <c r="BK388" s="134">
        <f t="shared" si="630"/>
        <v>1.2689986874999999</v>
      </c>
      <c r="BL388" s="46"/>
      <c r="CB388" s="205" t="str">
        <f t="shared" si="611"/>
        <v>splash</v>
      </c>
      <c r="CC388" s="212">
        <f t="shared" si="612"/>
        <v>1</v>
      </c>
      <c r="CD388" s="205">
        <f>IF(CB388="atmospheric",IF(CC388&gt;=1,Coefficients!$T$5,Coefficients!$T$4),Coefficients!$T$3)</f>
        <v>7.35</v>
      </c>
      <c r="CE388" s="136">
        <f>IF(S388&lt;Coefficients!$V$3,Coefficients!$X$3-(Coefficients!$X$4-Coefficients!$X$3)*(Coefficients!$V$3-S388)/(Coefficients!$V$4-Coefficients!$V$3),IF(S388&gt;Coefficients!$V$6,(Coefficients!$X$6-Coefficients!$X$5)*(S388-Coefficients!$V$6)/(Coefficients!$V$6-Coefficients!$V$5)+Coefficients!$X$6,VLOOKUP(S388,Coefficients!$V$3:$X$6,3)))</f>
        <v>5.1999999999999975</v>
      </c>
      <c r="CF388" s="119">
        <f t="shared" si="631"/>
        <v>1.6409601519999992E-4</v>
      </c>
      <c r="CG388" s="136">
        <f>VLOOKUP(CB388,Coefficients!$Z$4:$AD$7,4,FALSE)</f>
        <v>0.26500000000000001</v>
      </c>
      <c r="CH388" s="136">
        <f>VLOOKUP(CB388,Coefficients!$Z$4:$AD$7,2,FALSE)</f>
        <v>0.37</v>
      </c>
      <c r="CI388" s="214">
        <f t="shared" si="613"/>
        <v>6.6517591756797509</v>
      </c>
      <c r="CJ388" s="47">
        <f t="shared" si="614"/>
        <v>7.6549862747024577E-4</v>
      </c>
      <c r="CK388" s="34">
        <v>3.35</v>
      </c>
      <c r="CL388" s="52">
        <f t="shared" si="632"/>
        <v>2.2850705297619277E-4</v>
      </c>
      <c r="CM388" s="204">
        <f>VLOOKUP(N388,Coefficients!$E$12:$I$16,3)</f>
        <v>6.0350000000000001</v>
      </c>
      <c r="CN388" s="205">
        <f t="shared" si="633"/>
        <v>2.5000000000000001E-2</v>
      </c>
      <c r="CO388" s="203">
        <f t="shared" si="634"/>
        <v>5.9241068749999997</v>
      </c>
      <c r="CP388" s="189">
        <f t="shared" si="635"/>
        <v>17.768925937500001</v>
      </c>
      <c r="DV388" s="48">
        <f t="shared" si="615"/>
        <v>7.0274149965430282E-6</v>
      </c>
    </row>
    <row r="389" spans="1:126" s="135" customFormat="1" outlineLevel="1">
      <c r="A389" s="133"/>
      <c r="B389" s="56" t="s">
        <v>89</v>
      </c>
      <c r="C389" s="56" t="s">
        <v>194</v>
      </c>
      <c r="D389" s="56">
        <v>2003</v>
      </c>
      <c r="E389" s="57">
        <f>'CSIRO Mk3.5 (Drier)'!N31</f>
        <v>19.295000000000002</v>
      </c>
      <c r="F389" s="57">
        <f>'CSIRO Mk3.5 (Drier)'!T31</f>
        <v>61.890625</v>
      </c>
      <c r="G389" s="57">
        <f>'CSIRO Mk3.5 (Drier)'!L31</f>
        <v>374.44999999999993</v>
      </c>
      <c r="H389" s="146">
        <f t="shared" si="585"/>
        <v>2007</v>
      </c>
      <c r="I389" s="141" t="str">
        <f t="shared" si="586"/>
        <v>Pile No 243 @ Berth 107</v>
      </c>
      <c r="J389" s="205" t="str">
        <f t="shared" si="587"/>
        <v>splash</v>
      </c>
      <c r="K389" s="212">
        <f t="shared" si="588"/>
        <v>1</v>
      </c>
      <c r="L389" s="146" t="str">
        <f t="shared" si="589"/>
        <v>C1</v>
      </c>
      <c r="M389" s="146" t="str">
        <f t="shared" si="590"/>
        <v>CB4</v>
      </c>
      <c r="N389" s="146" t="str">
        <f t="shared" si="591"/>
        <v>CL5</v>
      </c>
      <c r="O389" s="146">
        <f t="shared" si="592"/>
        <v>0</v>
      </c>
      <c r="P389" s="146">
        <f t="shared" si="593"/>
        <v>50</v>
      </c>
      <c r="Q389" s="146">
        <f t="shared" si="594"/>
        <v>1200</v>
      </c>
      <c r="R389" s="146">
        <f t="shared" si="595"/>
        <v>60</v>
      </c>
      <c r="S389" s="146">
        <f t="shared" si="596"/>
        <v>0.37</v>
      </c>
      <c r="T389" s="146">
        <f t="shared" si="597"/>
        <v>310</v>
      </c>
      <c r="U389" s="205"/>
      <c r="V389" s="237">
        <f t="shared" si="616"/>
        <v>3.3369850953385384E-2</v>
      </c>
      <c r="W389" s="214">
        <f t="shared" si="617"/>
        <v>0.53926640463332354</v>
      </c>
      <c r="X389" s="205"/>
      <c r="Y389" s="238">
        <f t="shared" si="618"/>
        <v>8.6572483660430461E-4</v>
      </c>
      <c r="Z389" s="214">
        <f t="shared" si="619"/>
        <v>2.9001782026244205E-3</v>
      </c>
      <c r="AA389" s="205"/>
      <c r="AB389" s="207">
        <f>INDEX(Coefficients!$O$3:$O$7,MATCH(S389,Coefficients!$O$3:$O$7))</f>
        <v>0.3</v>
      </c>
      <c r="AC389" s="207">
        <f>INDEX(Coefficients!$O$3:$O$7,MATCH(S389,Coefficients!$O$3:$O$7)+1)</f>
        <v>0.4</v>
      </c>
      <c r="AD389" s="212">
        <f>INDEX(Coefficients!$P$3:$P$7,MATCH(S389,Coefficients!$O$3:$O$7))</f>
        <v>50</v>
      </c>
      <c r="AE389" s="212">
        <f>INDEX(Coefficients!$P$3:$P$7,MATCH(S389,Coefficients!$O$3:$O$7)+1)</f>
        <v>41.8</v>
      </c>
      <c r="AF389" s="212">
        <f t="shared" si="598"/>
        <v>44.26</v>
      </c>
      <c r="AG389" s="136">
        <f t="shared" si="599"/>
        <v>2003</v>
      </c>
      <c r="AH389" s="137">
        <f t="shared" si="600"/>
        <v>19.295000000000002</v>
      </c>
      <c r="AI389" s="207">
        <f t="shared" si="620"/>
        <v>77.09</v>
      </c>
      <c r="AJ389" s="213">
        <f t="shared" si="621"/>
        <v>19.272500000000001</v>
      </c>
      <c r="AK389" s="136">
        <v>15</v>
      </c>
      <c r="AL389" s="137">
        <f t="shared" si="601"/>
        <v>61.890625</v>
      </c>
      <c r="AM389" s="214">
        <f t="shared" si="602"/>
        <v>0.95578238302781682</v>
      </c>
      <c r="AN389" s="207">
        <f>INDEX(Coefficients!$K$3:$K$10,MATCH(S389,Coefficients!$K$3:$K$10))</f>
        <v>0.35</v>
      </c>
      <c r="AO389" s="207">
        <f>INDEX(Coefficients!$K$3:$K$10,MATCH(S389,Coefficients!$K$3:$K$10)+1)</f>
        <v>0.4</v>
      </c>
      <c r="AP389" s="207">
        <f>INDEX(Coefficients!$L$3:$L$10,MATCH(S389,Coefficients!$K$3:$K$10))</f>
        <v>0.19142307491680963</v>
      </c>
      <c r="AQ389" s="207">
        <f>INDEX(Coefficients!$L$3:$L$10,MATCH(S389,Coefficients!$K$3:$K$10)+1)</f>
        <v>0.35425563574488944</v>
      </c>
      <c r="AR389" s="214">
        <f>INDEX(Coefficients!$M$3:$M$10,MATCH(S389,Coefficients!$K$3:$K$10))</f>
        <v>0.20023799980895765</v>
      </c>
      <c r="AS389" s="214">
        <f>INDEX(Coefficients!$M$3:$M$10,MATCH(S389,Coefficients!$K$3:$K$10)+1)</f>
        <v>0.20987997823914079</v>
      </c>
      <c r="AT389" s="92">
        <f t="shared" si="622"/>
        <v>2.5655609924804158E-5</v>
      </c>
      <c r="AU389" s="140">
        <f t="shared" si="603"/>
        <v>0.20409479118103091</v>
      </c>
      <c r="AV389" s="215">
        <f t="shared" si="623"/>
        <v>1.9333257511924208E-5</v>
      </c>
      <c r="AW389" s="118">
        <f t="shared" si="624"/>
        <v>6.1009817664273637E-2</v>
      </c>
      <c r="AX389" s="136">
        <f t="shared" si="604"/>
        <v>0.71366705445737511</v>
      </c>
      <c r="AY389" s="205">
        <f t="shared" si="605"/>
        <v>84.741590689541354</v>
      </c>
      <c r="AZ389" s="137">
        <f t="shared" si="606"/>
        <v>374.44999999999993</v>
      </c>
      <c r="BA389" s="213">
        <f t="shared" si="625"/>
        <v>1484.8999999999996</v>
      </c>
      <c r="BB389" s="228">
        <f t="shared" si="626"/>
        <v>7.053274999999998E-4</v>
      </c>
      <c r="BC389" s="136" t="str">
        <f t="shared" si="607"/>
        <v>YES</v>
      </c>
      <c r="BD389" s="209">
        <f t="shared" si="608"/>
        <v>1.6684925476692691</v>
      </c>
      <c r="BE389" s="55">
        <f t="shared" si="609"/>
        <v>3.3369850953385384E-2</v>
      </c>
      <c r="BF389" s="126">
        <f t="shared" si="610"/>
        <v>0.53926640463332354</v>
      </c>
      <c r="BG389" s="46">
        <f t="shared" si="627"/>
        <v>-0.49746165070066384</v>
      </c>
      <c r="BH389" s="204">
        <f>VLOOKUP(M389,Coefficients!$E$4:$I$7,3)</f>
        <v>0.43099999999999999</v>
      </c>
      <c r="BI389" s="136">
        <f t="shared" si="628"/>
        <v>2.5000000000000001E-2</v>
      </c>
      <c r="BJ389" s="50">
        <f t="shared" si="629"/>
        <v>0.42316118749999998</v>
      </c>
      <c r="BK389" s="134">
        <f t="shared" si="630"/>
        <v>1.6921598749999998</v>
      </c>
      <c r="BL389" s="46"/>
      <c r="CB389" s="205" t="str">
        <f t="shared" si="611"/>
        <v>splash</v>
      </c>
      <c r="CC389" s="212">
        <f t="shared" si="612"/>
        <v>1</v>
      </c>
      <c r="CD389" s="205">
        <f>IF(CB389="atmospheric",IF(CC389&gt;=1,Coefficients!$T$5,Coefficients!$T$4),Coefficients!$T$3)</f>
        <v>7.35</v>
      </c>
      <c r="CE389" s="136">
        <f>IF(S389&lt;Coefficients!$V$3,Coefficients!$X$3-(Coefficients!$X$4-Coefficients!$X$3)*(Coefficients!$V$3-S389)/(Coefficients!$V$4-Coefficients!$V$3),IF(S389&gt;Coefficients!$V$6,(Coefficients!$X$6-Coefficients!$X$5)*(S389-Coefficients!$V$6)/(Coefficients!$V$6-Coefficients!$V$5)+Coefficients!$X$6,VLOOKUP(S389,Coefficients!$V$3:$X$6,3)))</f>
        <v>5.1999999999999975</v>
      </c>
      <c r="CF389" s="119">
        <f t="shared" si="631"/>
        <v>1.6409601519999992E-4</v>
      </c>
      <c r="CG389" s="136">
        <f>VLOOKUP(CB389,Coefficients!$Z$4:$AD$7,4,FALSE)</f>
        <v>0.26500000000000001</v>
      </c>
      <c r="CH389" s="136">
        <f>VLOOKUP(CB389,Coefficients!$Z$4:$AD$7,2,FALSE)</f>
        <v>0.37</v>
      </c>
      <c r="CI389" s="214">
        <f t="shared" si="613"/>
        <v>6.6581290585523982</v>
      </c>
      <c r="CJ389" s="47">
        <f t="shared" si="614"/>
        <v>2.9001782026244205E-3</v>
      </c>
      <c r="CK389" s="34">
        <v>3.35</v>
      </c>
      <c r="CL389" s="52">
        <f t="shared" si="632"/>
        <v>8.6572483660430461E-4</v>
      </c>
      <c r="CM389" s="204">
        <f>VLOOKUP(N389,Coefficients!$E$12:$I$16,3)</f>
        <v>6.0350000000000001</v>
      </c>
      <c r="CN389" s="205">
        <f t="shared" si="633"/>
        <v>2.5000000000000001E-2</v>
      </c>
      <c r="CO389" s="203">
        <f t="shared" si="634"/>
        <v>5.9252384375</v>
      </c>
      <c r="CP389" s="189">
        <f t="shared" si="635"/>
        <v>23.694164375</v>
      </c>
      <c r="DV389" s="48">
        <f t="shared" si="615"/>
        <v>2.888910876412956E-5</v>
      </c>
    </row>
    <row r="390" spans="1:126" s="135" customFormat="1" outlineLevel="1">
      <c r="A390" s="133"/>
      <c r="B390" s="56" t="s">
        <v>89</v>
      </c>
      <c r="C390" s="56" t="s">
        <v>194</v>
      </c>
      <c r="D390" s="56">
        <v>2004</v>
      </c>
      <c r="E390" s="57">
        <f>'CSIRO Mk3.5 (Drier)'!N32</f>
        <v>19.310000000000002</v>
      </c>
      <c r="F390" s="57">
        <f>'CSIRO Mk3.5 (Drier)'!T32</f>
        <v>61.84375</v>
      </c>
      <c r="G390" s="57">
        <f>'CSIRO Mk3.5 (Drier)'!L32</f>
        <v>376.59999999999991</v>
      </c>
      <c r="H390" s="146">
        <f t="shared" si="585"/>
        <v>2007</v>
      </c>
      <c r="I390" s="141" t="str">
        <f t="shared" si="586"/>
        <v>Pile No 243 @ Berth 107</v>
      </c>
      <c r="J390" s="205" t="str">
        <f t="shared" si="587"/>
        <v>splash</v>
      </c>
      <c r="K390" s="212">
        <f t="shared" si="588"/>
        <v>1</v>
      </c>
      <c r="L390" s="146" t="str">
        <f t="shared" si="589"/>
        <v>C1</v>
      </c>
      <c r="M390" s="146" t="str">
        <f t="shared" si="590"/>
        <v>CB4</v>
      </c>
      <c r="N390" s="146" t="str">
        <f t="shared" si="591"/>
        <v>CL5</v>
      </c>
      <c r="O390" s="146">
        <f t="shared" si="592"/>
        <v>0</v>
      </c>
      <c r="P390" s="146">
        <f t="shared" si="593"/>
        <v>50</v>
      </c>
      <c r="Q390" s="146">
        <f t="shared" si="594"/>
        <v>1200</v>
      </c>
      <c r="R390" s="146">
        <f t="shared" si="595"/>
        <v>60</v>
      </c>
      <c r="S390" s="146">
        <f t="shared" si="596"/>
        <v>0.37</v>
      </c>
      <c r="T390" s="146">
        <f t="shared" si="597"/>
        <v>310</v>
      </c>
      <c r="U390" s="205"/>
      <c r="V390" s="237">
        <f t="shared" si="616"/>
        <v>3.5564774476723182E-2</v>
      </c>
      <c r="W390" s="214">
        <f t="shared" si="617"/>
        <v>0.6490125808002134</v>
      </c>
      <c r="X390" s="205"/>
      <c r="Y390" s="238">
        <f t="shared" si="618"/>
        <v>2.1034059377651525E-3</v>
      </c>
      <c r="Z390" s="214">
        <f t="shared" si="619"/>
        <v>7.0464098915132608E-3</v>
      </c>
      <c r="AA390" s="205"/>
      <c r="AB390" s="207">
        <f>INDEX(Coefficients!$O$3:$O$7,MATCH(S390,Coefficients!$O$3:$O$7))</f>
        <v>0.3</v>
      </c>
      <c r="AC390" s="207">
        <f>INDEX(Coefficients!$O$3:$O$7,MATCH(S390,Coefficients!$O$3:$O$7)+1)</f>
        <v>0.4</v>
      </c>
      <c r="AD390" s="212">
        <f>INDEX(Coefficients!$P$3:$P$7,MATCH(S390,Coefficients!$O$3:$O$7))</f>
        <v>50</v>
      </c>
      <c r="AE390" s="212">
        <f>INDEX(Coefficients!$P$3:$P$7,MATCH(S390,Coefficients!$O$3:$O$7)+1)</f>
        <v>41.8</v>
      </c>
      <c r="AF390" s="212">
        <f t="shared" si="598"/>
        <v>44.26</v>
      </c>
      <c r="AG390" s="136">
        <f t="shared" si="599"/>
        <v>2004</v>
      </c>
      <c r="AH390" s="137">
        <f t="shared" si="600"/>
        <v>19.310000000000002</v>
      </c>
      <c r="AI390" s="207">
        <f t="shared" si="620"/>
        <v>96.4</v>
      </c>
      <c r="AJ390" s="213">
        <f t="shared" si="621"/>
        <v>19.28</v>
      </c>
      <c r="AK390" s="136">
        <v>16</v>
      </c>
      <c r="AL390" s="137">
        <f t="shared" si="601"/>
        <v>61.84375</v>
      </c>
      <c r="AM390" s="214">
        <f t="shared" si="602"/>
        <v>0.95622920664151001</v>
      </c>
      <c r="AN390" s="207">
        <f>INDEX(Coefficients!$K$3:$K$10,MATCH(S390,Coefficients!$K$3:$K$10))</f>
        <v>0.35</v>
      </c>
      <c r="AO390" s="207">
        <f>INDEX(Coefficients!$K$3:$K$10,MATCH(S390,Coefficients!$K$3:$K$10)+1)</f>
        <v>0.4</v>
      </c>
      <c r="AP390" s="207">
        <f>INDEX(Coefficients!$L$3:$L$10,MATCH(S390,Coefficients!$K$3:$K$10))</f>
        <v>0.19142307491680963</v>
      </c>
      <c r="AQ390" s="207">
        <f>INDEX(Coefficients!$L$3:$L$10,MATCH(S390,Coefficients!$K$3:$K$10)+1)</f>
        <v>0.35425563574488944</v>
      </c>
      <c r="AR390" s="214">
        <f>INDEX(Coefficients!$M$3:$M$10,MATCH(S390,Coefficients!$K$3:$K$10))</f>
        <v>0.20023799980895765</v>
      </c>
      <c r="AS390" s="214">
        <f>INDEX(Coefficients!$M$3:$M$10,MATCH(S390,Coefficients!$K$3:$K$10)+1)</f>
        <v>0.20987997823914079</v>
      </c>
      <c r="AT390" s="92">
        <f t="shared" si="622"/>
        <v>2.5655609924804158E-5</v>
      </c>
      <c r="AU390" s="140">
        <f t="shared" si="603"/>
        <v>0.20409479118103091</v>
      </c>
      <c r="AV390" s="215">
        <f t="shared" si="623"/>
        <v>1.8472522608212184E-5</v>
      </c>
      <c r="AW390" s="118">
        <f t="shared" si="624"/>
        <v>5.8293602898067891E-2</v>
      </c>
      <c r="AX390" s="136">
        <f t="shared" si="604"/>
        <v>0.71366705445737511</v>
      </c>
      <c r="AY390" s="205">
        <f t="shared" si="605"/>
        <v>84.741590689541354</v>
      </c>
      <c r="AZ390" s="137">
        <f t="shared" si="606"/>
        <v>376.59999999999991</v>
      </c>
      <c r="BA390" s="213">
        <f t="shared" si="625"/>
        <v>1861.4999999999995</v>
      </c>
      <c r="BB390" s="228">
        <f t="shared" si="626"/>
        <v>7.0736999999999981E-4</v>
      </c>
      <c r="BC390" s="136" t="str">
        <f t="shared" si="607"/>
        <v>YES</v>
      </c>
      <c r="BD390" s="209">
        <f t="shared" si="608"/>
        <v>1.778238723836159</v>
      </c>
      <c r="BE390" s="55">
        <f t="shared" si="609"/>
        <v>3.5564774476723182E-2</v>
      </c>
      <c r="BF390" s="126">
        <f t="shared" si="610"/>
        <v>0.6490125808002134</v>
      </c>
      <c r="BG390" s="46">
        <f t="shared" si="627"/>
        <v>-0.54976048898454133</v>
      </c>
      <c r="BH390" s="204">
        <f>VLOOKUP(M390,Coefficients!$E$4:$I$7,3)</f>
        <v>0.43099999999999999</v>
      </c>
      <c r="BI390" s="136">
        <f t="shared" si="628"/>
        <v>2.5000000000000001E-2</v>
      </c>
      <c r="BJ390" s="50">
        <f t="shared" si="629"/>
        <v>0.42324200000000001</v>
      </c>
      <c r="BK390" s="134">
        <f t="shared" si="630"/>
        <v>2.1154018749999999</v>
      </c>
      <c r="BL390" s="46"/>
      <c r="CB390" s="205" t="str">
        <f t="shared" si="611"/>
        <v>splash</v>
      </c>
      <c r="CC390" s="212">
        <f t="shared" si="612"/>
        <v>1</v>
      </c>
      <c r="CD390" s="205">
        <f>IF(CB390="atmospheric",IF(CC390&gt;=1,Coefficients!$T$5,Coefficients!$T$4),Coefficients!$T$3)</f>
        <v>7.35</v>
      </c>
      <c r="CE390" s="136">
        <f>IF(S390&lt;Coefficients!$V$3,Coefficients!$X$3-(Coefficients!$X$4-Coefficients!$X$3)*(Coefficients!$V$3-S390)/(Coefficients!$V$4-Coefficients!$V$3),IF(S390&gt;Coefficients!$V$6,(Coefficients!$X$6-Coefficients!$X$5)*(S390-Coefficients!$V$6)/(Coefficients!$V$6-Coefficients!$V$5)+Coefficients!$X$6,VLOOKUP(S390,Coefficients!$V$3:$X$6,3)))</f>
        <v>5.1999999999999975</v>
      </c>
      <c r="CF390" s="119">
        <f t="shared" si="631"/>
        <v>1.6409601519999992E-4</v>
      </c>
      <c r="CG390" s="136">
        <f>VLOOKUP(CB390,Coefficients!$Z$4:$AD$7,4,FALSE)</f>
        <v>0.26500000000000001</v>
      </c>
      <c r="CH390" s="136">
        <f>VLOOKUP(CB390,Coefficients!$Z$4:$AD$7,2,FALSE)</f>
        <v>0.37</v>
      </c>
      <c r="CI390" s="214">
        <f t="shared" si="613"/>
        <v>6.6628106406259402</v>
      </c>
      <c r="CJ390" s="47">
        <f t="shared" si="614"/>
        <v>7.0464098915132608E-3</v>
      </c>
      <c r="CK390" s="34">
        <v>3.35</v>
      </c>
      <c r="CL390" s="52">
        <f t="shared" si="632"/>
        <v>2.1034059377651525E-3</v>
      </c>
      <c r="CM390" s="204">
        <f>VLOOKUP(N390,Coefficients!$E$12:$I$16,3)</f>
        <v>6.0350000000000001</v>
      </c>
      <c r="CN390" s="205">
        <f t="shared" si="633"/>
        <v>2.5000000000000001E-2</v>
      </c>
      <c r="CO390" s="203">
        <f t="shared" si="634"/>
        <v>5.9263700000000004</v>
      </c>
      <c r="CP390" s="189">
        <f t="shared" si="635"/>
        <v>29.620534374999998</v>
      </c>
      <c r="DV390" s="48">
        <f t="shared" si="615"/>
        <v>7.4807157809618079E-5</v>
      </c>
    </row>
    <row r="391" spans="1:126" s="135" customFormat="1" outlineLevel="1">
      <c r="A391" s="133"/>
      <c r="B391" s="56" t="s">
        <v>89</v>
      </c>
      <c r="C391" s="56" t="s">
        <v>194</v>
      </c>
      <c r="D391" s="56">
        <v>2005</v>
      </c>
      <c r="E391" s="57">
        <f>'CSIRO Mk3.5 (Drier)'!N33</f>
        <v>19.325000000000003</v>
      </c>
      <c r="F391" s="57">
        <f>'CSIRO Mk3.5 (Drier)'!T33</f>
        <v>61.796875</v>
      </c>
      <c r="G391" s="57">
        <f>'CSIRO Mk3.5 (Drier)'!L33</f>
        <v>378.74999999999989</v>
      </c>
      <c r="H391" s="146">
        <f t="shared" si="585"/>
        <v>2007</v>
      </c>
      <c r="I391" s="141" t="str">
        <f t="shared" si="586"/>
        <v>Pile No 243 @ Berth 107</v>
      </c>
      <c r="J391" s="205" t="str">
        <f t="shared" si="587"/>
        <v>splash</v>
      </c>
      <c r="K391" s="212">
        <f t="shared" si="588"/>
        <v>1</v>
      </c>
      <c r="L391" s="146" t="str">
        <f t="shared" si="589"/>
        <v>C1</v>
      </c>
      <c r="M391" s="146" t="str">
        <f t="shared" si="590"/>
        <v>CB4</v>
      </c>
      <c r="N391" s="146" t="str">
        <f t="shared" si="591"/>
        <v>CL5</v>
      </c>
      <c r="O391" s="146">
        <f t="shared" si="592"/>
        <v>0</v>
      </c>
      <c r="P391" s="146">
        <f t="shared" si="593"/>
        <v>50</v>
      </c>
      <c r="Q391" s="146">
        <f t="shared" si="594"/>
        <v>1200</v>
      </c>
      <c r="R391" s="146">
        <f t="shared" si="595"/>
        <v>60</v>
      </c>
      <c r="S391" s="146">
        <f t="shared" si="596"/>
        <v>0.37</v>
      </c>
      <c r="T391" s="146">
        <f t="shared" si="597"/>
        <v>310</v>
      </c>
      <c r="U391" s="205"/>
      <c r="V391" s="237">
        <f t="shared" si="616"/>
        <v>3.7476263054399495E-2</v>
      </c>
      <c r="W391" s="214">
        <f t="shared" si="617"/>
        <v>0.74458700968402902</v>
      </c>
      <c r="X391" s="205"/>
      <c r="Y391" s="238">
        <f t="shared" si="618"/>
        <v>4.0040288335681734E-3</v>
      </c>
      <c r="Z391" s="214">
        <f t="shared" si="619"/>
        <v>1.3413496592453382E-2</v>
      </c>
      <c r="AA391" s="205"/>
      <c r="AB391" s="207">
        <f>INDEX(Coefficients!$O$3:$O$7,MATCH(S391,Coefficients!$O$3:$O$7))</f>
        <v>0.3</v>
      </c>
      <c r="AC391" s="207">
        <f>INDEX(Coefficients!$O$3:$O$7,MATCH(S391,Coefficients!$O$3:$O$7)+1)</f>
        <v>0.4</v>
      </c>
      <c r="AD391" s="212">
        <f>INDEX(Coefficients!$P$3:$P$7,MATCH(S391,Coefficients!$O$3:$O$7))</f>
        <v>50</v>
      </c>
      <c r="AE391" s="212">
        <f>INDEX(Coefficients!$P$3:$P$7,MATCH(S391,Coefficients!$O$3:$O$7)+1)</f>
        <v>41.8</v>
      </c>
      <c r="AF391" s="212">
        <f t="shared" si="598"/>
        <v>44.26</v>
      </c>
      <c r="AG391" s="136">
        <f t="shared" si="599"/>
        <v>2005</v>
      </c>
      <c r="AH391" s="137">
        <f t="shared" si="600"/>
        <v>19.325000000000003</v>
      </c>
      <c r="AI391" s="207">
        <f t="shared" si="620"/>
        <v>115.72500000000001</v>
      </c>
      <c r="AJ391" s="213">
        <f t="shared" si="621"/>
        <v>19.287500000000001</v>
      </c>
      <c r="AK391" s="136">
        <v>17</v>
      </c>
      <c r="AL391" s="137">
        <f t="shared" si="601"/>
        <v>61.796875</v>
      </c>
      <c r="AM391" s="214">
        <f t="shared" si="602"/>
        <v>0.95667621619629739</v>
      </c>
      <c r="AN391" s="207">
        <f>INDEX(Coefficients!$K$3:$K$10,MATCH(S391,Coefficients!$K$3:$K$10))</f>
        <v>0.35</v>
      </c>
      <c r="AO391" s="207">
        <f>INDEX(Coefficients!$K$3:$K$10,MATCH(S391,Coefficients!$K$3:$K$10)+1)</f>
        <v>0.4</v>
      </c>
      <c r="AP391" s="207">
        <f>INDEX(Coefficients!$L$3:$L$10,MATCH(S391,Coefficients!$K$3:$K$10))</f>
        <v>0.19142307491680963</v>
      </c>
      <c r="AQ391" s="207">
        <f>INDEX(Coefficients!$L$3:$L$10,MATCH(S391,Coefficients!$K$3:$K$10)+1)</f>
        <v>0.35425563574488944</v>
      </c>
      <c r="AR391" s="214">
        <f>INDEX(Coefficients!$M$3:$M$10,MATCH(S391,Coefficients!$K$3:$K$10))</f>
        <v>0.20023799980895765</v>
      </c>
      <c r="AS391" s="214">
        <f>INDEX(Coefficients!$M$3:$M$10,MATCH(S391,Coefficients!$K$3:$K$10)+1)</f>
        <v>0.20987997823914079</v>
      </c>
      <c r="AT391" s="92">
        <f t="shared" si="622"/>
        <v>2.5655609924804158E-5</v>
      </c>
      <c r="AU391" s="140">
        <f t="shared" si="603"/>
        <v>0.20409479118103091</v>
      </c>
      <c r="AV391" s="215">
        <f t="shared" si="623"/>
        <v>1.7797775605447878E-5</v>
      </c>
      <c r="AW391" s="118">
        <f t="shared" si="624"/>
        <v>5.6164308774572382E-2</v>
      </c>
      <c r="AX391" s="136">
        <f t="shared" si="604"/>
        <v>0.71366705445737511</v>
      </c>
      <c r="AY391" s="205">
        <f t="shared" si="605"/>
        <v>84.741590689541354</v>
      </c>
      <c r="AZ391" s="137">
        <f t="shared" si="606"/>
        <v>378.74999999999989</v>
      </c>
      <c r="BA391" s="213">
        <f t="shared" si="625"/>
        <v>2240.2499999999995</v>
      </c>
      <c r="BB391" s="228">
        <f t="shared" si="626"/>
        <v>7.0941249999999993E-4</v>
      </c>
      <c r="BC391" s="136" t="str">
        <f t="shared" si="607"/>
        <v>YES</v>
      </c>
      <c r="BD391" s="209">
        <f t="shared" si="608"/>
        <v>1.8738131527199746</v>
      </c>
      <c r="BE391" s="55">
        <f t="shared" si="609"/>
        <v>3.7476263054399495E-2</v>
      </c>
      <c r="BF391" s="126">
        <f t="shared" si="610"/>
        <v>0.74458700968402902</v>
      </c>
      <c r="BG391" s="46">
        <f t="shared" si="627"/>
        <v>-0.58830028428629078</v>
      </c>
      <c r="BH391" s="204">
        <f>VLOOKUP(M391,Coefficients!$E$4:$I$7,3)</f>
        <v>0.43099999999999999</v>
      </c>
      <c r="BI391" s="136">
        <f t="shared" si="628"/>
        <v>2.5000000000000001E-2</v>
      </c>
      <c r="BJ391" s="50">
        <f t="shared" si="629"/>
        <v>0.42332281249999998</v>
      </c>
      <c r="BK391" s="134">
        <f t="shared" si="630"/>
        <v>2.5387246874999998</v>
      </c>
      <c r="BL391" s="46"/>
      <c r="CB391" s="205" t="str">
        <f t="shared" si="611"/>
        <v>splash</v>
      </c>
      <c r="CC391" s="212">
        <f t="shared" si="612"/>
        <v>1</v>
      </c>
      <c r="CD391" s="205">
        <f>IF(CB391="atmospheric",IF(CC391&gt;=1,Coefficients!$T$5,Coefficients!$T$4),Coefficients!$T$3)</f>
        <v>7.35</v>
      </c>
      <c r="CE391" s="136">
        <f>IF(S391&lt;Coefficients!$V$3,Coefficients!$X$3-(Coefficients!$X$4-Coefficients!$X$3)*(Coefficients!$V$3-S391)/(Coefficients!$V$4-Coefficients!$V$3),IF(S391&gt;Coefficients!$V$6,(Coefficients!$X$6-Coefficients!$X$5)*(S391-Coefficients!$V$6)/(Coefficients!$V$6-Coefficients!$V$5)+Coefficients!$X$6,VLOOKUP(S391,Coefficients!$V$3:$X$6,3)))</f>
        <v>5.1999999999999975</v>
      </c>
      <c r="CF391" s="119">
        <f t="shared" si="631"/>
        <v>1.6409601519999992E-4</v>
      </c>
      <c r="CG391" s="136">
        <f>VLOOKUP(CB391,Coefficients!$Z$4:$AD$7,4,FALSE)</f>
        <v>0.26500000000000001</v>
      </c>
      <c r="CH391" s="136">
        <f>VLOOKUP(CB391,Coefficients!$Z$4:$AD$7,2,FALSE)</f>
        <v>0.37</v>
      </c>
      <c r="CI391" s="214">
        <f t="shared" si="613"/>
        <v>6.6664353416515603</v>
      </c>
      <c r="CJ391" s="47">
        <f t="shared" si="614"/>
        <v>1.3413496592453382E-2</v>
      </c>
      <c r="CK391" s="34">
        <v>3.35</v>
      </c>
      <c r="CL391" s="52">
        <f t="shared" si="632"/>
        <v>4.0040288335681734E-3</v>
      </c>
      <c r="CM391" s="204">
        <f>VLOOKUP(N391,Coefficients!$E$12:$I$16,3)</f>
        <v>6.0350000000000001</v>
      </c>
      <c r="CN391" s="205">
        <f t="shared" si="633"/>
        <v>2.5000000000000001E-2</v>
      </c>
      <c r="CO391" s="203">
        <f t="shared" si="634"/>
        <v>5.9275015624999998</v>
      </c>
      <c r="CP391" s="189">
        <f t="shared" si="635"/>
        <v>35.548035937499996</v>
      </c>
      <c r="DV391" s="48">
        <f t="shared" si="615"/>
        <v>1.5005603784420124E-4</v>
      </c>
    </row>
    <row r="392" spans="1:126" s="135" customFormat="1" outlineLevel="1">
      <c r="A392" s="133"/>
      <c r="B392" s="56" t="s">
        <v>89</v>
      </c>
      <c r="C392" s="56" t="s">
        <v>194</v>
      </c>
      <c r="D392" s="56">
        <v>2006</v>
      </c>
      <c r="E392" s="57">
        <f>'CSIRO Mk3.5 (Drier)'!N34</f>
        <v>19.34</v>
      </c>
      <c r="F392" s="57">
        <f>'CSIRO Mk3.5 (Drier)'!T34</f>
        <v>61.75</v>
      </c>
      <c r="G392" s="57">
        <f>'CSIRO Mk3.5 (Drier)'!L34</f>
        <v>380.89999999999986</v>
      </c>
      <c r="H392" s="146">
        <f t="shared" si="585"/>
        <v>2007</v>
      </c>
      <c r="I392" s="141" t="str">
        <f t="shared" si="586"/>
        <v>Pile No 243 @ Berth 107</v>
      </c>
      <c r="J392" s="205" t="str">
        <f t="shared" si="587"/>
        <v>splash</v>
      </c>
      <c r="K392" s="212">
        <f t="shared" si="588"/>
        <v>1</v>
      </c>
      <c r="L392" s="146" t="str">
        <f t="shared" si="589"/>
        <v>C1</v>
      </c>
      <c r="M392" s="146" t="str">
        <f t="shared" si="590"/>
        <v>CB4</v>
      </c>
      <c r="N392" s="146" t="str">
        <f t="shared" si="591"/>
        <v>CL5</v>
      </c>
      <c r="O392" s="146">
        <f t="shared" si="592"/>
        <v>0</v>
      </c>
      <c r="P392" s="146">
        <f t="shared" si="593"/>
        <v>50</v>
      </c>
      <c r="Q392" s="146">
        <f t="shared" si="594"/>
        <v>1200</v>
      </c>
      <c r="R392" s="146">
        <f t="shared" si="595"/>
        <v>60</v>
      </c>
      <c r="S392" s="146">
        <f t="shared" si="596"/>
        <v>0.37</v>
      </c>
      <c r="T392" s="146">
        <f t="shared" si="597"/>
        <v>310</v>
      </c>
      <c r="U392" s="205"/>
      <c r="V392" s="237">
        <f t="shared" si="616"/>
        <v>3.9182315206554137E-2</v>
      </c>
      <c r="W392" s="214">
        <f t="shared" si="617"/>
        <v>0.82988961729176136</v>
      </c>
      <c r="X392" s="205"/>
      <c r="Y392" s="238">
        <f t="shared" si="618"/>
        <v>6.5575955325529716E-3</v>
      </c>
      <c r="Z392" s="214">
        <f t="shared" si="619"/>
        <v>2.1967945034052454E-2</v>
      </c>
      <c r="AA392" s="205"/>
      <c r="AB392" s="207">
        <f>INDEX(Coefficients!$O$3:$O$7,MATCH(S392,Coefficients!$O$3:$O$7))</f>
        <v>0.3</v>
      </c>
      <c r="AC392" s="207">
        <f>INDEX(Coefficients!$O$3:$O$7,MATCH(S392,Coefficients!$O$3:$O$7)+1)</f>
        <v>0.4</v>
      </c>
      <c r="AD392" s="212">
        <f>INDEX(Coefficients!$P$3:$P$7,MATCH(S392,Coefficients!$O$3:$O$7))</f>
        <v>50</v>
      </c>
      <c r="AE392" s="212">
        <f>INDEX(Coefficients!$P$3:$P$7,MATCH(S392,Coefficients!$O$3:$O$7)+1)</f>
        <v>41.8</v>
      </c>
      <c r="AF392" s="212">
        <f t="shared" si="598"/>
        <v>44.26</v>
      </c>
      <c r="AG392" s="136">
        <f t="shared" si="599"/>
        <v>2006</v>
      </c>
      <c r="AH392" s="137">
        <f t="shared" si="600"/>
        <v>19.34</v>
      </c>
      <c r="AI392" s="207">
        <f t="shared" si="620"/>
        <v>135.065</v>
      </c>
      <c r="AJ392" s="213">
        <f t="shared" si="621"/>
        <v>19.294999999999998</v>
      </c>
      <c r="AK392" s="136">
        <v>18</v>
      </c>
      <c r="AL392" s="137">
        <f t="shared" si="601"/>
        <v>61.75</v>
      </c>
      <c r="AM392" s="214">
        <f t="shared" si="602"/>
        <v>0.95712341175941762</v>
      </c>
      <c r="AN392" s="207">
        <f>INDEX(Coefficients!$K$3:$K$10,MATCH(S392,Coefficients!$K$3:$K$10))</f>
        <v>0.35</v>
      </c>
      <c r="AO392" s="207">
        <f>INDEX(Coefficients!$K$3:$K$10,MATCH(S392,Coefficients!$K$3:$K$10)+1)</f>
        <v>0.4</v>
      </c>
      <c r="AP392" s="207">
        <f>INDEX(Coefficients!$L$3:$L$10,MATCH(S392,Coefficients!$K$3:$K$10))</f>
        <v>0.19142307491680963</v>
      </c>
      <c r="AQ392" s="207">
        <f>INDEX(Coefficients!$L$3:$L$10,MATCH(S392,Coefficients!$K$3:$K$10)+1)</f>
        <v>0.35425563574488944</v>
      </c>
      <c r="AR392" s="214">
        <f>INDEX(Coefficients!$M$3:$M$10,MATCH(S392,Coefficients!$K$3:$K$10))</f>
        <v>0.20023799980895765</v>
      </c>
      <c r="AS392" s="214">
        <f>INDEX(Coefficients!$M$3:$M$10,MATCH(S392,Coefficients!$K$3:$K$10)+1)</f>
        <v>0.20987997823914079</v>
      </c>
      <c r="AT392" s="92">
        <f t="shared" si="622"/>
        <v>2.5655609924804158E-5</v>
      </c>
      <c r="AU392" s="140">
        <f t="shared" si="603"/>
        <v>0.20409479118103091</v>
      </c>
      <c r="AV392" s="215">
        <f t="shared" si="623"/>
        <v>1.7246550158989146E-5</v>
      </c>
      <c r="AW392" s="118">
        <f t="shared" si="624"/>
        <v>5.4424810712250873E-2</v>
      </c>
      <c r="AX392" s="136">
        <f t="shared" si="604"/>
        <v>0.71366705445737511</v>
      </c>
      <c r="AY392" s="205">
        <f t="shared" si="605"/>
        <v>84.741590689541354</v>
      </c>
      <c r="AZ392" s="137">
        <f t="shared" si="606"/>
        <v>380.89999999999986</v>
      </c>
      <c r="BA392" s="213">
        <f t="shared" si="625"/>
        <v>2621.1499999999996</v>
      </c>
      <c r="BB392" s="228">
        <f t="shared" si="626"/>
        <v>7.1145499999999983E-4</v>
      </c>
      <c r="BC392" s="136" t="str">
        <f t="shared" si="607"/>
        <v>YES</v>
      </c>
      <c r="BD392" s="209">
        <f t="shared" si="608"/>
        <v>1.959115760327707</v>
      </c>
      <c r="BE392" s="55">
        <f t="shared" si="609"/>
        <v>3.9182315206554137E-2</v>
      </c>
      <c r="BF392" s="126">
        <f t="shared" si="610"/>
        <v>0.82988961729176136</v>
      </c>
      <c r="BG392" s="46">
        <f t="shared" si="627"/>
        <v>-0.61820261184930059</v>
      </c>
      <c r="BH392" s="204">
        <f>VLOOKUP(M392,Coefficients!$E$4:$I$7,3)</f>
        <v>0.43099999999999999</v>
      </c>
      <c r="BI392" s="136">
        <f t="shared" si="628"/>
        <v>2.5000000000000001E-2</v>
      </c>
      <c r="BJ392" s="50">
        <f t="shared" si="629"/>
        <v>0.42340362500000001</v>
      </c>
      <c r="BK392" s="134">
        <f t="shared" si="630"/>
        <v>2.9621283125</v>
      </c>
      <c r="BL392" s="46"/>
      <c r="CB392" s="205" t="str">
        <f t="shared" si="611"/>
        <v>splash</v>
      </c>
      <c r="CC392" s="212">
        <f t="shared" si="612"/>
        <v>1</v>
      </c>
      <c r="CD392" s="205">
        <f>IF(CB392="atmospheric",IF(CC392&gt;=1,Coefficients!$T$5,Coefficients!$T$4),Coefficients!$T$3)</f>
        <v>7.35</v>
      </c>
      <c r="CE392" s="136">
        <f>IF(S392&lt;Coefficients!$V$3,Coefficients!$X$3-(Coefficients!$X$4-Coefficients!$X$3)*(Coefficients!$V$3-S392)/(Coefficients!$V$4-Coefficients!$V$3),IF(S392&gt;Coefficients!$V$6,(Coefficients!$X$6-Coefficients!$X$5)*(S392-Coefficients!$V$6)/(Coefficients!$V$6-Coefficients!$V$5)+Coefficients!$X$6,VLOOKUP(S392,Coefficients!$V$3:$X$6,3)))</f>
        <v>5.1999999999999975</v>
      </c>
      <c r="CF392" s="119">
        <f t="shared" si="631"/>
        <v>1.6409601519999992E-4</v>
      </c>
      <c r="CG392" s="136">
        <f>VLOOKUP(CB392,Coefficients!$Z$4:$AD$7,4,FALSE)</f>
        <v>0.26500000000000001</v>
      </c>
      <c r="CH392" s="136">
        <f>VLOOKUP(CB392,Coefficients!$Z$4:$AD$7,2,FALSE)</f>
        <v>0.37</v>
      </c>
      <c r="CI392" s="214">
        <f t="shared" si="613"/>
        <v>6.6693370865598558</v>
      </c>
      <c r="CJ392" s="47">
        <f t="shared" si="614"/>
        <v>2.1967945034052454E-2</v>
      </c>
      <c r="CK392" s="34">
        <v>3.35</v>
      </c>
      <c r="CL392" s="52">
        <f t="shared" si="632"/>
        <v>6.5575955325529716E-3</v>
      </c>
      <c r="CM392" s="204">
        <f>VLOOKUP(N392,Coefficients!$E$12:$I$16,3)</f>
        <v>6.0350000000000001</v>
      </c>
      <c r="CN392" s="205">
        <f t="shared" si="633"/>
        <v>2.5000000000000001E-2</v>
      </c>
      <c r="CO392" s="203">
        <f t="shared" si="634"/>
        <v>5.9286331250000002</v>
      </c>
      <c r="CP392" s="189">
        <f t="shared" si="635"/>
        <v>41.476669062499994</v>
      </c>
      <c r="DV392" s="48">
        <f t="shared" si="615"/>
        <v>2.5694177515358179E-4</v>
      </c>
    </row>
    <row r="393" spans="1:126" s="135" customFormat="1" outlineLevel="1">
      <c r="A393" s="133"/>
      <c r="B393" s="56" t="s">
        <v>89</v>
      </c>
      <c r="C393" s="56" t="s">
        <v>194</v>
      </c>
      <c r="D393" s="56">
        <v>2007</v>
      </c>
      <c r="E393" s="57">
        <f>'CSIRO Mk3.5 (Drier)'!N35</f>
        <v>19.355</v>
      </c>
      <c r="F393" s="57">
        <f>'CSIRO Mk3.5 (Drier)'!T35</f>
        <v>61.703125</v>
      </c>
      <c r="G393" s="57">
        <f>'CSIRO Mk3.5 (Drier)'!L35</f>
        <v>383.04999999999984</v>
      </c>
      <c r="H393" s="146">
        <f t="shared" si="585"/>
        <v>2007</v>
      </c>
      <c r="I393" s="141" t="str">
        <f t="shared" si="586"/>
        <v>Pile No 243 @ Berth 107</v>
      </c>
      <c r="J393" s="205" t="str">
        <f t="shared" si="587"/>
        <v>splash</v>
      </c>
      <c r="K393" s="212">
        <f t="shared" si="588"/>
        <v>1</v>
      </c>
      <c r="L393" s="146" t="str">
        <f t="shared" si="589"/>
        <v>C1</v>
      </c>
      <c r="M393" s="146" t="str">
        <f t="shared" si="590"/>
        <v>CB4</v>
      </c>
      <c r="N393" s="146" t="str">
        <f t="shared" si="591"/>
        <v>CL5</v>
      </c>
      <c r="O393" s="146">
        <f t="shared" si="592"/>
        <v>0</v>
      </c>
      <c r="P393" s="146">
        <f t="shared" si="593"/>
        <v>50</v>
      </c>
      <c r="Q393" s="146">
        <f t="shared" si="594"/>
        <v>1200</v>
      </c>
      <c r="R393" s="146">
        <f t="shared" si="595"/>
        <v>60</v>
      </c>
      <c r="S393" s="146">
        <f t="shared" si="596"/>
        <v>0.37</v>
      </c>
      <c r="T393" s="146">
        <f t="shared" si="597"/>
        <v>310</v>
      </c>
      <c r="U393" s="205"/>
      <c r="V393" s="237">
        <f t="shared" si="616"/>
        <v>4.0731752163501465E-2</v>
      </c>
      <c r="W393" s="214">
        <f t="shared" si="617"/>
        <v>0.90736146513912774</v>
      </c>
      <c r="X393" s="205"/>
      <c r="Y393" s="238">
        <f t="shared" si="618"/>
        <v>9.7155783418597045E-3</v>
      </c>
      <c r="Z393" s="214">
        <f t="shared" si="619"/>
        <v>3.2547187445230011E-2</v>
      </c>
      <c r="AA393" s="205"/>
      <c r="AB393" s="207">
        <f>INDEX(Coefficients!$O$3:$O$7,MATCH(S393,Coefficients!$O$3:$O$7))</f>
        <v>0.3</v>
      </c>
      <c r="AC393" s="207">
        <f>INDEX(Coefficients!$O$3:$O$7,MATCH(S393,Coefficients!$O$3:$O$7)+1)</f>
        <v>0.4</v>
      </c>
      <c r="AD393" s="212">
        <f>INDEX(Coefficients!$P$3:$P$7,MATCH(S393,Coefficients!$O$3:$O$7))</f>
        <v>50</v>
      </c>
      <c r="AE393" s="212">
        <f>INDEX(Coefficients!$P$3:$P$7,MATCH(S393,Coefficients!$O$3:$O$7)+1)</f>
        <v>41.8</v>
      </c>
      <c r="AF393" s="212">
        <f t="shared" si="598"/>
        <v>44.26</v>
      </c>
      <c r="AG393" s="136">
        <f t="shared" si="599"/>
        <v>2007</v>
      </c>
      <c r="AH393" s="137">
        <f t="shared" si="600"/>
        <v>19.355</v>
      </c>
      <c r="AI393" s="207">
        <f t="shared" si="620"/>
        <v>154.41999999999999</v>
      </c>
      <c r="AJ393" s="213">
        <f t="shared" si="621"/>
        <v>19.302499999999998</v>
      </c>
      <c r="AK393" s="136">
        <v>19</v>
      </c>
      <c r="AL393" s="137">
        <f t="shared" si="601"/>
        <v>61.703125</v>
      </c>
      <c r="AM393" s="214">
        <f t="shared" si="602"/>
        <v>0.95757079339813012</v>
      </c>
      <c r="AN393" s="207">
        <f>INDEX(Coefficients!$K$3:$K$10,MATCH(S393,Coefficients!$K$3:$K$10))</f>
        <v>0.35</v>
      </c>
      <c r="AO393" s="207">
        <f>INDEX(Coefficients!$K$3:$K$10,MATCH(S393,Coefficients!$K$3:$K$10)+1)</f>
        <v>0.4</v>
      </c>
      <c r="AP393" s="207">
        <f>INDEX(Coefficients!$L$3:$L$10,MATCH(S393,Coefficients!$K$3:$K$10))</f>
        <v>0.19142307491680963</v>
      </c>
      <c r="AQ393" s="207">
        <f>INDEX(Coefficients!$L$3:$L$10,MATCH(S393,Coefficients!$K$3:$K$10)+1)</f>
        <v>0.35425563574488944</v>
      </c>
      <c r="AR393" s="214">
        <f>INDEX(Coefficients!$M$3:$M$10,MATCH(S393,Coefficients!$K$3:$K$10))</f>
        <v>0.20023799980895765</v>
      </c>
      <c r="AS393" s="214">
        <f>INDEX(Coefficients!$M$3:$M$10,MATCH(S393,Coefficients!$K$3:$K$10)+1)</f>
        <v>0.20987997823914079</v>
      </c>
      <c r="AT393" s="92">
        <f t="shared" si="622"/>
        <v>2.5655609924804158E-5</v>
      </c>
      <c r="AU393" s="140">
        <f t="shared" si="603"/>
        <v>0.20409479118103091</v>
      </c>
      <c r="AV393" s="215">
        <f t="shared" si="623"/>
        <v>1.6782875834344841E-5</v>
      </c>
      <c r="AW393" s="118">
        <f t="shared" si="624"/>
        <v>5.2961597077160846E-2</v>
      </c>
      <c r="AX393" s="136">
        <f t="shared" si="604"/>
        <v>0.71366705445737511</v>
      </c>
      <c r="AY393" s="205">
        <f t="shared" si="605"/>
        <v>84.741590689541354</v>
      </c>
      <c r="AZ393" s="137">
        <f t="shared" si="606"/>
        <v>383.04999999999984</v>
      </c>
      <c r="BA393" s="213">
        <f t="shared" si="625"/>
        <v>3004.1999999999994</v>
      </c>
      <c r="BB393" s="228">
        <f t="shared" si="626"/>
        <v>7.1349749999999996E-4</v>
      </c>
      <c r="BC393" s="136" t="str">
        <f t="shared" si="607"/>
        <v>YES</v>
      </c>
      <c r="BD393" s="209">
        <f t="shared" si="608"/>
        <v>2.0365876081750733</v>
      </c>
      <c r="BE393" s="55">
        <f t="shared" si="609"/>
        <v>4.0731752163501465E-2</v>
      </c>
      <c r="BF393" s="126">
        <f t="shared" si="610"/>
        <v>0.90736146513912774</v>
      </c>
      <c r="BG393" s="46">
        <f t="shared" si="627"/>
        <v>-0.64226538481505857</v>
      </c>
      <c r="BH393" s="204">
        <f>VLOOKUP(M393,Coefficients!$E$4:$I$7,3)</f>
        <v>0.43099999999999999</v>
      </c>
      <c r="BI393" s="136">
        <f t="shared" si="628"/>
        <v>2.5000000000000001E-2</v>
      </c>
      <c r="BJ393" s="50">
        <f t="shared" si="629"/>
        <v>0.42348443749999998</v>
      </c>
      <c r="BK393" s="134">
        <f t="shared" si="630"/>
        <v>3.3856127499999999</v>
      </c>
      <c r="BL393" s="46"/>
      <c r="CB393" s="205" t="str">
        <f t="shared" si="611"/>
        <v>splash</v>
      </c>
      <c r="CC393" s="212">
        <f t="shared" si="612"/>
        <v>1</v>
      </c>
      <c r="CD393" s="205">
        <f>IF(CB393="atmospheric",IF(CC393&gt;=1,Coefficients!$T$5,Coefficients!$T$4),Coefficients!$T$3)</f>
        <v>7.35</v>
      </c>
      <c r="CE393" s="136">
        <f>IF(S393&lt;Coefficients!$V$3,Coefficients!$X$3-(Coefficients!$X$4-Coefficients!$X$3)*(Coefficients!$V$3-S393)/(Coefficients!$V$4-Coefficients!$V$3),IF(S393&gt;Coefficients!$V$6,(Coefficients!$X$6-Coefficients!$X$5)*(S393-Coefficients!$V$6)/(Coefficients!$V$6-Coefficients!$V$5)+Coefficients!$X$6,VLOOKUP(S393,Coefficients!$V$3:$X$6,3)))</f>
        <v>5.1999999999999975</v>
      </c>
      <c r="CF393" s="119">
        <f t="shared" si="631"/>
        <v>1.6409601519999992E-4</v>
      </c>
      <c r="CG393" s="136">
        <f>VLOOKUP(CB393,Coefficients!$Z$4:$AD$7,4,FALSE)</f>
        <v>0.26500000000000001</v>
      </c>
      <c r="CH393" s="136">
        <f>VLOOKUP(CB393,Coefficients!$Z$4:$AD$7,2,FALSE)</f>
        <v>0.37</v>
      </c>
      <c r="CI393" s="214">
        <f t="shared" si="613"/>
        <v>6.6717137796855646</v>
      </c>
      <c r="CJ393" s="47">
        <f t="shared" si="614"/>
        <v>3.2547187445230011E-2</v>
      </c>
      <c r="CK393" s="34">
        <v>3.35</v>
      </c>
      <c r="CL393" s="52">
        <f t="shared" si="632"/>
        <v>9.7155783418597045E-3</v>
      </c>
      <c r="CM393" s="204">
        <f>VLOOKUP(N393,Coefficients!$E$12:$I$16,3)</f>
        <v>6.0350000000000001</v>
      </c>
      <c r="CN393" s="205">
        <f t="shared" si="633"/>
        <v>2.5000000000000001E-2</v>
      </c>
      <c r="CO393" s="203">
        <f t="shared" si="634"/>
        <v>5.9297646875000005</v>
      </c>
      <c r="CP393" s="189">
        <f t="shared" si="635"/>
        <v>47.406433749999991</v>
      </c>
      <c r="DV393" s="48">
        <f t="shared" si="615"/>
        <v>3.9573252914571199E-4</v>
      </c>
    </row>
    <row r="394" spans="1:126" s="135" customFormat="1" outlineLevel="1">
      <c r="A394" s="133"/>
      <c r="B394" s="56" t="s">
        <v>89</v>
      </c>
      <c r="C394" s="56" t="s">
        <v>194</v>
      </c>
      <c r="D394" s="56">
        <v>2008</v>
      </c>
      <c r="E394" s="57">
        <f>'CSIRO Mk3.5 (Drier)'!N36</f>
        <v>19.37</v>
      </c>
      <c r="F394" s="57">
        <f>'CSIRO Mk3.5 (Drier)'!T36</f>
        <v>61.65625</v>
      </c>
      <c r="G394" s="57">
        <f>'CSIRO Mk3.5 (Drier)'!L36</f>
        <v>385.19999999999982</v>
      </c>
      <c r="H394" s="146">
        <f t="shared" si="585"/>
        <v>2007</v>
      </c>
      <c r="I394" s="141" t="str">
        <f t="shared" si="586"/>
        <v>Pile No 243 @ Berth 107</v>
      </c>
      <c r="J394" s="205" t="str">
        <f t="shared" si="587"/>
        <v>splash</v>
      </c>
      <c r="K394" s="212">
        <f t="shared" si="588"/>
        <v>1</v>
      </c>
      <c r="L394" s="146" t="str">
        <f t="shared" si="589"/>
        <v>C1</v>
      </c>
      <c r="M394" s="146" t="str">
        <f t="shared" si="590"/>
        <v>CB4</v>
      </c>
      <c r="N394" s="146" t="str">
        <f t="shared" si="591"/>
        <v>CL5</v>
      </c>
      <c r="O394" s="146">
        <f t="shared" si="592"/>
        <v>0</v>
      </c>
      <c r="P394" s="146">
        <f t="shared" si="593"/>
        <v>50</v>
      </c>
      <c r="Q394" s="146">
        <f t="shared" si="594"/>
        <v>1200</v>
      </c>
      <c r="R394" s="146">
        <f t="shared" si="595"/>
        <v>60</v>
      </c>
      <c r="S394" s="146">
        <f t="shared" si="596"/>
        <v>0.37</v>
      </c>
      <c r="T394" s="146">
        <f t="shared" si="597"/>
        <v>310</v>
      </c>
      <c r="U394" s="205"/>
      <c r="V394" s="237">
        <f t="shared" si="616"/>
        <v>4.2157346813801816E-2</v>
      </c>
      <c r="W394" s="214">
        <f t="shared" si="617"/>
        <v>0.97864119765414537</v>
      </c>
      <c r="X394" s="205"/>
      <c r="Y394" s="238">
        <f t="shared" si="618"/>
        <v>1.3413006201543155E-2</v>
      </c>
      <c r="Z394" s="214">
        <f t="shared" si="619"/>
        <v>4.4933570775169573E-2</v>
      </c>
      <c r="AA394" s="205"/>
      <c r="AB394" s="207">
        <f>INDEX(Coefficients!$O$3:$O$7,MATCH(S394,Coefficients!$O$3:$O$7))</f>
        <v>0.3</v>
      </c>
      <c r="AC394" s="207">
        <f>INDEX(Coefficients!$O$3:$O$7,MATCH(S394,Coefficients!$O$3:$O$7)+1)</f>
        <v>0.4</v>
      </c>
      <c r="AD394" s="212">
        <f>INDEX(Coefficients!$P$3:$P$7,MATCH(S394,Coefficients!$O$3:$O$7))</f>
        <v>50</v>
      </c>
      <c r="AE394" s="212">
        <f>INDEX(Coefficients!$P$3:$P$7,MATCH(S394,Coefficients!$O$3:$O$7)+1)</f>
        <v>41.8</v>
      </c>
      <c r="AF394" s="212">
        <f t="shared" si="598"/>
        <v>44.26</v>
      </c>
      <c r="AG394" s="136">
        <f t="shared" si="599"/>
        <v>2008</v>
      </c>
      <c r="AH394" s="137">
        <f t="shared" si="600"/>
        <v>19.37</v>
      </c>
      <c r="AI394" s="207">
        <f t="shared" si="620"/>
        <v>173.79</v>
      </c>
      <c r="AJ394" s="213">
        <f t="shared" si="621"/>
        <v>19.309999999999999</v>
      </c>
      <c r="AK394" s="136">
        <v>20</v>
      </c>
      <c r="AL394" s="137">
        <f t="shared" si="601"/>
        <v>61.65625</v>
      </c>
      <c r="AM394" s="214">
        <f t="shared" si="602"/>
        <v>0.95801836117971906</v>
      </c>
      <c r="AN394" s="207">
        <f>INDEX(Coefficients!$K$3:$K$10,MATCH(S394,Coefficients!$K$3:$K$10))</f>
        <v>0.35</v>
      </c>
      <c r="AO394" s="207">
        <f>INDEX(Coefficients!$K$3:$K$10,MATCH(S394,Coefficients!$K$3:$K$10)+1)</f>
        <v>0.4</v>
      </c>
      <c r="AP394" s="207">
        <f>INDEX(Coefficients!$L$3:$L$10,MATCH(S394,Coefficients!$K$3:$K$10))</f>
        <v>0.19142307491680963</v>
      </c>
      <c r="AQ394" s="207">
        <f>INDEX(Coefficients!$L$3:$L$10,MATCH(S394,Coefficients!$K$3:$K$10)+1)</f>
        <v>0.35425563574488944</v>
      </c>
      <c r="AR394" s="214">
        <f>INDEX(Coefficients!$M$3:$M$10,MATCH(S394,Coefficients!$K$3:$K$10))</f>
        <v>0.20023799980895765</v>
      </c>
      <c r="AS394" s="214">
        <f>INDEX(Coefficients!$M$3:$M$10,MATCH(S394,Coefficients!$K$3:$K$10)+1)</f>
        <v>0.20987997823914079</v>
      </c>
      <c r="AT394" s="92">
        <f t="shared" si="622"/>
        <v>2.5655609924804158E-5</v>
      </c>
      <c r="AU394" s="140">
        <f t="shared" si="603"/>
        <v>0.20409479118103091</v>
      </c>
      <c r="AV394" s="215">
        <f t="shared" si="623"/>
        <v>1.6384244419571115E-5</v>
      </c>
      <c r="AW394" s="118">
        <f t="shared" si="624"/>
        <v>5.170363887143186E-2</v>
      </c>
      <c r="AX394" s="136">
        <f t="shared" si="604"/>
        <v>0.71366705445737511</v>
      </c>
      <c r="AY394" s="205">
        <f t="shared" si="605"/>
        <v>84.741590689541354</v>
      </c>
      <c r="AZ394" s="137">
        <f t="shared" si="606"/>
        <v>385.19999999999982</v>
      </c>
      <c r="BA394" s="213">
        <f t="shared" si="625"/>
        <v>3389.3999999999992</v>
      </c>
      <c r="BB394" s="228">
        <f t="shared" si="626"/>
        <v>7.1553999999999986E-4</v>
      </c>
      <c r="BC394" s="136" t="str">
        <f t="shared" si="607"/>
        <v>YES</v>
      </c>
      <c r="BD394" s="209">
        <f t="shared" si="608"/>
        <v>2.107867340690091</v>
      </c>
      <c r="BE394" s="55">
        <f t="shared" si="609"/>
        <v>4.2157346813801816E-2</v>
      </c>
      <c r="BF394" s="126">
        <f t="shared" si="610"/>
        <v>0.97864119765414537</v>
      </c>
      <c r="BG394" s="46">
        <f t="shared" si="627"/>
        <v>-0.66216323840631341</v>
      </c>
      <c r="BH394" s="204">
        <f>VLOOKUP(M394,Coefficients!$E$4:$I$7,3)</f>
        <v>0.43099999999999999</v>
      </c>
      <c r="BI394" s="136">
        <f t="shared" si="628"/>
        <v>2.5000000000000001E-2</v>
      </c>
      <c r="BJ394" s="50">
        <f t="shared" si="629"/>
        <v>0.42356525</v>
      </c>
      <c r="BK394" s="134">
        <f t="shared" si="630"/>
        <v>3.8091780000000002</v>
      </c>
      <c r="BL394" s="46"/>
      <c r="CB394" s="205" t="str">
        <f t="shared" si="611"/>
        <v>splash</v>
      </c>
      <c r="CC394" s="212">
        <f t="shared" si="612"/>
        <v>1</v>
      </c>
      <c r="CD394" s="205">
        <f>IF(CB394="atmospheric",IF(CC394&gt;=1,Coefficients!$T$5,Coefficients!$T$4),Coefficients!$T$3)</f>
        <v>7.35</v>
      </c>
      <c r="CE394" s="136">
        <f>IF(S394&lt;Coefficients!$V$3,Coefficients!$X$3-(Coefficients!$X$4-Coefficients!$X$3)*(Coefficients!$V$3-S394)/(Coefficients!$V$4-Coefficients!$V$3),IF(S394&gt;Coefficients!$V$6,(Coefficients!$X$6-Coefficients!$X$5)*(S394-Coefficients!$V$6)/(Coefficients!$V$6-Coefficients!$V$5)+Coefficients!$X$6,VLOOKUP(S394,Coefficients!$V$3:$X$6,3)))</f>
        <v>5.1999999999999975</v>
      </c>
      <c r="CF394" s="119">
        <f t="shared" si="631"/>
        <v>1.6409601519999992E-4</v>
      </c>
      <c r="CG394" s="136">
        <f>VLOOKUP(CB394,Coefficients!$Z$4:$AD$7,4,FALSE)</f>
        <v>0.26500000000000001</v>
      </c>
      <c r="CH394" s="136">
        <f>VLOOKUP(CB394,Coefficients!$Z$4:$AD$7,2,FALSE)</f>
        <v>0.37</v>
      </c>
      <c r="CI394" s="214">
        <f t="shared" si="613"/>
        <v>6.673692290694734</v>
      </c>
      <c r="CJ394" s="47">
        <f t="shared" si="614"/>
        <v>4.4933570775169573E-2</v>
      </c>
      <c r="CK394" s="34">
        <v>3.35</v>
      </c>
      <c r="CL394" s="52">
        <f t="shared" si="632"/>
        <v>1.3413006201543155E-2</v>
      </c>
      <c r="CM394" s="204">
        <f>VLOOKUP(N394,Coefficients!$E$12:$I$16,3)</f>
        <v>6.0350000000000001</v>
      </c>
      <c r="CN394" s="205">
        <f t="shared" si="633"/>
        <v>2.5000000000000001E-2</v>
      </c>
      <c r="CO394" s="203">
        <f t="shared" si="634"/>
        <v>5.93089625</v>
      </c>
      <c r="CP394" s="189">
        <f t="shared" si="635"/>
        <v>53.337329999999994</v>
      </c>
      <c r="DV394" s="48">
        <f t="shared" si="615"/>
        <v>5.654567542541293E-4</v>
      </c>
    </row>
    <row r="395" spans="1:126" s="135" customFormat="1" outlineLevel="1">
      <c r="A395" s="133"/>
      <c r="B395" s="56" t="s">
        <v>89</v>
      </c>
      <c r="C395" s="56" t="s">
        <v>194</v>
      </c>
      <c r="D395" s="56">
        <v>2009</v>
      </c>
      <c r="E395" s="57">
        <f>'CSIRO Mk3.5 (Drier)'!N37</f>
        <v>19.385000000000002</v>
      </c>
      <c r="F395" s="57">
        <f>'CSIRO Mk3.5 (Drier)'!T37</f>
        <v>61.609375</v>
      </c>
      <c r="G395" s="57">
        <f>'CSIRO Mk3.5 (Drier)'!L37</f>
        <v>387.3499999999998</v>
      </c>
      <c r="H395" s="146">
        <f t="shared" si="585"/>
        <v>2007</v>
      </c>
      <c r="I395" s="141" t="str">
        <f t="shared" si="586"/>
        <v>Pile No 243 @ Berth 107</v>
      </c>
      <c r="J395" s="205" t="str">
        <f t="shared" si="587"/>
        <v>splash</v>
      </c>
      <c r="K395" s="212">
        <f t="shared" si="588"/>
        <v>1</v>
      </c>
      <c r="L395" s="146" t="str">
        <f t="shared" si="589"/>
        <v>C1</v>
      </c>
      <c r="M395" s="146" t="str">
        <f t="shared" si="590"/>
        <v>CB4</v>
      </c>
      <c r="N395" s="146" t="str">
        <f t="shared" si="591"/>
        <v>CL5</v>
      </c>
      <c r="O395" s="146">
        <f t="shared" si="592"/>
        <v>0</v>
      </c>
      <c r="P395" s="146">
        <f t="shared" si="593"/>
        <v>50</v>
      </c>
      <c r="Q395" s="146">
        <f t="shared" si="594"/>
        <v>1200</v>
      </c>
      <c r="R395" s="146">
        <f t="shared" si="595"/>
        <v>60</v>
      </c>
      <c r="S395" s="146">
        <f t="shared" si="596"/>
        <v>0.37</v>
      </c>
      <c r="T395" s="146">
        <f t="shared" si="597"/>
        <v>310</v>
      </c>
      <c r="U395" s="205"/>
      <c r="V395" s="237">
        <f t="shared" si="616"/>
        <v>4.3482260234432364E-2</v>
      </c>
      <c r="W395" s="214">
        <f t="shared" si="617"/>
        <v>1.0448868686856725</v>
      </c>
      <c r="X395" s="205"/>
      <c r="Y395" s="238">
        <f t="shared" si="618"/>
        <v>1.7580917834975021E-2</v>
      </c>
      <c r="Z395" s="214">
        <f t="shared" si="619"/>
        <v>5.8896074747166322E-2</v>
      </c>
      <c r="AA395" s="205"/>
      <c r="AB395" s="207">
        <f>INDEX(Coefficients!$O$3:$O$7,MATCH(S395,Coefficients!$O$3:$O$7))</f>
        <v>0.3</v>
      </c>
      <c r="AC395" s="207">
        <f>INDEX(Coefficients!$O$3:$O$7,MATCH(S395,Coefficients!$O$3:$O$7)+1)</f>
        <v>0.4</v>
      </c>
      <c r="AD395" s="212">
        <f>INDEX(Coefficients!$P$3:$P$7,MATCH(S395,Coefficients!$O$3:$O$7))</f>
        <v>50</v>
      </c>
      <c r="AE395" s="212">
        <f>INDEX(Coefficients!$P$3:$P$7,MATCH(S395,Coefficients!$O$3:$O$7)+1)</f>
        <v>41.8</v>
      </c>
      <c r="AF395" s="212">
        <f t="shared" si="598"/>
        <v>44.26</v>
      </c>
      <c r="AG395" s="136">
        <f t="shared" si="599"/>
        <v>2009</v>
      </c>
      <c r="AH395" s="137">
        <f t="shared" si="600"/>
        <v>19.385000000000002</v>
      </c>
      <c r="AI395" s="207">
        <f t="shared" si="620"/>
        <v>193.17499999999998</v>
      </c>
      <c r="AJ395" s="213">
        <f t="shared" si="621"/>
        <v>19.317499999999999</v>
      </c>
      <c r="AK395" s="136">
        <v>21</v>
      </c>
      <c r="AL395" s="137">
        <f t="shared" si="601"/>
        <v>61.609375</v>
      </c>
      <c r="AM395" s="214">
        <f t="shared" si="602"/>
        <v>0.95846611517148705</v>
      </c>
      <c r="AN395" s="207">
        <f>INDEX(Coefficients!$K$3:$K$10,MATCH(S395,Coefficients!$K$3:$K$10))</f>
        <v>0.35</v>
      </c>
      <c r="AO395" s="207">
        <f>INDEX(Coefficients!$K$3:$K$10,MATCH(S395,Coefficients!$K$3:$K$10)+1)</f>
        <v>0.4</v>
      </c>
      <c r="AP395" s="207">
        <f>INDEX(Coefficients!$L$3:$L$10,MATCH(S395,Coefficients!$K$3:$K$10))</f>
        <v>0.19142307491680963</v>
      </c>
      <c r="AQ395" s="207">
        <f>INDEX(Coefficients!$L$3:$L$10,MATCH(S395,Coefficients!$K$3:$K$10)+1)</f>
        <v>0.35425563574488944</v>
      </c>
      <c r="AR395" s="214">
        <f>INDEX(Coefficients!$M$3:$M$10,MATCH(S395,Coefficients!$K$3:$K$10))</f>
        <v>0.20023799980895765</v>
      </c>
      <c r="AS395" s="214">
        <f>INDEX(Coefficients!$M$3:$M$10,MATCH(S395,Coefficients!$K$3:$K$10)+1)</f>
        <v>0.20987997823914079</v>
      </c>
      <c r="AT395" s="92">
        <f t="shared" si="622"/>
        <v>2.5655609924804158E-5</v>
      </c>
      <c r="AU395" s="140">
        <f t="shared" si="603"/>
        <v>0.20409479118103091</v>
      </c>
      <c r="AV395" s="215">
        <f t="shared" si="623"/>
        <v>1.6035686334263126E-5</v>
      </c>
      <c r="AW395" s="118">
        <f t="shared" si="624"/>
        <v>5.060369670095527E-2</v>
      </c>
      <c r="AX395" s="136">
        <f t="shared" si="604"/>
        <v>0.71366705445737511</v>
      </c>
      <c r="AY395" s="205">
        <f t="shared" si="605"/>
        <v>84.741590689541354</v>
      </c>
      <c r="AZ395" s="137">
        <f t="shared" si="606"/>
        <v>387.3499999999998</v>
      </c>
      <c r="BA395" s="213">
        <f t="shared" si="625"/>
        <v>3776.7499999999991</v>
      </c>
      <c r="BB395" s="228">
        <f t="shared" si="626"/>
        <v>7.1758249999999977E-4</v>
      </c>
      <c r="BC395" s="136" t="str">
        <f t="shared" si="607"/>
        <v>YES</v>
      </c>
      <c r="BD395" s="209">
        <f t="shared" si="608"/>
        <v>2.1741130117216181</v>
      </c>
      <c r="BE395" s="55">
        <f t="shared" si="609"/>
        <v>4.3482260234432364E-2</v>
      </c>
      <c r="BF395" s="126">
        <f t="shared" si="610"/>
        <v>1.0448868686856725</v>
      </c>
      <c r="BG395" s="46">
        <f t="shared" si="627"/>
        <v>-0.67896780606816032</v>
      </c>
      <c r="BH395" s="204">
        <f>VLOOKUP(M395,Coefficients!$E$4:$I$7,3)</f>
        <v>0.43099999999999999</v>
      </c>
      <c r="BI395" s="136">
        <f t="shared" si="628"/>
        <v>2.5000000000000001E-2</v>
      </c>
      <c r="BJ395" s="50">
        <f t="shared" si="629"/>
        <v>0.42364606249999998</v>
      </c>
      <c r="BK395" s="134">
        <f t="shared" si="630"/>
        <v>4.2328240624999998</v>
      </c>
      <c r="BL395" s="46"/>
      <c r="CB395" s="205" t="str">
        <f t="shared" si="611"/>
        <v>splash</v>
      </c>
      <c r="CC395" s="212">
        <f t="shared" si="612"/>
        <v>1</v>
      </c>
      <c r="CD395" s="205">
        <f>IF(CB395="atmospheric",IF(CC395&gt;=1,Coefficients!$T$5,Coefficients!$T$4),Coefficients!$T$3)</f>
        <v>7.35</v>
      </c>
      <c r="CE395" s="136">
        <f>IF(S395&lt;Coefficients!$V$3,Coefficients!$X$3-(Coefficients!$X$4-Coefficients!$X$3)*(Coefficients!$V$3-S395)/(Coefficients!$V$4-Coefficients!$V$3),IF(S395&gt;Coefficients!$V$6,(Coefficients!$X$6-Coefficients!$X$5)*(S395-Coefficients!$V$6)/(Coefficients!$V$6-Coefficients!$V$5)+Coefficients!$X$6,VLOOKUP(S395,Coefficients!$V$3:$X$6,3)))</f>
        <v>5.1999999999999975</v>
      </c>
      <c r="CF395" s="119">
        <f t="shared" si="631"/>
        <v>1.6409601519999992E-4</v>
      </c>
      <c r="CG395" s="136">
        <f>VLOOKUP(CB395,Coefficients!$Z$4:$AD$7,4,FALSE)</f>
        <v>0.26500000000000001</v>
      </c>
      <c r="CH395" s="136">
        <f>VLOOKUP(CB395,Coefficients!$Z$4:$AD$7,2,FALSE)</f>
        <v>0.37</v>
      </c>
      <c r="CI395" s="214">
        <f t="shared" si="613"/>
        <v>6.6753587759187969</v>
      </c>
      <c r="CJ395" s="47">
        <f t="shared" si="614"/>
        <v>5.8896074747166322E-2</v>
      </c>
      <c r="CK395" s="34">
        <v>3.35</v>
      </c>
      <c r="CL395" s="52">
        <f t="shared" si="632"/>
        <v>1.7580917834975021E-2</v>
      </c>
      <c r="CM395" s="204">
        <f>VLOOKUP(N395,Coefficients!$E$12:$I$16,3)</f>
        <v>6.0350000000000001</v>
      </c>
      <c r="CN395" s="205">
        <f t="shared" si="633"/>
        <v>2.5000000000000001E-2</v>
      </c>
      <c r="CO395" s="203">
        <f t="shared" si="634"/>
        <v>5.9320278125000003</v>
      </c>
      <c r="CP395" s="189">
        <f t="shared" si="635"/>
        <v>59.269357812499997</v>
      </c>
      <c r="DV395" s="48">
        <f t="shared" si="615"/>
        <v>7.6445804446055707E-4</v>
      </c>
    </row>
    <row r="396" spans="1:126" s="135" customFormat="1" outlineLevel="1">
      <c r="A396" s="133"/>
      <c r="B396" s="56" t="s">
        <v>89</v>
      </c>
      <c r="C396" s="56" t="s">
        <v>194</v>
      </c>
      <c r="D396" s="56">
        <v>2010</v>
      </c>
      <c r="E396" s="57">
        <f>'CSIRO Mk3.5 (Drier)'!N38</f>
        <v>19.400000000000002</v>
      </c>
      <c r="F396" s="57">
        <f>'CSIRO Mk3.5 (Drier)'!T38</f>
        <v>61.5625</v>
      </c>
      <c r="G396" s="57">
        <f>'CSIRO Mk3.5 (Drier)'!L38</f>
        <v>389.5</v>
      </c>
      <c r="H396" s="146">
        <f t="shared" si="585"/>
        <v>2007</v>
      </c>
      <c r="I396" s="141" t="str">
        <f t="shared" si="586"/>
        <v>Pile No 243 @ Berth 107</v>
      </c>
      <c r="J396" s="205" t="str">
        <f t="shared" si="587"/>
        <v>splash</v>
      </c>
      <c r="K396" s="212">
        <f t="shared" si="588"/>
        <v>1</v>
      </c>
      <c r="L396" s="146" t="str">
        <f t="shared" si="589"/>
        <v>C1</v>
      </c>
      <c r="M396" s="146" t="str">
        <f t="shared" si="590"/>
        <v>CB4</v>
      </c>
      <c r="N396" s="146" t="str">
        <f t="shared" si="591"/>
        <v>CL5</v>
      </c>
      <c r="O396" s="146">
        <f t="shared" si="592"/>
        <v>0</v>
      </c>
      <c r="P396" s="146">
        <f t="shared" si="593"/>
        <v>50</v>
      </c>
      <c r="Q396" s="146">
        <f t="shared" si="594"/>
        <v>1200</v>
      </c>
      <c r="R396" s="146">
        <f t="shared" si="595"/>
        <v>60</v>
      </c>
      <c r="S396" s="146">
        <f t="shared" si="596"/>
        <v>0.37</v>
      </c>
      <c r="T396" s="146">
        <f t="shared" si="597"/>
        <v>310</v>
      </c>
      <c r="U396" s="205"/>
      <c r="V396" s="237">
        <f t="shared" si="616"/>
        <v>4.4723519994734208E-2</v>
      </c>
      <c r="W396" s="214">
        <f t="shared" si="617"/>
        <v>1.106949856700765</v>
      </c>
      <c r="X396" s="205"/>
      <c r="Y396" s="238">
        <f t="shared" si="618"/>
        <v>2.2152782524987202E-2</v>
      </c>
      <c r="Z396" s="214">
        <f t="shared" si="619"/>
        <v>7.4211821458707125E-2</v>
      </c>
      <c r="AA396" s="205"/>
      <c r="AB396" s="207">
        <f>INDEX(Coefficients!$O$3:$O$7,MATCH(S396,Coefficients!$O$3:$O$7))</f>
        <v>0.3</v>
      </c>
      <c r="AC396" s="207">
        <f>INDEX(Coefficients!$O$3:$O$7,MATCH(S396,Coefficients!$O$3:$O$7)+1)</f>
        <v>0.4</v>
      </c>
      <c r="AD396" s="212">
        <f>INDEX(Coefficients!$P$3:$P$7,MATCH(S396,Coefficients!$O$3:$O$7))</f>
        <v>50</v>
      </c>
      <c r="AE396" s="212">
        <f>INDEX(Coefficients!$P$3:$P$7,MATCH(S396,Coefficients!$O$3:$O$7)+1)</f>
        <v>41.8</v>
      </c>
      <c r="AF396" s="212">
        <f t="shared" si="598"/>
        <v>44.26</v>
      </c>
      <c r="AG396" s="136">
        <f t="shared" si="599"/>
        <v>2010</v>
      </c>
      <c r="AH396" s="137">
        <f t="shared" si="600"/>
        <v>19.400000000000002</v>
      </c>
      <c r="AI396" s="207">
        <f t="shared" si="620"/>
        <v>212.57499999999999</v>
      </c>
      <c r="AJ396" s="213">
        <f t="shared" si="621"/>
        <v>19.324999999999999</v>
      </c>
      <c r="AK396" s="136">
        <v>22</v>
      </c>
      <c r="AL396" s="137">
        <f t="shared" si="601"/>
        <v>61.5625</v>
      </c>
      <c r="AM396" s="214">
        <f t="shared" si="602"/>
        <v>0.95891405544075281</v>
      </c>
      <c r="AN396" s="207">
        <f>INDEX(Coefficients!$K$3:$K$10,MATCH(S396,Coefficients!$K$3:$K$10))</f>
        <v>0.35</v>
      </c>
      <c r="AO396" s="207">
        <f>INDEX(Coefficients!$K$3:$K$10,MATCH(S396,Coefficients!$K$3:$K$10)+1)</f>
        <v>0.4</v>
      </c>
      <c r="AP396" s="207">
        <f>INDEX(Coefficients!$L$3:$L$10,MATCH(S396,Coefficients!$K$3:$K$10))</f>
        <v>0.19142307491680963</v>
      </c>
      <c r="AQ396" s="207">
        <f>INDEX(Coefficients!$L$3:$L$10,MATCH(S396,Coefficients!$K$3:$K$10)+1)</f>
        <v>0.35425563574488944</v>
      </c>
      <c r="AR396" s="214">
        <f>INDEX(Coefficients!$M$3:$M$10,MATCH(S396,Coefficients!$K$3:$K$10))</f>
        <v>0.20023799980895765</v>
      </c>
      <c r="AS396" s="214">
        <f>INDEX(Coefficients!$M$3:$M$10,MATCH(S396,Coefficients!$K$3:$K$10)+1)</f>
        <v>0.20987997823914079</v>
      </c>
      <c r="AT396" s="92">
        <f t="shared" si="622"/>
        <v>2.5655609924804158E-5</v>
      </c>
      <c r="AU396" s="140">
        <f t="shared" si="603"/>
        <v>0.20409479118103091</v>
      </c>
      <c r="AV396" s="215">
        <f t="shared" si="623"/>
        <v>1.5726769486921184E-5</v>
      </c>
      <c r="AW396" s="118">
        <f t="shared" si="624"/>
        <v>4.9628850091782979E-2</v>
      </c>
      <c r="AX396" s="136">
        <f t="shared" si="604"/>
        <v>0.71366705445737511</v>
      </c>
      <c r="AY396" s="205">
        <f t="shared" si="605"/>
        <v>84.741590689541354</v>
      </c>
      <c r="AZ396" s="137">
        <f t="shared" si="606"/>
        <v>389.5</v>
      </c>
      <c r="BA396" s="213">
        <f t="shared" si="625"/>
        <v>4166.2499999999991</v>
      </c>
      <c r="BB396" s="228">
        <f t="shared" si="626"/>
        <v>7.1962499999999989E-4</v>
      </c>
      <c r="BC396" s="136" t="str">
        <f t="shared" si="607"/>
        <v>YES</v>
      </c>
      <c r="BD396" s="209">
        <f t="shared" si="608"/>
        <v>2.2361759997367106</v>
      </c>
      <c r="BE396" s="55">
        <f t="shared" si="609"/>
        <v>4.4723519994734208E-2</v>
      </c>
      <c r="BF396" s="126">
        <f t="shared" si="610"/>
        <v>1.106949856700765</v>
      </c>
      <c r="BG396" s="46">
        <f t="shared" si="627"/>
        <v>-0.69340087838229203</v>
      </c>
      <c r="BH396" s="204">
        <f>VLOOKUP(M396,Coefficients!$E$4:$I$7,3)</f>
        <v>0.43099999999999999</v>
      </c>
      <c r="BI396" s="136">
        <f t="shared" si="628"/>
        <v>2.5000000000000001E-2</v>
      </c>
      <c r="BJ396" s="50">
        <f t="shared" si="629"/>
        <v>0.423726875</v>
      </c>
      <c r="BK396" s="134">
        <f t="shared" si="630"/>
        <v>4.6565509374999996</v>
      </c>
      <c r="BL396" s="46"/>
      <c r="CB396" s="205" t="str">
        <f t="shared" si="611"/>
        <v>splash</v>
      </c>
      <c r="CC396" s="212">
        <f t="shared" si="612"/>
        <v>1</v>
      </c>
      <c r="CD396" s="205">
        <f>IF(CB396="atmospheric",IF(CC396&gt;=1,Coefficients!$T$5,Coefficients!$T$4),Coefficients!$T$3)</f>
        <v>7.35</v>
      </c>
      <c r="CE396" s="136">
        <f>IF(S396&lt;Coefficients!$V$3,Coefficients!$X$3-(Coefficients!$X$4-Coefficients!$X$3)*(Coefficients!$V$3-S396)/(Coefficients!$V$4-Coefficients!$V$3),IF(S396&gt;Coefficients!$V$6,(Coefficients!$X$6-Coefficients!$X$5)*(S396-Coefficients!$V$6)/(Coefficients!$V$6-Coefficients!$V$5)+Coefficients!$X$6,VLOOKUP(S396,Coefficients!$V$3:$X$6,3)))</f>
        <v>5.1999999999999975</v>
      </c>
      <c r="CF396" s="119">
        <f t="shared" si="631"/>
        <v>1.6409601519999992E-4</v>
      </c>
      <c r="CG396" s="136">
        <f>VLOOKUP(CB396,Coefficients!$Z$4:$AD$7,4,FALSE)</f>
        <v>0.26500000000000001</v>
      </c>
      <c r="CH396" s="136">
        <f>VLOOKUP(CB396,Coefficients!$Z$4:$AD$7,2,FALSE)</f>
        <v>0.37</v>
      </c>
      <c r="CI396" s="214">
        <f t="shared" si="613"/>
        <v>6.6767743873364696</v>
      </c>
      <c r="CJ396" s="47">
        <f t="shared" si="614"/>
        <v>7.4211821458707125E-2</v>
      </c>
      <c r="CK396" s="34">
        <v>3.35</v>
      </c>
      <c r="CL396" s="52">
        <f t="shared" si="632"/>
        <v>2.2152782524987202E-2</v>
      </c>
      <c r="CM396" s="204">
        <f>VLOOKUP(N396,Coefficients!$E$12:$I$16,3)</f>
        <v>6.0350000000000001</v>
      </c>
      <c r="CN396" s="205">
        <f t="shared" si="633"/>
        <v>2.5000000000000001E-2</v>
      </c>
      <c r="CO396" s="203">
        <f t="shared" si="634"/>
        <v>5.9331593750000007</v>
      </c>
      <c r="CP396" s="189">
        <f t="shared" si="635"/>
        <v>65.202517187499993</v>
      </c>
      <c r="DV396" s="48">
        <f t="shared" si="615"/>
        <v>9.9075041219526369E-4</v>
      </c>
    </row>
    <row r="397" spans="1:126" s="135" customFormat="1" outlineLevel="1">
      <c r="A397" s="133"/>
      <c r="B397" s="56" t="s">
        <v>89</v>
      </c>
      <c r="C397" s="56" t="s">
        <v>194</v>
      </c>
      <c r="D397" s="56">
        <v>2011</v>
      </c>
      <c r="E397" s="57">
        <f>'CSIRO Mk3.5 (Drier)'!N39</f>
        <v>19.452000000000002</v>
      </c>
      <c r="F397" s="57">
        <f>'CSIRO Mk3.5 (Drier)'!T39</f>
        <v>61.515625</v>
      </c>
      <c r="G397" s="57">
        <f>'CSIRO Mk3.5 (Drier)'!L39</f>
        <v>392.45</v>
      </c>
      <c r="H397" s="146">
        <f t="shared" si="585"/>
        <v>2007</v>
      </c>
      <c r="I397" s="141" t="str">
        <f t="shared" si="586"/>
        <v>Pile No 243 @ Berth 107</v>
      </c>
      <c r="J397" s="205" t="str">
        <f t="shared" si="587"/>
        <v>splash</v>
      </c>
      <c r="K397" s="212">
        <f t="shared" si="588"/>
        <v>1</v>
      </c>
      <c r="L397" s="146" t="str">
        <f t="shared" si="589"/>
        <v>C1</v>
      </c>
      <c r="M397" s="146" t="str">
        <f t="shared" si="590"/>
        <v>CB4</v>
      </c>
      <c r="N397" s="146" t="str">
        <f t="shared" si="591"/>
        <v>CL5</v>
      </c>
      <c r="O397" s="146">
        <f t="shared" si="592"/>
        <v>0</v>
      </c>
      <c r="P397" s="146">
        <f t="shared" si="593"/>
        <v>50</v>
      </c>
      <c r="Q397" s="146">
        <f t="shared" si="594"/>
        <v>1200</v>
      </c>
      <c r="R397" s="146">
        <f t="shared" si="595"/>
        <v>60</v>
      </c>
      <c r="S397" s="146">
        <f t="shared" si="596"/>
        <v>0.37</v>
      </c>
      <c r="T397" s="146">
        <f t="shared" si="597"/>
        <v>310</v>
      </c>
      <c r="U397" s="205"/>
      <c r="V397" s="237">
        <f t="shared" si="616"/>
        <v>4.5902478114447406E-2</v>
      </c>
      <c r="W397" s="214">
        <f t="shared" si="617"/>
        <v>1.1658977626864246</v>
      </c>
      <c r="X397" s="205"/>
      <c r="Y397" s="238">
        <f t="shared" si="618"/>
        <v>2.7085835281627241E-2</v>
      </c>
      <c r="Z397" s="214">
        <f t="shared" si="619"/>
        <v>9.0737548193451256E-2</v>
      </c>
      <c r="AA397" s="205"/>
      <c r="AB397" s="207">
        <f>INDEX(Coefficients!$O$3:$O$7,MATCH(S397,Coefficients!$O$3:$O$7))</f>
        <v>0.3</v>
      </c>
      <c r="AC397" s="207">
        <f>INDEX(Coefficients!$O$3:$O$7,MATCH(S397,Coefficients!$O$3:$O$7)+1)</f>
        <v>0.4</v>
      </c>
      <c r="AD397" s="212">
        <f>INDEX(Coefficients!$P$3:$P$7,MATCH(S397,Coefficients!$O$3:$O$7))</f>
        <v>50</v>
      </c>
      <c r="AE397" s="212">
        <f>INDEX(Coefficients!$P$3:$P$7,MATCH(S397,Coefficients!$O$3:$O$7)+1)</f>
        <v>41.8</v>
      </c>
      <c r="AF397" s="212">
        <f t="shared" si="598"/>
        <v>44.26</v>
      </c>
      <c r="AG397" s="136">
        <f t="shared" si="599"/>
        <v>2011</v>
      </c>
      <c r="AH397" s="137">
        <f t="shared" si="600"/>
        <v>19.452000000000002</v>
      </c>
      <c r="AI397" s="207">
        <f t="shared" si="620"/>
        <v>232.02699999999999</v>
      </c>
      <c r="AJ397" s="213">
        <f t="shared" si="621"/>
        <v>19.335583333333332</v>
      </c>
      <c r="AK397" s="136">
        <v>23</v>
      </c>
      <c r="AL397" s="137">
        <f t="shared" si="601"/>
        <v>61.515625</v>
      </c>
      <c r="AM397" s="214">
        <f t="shared" si="602"/>
        <v>0.95954646595231352</v>
      </c>
      <c r="AN397" s="207">
        <f>INDEX(Coefficients!$K$3:$K$10,MATCH(S397,Coefficients!$K$3:$K$10))</f>
        <v>0.35</v>
      </c>
      <c r="AO397" s="207">
        <f>INDEX(Coefficients!$K$3:$K$10,MATCH(S397,Coefficients!$K$3:$K$10)+1)</f>
        <v>0.4</v>
      </c>
      <c r="AP397" s="207">
        <f>INDEX(Coefficients!$L$3:$L$10,MATCH(S397,Coefficients!$K$3:$K$10))</f>
        <v>0.19142307491680963</v>
      </c>
      <c r="AQ397" s="207">
        <f>INDEX(Coefficients!$L$3:$L$10,MATCH(S397,Coefficients!$K$3:$K$10)+1)</f>
        <v>0.35425563574488944</v>
      </c>
      <c r="AR397" s="214">
        <f>INDEX(Coefficients!$M$3:$M$10,MATCH(S397,Coefficients!$K$3:$K$10))</f>
        <v>0.20023799980895765</v>
      </c>
      <c r="AS397" s="214">
        <f>INDEX(Coefficients!$M$3:$M$10,MATCH(S397,Coefficients!$K$3:$K$10)+1)</f>
        <v>0.20987997823914079</v>
      </c>
      <c r="AT397" s="92">
        <f t="shared" si="622"/>
        <v>2.5655609924804158E-5</v>
      </c>
      <c r="AU397" s="140">
        <f t="shared" si="603"/>
        <v>0.20409479118103091</v>
      </c>
      <c r="AV397" s="215">
        <f t="shared" si="623"/>
        <v>1.5449949804348019E-5</v>
      </c>
      <c r="AW397" s="118">
        <f t="shared" si="624"/>
        <v>4.8755292267952492E-2</v>
      </c>
      <c r="AX397" s="136">
        <f t="shared" si="604"/>
        <v>0.71366705445737511</v>
      </c>
      <c r="AY397" s="205">
        <f t="shared" si="605"/>
        <v>84.741590689541354</v>
      </c>
      <c r="AZ397" s="137">
        <f t="shared" si="606"/>
        <v>392.45</v>
      </c>
      <c r="BA397" s="213">
        <f t="shared" si="625"/>
        <v>4558.6999999999989</v>
      </c>
      <c r="BB397" s="228">
        <f t="shared" si="626"/>
        <v>7.2179416666666657E-4</v>
      </c>
      <c r="BC397" s="136" t="str">
        <f t="shared" si="607"/>
        <v>YES</v>
      </c>
      <c r="BD397" s="209">
        <f t="shared" si="608"/>
        <v>2.2951239057223702</v>
      </c>
      <c r="BE397" s="55">
        <f t="shared" si="609"/>
        <v>4.5902478114447406E-2</v>
      </c>
      <c r="BF397" s="126">
        <f t="shared" si="610"/>
        <v>1.1658977626864246</v>
      </c>
      <c r="BG397" s="46">
        <f t="shared" si="627"/>
        <v>-0.7059146763908094</v>
      </c>
      <c r="BH397" s="204">
        <f>VLOOKUP(M397,Coefficients!$E$4:$I$7,3)</f>
        <v>0.43099999999999999</v>
      </c>
      <c r="BI397" s="136">
        <f t="shared" si="628"/>
        <v>2.5000000000000001E-2</v>
      </c>
      <c r="BJ397" s="50">
        <f t="shared" si="629"/>
        <v>0.42384091041666661</v>
      </c>
      <c r="BK397" s="134">
        <f t="shared" si="630"/>
        <v>5.0803918479166663</v>
      </c>
      <c r="BL397" s="46"/>
      <c r="CB397" s="205" t="str">
        <f t="shared" si="611"/>
        <v>splash</v>
      </c>
      <c r="CC397" s="212">
        <f t="shared" si="612"/>
        <v>1</v>
      </c>
      <c r="CD397" s="205">
        <f>IF(CB397="atmospheric",IF(CC397&gt;=1,Coefficients!$T$5,Coefficients!$T$4),Coefficients!$T$3)</f>
        <v>7.35</v>
      </c>
      <c r="CE397" s="136">
        <f>IF(S397&lt;Coefficients!$V$3,Coefficients!$X$3-(Coefficients!$X$4-Coefficients!$X$3)*(Coefficients!$V$3-S397)/(Coefficients!$V$4-Coefficients!$V$3),IF(S397&gt;Coefficients!$V$6,(Coefficients!$X$6-Coefficients!$X$5)*(S397-Coefficients!$V$6)/(Coefficients!$V$6-Coefficients!$V$5)+Coefficients!$X$6,VLOOKUP(S397,Coefficients!$V$3:$X$6,3)))</f>
        <v>5.1999999999999975</v>
      </c>
      <c r="CF397" s="119">
        <f t="shared" si="631"/>
        <v>1.6409601519999992E-4</v>
      </c>
      <c r="CG397" s="136">
        <f>VLOOKUP(CB397,Coefficients!$Z$4:$AD$7,4,FALSE)</f>
        <v>0.26500000000000001</v>
      </c>
      <c r="CH397" s="136">
        <f>VLOOKUP(CB397,Coefficients!$Z$4:$AD$7,2,FALSE)</f>
        <v>0.37</v>
      </c>
      <c r="CI397" s="214">
        <f t="shared" si="613"/>
        <v>6.6779253615972438</v>
      </c>
      <c r="CJ397" s="47">
        <f t="shared" si="614"/>
        <v>9.0737548193451256E-2</v>
      </c>
      <c r="CK397" s="34">
        <v>3.35</v>
      </c>
      <c r="CL397" s="52">
        <f t="shared" si="632"/>
        <v>2.7085835281627241E-2</v>
      </c>
      <c r="CM397" s="204">
        <f>VLOOKUP(N397,Coefficients!$E$12:$I$16,3)</f>
        <v>6.0350000000000001</v>
      </c>
      <c r="CN397" s="205">
        <f t="shared" si="633"/>
        <v>2.5000000000000001E-2</v>
      </c>
      <c r="CO397" s="203">
        <f t="shared" si="634"/>
        <v>5.9347561354166665</v>
      </c>
      <c r="CP397" s="189">
        <f t="shared" si="635"/>
        <v>71.137273322916656</v>
      </c>
      <c r="DV397" s="48">
        <f t="shared" si="615"/>
        <v>1.2433069612264218E-3</v>
      </c>
    </row>
    <row r="398" spans="1:126" s="135" customFormat="1" outlineLevel="1">
      <c r="A398" s="133"/>
      <c r="B398" s="56" t="s">
        <v>89</v>
      </c>
      <c r="C398" s="56" t="s">
        <v>194</v>
      </c>
      <c r="D398" s="56">
        <v>2012</v>
      </c>
      <c r="E398" s="57">
        <f>'CSIRO Mk3.5 (Drier)'!N40</f>
        <v>19.504000000000001</v>
      </c>
      <c r="F398" s="57">
        <f>'CSIRO Mk3.5 (Drier)'!T40</f>
        <v>61.46875</v>
      </c>
      <c r="G398" s="57">
        <f>'CSIRO Mk3.5 (Drier)'!L40</f>
        <v>395.4</v>
      </c>
      <c r="H398" s="146">
        <f t="shared" si="585"/>
        <v>2007</v>
      </c>
      <c r="I398" s="141" t="str">
        <f t="shared" si="586"/>
        <v>Pile No 243 @ Berth 107</v>
      </c>
      <c r="J398" s="205" t="str">
        <f t="shared" si="587"/>
        <v>splash</v>
      </c>
      <c r="K398" s="212">
        <f t="shared" si="588"/>
        <v>1</v>
      </c>
      <c r="L398" s="146" t="str">
        <f t="shared" si="589"/>
        <v>C1</v>
      </c>
      <c r="M398" s="146" t="str">
        <f t="shared" si="590"/>
        <v>CB4</v>
      </c>
      <c r="N398" s="146" t="str">
        <f t="shared" si="591"/>
        <v>CL5</v>
      </c>
      <c r="O398" s="146">
        <f t="shared" si="592"/>
        <v>0</v>
      </c>
      <c r="P398" s="146">
        <f t="shared" si="593"/>
        <v>50</v>
      </c>
      <c r="Q398" s="146">
        <f t="shared" si="594"/>
        <v>1200</v>
      </c>
      <c r="R398" s="146">
        <f t="shared" si="595"/>
        <v>60</v>
      </c>
      <c r="S398" s="146">
        <f t="shared" si="596"/>
        <v>0.37</v>
      </c>
      <c r="T398" s="146">
        <f t="shared" si="597"/>
        <v>310</v>
      </c>
      <c r="U398" s="205"/>
      <c r="V398" s="237">
        <f t="shared" si="616"/>
        <v>4.7027772377581344E-2</v>
      </c>
      <c r="W398" s="214">
        <f t="shared" si="617"/>
        <v>1.2221624758431215</v>
      </c>
      <c r="X398" s="205"/>
      <c r="Y398" s="238">
        <f t="shared" si="618"/>
        <v>3.2328240494046291E-2</v>
      </c>
      <c r="Z398" s="214">
        <f t="shared" si="619"/>
        <v>0.10829960565505509</v>
      </c>
      <c r="AA398" s="205"/>
      <c r="AB398" s="207">
        <f>INDEX(Coefficients!$O$3:$O$7,MATCH(S398,Coefficients!$O$3:$O$7))</f>
        <v>0.3</v>
      </c>
      <c r="AC398" s="207">
        <f>INDEX(Coefficients!$O$3:$O$7,MATCH(S398,Coefficients!$O$3:$O$7)+1)</f>
        <v>0.4</v>
      </c>
      <c r="AD398" s="212">
        <f>INDEX(Coefficients!$P$3:$P$7,MATCH(S398,Coefficients!$O$3:$O$7))</f>
        <v>50</v>
      </c>
      <c r="AE398" s="212">
        <f>INDEX(Coefficients!$P$3:$P$7,MATCH(S398,Coefficients!$O$3:$O$7)+1)</f>
        <v>41.8</v>
      </c>
      <c r="AF398" s="212">
        <f t="shared" si="598"/>
        <v>44.26</v>
      </c>
      <c r="AG398" s="136">
        <f t="shared" si="599"/>
        <v>2012</v>
      </c>
      <c r="AH398" s="137">
        <f t="shared" si="600"/>
        <v>19.504000000000001</v>
      </c>
      <c r="AI398" s="207">
        <f t="shared" si="620"/>
        <v>251.53099999999998</v>
      </c>
      <c r="AJ398" s="213">
        <f t="shared" si="621"/>
        <v>19.34853846153846</v>
      </c>
      <c r="AK398" s="136">
        <v>24</v>
      </c>
      <c r="AL398" s="137">
        <f t="shared" si="601"/>
        <v>61.46875</v>
      </c>
      <c r="AM398" s="214">
        <f t="shared" si="602"/>
        <v>0.96032110922011982</v>
      </c>
      <c r="AN398" s="207">
        <f>INDEX(Coefficients!$K$3:$K$10,MATCH(S398,Coefficients!$K$3:$K$10))</f>
        <v>0.35</v>
      </c>
      <c r="AO398" s="207">
        <f>INDEX(Coefficients!$K$3:$K$10,MATCH(S398,Coefficients!$K$3:$K$10)+1)</f>
        <v>0.4</v>
      </c>
      <c r="AP398" s="207">
        <f>INDEX(Coefficients!$L$3:$L$10,MATCH(S398,Coefficients!$K$3:$K$10))</f>
        <v>0.19142307491680963</v>
      </c>
      <c r="AQ398" s="207">
        <f>INDEX(Coefficients!$L$3:$L$10,MATCH(S398,Coefficients!$K$3:$K$10)+1)</f>
        <v>0.35425563574488944</v>
      </c>
      <c r="AR398" s="214">
        <f>INDEX(Coefficients!$M$3:$M$10,MATCH(S398,Coefficients!$K$3:$K$10))</f>
        <v>0.20023799980895765</v>
      </c>
      <c r="AS398" s="214">
        <f>INDEX(Coefficients!$M$3:$M$10,MATCH(S398,Coefficients!$K$3:$K$10)+1)</f>
        <v>0.20987997823914079</v>
      </c>
      <c r="AT398" s="92">
        <f t="shared" si="622"/>
        <v>2.5655609924804158E-5</v>
      </c>
      <c r="AU398" s="140">
        <f t="shared" si="603"/>
        <v>0.20409479118103091</v>
      </c>
      <c r="AV398" s="215">
        <f t="shared" si="623"/>
        <v>1.519960521352872E-5</v>
      </c>
      <c r="AW398" s="118">
        <f t="shared" si="624"/>
        <v>4.7965281695254006E-2</v>
      </c>
      <c r="AX398" s="136">
        <f t="shared" si="604"/>
        <v>0.71366705445737511</v>
      </c>
      <c r="AY398" s="205">
        <f t="shared" si="605"/>
        <v>84.741590689541354</v>
      </c>
      <c r="AZ398" s="137">
        <f t="shared" si="606"/>
        <v>395.4</v>
      </c>
      <c r="BA398" s="213">
        <f t="shared" si="625"/>
        <v>4954.0999999999985</v>
      </c>
      <c r="BB398" s="228">
        <f t="shared" si="626"/>
        <v>7.2406076923076904E-4</v>
      </c>
      <c r="BC398" s="136" t="str">
        <f t="shared" si="607"/>
        <v>YES</v>
      </c>
      <c r="BD398" s="209">
        <f t="shared" si="608"/>
        <v>2.3513886188790671</v>
      </c>
      <c r="BE398" s="55">
        <f t="shared" si="609"/>
        <v>4.7027772377581344E-2</v>
      </c>
      <c r="BF398" s="126">
        <f t="shared" si="610"/>
        <v>1.2221624758431215</v>
      </c>
      <c r="BG398" s="46">
        <f t="shared" si="627"/>
        <v>-0.71689446806102319</v>
      </c>
      <c r="BH398" s="204">
        <f>VLOOKUP(M398,Coefficients!$E$4:$I$7,3)</f>
        <v>0.43099999999999999</v>
      </c>
      <c r="BI398" s="136">
        <f t="shared" si="628"/>
        <v>2.5000000000000001E-2</v>
      </c>
      <c r="BJ398" s="50">
        <f t="shared" si="629"/>
        <v>0.4239805019230769</v>
      </c>
      <c r="BK398" s="134">
        <f t="shared" si="630"/>
        <v>5.504372349839743</v>
      </c>
      <c r="BL398" s="46"/>
      <c r="CB398" s="205" t="str">
        <f t="shared" si="611"/>
        <v>splash</v>
      </c>
      <c r="CC398" s="212">
        <f t="shared" si="612"/>
        <v>1</v>
      </c>
      <c r="CD398" s="205">
        <f>IF(CB398="atmospheric",IF(CC398&gt;=1,Coefficients!$T$5,Coefficients!$T$4),Coefficients!$T$3)</f>
        <v>7.35</v>
      </c>
      <c r="CE398" s="136">
        <f>IF(S398&lt;Coefficients!$V$3,Coefficients!$X$3-(Coefficients!$X$4-Coefficients!$X$3)*(Coefficients!$V$3-S398)/(Coefficients!$V$4-Coefficients!$V$3),IF(S398&gt;Coefficients!$V$6,(Coefficients!$X$6-Coefficients!$X$5)*(S398-Coefficients!$V$6)/(Coefficients!$V$6-Coefficients!$V$5)+Coefficients!$X$6,VLOOKUP(S398,Coefficients!$V$3:$X$6,3)))</f>
        <v>5.1999999999999975</v>
      </c>
      <c r="CF398" s="119">
        <f t="shared" si="631"/>
        <v>1.6409601519999992E-4</v>
      </c>
      <c r="CG398" s="136">
        <f>VLOOKUP(CB398,Coefficients!$Z$4:$AD$7,4,FALSE)</f>
        <v>0.26500000000000001</v>
      </c>
      <c r="CH398" s="136">
        <f>VLOOKUP(CB398,Coefficients!$Z$4:$AD$7,2,FALSE)</f>
        <v>0.37</v>
      </c>
      <c r="CI398" s="214">
        <f t="shared" si="613"/>
        <v>6.6788599637911581</v>
      </c>
      <c r="CJ398" s="47">
        <f t="shared" si="614"/>
        <v>0.10829960565505509</v>
      </c>
      <c r="CK398" s="34">
        <v>3.35</v>
      </c>
      <c r="CL398" s="52">
        <f t="shared" si="632"/>
        <v>3.2328240494046291E-2</v>
      </c>
      <c r="CM398" s="204">
        <f>VLOOKUP(N398,Coefficients!$E$12:$I$16,3)</f>
        <v>6.0350000000000001</v>
      </c>
      <c r="CN398" s="205">
        <f t="shared" si="633"/>
        <v>2.5000000000000001E-2</v>
      </c>
      <c r="CO398" s="203">
        <f t="shared" si="634"/>
        <v>5.9367107403846155</v>
      </c>
      <c r="CP398" s="189">
        <f t="shared" si="635"/>
        <v>77.073984063301268</v>
      </c>
      <c r="DV398" s="48">
        <f t="shared" si="615"/>
        <v>1.5203251353217168E-3</v>
      </c>
    </row>
    <row r="399" spans="1:126" s="135" customFormat="1" outlineLevel="1">
      <c r="A399" s="133"/>
      <c r="B399" s="56" t="s">
        <v>89</v>
      </c>
      <c r="C399" s="56" t="s">
        <v>194</v>
      </c>
      <c r="D399" s="56">
        <v>2013</v>
      </c>
      <c r="E399" s="57">
        <f>'CSIRO Mk3.5 (Drier)'!N41</f>
        <v>19.556000000000001</v>
      </c>
      <c r="F399" s="57">
        <f>'CSIRO Mk3.5 (Drier)'!T41</f>
        <v>61.421875</v>
      </c>
      <c r="G399" s="57">
        <f>'CSIRO Mk3.5 (Drier)'!L41</f>
        <v>398.34999999999997</v>
      </c>
      <c r="H399" s="146">
        <f t="shared" si="585"/>
        <v>2007</v>
      </c>
      <c r="I399" s="141" t="str">
        <f t="shared" si="586"/>
        <v>Pile No 243 @ Berth 107</v>
      </c>
      <c r="J399" s="205" t="str">
        <f t="shared" si="587"/>
        <v>splash</v>
      </c>
      <c r="K399" s="212">
        <f t="shared" si="588"/>
        <v>1</v>
      </c>
      <c r="L399" s="146" t="str">
        <f t="shared" si="589"/>
        <v>C1</v>
      </c>
      <c r="M399" s="146" t="str">
        <f t="shared" si="590"/>
        <v>CB4</v>
      </c>
      <c r="N399" s="146" t="str">
        <f t="shared" si="591"/>
        <v>CL5</v>
      </c>
      <c r="O399" s="146">
        <f t="shared" si="592"/>
        <v>0</v>
      </c>
      <c r="P399" s="146">
        <f t="shared" si="593"/>
        <v>50</v>
      </c>
      <c r="Q399" s="146">
        <f t="shared" si="594"/>
        <v>1200</v>
      </c>
      <c r="R399" s="146">
        <f t="shared" si="595"/>
        <v>60</v>
      </c>
      <c r="S399" s="146">
        <f t="shared" si="596"/>
        <v>0.37</v>
      </c>
      <c r="T399" s="146">
        <f t="shared" si="597"/>
        <v>310</v>
      </c>
      <c r="U399" s="205"/>
      <c r="V399" s="237">
        <f t="shared" si="616"/>
        <v>4.8106330170090479E-2</v>
      </c>
      <c r="W399" s="214">
        <f t="shared" si="617"/>
        <v>1.2760903654685782</v>
      </c>
      <c r="X399" s="205"/>
      <c r="Y399" s="238">
        <f t="shared" si="618"/>
        <v>3.7833777192592816E-2</v>
      </c>
      <c r="Z399" s="214">
        <f t="shared" si="619"/>
        <v>0.12674315359518593</v>
      </c>
      <c r="AA399" s="205"/>
      <c r="AB399" s="207">
        <f>INDEX(Coefficients!$O$3:$O$7,MATCH(S399,Coefficients!$O$3:$O$7))</f>
        <v>0.3</v>
      </c>
      <c r="AC399" s="207">
        <f>INDEX(Coefficients!$O$3:$O$7,MATCH(S399,Coefficients!$O$3:$O$7)+1)</f>
        <v>0.4</v>
      </c>
      <c r="AD399" s="212">
        <f>INDEX(Coefficients!$P$3:$P$7,MATCH(S399,Coefficients!$O$3:$O$7))</f>
        <v>50</v>
      </c>
      <c r="AE399" s="212">
        <f>INDEX(Coefficients!$P$3:$P$7,MATCH(S399,Coefficients!$O$3:$O$7)+1)</f>
        <v>41.8</v>
      </c>
      <c r="AF399" s="212">
        <f t="shared" si="598"/>
        <v>44.26</v>
      </c>
      <c r="AG399" s="136">
        <f t="shared" si="599"/>
        <v>2013</v>
      </c>
      <c r="AH399" s="137">
        <f t="shared" si="600"/>
        <v>19.556000000000001</v>
      </c>
      <c r="AI399" s="207">
        <f t="shared" si="620"/>
        <v>271.08699999999999</v>
      </c>
      <c r="AJ399" s="213">
        <f t="shared" si="621"/>
        <v>19.363357142857144</v>
      </c>
      <c r="AK399" s="136">
        <v>25</v>
      </c>
      <c r="AL399" s="137">
        <f t="shared" si="601"/>
        <v>61.421875</v>
      </c>
      <c r="AM399" s="214">
        <f t="shared" si="602"/>
        <v>0.96120786492607313</v>
      </c>
      <c r="AN399" s="207">
        <f>INDEX(Coefficients!$K$3:$K$10,MATCH(S399,Coefficients!$K$3:$K$10))</f>
        <v>0.35</v>
      </c>
      <c r="AO399" s="207">
        <f>INDEX(Coefficients!$K$3:$K$10,MATCH(S399,Coefficients!$K$3:$K$10)+1)</f>
        <v>0.4</v>
      </c>
      <c r="AP399" s="207">
        <f>INDEX(Coefficients!$L$3:$L$10,MATCH(S399,Coefficients!$K$3:$K$10))</f>
        <v>0.19142307491680963</v>
      </c>
      <c r="AQ399" s="207">
        <f>INDEX(Coefficients!$L$3:$L$10,MATCH(S399,Coefficients!$K$3:$K$10)+1)</f>
        <v>0.35425563574488944</v>
      </c>
      <c r="AR399" s="214">
        <f>INDEX(Coefficients!$M$3:$M$10,MATCH(S399,Coefficients!$K$3:$K$10))</f>
        <v>0.20023799980895765</v>
      </c>
      <c r="AS399" s="214">
        <f>INDEX(Coefficients!$M$3:$M$10,MATCH(S399,Coefficients!$K$3:$K$10)+1)</f>
        <v>0.20987997823914079</v>
      </c>
      <c r="AT399" s="92">
        <f t="shared" si="622"/>
        <v>2.5655609924804158E-5</v>
      </c>
      <c r="AU399" s="140">
        <f t="shared" si="603"/>
        <v>0.20409479118103091</v>
      </c>
      <c r="AV399" s="215">
        <f t="shared" si="623"/>
        <v>1.4971440260938567E-5</v>
      </c>
      <c r="AW399" s="118">
        <f t="shared" si="624"/>
        <v>4.7245263242785905E-2</v>
      </c>
      <c r="AX399" s="136">
        <f t="shared" si="604"/>
        <v>0.71366705445737511</v>
      </c>
      <c r="AY399" s="205">
        <f t="shared" si="605"/>
        <v>84.741590689541354</v>
      </c>
      <c r="AZ399" s="137">
        <f t="shared" si="606"/>
        <v>398.34999999999997</v>
      </c>
      <c r="BA399" s="213">
        <f t="shared" si="625"/>
        <v>5352.4499999999989</v>
      </c>
      <c r="BB399" s="228">
        <f t="shared" si="626"/>
        <v>7.2640392857142844E-4</v>
      </c>
      <c r="BC399" s="136" t="str">
        <f t="shared" si="607"/>
        <v>YES</v>
      </c>
      <c r="BD399" s="209">
        <f t="shared" si="608"/>
        <v>2.4053165085045238</v>
      </c>
      <c r="BE399" s="55">
        <f t="shared" si="609"/>
        <v>4.8106330170090479E-2</v>
      </c>
      <c r="BF399" s="126">
        <f t="shared" si="610"/>
        <v>1.2760903654685782</v>
      </c>
      <c r="BG399" s="46">
        <f t="shared" si="627"/>
        <v>-0.72662549001288079</v>
      </c>
      <c r="BH399" s="204">
        <f>VLOOKUP(M399,Coefficients!$E$4:$I$7,3)</f>
        <v>0.43099999999999999</v>
      </c>
      <c r="BI399" s="136">
        <f t="shared" si="628"/>
        <v>2.5000000000000001E-2</v>
      </c>
      <c r="BJ399" s="50">
        <f t="shared" si="629"/>
        <v>0.42414017321428571</v>
      </c>
      <c r="BK399" s="134">
        <f t="shared" si="630"/>
        <v>5.928512523054029</v>
      </c>
      <c r="BL399" s="46"/>
      <c r="CB399" s="205" t="str">
        <f t="shared" si="611"/>
        <v>splash</v>
      </c>
      <c r="CC399" s="212">
        <f t="shared" si="612"/>
        <v>1</v>
      </c>
      <c r="CD399" s="205">
        <f>IF(CB399="atmospheric",IF(CC399&gt;=1,Coefficients!$T$5,Coefficients!$T$4),Coefficients!$T$3)</f>
        <v>7.35</v>
      </c>
      <c r="CE399" s="136">
        <f>IF(S399&lt;Coefficients!$V$3,Coefficients!$X$3-(Coefficients!$X$4-Coefficients!$X$3)*(Coefficients!$V$3-S399)/(Coefficients!$V$4-Coefficients!$V$3),IF(S399&gt;Coefficients!$V$6,(Coefficients!$X$6-Coefficients!$X$5)*(S399-Coefficients!$V$6)/(Coefficients!$V$6-Coefficients!$V$5)+Coefficients!$X$6,VLOOKUP(S399,Coefficients!$V$3:$X$6,3)))</f>
        <v>5.1999999999999975</v>
      </c>
      <c r="CF399" s="119">
        <f t="shared" si="631"/>
        <v>1.6409601519999992E-4</v>
      </c>
      <c r="CG399" s="136">
        <f>VLOOKUP(CB399,Coefficients!$Z$4:$AD$7,4,FALSE)</f>
        <v>0.26500000000000001</v>
      </c>
      <c r="CH399" s="136">
        <f>VLOOKUP(CB399,Coefficients!$Z$4:$AD$7,2,FALSE)</f>
        <v>0.37</v>
      </c>
      <c r="CI399" s="214">
        <f t="shared" si="613"/>
        <v>6.6796146461270611</v>
      </c>
      <c r="CJ399" s="47">
        <f t="shared" si="614"/>
        <v>0.12674315359518593</v>
      </c>
      <c r="CK399" s="34">
        <v>3.35</v>
      </c>
      <c r="CL399" s="52">
        <f t="shared" si="632"/>
        <v>3.7833777192592816E-2</v>
      </c>
      <c r="CM399" s="204">
        <f>VLOOKUP(N399,Coefficients!$E$12:$I$16,3)</f>
        <v>6.0350000000000001</v>
      </c>
      <c r="CN399" s="205">
        <f t="shared" si="633"/>
        <v>2.5000000000000001E-2</v>
      </c>
      <c r="CO399" s="203">
        <f t="shared" si="634"/>
        <v>5.9389465089285718</v>
      </c>
      <c r="CP399" s="189">
        <f t="shared" si="635"/>
        <v>83.012930572229834</v>
      </c>
      <c r="DV399" s="48">
        <f t="shared" si="615"/>
        <v>1.8200441772085088E-3</v>
      </c>
    </row>
    <row r="400" spans="1:126" s="135" customFormat="1" outlineLevel="1">
      <c r="A400" s="133"/>
      <c r="B400" s="56" t="s">
        <v>89</v>
      </c>
      <c r="C400" s="56" t="s">
        <v>194</v>
      </c>
      <c r="D400" s="56">
        <v>2014</v>
      </c>
      <c r="E400" s="57">
        <f>'CSIRO Mk3.5 (Drier)'!N42</f>
        <v>19.608000000000001</v>
      </c>
      <c r="F400" s="57">
        <f>'CSIRO Mk3.5 (Drier)'!T42</f>
        <v>61.375</v>
      </c>
      <c r="G400" s="57">
        <f>'CSIRO Mk3.5 (Drier)'!L42</f>
        <v>401.29999999999995</v>
      </c>
      <c r="H400" s="146">
        <f t="shared" si="585"/>
        <v>2007</v>
      </c>
      <c r="I400" s="141" t="str">
        <f t="shared" si="586"/>
        <v>Pile No 243 @ Berth 107</v>
      </c>
      <c r="J400" s="205" t="str">
        <f t="shared" si="587"/>
        <v>splash</v>
      </c>
      <c r="K400" s="212">
        <f t="shared" si="588"/>
        <v>1</v>
      </c>
      <c r="L400" s="146" t="str">
        <f t="shared" si="589"/>
        <v>C1</v>
      </c>
      <c r="M400" s="146" t="str">
        <f t="shared" si="590"/>
        <v>CB4</v>
      </c>
      <c r="N400" s="146" t="str">
        <f t="shared" si="591"/>
        <v>CL5</v>
      </c>
      <c r="O400" s="146">
        <f t="shared" si="592"/>
        <v>0</v>
      </c>
      <c r="P400" s="146">
        <f t="shared" si="593"/>
        <v>50</v>
      </c>
      <c r="Q400" s="146">
        <f t="shared" si="594"/>
        <v>1200</v>
      </c>
      <c r="R400" s="146">
        <f t="shared" si="595"/>
        <v>60</v>
      </c>
      <c r="S400" s="146">
        <f t="shared" si="596"/>
        <v>0.37</v>
      </c>
      <c r="T400" s="146">
        <f t="shared" si="597"/>
        <v>310</v>
      </c>
      <c r="U400" s="205"/>
      <c r="V400" s="237">
        <f t="shared" si="616"/>
        <v>4.9143797916198689E-2</v>
      </c>
      <c r="W400" s="214">
        <f t="shared" si="617"/>
        <v>1.3279637527739887</v>
      </c>
      <c r="X400" s="205"/>
      <c r="Y400" s="238">
        <f t="shared" si="618"/>
        <v>4.3561664662364635E-2</v>
      </c>
      <c r="Z400" s="214">
        <f t="shared" si="619"/>
        <v>0.14593157661892153</v>
      </c>
      <c r="AA400" s="205"/>
      <c r="AB400" s="207">
        <f>INDEX(Coefficients!$O$3:$O$7,MATCH(S400,Coefficients!$O$3:$O$7))</f>
        <v>0.3</v>
      </c>
      <c r="AC400" s="207">
        <f>INDEX(Coefficients!$O$3:$O$7,MATCH(S400,Coefficients!$O$3:$O$7)+1)</f>
        <v>0.4</v>
      </c>
      <c r="AD400" s="212">
        <f>INDEX(Coefficients!$P$3:$P$7,MATCH(S400,Coefficients!$O$3:$O$7))</f>
        <v>50</v>
      </c>
      <c r="AE400" s="212">
        <f>INDEX(Coefficients!$P$3:$P$7,MATCH(S400,Coefficients!$O$3:$O$7)+1)</f>
        <v>41.8</v>
      </c>
      <c r="AF400" s="212">
        <f t="shared" si="598"/>
        <v>44.26</v>
      </c>
      <c r="AG400" s="136">
        <f t="shared" si="599"/>
        <v>2014</v>
      </c>
      <c r="AH400" s="137">
        <f t="shared" si="600"/>
        <v>19.608000000000001</v>
      </c>
      <c r="AI400" s="207">
        <f t="shared" si="620"/>
        <v>290.69499999999999</v>
      </c>
      <c r="AJ400" s="213">
        <f t="shared" si="621"/>
        <v>19.379666666666665</v>
      </c>
      <c r="AK400" s="136">
        <v>26</v>
      </c>
      <c r="AL400" s="137">
        <f t="shared" si="601"/>
        <v>61.375</v>
      </c>
      <c r="AM400" s="214">
        <f t="shared" si="602"/>
        <v>0.96218467573835431</v>
      </c>
      <c r="AN400" s="207">
        <f>INDEX(Coefficients!$K$3:$K$10,MATCH(S400,Coefficients!$K$3:$K$10))</f>
        <v>0.35</v>
      </c>
      <c r="AO400" s="207">
        <f>INDEX(Coefficients!$K$3:$K$10,MATCH(S400,Coefficients!$K$3:$K$10)+1)</f>
        <v>0.4</v>
      </c>
      <c r="AP400" s="207">
        <f>INDEX(Coefficients!$L$3:$L$10,MATCH(S400,Coefficients!$K$3:$K$10))</f>
        <v>0.19142307491680963</v>
      </c>
      <c r="AQ400" s="207">
        <f>INDEX(Coefficients!$L$3:$L$10,MATCH(S400,Coefficients!$K$3:$K$10)+1)</f>
        <v>0.35425563574488944</v>
      </c>
      <c r="AR400" s="214">
        <f>INDEX(Coefficients!$M$3:$M$10,MATCH(S400,Coefficients!$K$3:$K$10))</f>
        <v>0.20023799980895765</v>
      </c>
      <c r="AS400" s="214">
        <f>INDEX(Coefficients!$M$3:$M$10,MATCH(S400,Coefficients!$K$3:$K$10)+1)</f>
        <v>0.20987997823914079</v>
      </c>
      <c r="AT400" s="92">
        <f t="shared" si="622"/>
        <v>2.5655609924804158E-5</v>
      </c>
      <c r="AU400" s="140">
        <f t="shared" si="603"/>
        <v>0.20409479118103091</v>
      </c>
      <c r="AV400" s="215">
        <f t="shared" si="623"/>
        <v>1.4762103431381688E-5</v>
      </c>
      <c r="AW400" s="118">
        <f t="shared" si="624"/>
        <v>4.6584660558845803E-2</v>
      </c>
      <c r="AX400" s="136">
        <f t="shared" si="604"/>
        <v>0.71366705445737511</v>
      </c>
      <c r="AY400" s="205">
        <f t="shared" si="605"/>
        <v>84.741590689541354</v>
      </c>
      <c r="AZ400" s="137">
        <f t="shared" si="606"/>
        <v>401.29999999999995</v>
      </c>
      <c r="BA400" s="213">
        <f t="shared" si="625"/>
        <v>5753.7499999999991</v>
      </c>
      <c r="BB400" s="228">
        <f t="shared" si="626"/>
        <v>7.2880833333333322E-4</v>
      </c>
      <c r="BC400" s="136" t="str">
        <f t="shared" si="607"/>
        <v>YES</v>
      </c>
      <c r="BD400" s="209">
        <f t="shared" si="608"/>
        <v>2.4571898958099343</v>
      </c>
      <c r="BE400" s="55">
        <f t="shared" si="609"/>
        <v>4.9143797916198689E-2</v>
      </c>
      <c r="BF400" s="126">
        <f t="shared" si="610"/>
        <v>1.3279637527739887</v>
      </c>
      <c r="BG400" s="46">
        <f t="shared" si="627"/>
        <v>-0.73532401455805418</v>
      </c>
      <c r="BH400" s="204">
        <f>VLOOKUP(M400,Coefficients!$E$4:$I$7,3)</f>
        <v>0.43099999999999999</v>
      </c>
      <c r="BI400" s="136">
        <f t="shared" si="628"/>
        <v>2.5000000000000001E-2</v>
      </c>
      <c r="BJ400" s="50">
        <f t="shared" si="629"/>
        <v>0.42431590833333332</v>
      </c>
      <c r="BK400" s="134">
        <f t="shared" si="630"/>
        <v>6.352828431387362</v>
      </c>
      <c r="BL400" s="46"/>
      <c r="CB400" s="205" t="str">
        <f t="shared" si="611"/>
        <v>splash</v>
      </c>
      <c r="CC400" s="212">
        <f t="shared" si="612"/>
        <v>1</v>
      </c>
      <c r="CD400" s="205">
        <f>IF(CB400="atmospheric",IF(CC400&gt;=1,Coefficients!$T$5,Coefficients!$T$4),Coefficients!$T$3)</f>
        <v>7.35</v>
      </c>
      <c r="CE400" s="136">
        <f>IF(S400&lt;Coefficients!$V$3,Coefficients!$X$3-(Coefficients!$X$4-Coefficients!$X$3)*(Coefficients!$V$3-S400)/(Coefficients!$V$4-Coefficients!$V$3),IF(S400&gt;Coefficients!$V$6,(Coefficients!$X$6-Coefficients!$X$5)*(S400-Coefficients!$V$6)/(Coefficients!$V$6-Coefficients!$V$5)+Coefficients!$X$6,VLOOKUP(S400,Coefficients!$V$3:$X$6,3)))</f>
        <v>5.1999999999999975</v>
      </c>
      <c r="CF400" s="119">
        <f t="shared" si="631"/>
        <v>1.6409601519999992E-4</v>
      </c>
      <c r="CG400" s="136">
        <f>VLOOKUP(CB400,Coefficients!$Z$4:$AD$7,4,FALSE)</f>
        <v>0.26500000000000001</v>
      </c>
      <c r="CH400" s="136">
        <f>VLOOKUP(CB400,Coefficients!$Z$4:$AD$7,2,FALSE)</f>
        <v>0.37</v>
      </c>
      <c r="CI400" s="214">
        <f t="shared" si="613"/>
        <v>6.6802175812515294</v>
      </c>
      <c r="CJ400" s="47">
        <f t="shared" si="614"/>
        <v>0.14593157661892153</v>
      </c>
      <c r="CK400" s="34">
        <v>3.35</v>
      </c>
      <c r="CL400" s="52">
        <f t="shared" si="632"/>
        <v>4.3561664662364635E-2</v>
      </c>
      <c r="CM400" s="204">
        <f>VLOOKUP(N400,Coefficients!$E$12:$I$16,3)</f>
        <v>6.0350000000000001</v>
      </c>
      <c r="CN400" s="205">
        <f t="shared" si="633"/>
        <v>2.5000000000000001E-2</v>
      </c>
      <c r="CO400" s="203">
        <f t="shared" si="634"/>
        <v>5.9414072083333336</v>
      </c>
      <c r="CP400" s="189">
        <f t="shared" si="635"/>
        <v>88.954337780563165</v>
      </c>
      <c r="DV400" s="48">
        <f t="shared" si="615"/>
        <v>2.1407856450604613E-3</v>
      </c>
    </row>
    <row r="401" spans="1:126" s="135" customFormat="1" outlineLevel="1">
      <c r="A401" s="133"/>
      <c r="B401" s="56" t="s">
        <v>89</v>
      </c>
      <c r="C401" s="56" t="s">
        <v>194</v>
      </c>
      <c r="D401" s="56">
        <v>2015</v>
      </c>
      <c r="E401" s="57">
        <f>'CSIRO Mk3.5 (Drier)'!N43</f>
        <v>19.66</v>
      </c>
      <c r="F401" s="57">
        <f>'CSIRO Mk3.5 (Drier)'!T43</f>
        <v>61.328125</v>
      </c>
      <c r="G401" s="57">
        <f>'CSIRO Mk3.5 (Drier)'!L43</f>
        <v>404.24999999999994</v>
      </c>
      <c r="H401" s="146">
        <f t="shared" si="585"/>
        <v>2007</v>
      </c>
      <c r="I401" s="141" t="str">
        <f t="shared" si="586"/>
        <v>Pile No 243 @ Berth 107</v>
      </c>
      <c r="J401" s="205" t="str">
        <f t="shared" si="587"/>
        <v>splash</v>
      </c>
      <c r="K401" s="212">
        <f t="shared" si="588"/>
        <v>1</v>
      </c>
      <c r="L401" s="146" t="str">
        <f t="shared" si="589"/>
        <v>C1</v>
      </c>
      <c r="M401" s="146" t="str">
        <f t="shared" si="590"/>
        <v>CB4</v>
      </c>
      <c r="N401" s="146" t="str">
        <f t="shared" si="591"/>
        <v>CL5</v>
      </c>
      <c r="O401" s="146">
        <f t="shared" si="592"/>
        <v>0</v>
      </c>
      <c r="P401" s="146">
        <f t="shared" si="593"/>
        <v>50</v>
      </c>
      <c r="Q401" s="146">
        <f t="shared" si="594"/>
        <v>1200</v>
      </c>
      <c r="R401" s="146">
        <f t="shared" si="595"/>
        <v>60</v>
      </c>
      <c r="S401" s="146">
        <f t="shared" si="596"/>
        <v>0.37</v>
      </c>
      <c r="T401" s="146">
        <f t="shared" si="597"/>
        <v>310</v>
      </c>
      <c r="U401" s="205"/>
      <c r="V401" s="237">
        <f t="shared" si="616"/>
        <v>5.0144842707796455E-2</v>
      </c>
      <c r="W401" s="214">
        <f t="shared" si="617"/>
        <v>1.3780159923538771</v>
      </c>
      <c r="X401" s="205"/>
      <c r="Y401" s="238">
        <f t="shared" si="618"/>
        <v>4.9476171934333402E-2</v>
      </c>
      <c r="Z401" s="214">
        <f t="shared" si="619"/>
        <v>0.1657451759800169</v>
      </c>
      <c r="AA401" s="205"/>
      <c r="AB401" s="207">
        <f>INDEX(Coefficients!$O$3:$O$7,MATCH(S401,Coefficients!$O$3:$O$7))</f>
        <v>0.3</v>
      </c>
      <c r="AC401" s="207">
        <f>INDEX(Coefficients!$O$3:$O$7,MATCH(S401,Coefficients!$O$3:$O$7)+1)</f>
        <v>0.4</v>
      </c>
      <c r="AD401" s="212">
        <f>INDEX(Coefficients!$P$3:$P$7,MATCH(S401,Coefficients!$O$3:$O$7))</f>
        <v>50</v>
      </c>
      <c r="AE401" s="212">
        <f>INDEX(Coefficients!$P$3:$P$7,MATCH(S401,Coefficients!$O$3:$O$7)+1)</f>
        <v>41.8</v>
      </c>
      <c r="AF401" s="212">
        <f t="shared" si="598"/>
        <v>44.26</v>
      </c>
      <c r="AG401" s="136">
        <f t="shared" si="599"/>
        <v>2015</v>
      </c>
      <c r="AH401" s="137">
        <f t="shared" si="600"/>
        <v>19.66</v>
      </c>
      <c r="AI401" s="207">
        <f t="shared" si="620"/>
        <v>310.35500000000002</v>
      </c>
      <c r="AJ401" s="213">
        <f t="shared" si="621"/>
        <v>19.397187500000001</v>
      </c>
      <c r="AK401" s="136">
        <v>27</v>
      </c>
      <c r="AL401" s="137">
        <f t="shared" si="601"/>
        <v>61.328125</v>
      </c>
      <c r="AM401" s="214">
        <f t="shared" si="602"/>
        <v>0.96323501877671525</v>
      </c>
      <c r="AN401" s="207">
        <f>INDEX(Coefficients!$K$3:$K$10,MATCH(S401,Coefficients!$K$3:$K$10))</f>
        <v>0.35</v>
      </c>
      <c r="AO401" s="207">
        <f>INDEX(Coefficients!$K$3:$K$10,MATCH(S401,Coefficients!$K$3:$K$10)+1)</f>
        <v>0.4</v>
      </c>
      <c r="AP401" s="207">
        <f>INDEX(Coefficients!$L$3:$L$10,MATCH(S401,Coefficients!$K$3:$K$10))</f>
        <v>0.19142307491680963</v>
      </c>
      <c r="AQ401" s="207">
        <f>INDEX(Coefficients!$L$3:$L$10,MATCH(S401,Coefficients!$K$3:$K$10)+1)</f>
        <v>0.35425563574488944</v>
      </c>
      <c r="AR401" s="214">
        <f>INDEX(Coefficients!$M$3:$M$10,MATCH(S401,Coefficients!$K$3:$K$10))</f>
        <v>0.20023799980895765</v>
      </c>
      <c r="AS401" s="214">
        <f>INDEX(Coefficients!$M$3:$M$10,MATCH(S401,Coefficients!$K$3:$K$10)+1)</f>
        <v>0.20987997823914079</v>
      </c>
      <c r="AT401" s="92">
        <f t="shared" si="622"/>
        <v>2.5655609924804158E-5</v>
      </c>
      <c r="AU401" s="140">
        <f t="shared" si="603"/>
        <v>0.20409479118103091</v>
      </c>
      <c r="AV401" s="215">
        <f t="shared" si="623"/>
        <v>1.456893237455266E-5</v>
      </c>
      <c r="AW401" s="118">
        <f t="shared" si="624"/>
        <v>4.5975072084276258E-2</v>
      </c>
      <c r="AX401" s="136">
        <f t="shared" si="604"/>
        <v>0.71366705445737511</v>
      </c>
      <c r="AY401" s="205">
        <f t="shared" si="605"/>
        <v>84.741590689541354</v>
      </c>
      <c r="AZ401" s="137">
        <f t="shared" si="606"/>
        <v>404.24999999999994</v>
      </c>
      <c r="BA401" s="213">
        <f t="shared" si="625"/>
        <v>6157.9999999999991</v>
      </c>
      <c r="BB401" s="228">
        <f t="shared" si="626"/>
        <v>7.3126249999999995E-4</v>
      </c>
      <c r="BC401" s="136" t="str">
        <f t="shared" si="607"/>
        <v>YES</v>
      </c>
      <c r="BD401" s="209">
        <f t="shared" si="608"/>
        <v>2.5072421353898227</v>
      </c>
      <c r="BE401" s="55">
        <f t="shared" si="609"/>
        <v>5.0144842707796455E-2</v>
      </c>
      <c r="BF401" s="126">
        <f t="shared" si="610"/>
        <v>1.3780159923538771</v>
      </c>
      <c r="BG401" s="46">
        <f t="shared" si="627"/>
        <v>-0.74315738845883428</v>
      </c>
      <c r="BH401" s="204">
        <f>VLOOKUP(M401,Coefficients!$E$4:$I$7,3)</f>
        <v>0.43099999999999999</v>
      </c>
      <c r="BI401" s="136">
        <f t="shared" si="628"/>
        <v>2.5000000000000001E-2</v>
      </c>
      <c r="BJ401" s="50">
        <f t="shared" si="629"/>
        <v>0.42450469531250001</v>
      </c>
      <c r="BK401" s="134">
        <f t="shared" si="630"/>
        <v>6.7773331266998618</v>
      </c>
      <c r="BL401" s="46"/>
      <c r="CB401" s="205" t="str">
        <f t="shared" si="611"/>
        <v>splash</v>
      </c>
      <c r="CC401" s="212">
        <f t="shared" si="612"/>
        <v>1</v>
      </c>
      <c r="CD401" s="205">
        <f>IF(CB401="atmospheric",IF(CC401&gt;=1,Coefficients!$T$5,Coefficients!$T$4),Coefficients!$T$3)</f>
        <v>7.35</v>
      </c>
      <c r="CE401" s="136">
        <f>IF(S401&lt;Coefficients!$V$3,Coefficients!$X$3-(Coefficients!$X$4-Coefficients!$X$3)*(Coefficients!$V$3-S401)/(Coefficients!$V$4-Coefficients!$V$3),IF(S401&gt;Coefficients!$V$6,(Coefficients!$X$6-Coefficients!$X$5)*(S401-Coefficients!$V$6)/(Coefficients!$V$6-Coefficients!$V$5)+Coefficients!$X$6,VLOOKUP(S401,Coefficients!$V$3:$X$6,3)))</f>
        <v>5.1999999999999975</v>
      </c>
      <c r="CF401" s="119">
        <f t="shared" si="631"/>
        <v>1.6409601519999992E-4</v>
      </c>
      <c r="CG401" s="136">
        <f>VLOOKUP(CB401,Coefficients!$Z$4:$AD$7,4,FALSE)</f>
        <v>0.26500000000000001</v>
      </c>
      <c r="CH401" s="136">
        <f>VLOOKUP(CB401,Coefficients!$Z$4:$AD$7,2,FALSE)</f>
        <v>0.37</v>
      </c>
      <c r="CI401" s="214">
        <f t="shared" si="613"/>
        <v>6.6806909731378417</v>
      </c>
      <c r="CJ401" s="47">
        <f t="shared" si="614"/>
        <v>0.1657451759800169</v>
      </c>
      <c r="CK401" s="34">
        <v>3.35</v>
      </c>
      <c r="CL401" s="52">
        <f t="shared" si="632"/>
        <v>4.9476171934333402E-2</v>
      </c>
      <c r="CM401" s="204">
        <f>VLOOKUP(N401,Coefficients!$E$12:$I$16,3)</f>
        <v>6.0350000000000001</v>
      </c>
      <c r="CN401" s="205">
        <f t="shared" si="633"/>
        <v>2.5000000000000001E-2</v>
      </c>
      <c r="CO401" s="203">
        <f t="shared" si="634"/>
        <v>5.9440506640624999</v>
      </c>
      <c r="CP401" s="189">
        <f t="shared" si="635"/>
        <v>94.898388444625667</v>
      </c>
      <c r="DV401" s="48">
        <f t="shared" si="615"/>
        <v>2.4809748594310419E-3</v>
      </c>
    </row>
    <row r="402" spans="1:126" s="135" customFormat="1" outlineLevel="1">
      <c r="B402" s="56" t="s">
        <v>89</v>
      </c>
      <c r="C402" s="56" t="s">
        <v>194</v>
      </c>
      <c r="D402" s="56">
        <v>2016</v>
      </c>
      <c r="E402" s="57">
        <f>'CSIRO Mk3.5 (Drier)'!N44</f>
        <v>19.712000000000003</v>
      </c>
      <c r="F402" s="57">
        <f>'CSIRO Mk3.5 (Drier)'!T44</f>
        <v>61.28125</v>
      </c>
      <c r="G402" s="57">
        <f>'CSIRO Mk3.5 (Drier)'!L44</f>
        <v>407.19999999999993</v>
      </c>
      <c r="H402" s="146">
        <f t="shared" si="585"/>
        <v>2007</v>
      </c>
      <c r="I402" s="141" t="str">
        <f t="shared" si="586"/>
        <v>Pile No 243 @ Berth 107</v>
      </c>
      <c r="J402" s="205" t="str">
        <f t="shared" si="587"/>
        <v>splash</v>
      </c>
      <c r="K402" s="212">
        <f t="shared" si="588"/>
        <v>1</v>
      </c>
      <c r="L402" s="146" t="str">
        <f t="shared" si="589"/>
        <v>C1</v>
      </c>
      <c r="M402" s="146" t="str">
        <f t="shared" si="590"/>
        <v>CB4</v>
      </c>
      <c r="N402" s="146" t="str">
        <f t="shared" si="591"/>
        <v>CL5</v>
      </c>
      <c r="O402" s="146">
        <f t="shared" si="592"/>
        <v>0</v>
      </c>
      <c r="P402" s="146">
        <f t="shared" si="593"/>
        <v>50</v>
      </c>
      <c r="Q402" s="146">
        <f t="shared" si="594"/>
        <v>1200</v>
      </c>
      <c r="R402" s="146">
        <f t="shared" si="595"/>
        <v>60</v>
      </c>
      <c r="S402" s="146">
        <f t="shared" si="596"/>
        <v>0.37</v>
      </c>
      <c r="T402" s="146">
        <f t="shared" si="597"/>
        <v>310</v>
      </c>
      <c r="U402" s="205"/>
      <c r="V402" s="237">
        <f t="shared" si="616"/>
        <v>5.111336940803924E-2</v>
      </c>
      <c r="W402" s="214">
        <f t="shared" si="617"/>
        <v>1.4264423273660165</v>
      </c>
      <c r="X402" s="205"/>
      <c r="Y402" s="238">
        <f t="shared" si="618"/>
        <v>5.5546116966598939E-2</v>
      </c>
      <c r="Z402" s="214">
        <f t="shared" si="619"/>
        <v>0.18607949183810646</v>
      </c>
      <c r="AA402" s="205"/>
      <c r="AB402" s="207">
        <f>INDEX(Coefficients!$O$3:$O$7,MATCH(S402,Coefficients!$O$3:$O$7))</f>
        <v>0.3</v>
      </c>
      <c r="AC402" s="207">
        <f>INDEX(Coefficients!$O$3:$O$7,MATCH(S402,Coefficients!$O$3:$O$7)+1)</f>
        <v>0.4</v>
      </c>
      <c r="AD402" s="212">
        <f>INDEX(Coefficients!$P$3:$P$7,MATCH(S402,Coefficients!$O$3:$O$7))</f>
        <v>50</v>
      </c>
      <c r="AE402" s="212">
        <f>INDEX(Coefficients!$P$3:$P$7,MATCH(S402,Coefficients!$O$3:$O$7)+1)</f>
        <v>41.8</v>
      </c>
      <c r="AF402" s="212">
        <f t="shared" si="598"/>
        <v>44.26</v>
      </c>
      <c r="AG402" s="136">
        <f t="shared" si="599"/>
        <v>2016</v>
      </c>
      <c r="AH402" s="137">
        <f t="shared" si="600"/>
        <v>19.712000000000003</v>
      </c>
      <c r="AI402" s="207">
        <f t="shared" si="620"/>
        <v>330.06700000000001</v>
      </c>
      <c r="AJ402" s="213">
        <f t="shared" si="621"/>
        <v>19.415705882352942</v>
      </c>
      <c r="AK402" s="136">
        <v>28</v>
      </c>
      <c r="AL402" s="137">
        <f t="shared" si="601"/>
        <v>61.28125</v>
      </c>
      <c r="AM402" s="214">
        <f t="shared" si="602"/>
        <v>0.9643462724480244</v>
      </c>
      <c r="AN402" s="207">
        <f>INDEX(Coefficients!$K$3:$K$10,MATCH(S402,Coefficients!$K$3:$K$10))</f>
        <v>0.35</v>
      </c>
      <c r="AO402" s="207">
        <f>INDEX(Coefficients!$K$3:$K$10,MATCH(S402,Coefficients!$K$3:$K$10)+1)</f>
        <v>0.4</v>
      </c>
      <c r="AP402" s="207">
        <f>INDEX(Coefficients!$L$3:$L$10,MATCH(S402,Coefficients!$K$3:$K$10))</f>
        <v>0.19142307491680963</v>
      </c>
      <c r="AQ402" s="207">
        <f>INDEX(Coefficients!$L$3:$L$10,MATCH(S402,Coefficients!$K$3:$K$10)+1)</f>
        <v>0.35425563574488944</v>
      </c>
      <c r="AR402" s="214">
        <f>INDEX(Coefficients!$M$3:$M$10,MATCH(S402,Coefficients!$K$3:$K$10))</f>
        <v>0.20023799980895765</v>
      </c>
      <c r="AS402" s="214">
        <f>INDEX(Coefficients!$M$3:$M$10,MATCH(S402,Coefficients!$K$3:$K$10)+1)</f>
        <v>0.20987997823914079</v>
      </c>
      <c r="AT402" s="92">
        <f t="shared" si="622"/>
        <v>2.5655609924804158E-5</v>
      </c>
      <c r="AU402" s="140">
        <f t="shared" si="603"/>
        <v>0.20409479118103091</v>
      </c>
      <c r="AV402" s="215">
        <f t="shared" si="623"/>
        <v>1.4389779136723271E-5</v>
      </c>
      <c r="AW402" s="118">
        <f t="shared" si="624"/>
        <v>4.5409719537392014E-2</v>
      </c>
      <c r="AX402" s="136">
        <f t="shared" si="604"/>
        <v>0.71366705445737511</v>
      </c>
      <c r="AY402" s="205">
        <f t="shared" si="605"/>
        <v>84.741590689541354</v>
      </c>
      <c r="AZ402" s="137">
        <f t="shared" si="606"/>
        <v>407.19999999999993</v>
      </c>
      <c r="BA402" s="213">
        <f t="shared" si="625"/>
        <v>6565.1999999999989</v>
      </c>
      <c r="BB402" s="228">
        <f t="shared" si="626"/>
        <v>7.3375764705882343E-4</v>
      </c>
      <c r="BC402" s="136" t="str">
        <f t="shared" si="607"/>
        <v>YES</v>
      </c>
      <c r="BD402" s="209">
        <f t="shared" si="608"/>
        <v>2.5556684704019621</v>
      </c>
      <c r="BE402" s="55">
        <f t="shared" si="609"/>
        <v>5.111336940803924E-2</v>
      </c>
      <c r="BF402" s="126">
        <f t="shared" si="610"/>
        <v>1.4264423273660165</v>
      </c>
      <c r="BG402" s="46">
        <f t="shared" si="627"/>
        <v>-0.75025738891065408</v>
      </c>
      <c r="BH402" s="204">
        <f>VLOOKUP(M402,Coefficients!$E$4:$I$7,3)</f>
        <v>0.43099999999999999</v>
      </c>
      <c r="BI402" s="136">
        <f t="shared" si="628"/>
        <v>2.5000000000000001E-2</v>
      </c>
      <c r="BJ402" s="50">
        <f t="shared" si="629"/>
        <v>0.42470423088235293</v>
      </c>
      <c r="BK402" s="134">
        <f t="shared" si="630"/>
        <v>7.2020373575822143</v>
      </c>
      <c r="BL402" s="46"/>
      <c r="CB402" s="205" t="str">
        <f t="shared" si="611"/>
        <v>splash</v>
      </c>
      <c r="CC402" s="212">
        <f t="shared" si="612"/>
        <v>1</v>
      </c>
      <c r="CD402" s="205">
        <f>IF(CB402="atmospheric",IF(CC402&gt;=1,Coefficients!$T$5,Coefficients!$T$4),Coefficients!$T$3)</f>
        <v>7.35</v>
      </c>
      <c r="CE402" s="136">
        <f>IF(S402&lt;Coefficients!$V$3,Coefficients!$X$3-(Coefficients!$X$4-Coefficients!$X$3)*(Coefficients!$V$3-S402)/(Coefficients!$V$4-Coefficients!$V$3),IF(S402&gt;Coefficients!$V$6,(Coefficients!$X$6-Coefficients!$X$5)*(S402-Coefficients!$V$6)/(Coefficients!$V$6-Coefficients!$V$5)+Coefficients!$X$6,VLOOKUP(S402,Coefficients!$V$3:$X$6,3)))</f>
        <v>5.1999999999999975</v>
      </c>
      <c r="CF402" s="119">
        <f t="shared" si="631"/>
        <v>1.6409601519999992E-4</v>
      </c>
      <c r="CG402" s="136">
        <f>VLOOKUP(CB402,Coefficients!$Z$4:$AD$7,4,FALSE)</f>
        <v>0.26500000000000001</v>
      </c>
      <c r="CH402" s="136">
        <f>VLOOKUP(CB402,Coefficients!$Z$4:$AD$7,2,FALSE)</f>
        <v>0.37</v>
      </c>
      <c r="CI402" s="214">
        <f t="shared" si="613"/>
        <v>6.681052618365741</v>
      </c>
      <c r="CJ402" s="47">
        <f t="shared" si="614"/>
        <v>0.18607949183810646</v>
      </c>
      <c r="CK402" s="34">
        <v>3.35</v>
      </c>
      <c r="CL402" s="52">
        <f t="shared" si="632"/>
        <v>5.5546116966598939E-2</v>
      </c>
      <c r="CM402" s="204">
        <f>VLOOKUP(N402,Coefficients!$E$12:$I$16,3)</f>
        <v>6.0350000000000001</v>
      </c>
      <c r="CN402" s="205">
        <f t="shared" si="633"/>
        <v>2.5000000000000001E-2</v>
      </c>
      <c r="CO402" s="203">
        <f t="shared" si="634"/>
        <v>5.9468446250000007</v>
      </c>
      <c r="CP402" s="189">
        <f t="shared" si="635"/>
        <v>100.84523306962566</v>
      </c>
      <c r="DV402" s="48">
        <f t="shared" si="615"/>
        <v>2.8391491956959278E-3</v>
      </c>
    </row>
    <row r="403" spans="1:126" s="135" customFormat="1" outlineLevel="1">
      <c r="B403" s="56" t="s">
        <v>89</v>
      </c>
      <c r="C403" s="56" t="s">
        <v>195</v>
      </c>
      <c r="D403" s="56">
        <v>2017</v>
      </c>
      <c r="E403" s="57">
        <f>'CSIRO Mk3.5 (Drier)'!N45</f>
        <v>19.764000000000003</v>
      </c>
      <c r="F403" s="57">
        <f>'CSIRO Mk3.5 (Drier)'!T45</f>
        <v>61.234375</v>
      </c>
      <c r="G403" s="57">
        <f>'CSIRO Mk3.5 (Drier)'!L45</f>
        <v>410.14999999999992</v>
      </c>
      <c r="H403" s="146">
        <f t="shared" si="585"/>
        <v>2007</v>
      </c>
      <c r="I403" s="141" t="str">
        <f t="shared" si="586"/>
        <v>Pile No 243 @ Berth 107</v>
      </c>
      <c r="J403" s="205" t="str">
        <f t="shared" si="587"/>
        <v>splash</v>
      </c>
      <c r="K403" s="212">
        <f t="shared" si="588"/>
        <v>1</v>
      </c>
      <c r="L403" s="146" t="str">
        <f t="shared" si="589"/>
        <v>C1</v>
      </c>
      <c r="M403" s="146" t="str">
        <f t="shared" si="590"/>
        <v>CB4</v>
      </c>
      <c r="N403" s="146" t="str">
        <f t="shared" si="591"/>
        <v>CL5</v>
      </c>
      <c r="O403" s="146">
        <f t="shared" si="592"/>
        <v>0</v>
      </c>
      <c r="P403" s="146">
        <f t="shared" si="593"/>
        <v>50</v>
      </c>
      <c r="Q403" s="146">
        <f t="shared" si="594"/>
        <v>1200</v>
      </c>
      <c r="R403" s="146">
        <f t="shared" si="595"/>
        <v>60</v>
      </c>
      <c r="S403" s="146">
        <f t="shared" si="596"/>
        <v>0.37</v>
      </c>
      <c r="T403" s="146">
        <f t="shared" si="597"/>
        <v>310</v>
      </c>
      <c r="U403" s="205"/>
      <c r="V403" s="237">
        <f t="shared" si="616"/>
        <v>5.2052680278045022E-2</v>
      </c>
      <c r="W403" s="214">
        <f t="shared" si="617"/>
        <v>1.4734078708663054</v>
      </c>
      <c r="X403" s="205"/>
      <c r="Y403" s="238">
        <f t="shared" si="618"/>
        <v>6.1744376331090013E-2</v>
      </c>
      <c r="Z403" s="214">
        <f t="shared" si="619"/>
        <v>0.20684366070915156</v>
      </c>
      <c r="AA403" s="205"/>
      <c r="AB403" s="207">
        <f>INDEX(Coefficients!$O$3:$O$7,MATCH(S403,Coefficients!$O$3:$O$7))</f>
        <v>0.3</v>
      </c>
      <c r="AC403" s="207">
        <f>INDEX(Coefficients!$O$3:$O$7,MATCH(S403,Coefficients!$O$3:$O$7)+1)</f>
        <v>0.4</v>
      </c>
      <c r="AD403" s="212">
        <f>INDEX(Coefficients!$P$3:$P$7,MATCH(S403,Coefficients!$O$3:$O$7))</f>
        <v>50</v>
      </c>
      <c r="AE403" s="212">
        <f>INDEX(Coefficients!$P$3:$P$7,MATCH(S403,Coefficients!$O$3:$O$7)+1)</f>
        <v>41.8</v>
      </c>
      <c r="AF403" s="212">
        <f t="shared" si="598"/>
        <v>44.26</v>
      </c>
      <c r="AG403" s="136">
        <f t="shared" si="599"/>
        <v>2017</v>
      </c>
      <c r="AH403" s="137">
        <f t="shared" si="600"/>
        <v>19.764000000000003</v>
      </c>
      <c r="AI403" s="207">
        <f t="shared" si="620"/>
        <v>349.83100000000002</v>
      </c>
      <c r="AJ403" s="213">
        <f t="shared" si="621"/>
        <v>19.435055555555557</v>
      </c>
      <c r="AK403" s="136">
        <v>29</v>
      </c>
      <c r="AL403" s="137">
        <f t="shared" si="601"/>
        <v>61.234375</v>
      </c>
      <c r="AM403" s="214">
        <f t="shared" si="602"/>
        <v>0.96550862936845427</v>
      </c>
      <c r="AN403" s="207">
        <f>INDEX(Coefficients!$K$3:$K$10,MATCH(S403,Coefficients!$K$3:$K$10))</f>
        <v>0.35</v>
      </c>
      <c r="AO403" s="207">
        <f>INDEX(Coefficients!$K$3:$K$10,MATCH(S403,Coefficients!$K$3:$K$10)+1)</f>
        <v>0.4</v>
      </c>
      <c r="AP403" s="207">
        <f>INDEX(Coefficients!$L$3:$L$10,MATCH(S403,Coefficients!$K$3:$K$10))</f>
        <v>0.19142307491680963</v>
      </c>
      <c r="AQ403" s="207">
        <f>INDEX(Coefficients!$L$3:$L$10,MATCH(S403,Coefficients!$K$3:$K$10)+1)</f>
        <v>0.35425563574488944</v>
      </c>
      <c r="AR403" s="214">
        <f>INDEX(Coefficients!$M$3:$M$10,MATCH(S403,Coefficients!$K$3:$K$10))</f>
        <v>0.20023799980895765</v>
      </c>
      <c r="AS403" s="214">
        <f>INDEX(Coefficients!$M$3:$M$10,MATCH(S403,Coefficients!$K$3:$K$10)+1)</f>
        <v>0.20987997823914079</v>
      </c>
      <c r="AT403" s="92">
        <f t="shared" si="622"/>
        <v>2.5655609924804158E-5</v>
      </c>
      <c r="AU403" s="140">
        <f t="shared" si="603"/>
        <v>0.20409479118103091</v>
      </c>
      <c r="AV403" s="215">
        <f t="shared" si="623"/>
        <v>1.4222887144787821E-5</v>
      </c>
      <c r="AW403" s="118">
        <f t="shared" si="624"/>
        <v>4.4883059713442051E-2</v>
      </c>
      <c r="AX403" s="136">
        <f t="shared" si="604"/>
        <v>0.71366705445737511</v>
      </c>
      <c r="AY403" s="205">
        <f t="shared" si="605"/>
        <v>84.741590689541354</v>
      </c>
      <c r="AZ403" s="137">
        <f t="shared" si="606"/>
        <v>410.14999999999992</v>
      </c>
      <c r="BA403" s="213">
        <f t="shared" si="625"/>
        <v>6975.3499999999985</v>
      </c>
      <c r="BB403" s="228">
        <f t="shared" si="626"/>
        <v>7.3628694444444437E-4</v>
      </c>
      <c r="BC403" s="136" t="str">
        <f t="shared" si="607"/>
        <v>YES</v>
      </c>
      <c r="BD403" s="209">
        <f t="shared" si="608"/>
        <v>2.602634013902251</v>
      </c>
      <c r="BE403" s="55">
        <f t="shared" si="609"/>
        <v>5.2052680278045022E-2</v>
      </c>
      <c r="BF403" s="126">
        <f t="shared" si="610"/>
        <v>1.4734078708663054</v>
      </c>
      <c r="BG403" s="46">
        <f t="shared" si="627"/>
        <v>-0.7567293796323129</v>
      </c>
      <c r="BH403" s="204">
        <f>VLOOKUP(M403,Coefficients!$E$4:$I$7,3)</f>
        <v>0.43099999999999999</v>
      </c>
      <c r="BI403" s="136">
        <f t="shared" si="628"/>
        <v>2.5000000000000001E-2</v>
      </c>
      <c r="BJ403" s="50">
        <f t="shared" si="629"/>
        <v>0.42491272361111115</v>
      </c>
      <c r="BK403" s="134">
        <f t="shared" si="630"/>
        <v>7.6269500811933257</v>
      </c>
      <c r="BL403" s="44"/>
      <c r="CB403" s="205" t="str">
        <f t="shared" si="611"/>
        <v>splash</v>
      </c>
      <c r="CC403" s="212">
        <f t="shared" si="612"/>
        <v>1</v>
      </c>
      <c r="CD403" s="205">
        <f>IF(CB403="atmospheric",IF(CC403&gt;=1,Coefficients!$T$5,Coefficients!$T$4),Coefficients!$T$3)</f>
        <v>7.35</v>
      </c>
      <c r="CE403" s="136">
        <f>IF(S403&lt;Coefficients!$V$3,Coefficients!$X$3-(Coefficients!$X$4-Coefficients!$X$3)*(Coefficients!$V$3-S403)/(Coefficients!$V$4-Coefficients!$V$3),IF(S403&gt;Coefficients!$V$6,(Coefficients!$X$6-Coefficients!$X$5)*(S403-Coefficients!$V$6)/(Coefficients!$V$6-Coefficients!$V$5)+Coefficients!$X$6,VLOOKUP(S403,Coefficients!$V$3:$X$6,3)))</f>
        <v>5.1999999999999975</v>
      </c>
      <c r="CF403" s="119">
        <f t="shared" si="631"/>
        <v>1.6409601519999992E-4</v>
      </c>
      <c r="CG403" s="136">
        <f>VLOOKUP(CB403,Coefficients!$Z$4:$AD$7,4,FALSE)</f>
        <v>0.26500000000000001</v>
      </c>
      <c r="CH403" s="136">
        <f>VLOOKUP(CB403,Coefficients!$Z$4:$AD$7,2,FALSE)</f>
        <v>0.37</v>
      </c>
      <c r="CI403" s="214">
        <f t="shared" si="613"/>
        <v>6.6813169907590151</v>
      </c>
      <c r="CJ403" s="47">
        <f t="shared" si="614"/>
        <v>0.20684366070915156</v>
      </c>
      <c r="CK403" s="34">
        <v>3.35</v>
      </c>
      <c r="CL403" s="52">
        <f t="shared" si="632"/>
        <v>6.1744376331090013E-2</v>
      </c>
      <c r="CM403" s="204">
        <f>VLOOKUP(N403,Coefficients!$E$12:$I$16,3)</f>
        <v>6.0350000000000001</v>
      </c>
      <c r="CN403" s="205">
        <f t="shared" si="633"/>
        <v>2.5000000000000001E-2</v>
      </c>
      <c r="CO403" s="203">
        <f t="shared" si="634"/>
        <v>5.9497640069444451</v>
      </c>
      <c r="CP403" s="189">
        <f t="shared" si="635"/>
        <v>106.79499707657011</v>
      </c>
      <c r="DV403" s="44"/>
    </row>
    <row r="404" spans="1:126" s="135" customFormat="1" outlineLevel="1">
      <c r="A404" s="133"/>
      <c r="B404" s="56" t="s">
        <v>89</v>
      </c>
      <c r="C404" s="56" t="s">
        <v>194</v>
      </c>
      <c r="D404" s="56">
        <v>2018</v>
      </c>
      <c r="E404" s="57">
        <f>'CSIRO Mk3.5 (Drier)'!N46</f>
        <v>19.816000000000003</v>
      </c>
      <c r="F404" s="57">
        <f>'CSIRO Mk3.5 (Drier)'!T46</f>
        <v>61.1875</v>
      </c>
      <c r="G404" s="57">
        <f>'CSIRO Mk3.5 (Drier)'!L46</f>
        <v>413.09999999999991</v>
      </c>
      <c r="H404" s="146">
        <f t="shared" si="585"/>
        <v>2007</v>
      </c>
      <c r="I404" s="141" t="str">
        <f t="shared" si="586"/>
        <v>Pile No 243 @ Berth 107</v>
      </c>
      <c r="J404" s="205" t="str">
        <f t="shared" si="587"/>
        <v>splash</v>
      </c>
      <c r="K404" s="212">
        <f t="shared" si="588"/>
        <v>1</v>
      </c>
      <c r="L404" s="146" t="str">
        <f t="shared" si="589"/>
        <v>C1</v>
      </c>
      <c r="M404" s="146" t="str">
        <f t="shared" si="590"/>
        <v>CB4</v>
      </c>
      <c r="N404" s="146" t="str">
        <f t="shared" si="591"/>
        <v>CL5</v>
      </c>
      <c r="O404" s="146">
        <f t="shared" si="592"/>
        <v>0</v>
      </c>
      <c r="P404" s="146">
        <f t="shared" si="593"/>
        <v>50</v>
      </c>
      <c r="Q404" s="146">
        <f t="shared" si="594"/>
        <v>1200</v>
      </c>
      <c r="R404" s="146">
        <f t="shared" si="595"/>
        <v>60</v>
      </c>
      <c r="S404" s="146">
        <f t="shared" si="596"/>
        <v>0.37</v>
      </c>
      <c r="T404" s="146">
        <f t="shared" si="597"/>
        <v>310</v>
      </c>
      <c r="U404" s="205"/>
      <c r="V404" s="237">
        <f t="shared" si="616"/>
        <v>5.2965594558461539E-2</v>
      </c>
      <c r="W404" s="214">
        <f t="shared" si="617"/>
        <v>1.5190535848871314</v>
      </c>
      <c r="X404" s="205"/>
      <c r="Y404" s="238">
        <f t="shared" si="618"/>
        <v>6.8047367443307194E-2</v>
      </c>
      <c r="Z404" s="214">
        <f t="shared" si="619"/>
        <v>0.22795868093507909</v>
      </c>
      <c r="AA404" s="205"/>
      <c r="AB404" s="207">
        <f>INDEX(Coefficients!$O$3:$O$7,MATCH(S404,Coefficients!$O$3:$O$7))</f>
        <v>0.3</v>
      </c>
      <c r="AC404" s="207">
        <f>INDEX(Coefficients!$O$3:$O$7,MATCH(S404,Coefficients!$O$3:$O$7)+1)</f>
        <v>0.4</v>
      </c>
      <c r="AD404" s="212">
        <f>INDEX(Coefficients!$P$3:$P$7,MATCH(S404,Coefficients!$O$3:$O$7))</f>
        <v>50</v>
      </c>
      <c r="AE404" s="212">
        <f>INDEX(Coefficients!$P$3:$P$7,MATCH(S404,Coefficients!$O$3:$O$7)+1)</f>
        <v>41.8</v>
      </c>
      <c r="AF404" s="212">
        <f t="shared" si="598"/>
        <v>44.26</v>
      </c>
      <c r="AG404" s="136">
        <f t="shared" si="599"/>
        <v>2018</v>
      </c>
      <c r="AH404" s="137">
        <f t="shared" si="600"/>
        <v>19.816000000000003</v>
      </c>
      <c r="AI404" s="207">
        <f t="shared" si="620"/>
        <v>369.64700000000005</v>
      </c>
      <c r="AJ404" s="213">
        <f t="shared" si="621"/>
        <v>19.455105263157897</v>
      </c>
      <c r="AK404" s="136">
        <v>30</v>
      </c>
      <c r="AL404" s="137">
        <f t="shared" si="601"/>
        <v>61.1875</v>
      </c>
      <c r="AM404" s="214">
        <f t="shared" si="602"/>
        <v>0.96671435358867697</v>
      </c>
      <c r="AN404" s="207">
        <f>INDEX(Coefficients!$K$3:$K$10,MATCH(S404,Coefficients!$K$3:$K$10))</f>
        <v>0.35</v>
      </c>
      <c r="AO404" s="207">
        <f>INDEX(Coefficients!$K$3:$K$10,MATCH(S404,Coefficients!$K$3:$K$10)+1)</f>
        <v>0.4</v>
      </c>
      <c r="AP404" s="207">
        <f>INDEX(Coefficients!$L$3:$L$10,MATCH(S404,Coefficients!$K$3:$K$10))</f>
        <v>0.19142307491680963</v>
      </c>
      <c r="AQ404" s="207">
        <f>INDEX(Coefficients!$L$3:$L$10,MATCH(S404,Coefficients!$K$3:$K$10)+1)</f>
        <v>0.35425563574488944</v>
      </c>
      <c r="AR404" s="214">
        <f>INDEX(Coefficients!$M$3:$M$10,MATCH(S404,Coefficients!$K$3:$K$10))</f>
        <v>0.20023799980895765</v>
      </c>
      <c r="AS404" s="214">
        <f>INDEX(Coefficients!$M$3:$M$10,MATCH(S404,Coefficients!$K$3:$K$10)+1)</f>
        <v>0.20987997823914079</v>
      </c>
      <c r="AT404" s="92">
        <f t="shared" si="622"/>
        <v>2.5655609924804158E-5</v>
      </c>
      <c r="AU404" s="140">
        <f t="shared" si="603"/>
        <v>0.20409479118103091</v>
      </c>
      <c r="AV404" s="215">
        <f t="shared" si="623"/>
        <v>1.4066802653302827E-5</v>
      </c>
      <c r="AW404" s="118">
        <f t="shared" si="624"/>
        <v>4.4390505038688098E-2</v>
      </c>
      <c r="AX404" s="136">
        <f t="shared" si="604"/>
        <v>0.71366705445737511</v>
      </c>
      <c r="AY404" s="205">
        <f t="shared" si="605"/>
        <v>84.741590689541354</v>
      </c>
      <c r="AZ404" s="137">
        <f t="shared" si="606"/>
        <v>413.09999999999991</v>
      </c>
      <c r="BA404" s="213">
        <f t="shared" si="625"/>
        <v>7388.4499999999989</v>
      </c>
      <c r="BB404" s="228">
        <f t="shared" si="626"/>
        <v>7.3884500000000002E-4</v>
      </c>
      <c r="BC404" s="136" t="str">
        <f t="shared" si="607"/>
        <v>YES</v>
      </c>
      <c r="BD404" s="209">
        <f t="shared" si="608"/>
        <v>2.648279727923077</v>
      </c>
      <c r="BE404" s="55">
        <f t="shared" si="609"/>
        <v>5.2965594558461539E-2</v>
      </c>
      <c r="BF404" s="126">
        <f t="shared" si="610"/>
        <v>1.5190535848871314</v>
      </c>
      <c r="BG404" s="46">
        <f t="shared" si="627"/>
        <v>-0.76265874319673532</v>
      </c>
      <c r="BH404" s="204">
        <f>VLOOKUP(M404,Coefficients!$E$4:$I$7,3)</f>
        <v>0.43099999999999999</v>
      </c>
      <c r="BI404" s="136">
        <f t="shared" si="628"/>
        <v>2.5000000000000001E-2</v>
      </c>
      <c r="BJ404" s="50">
        <f t="shared" si="629"/>
        <v>0.42512875921052634</v>
      </c>
      <c r="BK404" s="134">
        <f t="shared" si="630"/>
        <v>8.0520788404038512</v>
      </c>
      <c r="BL404" s="46"/>
      <c r="CB404" s="205" t="str">
        <f t="shared" si="611"/>
        <v>splash</v>
      </c>
      <c r="CC404" s="212">
        <f t="shared" si="612"/>
        <v>1</v>
      </c>
      <c r="CD404" s="205">
        <f>IF(CB404="atmospheric",IF(CC404&gt;=1,Coefficients!$T$5,Coefficients!$T$4),Coefficients!$T$3)</f>
        <v>7.35</v>
      </c>
      <c r="CE404" s="136">
        <f>IF(S404&lt;Coefficients!$V$3,Coefficients!$X$3-(Coefficients!$X$4-Coefficients!$X$3)*(Coefficients!$V$3-S404)/(Coefficients!$V$4-Coefficients!$V$3),IF(S404&gt;Coefficients!$V$6,(Coefficients!$X$6-Coefficients!$X$5)*(S404-Coefficients!$V$6)/(Coefficients!$V$6-Coefficients!$V$5)+Coefficients!$X$6,VLOOKUP(S404,Coefficients!$V$3:$X$6,3)))</f>
        <v>5.1999999999999975</v>
      </c>
      <c r="CF404" s="119">
        <f t="shared" si="631"/>
        <v>1.6409601519999992E-4</v>
      </c>
      <c r="CG404" s="136">
        <f>VLOOKUP(CB404,Coefficients!$Z$4:$AD$7,4,FALSE)</f>
        <v>0.26500000000000001</v>
      </c>
      <c r="CH404" s="136">
        <f>VLOOKUP(CB404,Coefficients!$Z$4:$AD$7,2,FALSE)</f>
        <v>0.37</v>
      </c>
      <c r="CI404" s="214">
        <f t="shared" si="613"/>
        <v>6.6814960133322163</v>
      </c>
      <c r="CJ404" s="47">
        <f t="shared" si="614"/>
        <v>0.22795868093507909</v>
      </c>
      <c r="CK404" s="34">
        <v>3.35</v>
      </c>
      <c r="CL404" s="52">
        <f t="shared" si="632"/>
        <v>6.8047367443307194E-2</v>
      </c>
      <c r="CM404" s="204">
        <f>VLOOKUP(N404,Coefficients!$E$12:$I$16,3)</f>
        <v>6.0350000000000001</v>
      </c>
      <c r="CN404" s="205">
        <f t="shared" si="633"/>
        <v>2.5000000000000001E-2</v>
      </c>
      <c r="CO404" s="203">
        <f t="shared" si="634"/>
        <v>5.9527890065789482</v>
      </c>
      <c r="CP404" s="189">
        <f t="shared" si="635"/>
        <v>112.74778608314907</v>
      </c>
      <c r="DV404" s="48">
        <f t="shared" ref="DV404:DV435" si="636">BE404*CL404</f>
        <v>3.6041692747728646E-3</v>
      </c>
    </row>
    <row r="405" spans="1:126" s="135" customFormat="1" outlineLevel="1">
      <c r="A405" s="133"/>
      <c r="B405" s="56" t="s">
        <v>89</v>
      </c>
      <c r="C405" s="56" t="s">
        <v>194</v>
      </c>
      <c r="D405" s="56">
        <v>2019</v>
      </c>
      <c r="E405" s="57">
        <f>'CSIRO Mk3.5 (Drier)'!N47</f>
        <v>19.868000000000002</v>
      </c>
      <c r="F405" s="57">
        <f>'CSIRO Mk3.5 (Drier)'!T47</f>
        <v>61.140625</v>
      </c>
      <c r="G405" s="57">
        <f>'CSIRO Mk3.5 (Drier)'!L47</f>
        <v>416.0499999999999</v>
      </c>
      <c r="H405" s="146">
        <f t="shared" si="585"/>
        <v>2007</v>
      </c>
      <c r="I405" s="141" t="str">
        <f t="shared" si="586"/>
        <v>Pile No 243 @ Berth 107</v>
      </c>
      <c r="J405" s="205" t="str">
        <f t="shared" si="587"/>
        <v>splash</v>
      </c>
      <c r="K405" s="212">
        <f t="shared" si="588"/>
        <v>1</v>
      </c>
      <c r="L405" s="146" t="str">
        <f t="shared" si="589"/>
        <v>C1</v>
      </c>
      <c r="M405" s="146" t="str">
        <f t="shared" si="590"/>
        <v>CB4</v>
      </c>
      <c r="N405" s="146" t="str">
        <f t="shared" si="591"/>
        <v>CL5</v>
      </c>
      <c r="O405" s="146">
        <f t="shared" si="592"/>
        <v>0</v>
      </c>
      <c r="P405" s="146">
        <f t="shared" si="593"/>
        <v>50</v>
      </c>
      <c r="Q405" s="146">
        <f t="shared" si="594"/>
        <v>1200</v>
      </c>
      <c r="R405" s="146">
        <f t="shared" si="595"/>
        <v>60</v>
      </c>
      <c r="S405" s="146">
        <f t="shared" si="596"/>
        <v>0.37</v>
      </c>
      <c r="T405" s="146">
        <f t="shared" si="597"/>
        <v>310</v>
      </c>
      <c r="U405" s="205"/>
      <c r="V405" s="237">
        <f t="shared" si="616"/>
        <v>5.3854539546891102E-2</v>
      </c>
      <c r="W405" s="214">
        <f t="shared" si="617"/>
        <v>1.5635008343086094</v>
      </c>
      <c r="X405" s="205"/>
      <c r="Y405" s="238">
        <f t="shared" si="618"/>
        <v>7.4434616116861654E-2</v>
      </c>
      <c r="Z405" s="214">
        <f t="shared" si="619"/>
        <v>0.24935596399148655</v>
      </c>
      <c r="AA405" s="205"/>
      <c r="AB405" s="207">
        <f>INDEX(Coefficients!$O$3:$O$7,MATCH(S405,Coefficients!$O$3:$O$7))</f>
        <v>0.3</v>
      </c>
      <c r="AC405" s="207">
        <f>INDEX(Coefficients!$O$3:$O$7,MATCH(S405,Coefficients!$O$3:$O$7)+1)</f>
        <v>0.4</v>
      </c>
      <c r="AD405" s="212">
        <f>INDEX(Coefficients!$P$3:$P$7,MATCH(S405,Coefficients!$O$3:$O$7))</f>
        <v>50</v>
      </c>
      <c r="AE405" s="212">
        <f>INDEX(Coefficients!$P$3:$P$7,MATCH(S405,Coefficients!$O$3:$O$7)+1)</f>
        <v>41.8</v>
      </c>
      <c r="AF405" s="212">
        <f t="shared" si="598"/>
        <v>44.26</v>
      </c>
      <c r="AG405" s="136">
        <f t="shared" si="599"/>
        <v>2019</v>
      </c>
      <c r="AH405" s="137">
        <f t="shared" si="600"/>
        <v>19.868000000000002</v>
      </c>
      <c r="AI405" s="207">
        <f t="shared" si="620"/>
        <v>389.51500000000004</v>
      </c>
      <c r="AJ405" s="213">
        <f t="shared" si="621"/>
        <v>19.475750000000001</v>
      </c>
      <c r="AK405" s="136">
        <v>31</v>
      </c>
      <c r="AL405" s="137">
        <f t="shared" si="601"/>
        <v>61.140625</v>
      </c>
      <c r="AM405" s="214">
        <f t="shared" si="602"/>
        <v>0.96795726127784076</v>
      </c>
      <c r="AN405" s="207">
        <f>INDEX(Coefficients!$K$3:$K$10,MATCH(S405,Coefficients!$K$3:$K$10))</f>
        <v>0.35</v>
      </c>
      <c r="AO405" s="207">
        <f>INDEX(Coefficients!$K$3:$K$10,MATCH(S405,Coefficients!$K$3:$K$10)+1)</f>
        <v>0.4</v>
      </c>
      <c r="AP405" s="207">
        <f>INDEX(Coefficients!$L$3:$L$10,MATCH(S405,Coefficients!$K$3:$K$10))</f>
        <v>0.19142307491680963</v>
      </c>
      <c r="AQ405" s="207">
        <f>INDEX(Coefficients!$L$3:$L$10,MATCH(S405,Coefficients!$K$3:$K$10)+1)</f>
        <v>0.35425563574488944</v>
      </c>
      <c r="AR405" s="214">
        <f>INDEX(Coefficients!$M$3:$M$10,MATCH(S405,Coefficients!$K$3:$K$10))</f>
        <v>0.20023799980895765</v>
      </c>
      <c r="AS405" s="214">
        <f>INDEX(Coefficients!$M$3:$M$10,MATCH(S405,Coefficients!$K$3:$K$10)+1)</f>
        <v>0.20987997823914079</v>
      </c>
      <c r="AT405" s="92">
        <f t="shared" si="622"/>
        <v>2.5655609924804158E-5</v>
      </c>
      <c r="AU405" s="140">
        <f t="shared" si="603"/>
        <v>0.20409479118103091</v>
      </c>
      <c r="AV405" s="215">
        <f t="shared" si="623"/>
        <v>1.3920309730548499E-5</v>
      </c>
      <c r="AW405" s="118">
        <f t="shared" si="624"/>
        <v>4.3928218406399898E-2</v>
      </c>
      <c r="AX405" s="136">
        <f t="shared" si="604"/>
        <v>0.71366705445737511</v>
      </c>
      <c r="AY405" s="205">
        <f t="shared" si="605"/>
        <v>84.741590689541354</v>
      </c>
      <c r="AZ405" s="137">
        <f t="shared" si="606"/>
        <v>416.0499999999999</v>
      </c>
      <c r="BA405" s="213">
        <f t="shared" si="625"/>
        <v>7804.4999999999991</v>
      </c>
      <c r="BB405" s="228">
        <f t="shared" si="626"/>
        <v>7.4142749999999997E-4</v>
      </c>
      <c r="BC405" s="136" t="str">
        <f t="shared" si="607"/>
        <v>YES</v>
      </c>
      <c r="BD405" s="209">
        <f t="shared" si="608"/>
        <v>2.692726977344555</v>
      </c>
      <c r="BE405" s="55">
        <f t="shared" si="609"/>
        <v>5.3854539546891102E-2</v>
      </c>
      <c r="BF405" s="126">
        <f t="shared" si="610"/>
        <v>1.5635008343086094</v>
      </c>
      <c r="BG405" s="46">
        <f t="shared" si="627"/>
        <v>-0.76811549787146161</v>
      </c>
      <c r="BH405" s="204">
        <f>VLOOKUP(M405,Coefficients!$E$4:$I$7,3)</f>
        <v>0.43099999999999999</v>
      </c>
      <c r="BI405" s="136">
        <f t="shared" si="628"/>
        <v>2.5000000000000001E-2</v>
      </c>
      <c r="BJ405" s="50">
        <f t="shared" si="629"/>
        <v>0.42535120625</v>
      </c>
      <c r="BK405" s="134">
        <f t="shared" si="630"/>
        <v>8.4774300466538506</v>
      </c>
      <c r="BL405" s="46"/>
      <c r="CB405" s="205" t="str">
        <f t="shared" si="611"/>
        <v>splash</v>
      </c>
      <c r="CC405" s="212">
        <f t="shared" si="612"/>
        <v>1</v>
      </c>
      <c r="CD405" s="205">
        <f>IF(CB405="atmospheric",IF(CC405&gt;=1,Coefficients!$T$5,Coefficients!$T$4),Coefficients!$T$3)</f>
        <v>7.35</v>
      </c>
      <c r="CE405" s="136">
        <f>IF(S405&lt;Coefficients!$V$3,Coefficients!$X$3-(Coefficients!$X$4-Coefficients!$X$3)*(Coefficients!$V$3-S405)/(Coefficients!$V$4-Coefficients!$V$3),IF(S405&gt;Coefficients!$V$6,(Coefficients!$X$6-Coefficients!$X$5)*(S405-Coefficients!$V$6)/(Coefficients!$V$6-Coefficients!$V$5)+Coefficients!$X$6,VLOOKUP(S405,Coefficients!$V$3:$X$6,3)))</f>
        <v>5.1999999999999975</v>
      </c>
      <c r="CF405" s="119">
        <f t="shared" si="631"/>
        <v>1.6409601519999992E-4</v>
      </c>
      <c r="CG405" s="136">
        <f>VLOOKUP(CB405,Coefficients!$Z$4:$AD$7,4,FALSE)</f>
        <v>0.26500000000000001</v>
      </c>
      <c r="CH405" s="136">
        <f>VLOOKUP(CB405,Coefficients!$Z$4:$AD$7,2,FALSE)</f>
        <v>0.37</v>
      </c>
      <c r="CI405" s="214">
        <f t="shared" si="613"/>
        <v>6.6815996194481526</v>
      </c>
      <c r="CJ405" s="47">
        <f t="shared" si="614"/>
        <v>0.24935596399148655</v>
      </c>
      <c r="CK405" s="34">
        <v>3.35</v>
      </c>
      <c r="CL405" s="52">
        <f t="shared" si="632"/>
        <v>7.4434616116861654E-2</v>
      </c>
      <c r="CM405" s="204">
        <f>VLOOKUP(N405,Coefficients!$E$12:$I$16,3)</f>
        <v>6.0350000000000001</v>
      </c>
      <c r="CN405" s="205">
        <f t="shared" si="633"/>
        <v>2.5000000000000001E-2</v>
      </c>
      <c r="CO405" s="203">
        <f t="shared" si="634"/>
        <v>5.95590378125</v>
      </c>
      <c r="CP405" s="189">
        <f t="shared" si="635"/>
        <v>118.70368986439907</v>
      </c>
      <c r="DV405" s="48">
        <f t="shared" si="636"/>
        <v>4.0086419773231836E-3</v>
      </c>
    </row>
    <row r="406" spans="1:126" s="135" customFormat="1" outlineLevel="1">
      <c r="A406" s="133"/>
      <c r="B406" s="56" t="s">
        <v>89</v>
      </c>
      <c r="C406" s="56" t="s">
        <v>194</v>
      </c>
      <c r="D406" s="56">
        <v>2020</v>
      </c>
      <c r="E406" s="57">
        <f>'CSIRO Mk3.5 (Drier)'!N48</f>
        <v>19.920000000000002</v>
      </c>
      <c r="F406" s="57">
        <f>'CSIRO Mk3.5 (Drier)'!T48</f>
        <v>61.09375</v>
      </c>
      <c r="G406" s="57">
        <f>'CSIRO Mk3.5 (Drier)'!L48</f>
        <v>419</v>
      </c>
      <c r="H406" s="146">
        <f t="shared" si="585"/>
        <v>2007</v>
      </c>
      <c r="I406" s="141" t="str">
        <f t="shared" si="586"/>
        <v>Pile No 243 @ Berth 107</v>
      </c>
      <c r="J406" s="205" t="str">
        <f t="shared" si="587"/>
        <v>splash</v>
      </c>
      <c r="K406" s="212">
        <f t="shared" si="588"/>
        <v>1</v>
      </c>
      <c r="L406" s="146" t="str">
        <f t="shared" si="589"/>
        <v>C1</v>
      </c>
      <c r="M406" s="146" t="str">
        <f t="shared" si="590"/>
        <v>CB4</v>
      </c>
      <c r="N406" s="146" t="str">
        <f t="shared" si="591"/>
        <v>CL5</v>
      </c>
      <c r="O406" s="146">
        <f t="shared" si="592"/>
        <v>0</v>
      </c>
      <c r="P406" s="146">
        <f t="shared" si="593"/>
        <v>50</v>
      </c>
      <c r="Q406" s="146">
        <f t="shared" si="594"/>
        <v>1200</v>
      </c>
      <c r="R406" s="146">
        <f t="shared" si="595"/>
        <v>60</v>
      </c>
      <c r="S406" s="146">
        <f t="shared" si="596"/>
        <v>0.37</v>
      </c>
      <c r="T406" s="146">
        <f t="shared" si="597"/>
        <v>310</v>
      </c>
      <c r="U406" s="205"/>
      <c r="V406" s="237">
        <f t="shared" si="616"/>
        <v>5.472162099647717E-2</v>
      </c>
      <c r="W406" s="214">
        <f t="shared" si="617"/>
        <v>1.6068549067879128</v>
      </c>
      <c r="X406" s="205"/>
      <c r="Y406" s="238">
        <f t="shared" si="618"/>
        <v>8.0888349842914792E-2</v>
      </c>
      <c r="Z406" s="214">
        <f t="shared" si="619"/>
        <v>0.27097597197376455</v>
      </c>
      <c r="AA406" s="205"/>
      <c r="AB406" s="207">
        <f>INDEX(Coefficients!$O$3:$O$7,MATCH(S406,Coefficients!$O$3:$O$7))</f>
        <v>0.3</v>
      </c>
      <c r="AC406" s="207">
        <f>INDEX(Coefficients!$O$3:$O$7,MATCH(S406,Coefficients!$O$3:$O$7)+1)</f>
        <v>0.4</v>
      </c>
      <c r="AD406" s="212">
        <f>INDEX(Coefficients!$P$3:$P$7,MATCH(S406,Coefficients!$O$3:$O$7))</f>
        <v>50</v>
      </c>
      <c r="AE406" s="212">
        <f>INDEX(Coefficients!$P$3:$P$7,MATCH(S406,Coefficients!$O$3:$O$7)+1)</f>
        <v>41.8</v>
      </c>
      <c r="AF406" s="212">
        <f t="shared" si="598"/>
        <v>44.26</v>
      </c>
      <c r="AG406" s="136">
        <f t="shared" si="599"/>
        <v>2020</v>
      </c>
      <c r="AH406" s="137">
        <f t="shared" si="600"/>
        <v>19.920000000000002</v>
      </c>
      <c r="AI406" s="207">
        <f t="shared" si="620"/>
        <v>409.43500000000006</v>
      </c>
      <c r="AJ406" s="213">
        <f t="shared" si="621"/>
        <v>19.496904761904766</v>
      </c>
      <c r="AK406" s="136">
        <v>32</v>
      </c>
      <c r="AL406" s="137">
        <f t="shared" si="601"/>
        <v>61.09375</v>
      </c>
      <c r="AM406" s="214">
        <f t="shared" si="602"/>
        <v>0.96923235018097575</v>
      </c>
      <c r="AN406" s="207">
        <f>INDEX(Coefficients!$K$3:$K$10,MATCH(S406,Coefficients!$K$3:$K$10))</f>
        <v>0.35</v>
      </c>
      <c r="AO406" s="207">
        <f>INDEX(Coefficients!$K$3:$K$10,MATCH(S406,Coefficients!$K$3:$K$10)+1)</f>
        <v>0.4</v>
      </c>
      <c r="AP406" s="207">
        <f>INDEX(Coefficients!$L$3:$L$10,MATCH(S406,Coefficients!$K$3:$K$10))</f>
        <v>0.19142307491680963</v>
      </c>
      <c r="AQ406" s="207">
        <f>INDEX(Coefficients!$L$3:$L$10,MATCH(S406,Coefficients!$K$3:$K$10)+1)</f>
        <v>0.35425563574488944</v>
      </c>
      <c r="AR406" s="214">
        <f>INDEX(Coefficients!$M$3:$M$10,MATCH(S406,Coefficients!$K$3:$K$10))</f>
        <v>0.20023799980895765</v>
      </c>
      <c r="AS406" s="214">
        <f>INDEX(Coefficients!$M$3:$M$10,MATCH(S406,Coefficients!$K$3:$K$10)+1)</f>
        <v>0.20987997823914079</v>
      </c>
      <c r="AT406" s="92">
        <f t="shared" si="622"/>
        <v>2.5655609924804158E-5</v>
      </c>
      <c r="AU406" s="140">
        <f t="shared" si="603"/>
        <v>0.20409479118103091</v>
      </c>
      <c r="AV406" s="215">
        <f t="shared" si="623"/>
        <v>1.3782381685559643E-5</v>
      </c>
      <c r="AW406" s="118">
        <f t="shared" si="624"/>
        <v>4.3492959895496092E-2</v>
      </c>
      <c r="AX406" s="136">
        <f t="shared" si="604"/>
        <v>0.71366705445737511</v>
      </c>
      <c r="AY406" s="205">
        <f t="shared" si="605"/>
        <v>84.741590689541354</v>
      </c>
      <c r="AZ406" s="137">
        <f t="shared" si="606"/>
        <v>419</v>
      </c>
      <c r="BA406" s="213">
        <f t="shared" si="625"/>
        <v>8223.5</v>
      </c>
      <c r="BB406" s="228">
        <f t="shared" si="626"/>
        <v>7.4403095238095233E-4</v>
      </c>
      <c r="BC406" s="136" t="str">
        <f t="shared" si="607"/>
        <v>YES</v>
      </c>
      <c r="BD406" s="209">
        <f t="shared" si="608"/>
        <v>2.7360810498238584</v>
      </c>
      <c r="BE406" s="55">
        <f t="shared" si="609"/>
        <v>5.472162099647717E-2</v>
      </c>
      <c r="BF406" s="126">
        <f t="shared" si="610"/>
        <v>1.6068549067879128</v>
      </c>
      <c r="BG406" s="46">
        <f t="shared" si="627"/>
        <v>-0.77315767486185938</v>
      </c>
      <c r="BH406" s="204">
        <f>VLOOKUP(M406,Coefficients!$E$4:$I$7,3)</f>
        <v>0.43099999999999999</v>
      </c>
      <c r="BI406" s="136">
        <f t="shared" si="628"/>
        <v>2.5000000000000001E-2</v>
      </c>
      <c r="BJ406" s="50">
        <f t="shared" si="629"/>
        <v>0.42557914880952386</v>
      </c>
      <c r="BK406" s="134">
        <f t="shared" si="630"/>
        <v>8.9030091954633743</v>
      </c>
      <c r="BL406" s="46"/>
      <c r="CB406" s="205" t="str">
        <f t="shared" si="611"/>
        <v>splash</v>
      </c>
      <c r="CC406" s="212">
        <f t="shared" si="612"/>
        <v>1</v>
      </c>
      <c r="CD406" s="205">
        <f>IF(CB406="atmospheric",IF(CC406&gt;=1,Coefficients!$T$5,Coefficients!$T$4),Coefficients!$T$3)</f>
        <v>7.35</v>
      </c>
      <c r="CE406" s="136">
        <f>IF(S406&lt;Coefficients!$V$3,Coefficients!$X$3-(Coefficients!$X$4-Coefficients!$X$3)*(Coefficients!$V$3-S406)/(Coefficients!$V$4-Coefficients!$V$3),IF(S406&gt;Coefficients!$V$6,(Coefficients!$X$6-Coefficients!$X$5)*(S406-Coefficients!$V$6)/(Coefficients!$V$6-Coefficients!$V$5)+Coefficients!$X$6,VLOOKUP(S406,Coefficients!$V$3:$X$6,3)))</f>
        <v>5.1999999999999975</v>
      </c>
      <c r="CF406" s="119">
        <f t="shared" si="631"/>
        <v>1.6409601519999992E-4</v>
      </c>
      <c r="CG406" s="136">
        <f>VLOOKUP(CB406,Coefficients!$Z$4:$AD$7,4,FALSE)</f>
        <v>0.26500000000000001</v>
      </c>
      <c r="CH406" s="136">
        <f>VLOOKUP(CB406,Coefficients!$Z$4:$AD$7,2,FALSE)</f>
        <v>0.37</v>
      </c>
      <c r="CI406" s="214">
        <f t="shared" si="613"/>
        <v>6.681636168443096</v>
      </c>
      <c r="CJ406" s="47">
        <f t="shared" si="614"/>
        <v>0.27097597197376455</v>
      </c>
      <c r="CK406" s="34">
        <v>3.35</v>
      </c>
      <c r="CL406" s="52">
        <f t="shared" si="632"/>
        <v>8.0888349842914792E-2</v>
      </c>
      <c r="CM406" s="204">
        <f>VLOOKUP(N406,Coefficients!$E$12:$I$16,3)</f>
        <v>6.0350000000000001</v>
      </c>
      <c r="CN406" s="205">
        <f t="shared" si="633"/>
        <v>2.5000000000000001E-2</v>
      </c>
      <c r="CO406" s="203">
        <f t="shared" si="634"/>
        <v>5.9590955059523818</v>
      </c>
      <c r="CP406" s="189">
        <f t="shared" si="635"/>
        <v>124.66278537035144</v>
      </c>
      <c r="DV406" s="48">
        <f t="shared" si="636"/>
        <v>4.4263416231344367E-3</v>
      </c>
    </row>
    <row r="407" spans="1:126" s="135" customFormat="1" outlineLevel="1">
      <c r="A407" s="133"/>
      <c r="B407" s="56" t="s">
        <v>89</v>
      </c>
      <c r="C407" s="56" t="s">
        <v>194</v>
      </c>
      <c r="D407" s="56">
        <v>2021</v>
      </c>
      <c r="E407" s="57">
        <f>'CSIRO Mk3.5 (Drier)'!N49</f>
        <v>19.972000000000001</v>
      </c>
      <c r="F407" s="57">
        <f>'CSIRO Mk3.5 (Drier)'!T49</f>
        <v>61.046875</v>
      </c>
      <c r="G407" s="57">
        <f>'CSIRO Mk3.5 (Drier)'!L49</f>
        <v>422.15</v>
      </c>
      <c r="H407" s="146">
        <f t="shared" si="585"/>
        <v>2007</v>
      </c>
      <c r="I407" s="141" t="str">
        <f t="shared" si="586"/>
        <v>Pile No 243 @ Berth 107</v>
      </c>
      <c r="J407" s="205" t="str">
        <f t="shared" si="587"/>
        <v>splash</v>
      </c>
      <c r="K407" s="212">
        <f t="shared" si="588"/>
        <v>1</v>
      </c>
      <c r="L407" s="146" t="str">
        <f t="shared" si="589"/>
        <v>C1</v>
      </c>
      <c r="M407" s="146" t="str">
        <f t="shared" si="590"/>
        <v>CB4</v>
      </c>
      <c r="N407" s="146" t="str">
        <f t="shared" si="591"/>
        <v>CL5</v>
      </c>
      <c r="O407" s="146">
        <f t="shared" si="592"/>
        <v>0</v>
      </c>
      <c r="P407" s="146">
        <f t="shared" si="593"/>
        <v>50</v>
      </c>
      <c r="Q407" s="146">
        <f t="shared" si="594"/>
        <v>1200</v>
      </c>
      <c r="R407" s="146">
        <f t="shared" si="595"/>
        <v>60</v>
      </c>
      <c r="S407" s="146">
        <f t="shared" si="596"/>
        <v>0.37</v>
      </c>
      <c r="T407" s="146">
        <f t="shared" si="597"/>
        <v>310</v>
      </c>
      <c r="U407" s="205"/>
      <c r="V407" s="237">
        <f t="shared" si="616"/>
        <v>5.5569321002287467E-2</v>
      </c>
      <c r="W407" s="214">
        <f t="shared" si="617"/>
        <v>1.6492399070784278</v>
      </c>
      <c r="X407" s="205"/>
      <c r="Y407" s="238">
        <f t="shared" si="618"/>
        <v>8.7393131012778028E-2</v>
      </c>
      <c r="Z407" s="214">
        <f t="shared" si="619"/>
        <v>0.29276698889280639</v>
      </c>
      <c r="AA407" s="205"/>
      <c r="AB407" s="207">
        <f>INDEX(Coefficients!$O$3:$O$7,MATCH(S407,Coefficients!$O$3:$O$7))</f>
        <v>0.3</v>
      </c>
      <c r="AC407" s="207">
        <f>INDEX(Coefficients!$O$3:$O$7,MATCH(S407,Coefficients!$O$3:$O$7)+1)</f>
        <v>0.4</v>
      </c>
      <c r="AD407" s="212">
        <f>INDEX(Coefficients!$P$3:$P$7,MATCH(S407,Coefficients!$O$3:$O$7))</f>
        <v>50</v>
      </c>
      <c r="AE407" s="212">
        <f>INDEX(Coefficients!$P$3:$P$7,MATCH(S407,Coefficients!$O$3:$O$7)+1)</f>
        <v>41.8</v>
      </c>
      <c r="AF407" s="212">
        <f t="shared" si="598"/>
        <v>44.26</v>
      </c>
      <c r="AG407" s="136">
        <f t="shared" si="599"/>
        <v>2021</v>
      </c>
      <c r="AH407" s="137">
        <f t="shared" si="600"/>
        <v>19.972000000000001</v>
      </c>
      <c r="AI407" s="207">
        <f t="shared" si="620"/>
        <v>429.40700000000004</v>
      </c>
      <c r="AJ407" s="213">
        <f t="shared" si="621"/>
        <v>19.518500000000003</v>
      </c>
      <c r="AK407" s="136">
        <v>33</v>
      </c>
      <c r="AL407" s="137">
        <f t="shared" si="601"/>
        <v>61.046875</v>
      </c>
      <c r="AM407" s="214">
        <f t="shared" si="602"/>
        <v>0.97053553039187523</v>
      </c>
      <c r="AN407" s="207">
        <f>INDEX(Coefficients!$K$3:$K$10,MATCH(S407,Coefficients!$K$3:$K$10))</f>
        <v>0.35</v>
      </c>
      <c r="AO407" s="207">
        <f>INDEX(Coefficients!$K$3:$K$10,MATCH(S407,Coefficients!$K$3:$K$10)+1)</f>
        <v>0.4</v>
      </c>
      <c r="AP407" s="207">
        <f>INDEX(Coefficients!$L$3:$L$10,MATCH(S407,Coefficients!$K$3:$K$10))</f>
        <v>0.19142307491680963</v>
      </c>
      <c r="AQ407" s="207">
        <f>INDEX(Coefficients!$L$3:$L$10,MATCH(S407,Coefficients!$K$3:$K$10)+1)</f>
        <v>0.35425563574488944</v>
      </c>
      <c r="AR407" s="214">
        <f>INDEX(Coefficients!$M$3:$M$10,MATCH(S407,Coefficients!$K$3:$K$10))</f>
        <v>0.20023799980895765</v>
      </c>
      <c r="AS407" s="214">
        <f>INDEX(Coefficients!$M$3:$M$10,MATCH(S407,Coefficients!$K$3:$K$10)+1)</f>
        <v>0.20987997823914079</v>
      </c>
      <c r="AT407" s="92">
        <f t="shared" si="622"/>
        <v>2.5655609924804158E-5</v>
      </c>
      <c r="AU407" s="140">
        <f t="shared" si="603"/>
        <v>0.20409479118103091</v>
      </c>
      <c r="AV407" s="215">
        <f t="shared" si="623"/>
        <v>1.3652144208577906E-5</v>
      </c>
      <c r="AW407" s="118">
        <f t="shared" si="624"/>
        <v>4.3081970453142153E-2</v>
      </c>
      <c r="AX407" s="136">
        <f t="shared" si="604"/>
        <v>0.71366705445737511</v>
      </c>
      <c r="AY407" s="205">
        <f t="shared" si="605"/>
        <v>84.741590689541354</v>
      </c>
      <c r="AZ407" s="137">
        <f t="shared" si="606"/>
        <v>422.15</v>
      </c>
      <c r="BA407" s="213">
        <f t="shared" si="625"/>
        <v>8645.65</v>
      </c>
      <c r="BB407" s="228">
        <f t="shared" si="626"/>
        <v>7.4666977272727262E-4</v>
      </c>
      <c r="BC407" s="136" t="str">
        <f t="shared" si="607"/>
        <v>YES</v>
      </c>
      <c r="BD407" s="209">
        <f t="shared" si="608"/>
        <v>2.7784660501143734</v>
      </c>
      <c r="BE407" s="55">
        <f t="shared" si="609"/>
        <v>5.5569321002287467E-2</v>
      </c>
      <c r="BF407" s="126">
        <f t="shared" si="610"/>
        <v>1.6492399070784278</v>
      </c>
      <c r="BG407" s="46">
        <f t="shared" si="627"/>
        <v>-0.77783126116796319</v>
      </c>
      <c r="BH407" s="204">
        <f>VLOOKUP(M407,Coefficients!$E$4:$I$7,3)</f>
        <v>0.43099999999999999</v>
      </c>
      <c r="BI407" s="136">
        <f t="shared" si="628"/>
        <v>2.5000000000000001E-2</v>
      </c>
      <c r="BJ407" s="50">
        <f t="shared" si="629"/>
        <v>0.42581183750000001</v>
      </c>
      <c r="BK407" s="134">
        <f t="shared" si="630"/>
        <v>9.3288210329633738</v>
      </c>
      <c r="BL407" s="46"/>
      <c r="CB407" s="205" t="str">
        <f t="shared" si="611"/>
        <v>splash</v>
      </c>
      <c r="CC407" s="212">
        <f t="shared" si="612"/>
        <v>1</v>
      </c>
      <c r="CD407" s="205">
        <f>IF(CB407="atmospheric",IF(CC407&gt;=1,Coefficients!$T$5,Coefficients!$T$4),Coefficients!$T$3)</f>
        <v>7.35</v>
      </c>
      <c r="CE407" s="136">
        <f>IF(S407&lt;Coefficients!$V$3,Coefficients!$X$3-(Coefficients!$X$4-Coefficients!$X$3)*(Coefficients!$V$3-S407)/(Coefficients!$V$4-Coefficients!$V$3),IF(S407&gt;Coefficients!$V$6,(Coefficients!$X$6-Coefficients!$X$5)*(S407-Coefficients!$V$6)/(Coefficients!$V$6-Coefficients!$V$5)+Coefficients!$X$6,VLOOKUP(S407,Coefficients!$V$3:$X$6,3)))</f>
        <v>5.1999999999999975</v>
      </c>
      <c r="CF407" s="119">
        <f t="shared" si="631"/>
        <v>1.6409601519999992E-4</v>
      </c>
      <c r="CG407" s="136">
        <f>VLOOKUP(CB407,Coefficients!$Z$4:$AD$7,4,FALSE)</f>
        <v>0.26500000000000001</v>
      </c>
      <c r="CH407" s="136">
        <f>VLOOKUP(CB407,Coefficients!$Z$4:$AD$7,2,FALSE)</f>
        <v>0.37</v>
      </c>
      <c r="CI407" s="214">
        <f t="shared" si="613"/>
        <v>6.6816050611456355</v>
      </c>
      <c r="CJ407" s="47">
        <f t="shared" si="614"/>
        <v>0.29276698889280639</v>
      </c>
      <c r="CK407" s="34">
        <v>3.35</v>
      </c>
      <c r="CL407" s="52">
        <f t="shared" si="632"/>
        <v>8.7393131012778028E-2</v>
      </c>
      <c r="CM407" s="204">
        <f>VLOOKUP(N407,Coefficients!$E$12:$I$16,3)</f>
        <v>6.0350000000000001</v>
      </c>
      <c r="CN407" s="205">
        <f t="shared" si="633"/>
        <v>2.5000000000000001E-2</v>
      </c>
      <c r="CO407" s="203">
        <f t="shared" si="634"/>
        <v>5.9623536875000003</v>
      </c>
      <c r="CP407" s="189">
        <f t="shared" si="635"/>
        <v>130.62513905785144</v>
      </c>
      <c r="DV407" s="48">
        <f t="shared" si="636"/>
        <v>4.8563769506440261E-3</v>
      </c>
    </row>
    <row r="408" spans="1:126" s="135" customFormat="1" outlineLevel="1">
      <c r="A408" s="133"/>
      <c r="B408" s="56" t="s">
        <v>89</v>
      </c>
      <c r="C408" s="56" t="s">
        <v>194</v>
      </c>
      <c r="D408" s="56">
        <v>2022</v>
      </c>
      <c r="E408" s="57">
        <f>'CSIRO Mk3.5 (Drier)'!N50</f>
        <v>20.024000000000001</v>
      </c>
      <c r="F408" s="57">
        <f>'CSIRO Mk3.5 (Drier)'!T50</f>
        <v>61</v>
      </c>
      <c r="G408" s="57">
        <f>'CSIRO Mk3.5 (Drier)'!L50</f>
        <v>425.29999999999995</v>
      </c>
      <c r="H408" s="146">
        <f t="shared" si="585"/>
        <v>2007</v>
      </c>
      <c r="I408" s="141" t="str">
        <f t="shared" si="586"/>
        <v>Pile No 243 @ Berth 107</v>
      </c>
      <c r="J408" s="205" t="str">
        <f t="shared" si="587"/>
        <v>splash</v>
      </c>
      <c r="K408" s="212">
        <f t="shared" si="588"/>
        <v>1</v>
      </c>
      <c r="L408" s="146" t="str">
        <f t="shared" si="589"/>
        <v>C1</v>
      </c>
      <c r="M408" s="146" t="str">
        <f t="shared" si="590"/>
        <v>CB4</v>
      </c>
      <c r="N408" s="146" t="str">
        <f t="shared" si="591"/>
        <v>CL5</v>
      </c>
      <c r="O408" s="146">
        <f t="shared" si="592"/>
        <v>0</v>
      </c>
      <c r="P408" s="146">
        <f t="shared" si="593"/>
        <v>50</v>
      </c>
      <c r="Q408" s="146">
        <f t="shared" si="594"/>
        <v>1200</v>
      </c>
      <c r="R408" s="146">
        <f t="shared" si="595"/>
        <v>60</v>
      </c>
      <c r="S408" s="146">
        <f t="shared" si="596"/>
        <v>0.37</v>
      </c>
      <c r="T408" s="146">
        <f t="shared" si="597"/>
        <v>310</v>
      </c>
      <c r="U408" s="205"/>
      <c r="V408" s="237">
        <f t="shared" si="616"/>
        <v>5.6399193272890738E-2</v>
      </c>
      <c r="W408" s="214">
        <f t="shared" si="617"/>
        <v>1.6907335206085914</v>
      </c>
      <c r="X408" s="205"/>
      <c r="Y408" s="238">
        <f t="shared" si="618"/>
        <v>9.3935588278869955E-2</v>
      </c>
      <c r="Z408" s="214">
        <f t="shared" si="619"/>
        <v>0.31468422073421437</v>
      </c>
      <c r="AA408" s="205"/>
      <c r="AB408" s="207">
        <f>INDEX(Coefficients!$O$3:$O$7,MATCH(S408,Coefficients!$O$3:$O$7))</f>
        <v>0.3</v>
      </c>
      <c r="AC408" s="207">
        <f>INDEX(Coefficients!$O$3:$O$7,MATCH(S408,Coefficients!$O$3:$O$7)+1)</f>
        <v>0.4</v>
      </c>
      <c r="AD408" s="212">
        <f>INDEX(Coefficients!$P$3:$P$7,MATCH(S408,Coefficients!$O$3:$O$7))</f>
        <v>50</v>
      </c>
      <c r="AE408" s="212">
        <f>INDEX(Coefficients!$P$3:$P$7,MATCH(S408,Coefficients!$O$3:$O$7)+1)</f>
        <v>41.8</v>
      </c>
      <c r="AF408" s="212">
        <f t="shared" si="598"/>
        <v>44.26</v>
      </c>
      <c r="AG408" s="136">
        <f t="shared" si="599"/>
        <v>2022</v>
      </c>
      <c r="AH408" s="137">
        <f t="shared" si="600"/>
        <v>20.024000000000001</v>
      </c>
      <c r="AI408" s="207">
        <f t="shared" si="620"/>
        <v>449.43100000000004</v>
      </c>
      <c r="AJ408" s="213">
        <f t="shared" si="621"/>
        <v>19.540478260869566</v>
      </c>
      <c r="AK408" s="136">
        <v>34</v>
      </c>
      <c r="AL408" s="137">
        <f t="shared" si="601"/>
        <v>61</v>
      </c>
      <c r="AM408" s="214">
        <f t="shared" si="602"/>
        <v>0.97186342553105454</v>
      </c>
      <c r="AN408" s="207">
        <f>INDEX(Coefficients!$K$3:$K$10,MATCH(S408,Coefficients!$K$3:$K$10))</f>
        <v>0.35</v>
      </c>
      <c r="AO408" s="207">
        <f>INDEX(Coefficients!$K$3:$K$10,MATCH(S408,Coefficients!$K$3:$K$10)+1)</f>
        <v>0.4</v>
      </c>
      <c r="AP408" s="207">
        <f>INDEX(Coefficients!$L$3:$L$10,MATCH(S408,Coefficients!$K$3:$K$10))</f>
        <v>0.19142307491680963</v>
      </c>
      <c r="AQ408" s="207">
        <f>INDEX(Coefficients!$L$3:$L$10,MATCH(S408,Coefficients!$K$3:$K$10)+1)</f>
        <v>0.35425563574488944</v>
      </c>
      <c r="AR408" s="214">
        <f>INDEX(Coefficients!$M$3:$M$10,MATCH(S408,Coefficients!$K$3:$K$10))</f>
        <v>0.20023799980895765</v>
      </c>
      <c r="AS408" s="214">
        <f>INDEX(Coefficients!$M$3:$M$10,MATCH(S408,Coefficients!$K$3:$K$10)+1)</f>
        <v>0.20987997823914079</v>
      </c>
      <c r="AT408" s="92">
        <f t="shared" si="622"/>
        <v>2.5655609924804158E-5</v>
      </c>
      <c r="AU408" s="140">
        <f t="shared" si="603"/>
        <v>0.20409479118103091</v>
      </c>
      <c r="AV408" s="215">
        <f t="shared" si="623"/>
        <v>1.3528847006155289E-5</v>
      </c>
      <c r="AW408" s="118">
        <f t="shared" si="624"/>
        <v>4.2692882383856399E-2</v>
      </c>
      <c r="AX408" s="136">
        <f t="shared" si="604"/>
        <v>0.71366705445737511</v>
      </c>
      <c r="AY408" s="205">
        <f t="shared" si="605"/>
        <v>84.741590689541354</v>
      </c>
      <c r="AZ408" s="137">
        <f t="shared" si="606"/>
        <v>425.29999999999995</v>
      </c>
      <c r="BA408" s="213">
        <f t="shared" si="625"/>
        <v>9070.9499999999989</v>
      </c>
      <c r="BB408" s="228">
        <f t="shared" si="626"/>
        <v>7.4933934782608685E-4</v>
      </c>
      <c r="BC408" s="136" t="str">
        <f t="shared" si="607"/>
        <v>YES</v>
      </c>
      <c r="BD408" s="209">
        <f t="shared" si="608"/>
        <v>2.819959663644537</v>
      </c>
      <c r="BE408" s="55">
        <f t="shared" si="609"/>
        <v>5.6399193272890738E-2</v>
      </c>
      <c r="BF408" s="126">
        <f t="shared" si="610"/>
        <v>1.6907335206085914</v>
      </c>
      <c r="BG408" s="46">
        <f t="shared" si="627"/>
        <v>-0.78217774202973422</v>
      </c>
      <c r="BH408" s="204">
        <f>VLOOKUP(M408,Coefficients!$E$4:$I$7,3)</f>
        <v>0.43099999999999999</v>
      </c>
      <c r="BI408" s="136">
        <f t="shared" si="628"/>
        <v>2.5000000000000001E-2</v>
      </c>
      <c r="BJ408" s="50">
        <f t="shared" si="629"/>
        <v>0.4260486532608696</v>
      </c>
      <c r="BK408" s="134">
        <f t="shared" si="630"/>
        <v>9.754869686224243</v>
      </c>
      <c r="BL408" s="46"/>
      <c r="CB408" s="205" t="str">
        <f t="shared" si="611"/>
        <v>splash</v>
      </c>
      <c r="CC408" s="212">
        <f t="shared" si="612"/>
        <v>1</v>
      </c>
      <c r="CD408" s="205">
        <f>IF(CB408="atmospheric",IF(CC408&gt;=1,Coefficients!$T$5,Coefficients!$T$4),Coefficients!$T$3)</f>
        <v>7.35</v>
      </c>
      <c r="CE408" s="136">
        <f>IF(S408&lt;Coefficients!$V$3,Coefficients!$X$3-(Coefficients!$X$4-Coefficients!$X$3)*(Coefficients!$V$3-S408)/(Coefficients!$V$4-Coefficients!$V$3),IF(S408&gt;Coefficients!$V$6,(Coefficients!$X$6-Coefficients!$X$5)*(S408-Coefficients!$V$6)/(Coefficients!$V$6-Coefficients!$V$5)+Coefficients!$X$6,VLOOKUP(S408,Coefficients!$V$3:$X$6,3)))</f>
        <v>5.1999999999999975</v>
      </c>
      <c r="CF408" s="119">
        <f t="shared" si="631"/>
        <v>1.6409601519999992E-4</v>
      </c>
      <c r="CG408" s="136">
        <f>VLOOKUP(CB408,Coefficients!$Z$4:$AD$7,4,FALSE)</f>
        <v>0.26500000000000001</v>
      </c>
      <c r="CH408" s="136">
        <f>VLOOKUP(CB408,Coefficients!$Z$4:$AD$7,2,FALSE)</f>
        <v>0.37</v>
      </c>
      <c r="CI408" s="214">
        <f t="shared" si="613"/>
        <v>6.6815134535640857</v>
      </c>
      <c r="CJ408" s="47">
        <f t="shared" si="614"/>
        <v>0.31468422073421437</v>
      </c>
      <c r="CK408" s="34">
        <v>3.35</v>
      </c>
      <c r="CL408" s="52">
        <f t="shared" si="632"/>
        <v>9.3935588278869955E-2</v>
      </c>
      <c r="CM408" s="204">
        <f>VLOOKUP(N408,Coefficients!$E$12:$I$16,3)</f>
        <v>6.0350000000000001</v>
      </c>
      <c r="CN408" s="205">
        <f t="shared" si="633"/>
        <v>2.5000000000000001E-2</v>
      </c>
      <c r="CO408" s="203">
        <f t="shared" si="634"/>
        <v>5.9656696576086965</v>
      </c>
      <c r="CP408" s="189">
        <f t="shared" si="635"/>
        <v>136.59080871546013</v>
      </c>
      <c r="DV408" s="48">
        <f t="shared" si="636"/>
        <v>5.2978913985426762E-3</v>
      </c>
    </row>
    <row r="409" spans="1:126" s="135" customFormat="1" outlineLevel="1">
      <c r="A409" s="133"/>
      <c r="B409" s="56" t="s">
        <v>89</v>
      </c>
      <c r="C409" s="56" t="s">
        <v>194</v>
      </c>
      <c r="D409" s="56">
        <v>2023</v>
      </c>
      <c r="E409" s="57">
        <f>'CSIRO Mk3.5 (Drier)'!N51</f>
        <v>20.076000000000001</v>
      </c>
      <c r="F409" s="57">
        <f>'CSIRO Mk3.5 (Drier)'!T51</f>
        <v>60.953125</v>
      </c>
      <c r="G409" s="57">
        <f>'CSIRO Mk3.5 (Drier)'!L51</f>
        <v>428.44999999999993</v>
      </c>
      <c r="H409" s="146">
        <f t="shared" si="585"/>
        <v>2007</v>
      </c>
      <c r="I409" s="141" t="str">
        <f t="shared" si="586"/>
        <v>Pile No 243 @ Berth 107</v>
      </c>
      <c r="J409" s="205" t="str">
        <f t="shared" si="587"/>
        <v>splash</v>
      </c>
      <c r="K409" s="212">
        <f t="shared" si="588"/>
        <v>1</v>
      </c>
      <c r="L409" s="146" t="str">
        <f t="shared" si="589"/>
        <v>C1</v>
      </c>
      <c r="M409" s="146" t="str">
        <f t="shared" si="590"/>
        <v>CB4</v>
      </c>
      <c r="N409" s="146" t="str">
        <f t="shared" si="591"/>
        <v>CL5</v>
      </c>
      <c r="O409" s="146">
        <f t="shared" si="592"/>
        <v>0</v>
      </c>
      <c r="P409" s="146">
        <f t="shared" si="593"/>
        <v>50</v>
      </c>
      <c r="Q409" s="146">
        <f t="shared" si="594"/>
        <v>1200</v>
      </c>
      <c r="R409" s="146">
        <f t="shared" si="595"/>
        <v>60</v>
      </c>
      <c r="S409" s="146">
        <f t="shared" si="596"/>
        <v>0.37</v>
      </c>
      <c r="T409" s="146">
        <f t="shared" si="597"/>
        <v>310</v>
      </c>
      <c r="U409" s="205"/>
      <c r="V409" s="237">
        <f t="shared" si="616"/>
        <v>5.7212612892843892E-2</v>
      </c>
      <c r="W409" s="214">
        <f t="shared" si="617"/>
        <v>1.7314045016062491</v>
      </c>
      <c r="X409" s="205"/>
      <c r="Y409" s="238">
        <f t="shared" si="618"/>
        <v>0.10050408837876457</v>
      </c>
      <c r="Z409" s="214">
        <f t="shared" si="619"/>
        <v>0.33668869606886132</v>
      </c>
      <c r="AA409" s="205"/>
      <c r="AB409" s="207">
        <f>INDEX(Coefficients!$O$3:$O$7,MATCH(S409,Coefficients!$O$3:$O$7))</f>
        <v>0.3</v>
      </c>
      <c r="AC409" s="207">
        <f>INDEX(Coefficients!$O$3:$O$7,MATCH(S409,Coefficients!$O$3:$O$7)+1)</f>
        <v>0.4</v>
      </c>
      <c r="AD409" s="212">
        <f>INDEX(Coefficients!$P$3:$P$7,MATCH(S409,Coefficients!$O$3:$O$7))</f>
        <v>50</v>
      </c>
      <c r="AE409" s="212">
        <f>INDEX(Coefficients!$P$3:$P$7,MATCH(S409,Coefficients!$O$3:$O$7)+1)</f>
        <v>41.8</v>
      </c>
      <c r="AF409" s="212">
        <f t="shared" si="598"/>
        <v>44.26</v>
      </c>
      <c r="AG409" s="136">
        <f t="shared" si="599"/>
        <v>2023</v>
      </c>
      <c r="AH409" s="137">
        <f t="shared" si="600"/>
        <v>20.076000000000001</v>
      </c>
      <c r="AI409" s="207">
        <f t="shared" si="620"/>
        <v>469.50700000000006</v>
      </c>
      <c r="AJ409" s="213">
        <f t="shared" si="621"/>
        <v>19.562791666666669</v>
      </c>
      <c r="AK409" s="136">
        <v>35</v>
      </c>
      <c r="AL409" s="137">
        <f t="shared" si="601"/>
        <v>60.953125</v>
      </c>
      <c r="AM409" s="214">
        <f t="shared" si="602"/>
        <v>0.97321322374577968</v>
      </c>
      <c r="AN409" s="207">
        <f>INDEX(Coefficients!$K$3:$K$10,MATCH(S409,Coefficients!$K$3:$K$10))</f>
        <v>0.35</v>
      </c>
      <c r="AO409" s="207">
        <f>INDEX(Coefficients!$K$3:$K$10,MATCH(S409,Coefficients!$K$3:$K$10)+1)</f>
        <v>0.4</v>
      </c>
      <c r="AP409" s="207">
        <f>INDEX(Coefficients!$L$3:$L$10,MATCH(S409,Coefficients!$K$3:$K$10))</f>
        <v>0.19142307491680963</v>
      </c>
      <c r="AQ409" s="207">
        <f>INDEX(Coefficients!$L$3:$L$10,MATCH(S409,Coefficients!$K$3:$K$10)+1)</f>
        <v>0.35425563574488944</v>
      </c>
      <c r="AR409" s="214">
        <f>INDEX(Coefficients!$M$3:$M$10,MATCH(S409,Coefficients!$K$3:$K$10))</f>
        <v>0.20023799980895765</v>
      </c>
      <c r="AS409" s="214">
        <f>INDEX(Coefficients!$M$3:$M$10,MATCH(S409,Coefficients!$K$3:$K$10)+1)</f>
        <v>0.20987997823914079</v>
      </c>
      <c r="AT409" s="92">
        <f t="shared" si="622"/>
        <v>2.5655609924804158E-5</v>
      </c>
      <c r="AU409" s="140">
        <f t="shared" si="603"/>
        <v>0.20409479118103091</v>
      </c>
      <c r="AV409" s="215">
        <f t="shared" si="623"/>
        <v>1.341184169575704E-5</v>
      </c>
      <c r="AW409" s="118">
        <f t="shared" si="624"/>
        <v>4.2323649591671945E-2</v>
      </c>
      <c r="AX409" s="136">
        <f t="shared" si="604"/>
        <v>0.71366705445737511</v>
      </c>
      <c r="AY409" s="205">
        <f t="shared" si="605"/>
        <v>84.741590689541354</v>
      </c>
      <c r="AZ409" s="137">
        <f t="shared" si="606"/>
        <v>428.44999999999993</v>
      </c>
      <c r="BA409" s="213">
        <f t="shared" si="625"/>
        <v>9499.4</v>
      </c>
      <c r="BB409" s="228">
        <f t="shared" si="626"/>
        <v>7.520358333333334E-4</v>
      </c>
      <c r="BC409" s="136" t="str">
        <f t="shared" si="607"/>
        <v>YES</v>
      </c>
      <c r="BD409" s="209">
        <f t="shared" si="608"/>
        <v>2.8606306446421947</v>
      </c>
      <c r="BE409" s="55">
        <f t="shared" si="609"/>
        <v>5.7212612892843892E-2</v>
      </c>
      <c r="BF409" s="126">
        <f t="shared" si="610"/>
        <v>1.7314045016062491</v>
      </c>
      <c r="BG409" s="46">
        <f t="shared" si="627"/>
        <v>-0.78623237481929453</v>
      </c>
      <c r="BH409" s="204">
        <f>VLOOKUP(M409,Coefficients!$E$4:$I$7,3)</f>
        <v>0.43099999999999999</v>
      </c>
      <c r="BI409" s="136">
        <f t="shared" si="628"/>
        <v>2.5000000000000001E-2</v>
      </c>
      <c r="BJ409" s="50">
        <f t="shared" si="629"/>
        <v>0.42628908020833334</v>
      </c>
      <c r="BK409" s="134">
        <f t="shared" si="630"/>
        <v>10.181158766432576</v>
      </c>
      <c r="BL409" s="46"/>
      <c r="CB409" s="205" t="str">
        <f t="shared" si="611"/>
        <v>splash</v>
      </c>
      <c r="CC409" s="212">
        <f t="shared" si="612"/>
        <v>1</v>
      </c>
      <c r="CD409" s="205">
        <f>IF(CB409="atmospheric",IF(CC409&gt;=1,Coefficients!$T$5,Coefficients!$T$4),Coefficients!$T$3)</f>
        <v>7.35</v>
      </c>
      <c r="CE409" s="136">
        <f>IF(S409&lt;Coefficients!$V$3,Coefficients!$X$3-(Coefficients!$X$4-Coefficients!$X$3)*(Coefficients!$V$3-S409)/(Coefficients!$V$4-Coefficients!$V$3),IF(S409&gt;Coefficients!$V$6,(Coefficients!$X$6-Coefficients!$X$5)*(S409-Coefficients!$V$6)/(Coefficients!$V$6-Coefficients!$V$5)+Coefficients!$X$6,VLOOKUP(S409,Coefficients!$V$3:$X$6,3)))</f>
        <v>5.1999999999999975</v>
      </c>
      <c r="CF409" s="119">
        <f t="shared" si="631"/>
        <v>1.6409601519999992E-4</v>
      </c>
      <c r="CG409" s="136">
        <f>VLOOKUP(CB409,Coefficients!$Z$4:$AD$7,4,FALSE)</f>
        <v>0.26500000000000001</v>
      </c>
      <c r="CH409" s="136">
        <f>VLOOKUP(CB409,Coefficients!$Z$4:$AD$7,2,FALSE)</f>
        <v>0.37</v>
      </c>
      <c r="CI409" s="214">
        <f t="shared" si="613"/>
        <v>6.6813674822628464</v>
      </c>
      <c r="CJ409" s="47">
        <f t="shared" si="614"/>
        <v>0.33668869606886132</v>
      </c>
      <c r="CK409" s="34">
        <v>3.35</v>
      </c>
      <c r="CL409" s="52">
        <f t="shared" si="632"/>
        <v>0.10050408837876457</v>
      </c>
      <c r="CM409" s="204">
        <f>VLOOKUP(N409,Coefficients!$E$12:$I$16,3)</f>
        <v>6.0350000000000001</v>
      </c>
      <c r="CN409" s="205">
        <f t="shared" si="633"/>
        <v>2.5000000000000001E-2</v>
      </c>
      <c r="CO409" s="203">
        <f t="shared" si="634"/>
        <v>5.9690361927083337</v>
      </c>
      <c r="CP409" s="189">
        <f t="shared" si="635"/>
        <v>142.55984490816846</v>
      </c>
      <c r="DV409" s="48">
        <f t="shared" si="636"/>
        <v>5.750101502562428E-3</v>
      </c>
    </row>
    <row r="410" spans="1:126" s="135" customFormat="1" outlineLevel="1">
      <c r="A410" s="133"/>
      <c r="B410" s="56" t="s">
        <v>89</v>
      </c>
      <c r="C410" s="56" t="s">
        <v>194</v>
      </c>
      <c r="D410" s="56">
        <v>2024</v>
      </c>
      <c r="E410" s="57">
        <f>'CSIRO Mk3.5 (Drier)'!N52</f>
        <v>20.128</v>
      </c>
      <c r="F410" s="57">
        <f>'CSIRO Mk3.5 (Drier)'!T52</f>
        <v>60.90625</v>
      </c>
      <c r="G410" s="57">
        <f>'CSIRO Mk3.5 (Drier)'!L52</f>
        <v>431.59999999999991</v>
      </c>
      <c r="H410" s="146">
        <f t="shared" si="585"/>
        <v>2007</v>
      </c>
      <c r="I410" s="141" t="str">
        <f t="shared" si="586"/>
        <v>Pile No 243 @ Berth 107</v>
      </c>
      <c r="J410" s="205" t="str">
        <f t="shared" si="587"/>
        <v>splash</v>
      </c>
      <c r="K410" s="212">
        <f t="shared" si="588"/>
        <v>1</v>
      </c>
      <c r="L410" s="146" t="str">
        <f t="shared" si="589"/>
        <v>C1</v>
      </c>
      <c r="M410" s="146" t="str">
        <f t="shared" si="590"/>
        <v>CB4</v>
      </c>
      <c r="N410" s="146" t="str">
        <f t="shared" si="591"/>
        <v>CL5</v>
      </c>
      <c r="O410" s="146">
        <f t="shared" si="592"/>
        <v>0</v>
      </c>
      <c r="P410" s="146">
        <f t="shared" si="593"/>
        <v>50</v>
      </c>
      <c r="Q410" s="146">
        <f t="shared" si="594"/>
        <v>1200</v>
      </c>
      <c r="R410" s="146">
        <f t="shared" si="595"/>
        <v>60</v>
      </c>
      <c r="S410" s="146">
        <f t="shared" si="596"/>
        <v>0.37</v>
      </c>
      <c r="T410" s="146">
        <f t="shared" si="597"/>
        <v>310</v>
      </c>
      <c r="U410" s="205"/>
      <c r="V410" s="237">
        <f t="shared" si="616"/>
        <v>5.8010803014513092E-2</v>
      </c>
      <c r="W410" s="214">
        <f t="shared" si="617"/>
        <v>1.7713140076897089</v>
      </c>
      <c r="X410" s="205"/>
      <c r="Y410" s="238">
        <f t="shared" si="618"/>
        <v>0.1070885388721646</v>
      </c>
      <c r="Z410" s="214">
        <f t="shared" si="619"/>
        <v>0.35874660522175145</v>
      </c>
      <c r="AA410" s="205"/>
      <c r="AB410" s="207">
        <f>INDEX(Coefficients!$O$3:$O$7,MATCH(S410,Coefficients!$O$3:$O$7))</f>
        <v>0.3</v>
      </c>
      <c r="AC410" s="207">
        <f>INDEX(Coefficients!$O$3:$O$7,MATCH(S410,Coefficients!$O$3:$O$7)+1)</f>
        <v>0.4</v>
      </c>
      <c r="AD410" s="212">
        <f>INDEX(Coefficients!$P$3:$P$7,MATCH(S410,Coefficients!$O$3:$O$7))</f>
        <v>50</v>
      </c>
      <c r="AE410" s="212">
        <f>INDEX(Coefficients!$P$3:$P$7,MATCH(S410,Coefficients!$O$3:$O$7)+1)</f>
        <v>41.8</v>
      </c>
      <c r="AF410" s="212">
        <f t="shared" si="598"/>
        <v>44.26</v>
      </c>
      <c r="AG410" s="136">
        <f t="shared" si="599"/>
        <v>2024</v>
      </c>
      <c r="AH410" s="137">
        <f t="shared" si="600"/>
        <v>20.128</v>
      </c>
      <c r="AI410" s="207">
        <f t="shared" si="620"/>
        <v>489.63500000000005</v>
      </c>
      <c r="AJ410" s="213">
        <f t="shared" si="621"/>
        <v>19.585400000000003</v>
      </c>
      <c r="AK410" s="136">
        <v>36</v>
      </c>
      <c r="AL410" s="137">
        <f t="shared" si="601"/>
        <v>60.90625</v>
      </c>
      <c r="AM410" s="214">
        <f t="shared" si="602"/>
        <v>0.97458256455067149</v>
      </c>
      <c r="AN410" s="207">
        <f>INDEX(Coefficients!$K$3:$K$10,MATCH(S410,Coefficients!$K$3:$K$10))</f>
        <v>0.35</v>
      </c>
      <c r="AO410" s="207">
        <f>INDEX(Coefficients!$K$3:$K$10,MATCH(S410,Coefficients!$K$3:$K$10)+1)</f>
        <v>0.4</v>
      </c>
      <c r="AP410" s="207">
        <f>INDEX(Coefficients!$L$3:$L$10,MATCH(S410,Coefficients!$K$3:$K$10))</f>
        <v>0.19142307491680963</v>
      </c>
      <c r="AQ410" s="207">
        <f>INDEX(Coefficients!$L$3:$L$10,MATCH(S410,Coefficients!$K$3:$K$10)+1)</f>
        <v>0.35425563574488944</v>
      </c>
      <c r="AR410" s="214">
        <f>INDEX(Coefficients!$M$3:$M$10,MATCH(S410,Coefficients!$K$3:$K$10))</f>
        <v>0.20023799980895765</v>
      </c>
      <c r="AS410" s="214">
        <f>INDEX(Coefficients!$M$3:$M$10,MATCH(S410,Coefficients!$K$3:$K$10)+1)</f>
        <v>0.20987997823914079</v>
      </c>
      <c r="AT410" s="92">
        <f t="shared" si="622"/>
        <v>2.5655609924804158E-5</v>
      </c>
      <c r="AU410" s="140">
        <f t="shared" si="603"/>
        <v>0.20409479118103091</v>
      </c>
      <c r="AV410" s="215">
        <f t="shared" si="623"/>
        <v>1.3300564379917586E-5</v>
      </c>
      <c r="AW410" s="118">
        <f t="shared" si="624"/>
        <v>4.1972492589529516E-2</v>
      </c>
      <c r="AX410" s="136">
        <f t="shared" si="604"/>
        <v>0.71366705445737511</v>
      </c>
      <c r="AY410" s="205">
        <f t="shared" si="605"/>
        <v>84.741590689541354</v>
      </c>
      <c r="AZ410" s="137">
        <f t="shared" si="606"/>
        <v>431.59999999999991</v>
      </c>
      <c r="BA410" s="213">
        <f t="shared" si="625"/>
        <v>9931</v>
      </c>
      <c r="BB410" s="228">
        <f t="shared" si="626"/>
        <v>7.5475599999999998E-4</v>
      </c>
      <c r="BC410" s="136" t="str">
        <f t="shared" si="607"/>
        <v>YES</v>
      </c>
      <c r="BD410" s="209">
        <f t="shared" si="608"/>
        <v>2.9005401507256545</v>
      </c>
      <c r="BE410" s="55">
        <f t="shared" si="609"/>
        <v>5.8010803014513092E-2</v>
      </c>
      <c r="BF410" s="126">
        <f t="shared" si="610"/>
        <v>1.7713140076897089</v>
      </c>
      <c r="BG410" s="46">
        <f t="shared" si="627"/>
        <v>-0.79002533988354717</v>
      </c>
      <c r="BH410" s="204">
        <f>VLOOKUP(M410,Coefficients!$E$4:$I$7,3)</f>
        <v>0.43099999999999999</v>
      </c>
      <c r="BI410" s="136">
        <f t="shared" si="628"/>
        <v>2.5000000000000001E-2</v>
      </c>
      <c r="BJ410" s="50">
        <f t="shared" si="629"/>
        <v>0.42653268500000002</v>
      </c>
      <c r="BK410" s="134">
        <f t="shared" si="630"/>
        <v>10.607691451432576</v>
      </c>
      <c r="BL410" s="46"/>
      <c r="CB410" s="205" t="str">
        <f t="shared" si="611"/>
        <v>splash</v>
      </c>
      <c r="CC410" s="212">
        <f t="shared" si="612"/>
        <v>1</v>
      </c>
      <c r="CD410" s="205">
        <f>IF(CB410="atmospheric",IF(CC410&gt;=1,Coefficients!$T$5,Coefficients!$T$4),Coefficients!$T$3)</f>
        <v>7.35</v>
      </c>
      <c r="CE410" s="136">
        <f>IF(S410&lt;Coefficients!$V$3,Coefficients!$X$3-(Coefficients!$X$4-Coefficients!$X$3)*(Coefficients!$V$3-S410)/(Coefficients!$V$4-Coefficients!$V$3),IF(S410&gt;Coefficients!$V$6,(Coefficients!$X$6-Coefficients!$X$5)*(S410-Coefficients!$V$6)/(Coefficients!$V$6-Coefficients!$V$5)+Coefficients!$X$6,VLOOKUP(S410,Coefficients!$V$3:$X$6,3)))</f>
        <v>5.1999999999999975</v>
      </c>
      <c r="CF410" s="119">
        <f t="shared" si="631"/>
        <v>1.6409601519999992E-4</v>
      </c>
      <c r="CG410" s="136">
        <f>VLOOKUP(CB410,Coefficients!$Z$4:$AD$7,4,FALSE)</f>
        <v>0.26500000000000001</v>
      </c>
      <c r="CH410" s="136">
        <f>VLOOKUP(CB410,Coefficients!$Z$4:$AD$7,2,FALSE)</f>
        <v>0.37</v>
      </c>
      <c r="CI410" s="214">
        <f t="shared" si="613"/>
        <v>6.6811724466090467</v>
      </c>
      <c r="CJ410" s="47">
        <f t="shared" si="614"/>
        <v>0.35874660522175145</v>
      </c>
      <c r="CK410" s="34">
        <v>3.35</v>
      </c>
      <c r="CL410" s="52">
        <f t="shared" si="632"/>
        <v>0.1070885388721646</v>
      </c>
      <c r="CM410" s="204">
        <f>VLOOKUP(N410,Coefficients!$E$12:$I$16,3)</f>
        <v>6.0350000000000001</v>
      </c>
      <c r="CN410" s="205">
        <f t="shared" si="633"/>
        <v>2.5000000000000001E-2</v>
      </c>
      <c r="CO410" s="203">
        <f t="shared" si="634"/>
        <v>5.9724472250000007</v>
      </c>
      <c r="CP410" s="189">
        <f t="shared" si="635"/>
        <v>148.53229213316845</v>
      </c>
      <c r="DV410" s="48">
        <f t="shared" si="636"/>
        <v>6.2122921336251686E-3</v>
      </c>
    </row>
    <row r="411" spans="1:126" s="135" customFormat="1" outlineLevel="1">
      <c r="A411" s="133"/>
      <c r="B411" s="56" t="s">
        <v>89</v>
      </c>
      <c r="C411" s="56" t="s">
        <v>194</v>
      </c>
      <c r="D411" s="56">
        <v>2025</v>
      </c>
      <c r="E411" s="57">
        <f>'CSIRO Mk3.5 (Drier)'!N53</f>
        <v>20.180000000000003</v>
      </c>
      <c r="F411" s="57">
        <f>'CSIRO Mk3.5 (Drier)'!T53</f>
        <v>60.859375</v>
      </c>
      <c r="G411" s="57">
        <f>'CSIRO Mk3.5 (Drier)'!L53</f>
        <v>434.74999999999989</v>
      </c>
      <c r="H411" s="146">
        <f t="shared" si="585"/>
        <v>2007</v>
      </c>
      <c r="I411" s="141" t="str">
        <f t="shared" si="586"/>
        <v>Pile No 243 @ Berth 107</v>
      </c>
      <c r="J411" s="205" t="str">
        <f t="shared" si="587"/>
        <v>splash</v>
      </c>
      <c r="K411" s="212">
        <f t="shared" si="588"/>
        <v>1</v>
      </c>
      <c r="L411" s="146" t="str">
        <f t="shared" si="589"/>
        <v>C1</v>
      </c>
      <c r="M411" s="146" t="str">
        <f t="shared" si="590"/>
        <v>CB4</v>
      </c>
      <c r="N411" s="146" t="str">
        <f t="shared" si="591"/>
        <v>CL5</v>
      </c>
      <c r="O411" s="146">
        <f t="shared" si="592"/>
        <v>0</v>
      </c>
      <c r="P411" s="146">
        <f t="shared" si="593"/>
        <v>50</v>
      </c>
      <c r="Q411" s="146">
        <f t="shared" si="594"/>
        <v>1200</v>
      </c>
      <c r="R411" s="146">
        <f t="shared" si="595"/>
        <v>60</v>
      </c>
      <c r="S411" s="146">
        <f t="shared" si="596"/>
        <v>0.37</v>
      </c>
      <c r="T411" s="146">
        <f t="shared" si="597"/>
        <v>310</v>
      </c>
      <c r="U411" s="205"/>
      <c r="V411" s="237">
        <f t="shared" si="616"/>
        <v>5.879485670519722E-2</v>
      </c>
      <c r="W411" s="214">
        <f t="shared" si="617"/>
        <v>1.8105166922239155</v>
      </c>
      <c r="X411" s="205"/>
      <c r="Y411" s="238">
        <f t="shared" si="618"/>
        <v>0.1136801778851091</v>
      </c>
      <c r="Z411" s="214">
        <f t="shared" si="619"/>
        <v>0.38082859591511553</v>
      </c>
      <c r="AA411" s="205"/>
      <c r="AB411" s="207">
        <f>INDEX(Coefficients!$O$3:$O$7,MATCH(S411,Coefficients!$O$3:$O$7))</f>
        <v>0.3</v>
      </c>
      <c r="AC411" s="207">
        <f>INDEX(Coefficients!$O$3:$O$7,MATCH(S411,Coefficients!$O$3:$O$7)+1)</f>
        <v>0.4</v>
      </c>
      <c r="AD411" s="212">
        <f>INDEX(Coefficients!$P$3:$P$7,MATCH(S411,Coefficients!$O$3:$O$7))</f>
        <v>50</v>
      </c>
      <c r="AE411" s="212">
        <f>INDEX(Coefficients!$P$3:$P$7,MATCH(S411,Coefficients!$O$3:$O$7)+1)</f>
        <v>41.8</v>
      </c>
      <c r="AF411" s="212">
        <f t="shared" si="598"/>
        <v>44.26</v>
      </c>
      <c r="AG411" s="136">
        <f t="shared" si="599"/>
        <v>2025</v>
      </c>
      <c r="AH411" s="137">
        <f t="shared" si="600"/>
        <v>20.180000000000003</v>
      </c>
      <c r="AI411" s="207">
        <f t="shared" si="620"/>
        <v>509.81500000000005</v>
      </c>
      <c r="AJ411" s="213">
        <f t="shared" si="621"/>
        <v>19.608269230769231</v>
      </c>
      <c r="AK411" s="136">
        <v>37</v>
      </c>
      <c r="AL411" s="137">
        <f t="shared" si="601"/>
        <v>60.859375</v>
      </c>
      <c r="AM411" s="214">
        <f t="shared" si="602"/>
        <v>0.97596945183858874</v>
      </c>
      <c r="AN411" s="207">
        <f>INDEX(Coefficients!$K$3:$K$10,MATCH(S411,Coefficients!$K$3:$K$10))</f>
        <v>0.35</v>
      </c>
      <c r="AO411" s="207">
        <f>INDEX(Coefficients!$K$3:$K$10,MATCH(S411,Coefficients!$K$3:$K$10)+1)</f>
        <v>0.4</v>
      </c>
      <c r="AP411" s="207">
        <f>INDEX(Coefficients!$L$3:$L$10,MATCH(S411,Coefficients!$K$3:$K$10))</f>
        <v>0.19142307491680963</v>
      </c>
      <c r="AQ411" s="207">
        <f>INDEX(Coefficients!$L$3:$L$10,MATCH(S411,Coefficients!$K$3:$K$10)+1)</f>
        <v>0.35425563574488944</v>
      </c>
      <c r="AR411" s="214">
        <f>INDEX(Coefficients!$M$3:$M$10,MATCH(S411,Coefficients!$K$3:$K$10))</f>
        <v>0.20023799980895765</v>
      </c>
      <c r="AS411" s="214">
        <f>INDEX(Coefficients!$M$3:$M$10,MATCH(S411,Coefficients!$K$3:$K$10)+1)</f>
        <v>0.20987997823914079</v>
      </c>
      <c r="AT411" s="92">
        <f t="shared" si="622"/>
        <v>2.5655609924804158E-5</v>
      </c>
      <c r="AU411" s="140">
        <f t="shared" si="603"/>
        <v>0.20409479118103091</v>
      </c>
      <c r="AV411" s="215">
        <f t="shared" si="623"/>
        <v>1.3194521765014445E-5</v>
      </c>
      <c r="AW411" s="118">
        <f t="shared" si="624"/>
        <v>4.1637854694395023E-2</v>
      </c>
      <c r="AX411" s="136">
        <f t="shared" si="604"/>
        <v>0.71366705445737511</v>
      </c>
      <c r="AY411" s="205">
        <f t="shared" si="605"/>
        <v>84.741590689541354</v>
      </c>
      <c r="AZ411" s="137">
        <f t="shared" si="606"/>
        <v>434.74999999999989</v>
      </c>
      <c r="BA411" s="213">
        <f t="shared" si="625"/>
        <v>10365.75</v>
      </c>
      <c r="BB411" s="228">
        <f t="shared" si="626"/>
        <v>7.5749711538461537E-4</v>
      </c>
      <c r="BC411" s="136" t="str">
        <f t="shared" si="607"/>
        <v>YES</v>
      </c>
      <c r="BD411" s="209">
        <f t="shared" si="608"/>
        <v>2.9397428352598611</v>
      </c>
      <c r="BE411" s="55">
        <f t="shared" si="609"/>
        <v>5.879485670519722E-2</v>
      </c>
      <c r="BF411" s="126">
        <f t="shared" si="610"/>
        <v>1.8105166922239155</v>
      </c>
      <c r="BG411" s="46">
        <f t="shared" si="627"/>
        <v>-0.79358264190151495</v>
      </c>
      <c r="BH411" s="204">
        <f>VLOOKUP(M411,Coefficients!$E$4:$I$7,3)</f>
        <v>0.43099999999999999</v>
      </c>
      <c r="BI411" s="136">
        <f t="shared" si="628"/>
        <v>2.5000000000000001E-2</v>
      </c>
      <c r="BJ411" s="50">
        <f t="shared" si="629"/>
        <v>0.42677910096153848</v>
      </c>
      <c r="BK411" s="134">
        <f t="shared" si="630"/>
        <v>11.034470552394115</v>
      </c>
      <c r="BL411" s="46"/>
      <c r="CB411" s="205" t="str">
        <f t="shared" si="611"/>
        <v>splash</v>
      </c>
      <c r="CC411" s="212">
        <f t="shared" si="612"/>
        <v>1</v>
      </c>
      <c r="CD411" s="205">
        <f>IF(CB411="atmospheric",IF(CC411&gt;=1,Coefficients!$T$5,Coefficients!$T$4),Coefficients!$T$3)</f>
        <v>7.35</v>
      </c>
      <c r="CE411" s="136">
        <f>IF(S411&lt;Coefficients!$V$3,Coefficients!$X$3-(Coefficients!$X$4-Coefficients!$X$3)*(Coefficients!$V$3-S411)/(Coefficients!$V$4-Coefficients!$V$3),IF(S411&gt;Coefficients!$V$6,(Coefficients!$X$6-Coefficients!$X$5)*(S411-Coefficients!$V$6)/(Coefficients!$V$6-Coefficients!$V$5)+Coefficients!$X$6,VLOOKUP(S411,Coefficients!$V$3:$X$6,3)))</f>
        <v>5.1999999999999975</v>
      </c>
      <c r="CF411" s="119">
        <f t="shared" si="631"/>
        <v>1.6409601519999992E-4</v>
      </c>
      <c r="CG411" s="136">
        <f>VLOOKUP(CB411,Coefficients!$Z$4:$AD$7,4,FALSE)</f>
        <v>0.26500000000000001</v>
      </c>
      <c r="CH411" s="136">
        <f>VLOOKUP(CB411,Coefficients!$Z$4:$AD$7,2,FALSE)</f>
        <v>0.37</v>
      </c>
      <c r="CI411" s="214">
        <f t="shared" si="613"/>
        <v>6.6809329523522036</v>
      </c>
      <c r="CJ411" s="47">
        <f t="shared" si="614"/>
        <v>0.38082859591511553</v>
      </c>
      <c r="CK411" s="34">
        <v>3.35</v>
      </c>
      <c r="CL411" s="52">
        <f t="shared" si="632"/>
        <v>0.1136801778851091</v>
      </c>
      <c r="CM411" s="204">
        <f>VLOOKUP(N411,Coefficients!$E$12:$I$16,3)</f>
        <v>6.0350000000000001</v>
      </c>
      <c r="CN411" s="205">
        <f t="shared" si="633"/>
        <v>2.5000000000000001E-2</v>
      </c>
      <c r="CO411" s="203">
        <f t="shared" si="634"/>
        <v>5.975897620192308</v>
      </c>
      <c r="CP411" s="189">
        <f t="shared" si="635"/>
        <v>154.50818975336077</v>
      </c>
      <c r="DV411" s="48">
        <f t="shared" si="636"/>
        <v>6.6838097689763199E-3</v>
      </c>
    </row>
    <row r="412" spans="1:126" s="135" customFormat="1" outlineLevel="1">
      <c r="A412" s="133"/>
      <c r="B412" s="56" t="s">
        <v>89</v>
      </c>
      <c r="C412" s="56" t="s">
        <v>194</v>
      </c>
      <c r="D412" s="56">
        <v>2026</v>
      </c>
      <c r="E412" s="57">
        <f>'CSIRO Mk3.5 (Drier)'!N54</f>
        <v>20.232000000000003</v>
      </c>
      <c r="F412" s="57">
        <f>'CSIRO Mk3.5 (Drier)'!T54</f>
        <v>60.8125</v>
      </c>
      <c r="G412" s="57">
        <f>'CSIRO Mk3.5 (Drier)'!L54</f>
        <v>437.89999999999986</v>
      </c>
      <c r="H412" s="146">
        <f t="shared" si="585"/>
        <v>2007</v>
      </c>
      <c r="I412" s="141" t="str">
        <f t="shared" si="586"/>
        <v>Pile No 243 @ Berth 107</v>
      </c>
      <c r="J412" s="205" t="str">
        <f t="shared" si="587"/>
        <v>splash</v>
      </c>
      <c r="K412" s="212">
        <f t="shared" si="588"/>
        <v>1</v>
      </c>
      <c r="L412" s="146" t="str">
        <f t="shared" si="589"/>
        <v>C1</v>
      </c>
      <c r="M412" s="146" t="str">
        <f t="shared" si="590"/>
        <v>CB4</v>
      </c>
      <c r="N412" s="146" t="str">
        <f t="shared" si="591"/>
        <v>CL5</v>
      </c>
      <c r="O412" s="146">
        <f t="shared" si="592"/>
        <v>0</v>
      </c>
      <c r="P412" s="146">
        <f t="shared" si="593"/>
        <v>50</v>
      </c>
      <c r="Q412" s="146">
        <f t="shared" si="594"/>
        <v>1200</v>
      </c>
      <c r="R412" s="146">
        <f t="shared" si="595"/>
        <v>60</v>
      </c>
      <c r="S412" s="146">
        <f t="shared" si="596"/>
        <v>0.37</v>
      </c>
      <c r="T412" s="146">
        <f t="shared" si="597"/>
        <v>310</v>
      </c>
      <c r="U412" s="205"/>
      <c r="V412" s="237">
        <f t="shared" si="616"/>
        <v>5.9565754973224978E-2</v>
      </c>
      <c r="W412" s="214">
        <f t="shared" si="617"/>
        <v>1.8490616056253033</v>
      </c>
      <c r="X412" s="205"/>
      <c r="Y412" s="238">
        <f t="shared" si="618"/>
        <v>0.1202713828739192</v>
      </c>
      <c r="Z412" s="214">
        <f t="shared" si="619"/>
        <v>0.40290913262762934</v>
      </c>
      <c r="AA412" s="205"/>
      <c r="AB412" s="207">
        <f>INDEX(Coefficients!$O$3:$O$7,MATCH(S412,Coefficients!$O$3:$O$7))</f>
        <v>0.3</v>
      </c>
      <c r="AC412" s="207">
        <f>INDEX(Coefficients!$O$3:$O$7,MATCH(S412,Coefficients!$O$3:$O$7)+1)</f>
        <v>0.4</v>
      </c>
      <c r="AD412" s="212">
        <f>INDEX(Coefficients!$P$3:$P$7,MATCH(S412,Coefficients!$O$3:$O$7))</f>
        <v>50</v>
      </c>
      <c r="AE412" s="212">
        <f>INDEX(Coefficients!$P$3:$P$7,MATCH(S412,Coefficients!$O$3:$O$7)+1)</f>
        <v>41.8</v>
      </c>
      <c r="AF412" s="212">
        <f t="shared" si="598"/>
        <v>44.26</v>
      </c>
      <c r="AG412" s="136">
        <f t="shared" si="599"/>
        <v>2026</v>
      </c>
      <c r="AH412" s="137">
        <f t="shared" si="600"/>
        <v>20.232000000000003</v>
      </c>
      <c r="AI412" s="207">
        <f t="shared" si="620"/>
        <v>530.04700000000003</v>
      </c>
      <c r="AJ412" s="213">
        <f t="shared" si="621"/>
        <v>19.631370370370373</v>
      </c>
      <c r="AK412" s="136">
        <v>38</v>
      </c>
      <c r="AL412" s="137">
        <f t="shared" si="601"/>
        <v>60.8125</v>
      </c>
      <c r="AM412" s="214">
        <f t="shared" si="602"/>
        <v>0.97737218626274314</v>
      </c>
      <c r="AN412" s="207">
        <f>INDEX(Coefficients!$K$3:$K$10,MATCH(S412,Coefficients!$K$3:$K$10))</f>
        <v>0.35</v>
      </c>
      <c r="AO412" s="207">
        <f>INDEX(Coefficients!$K$3:$K$10,MATCH(S412,Coefficients!$K$3:$K$10)+1)</f>
        <v>0.4</v>
      </c>
      <c r="AP412" s="207">
        <f>INDEX(Coefficients!$L$3:$L$10,MATCH(S412,Coefficients!$K$3:$K$10))</f>
        <v>0.19142307491680963</v>
      </c>
      <c r="AQ412" s="207">
        <f>INDEX(Coefficients!$L$3:$L$10,MATCH(S412,Coefficients!$K$3:$K$10)+1)</f>
        <v>0.35425563574488944</v>
      </c>
      <c r="AR412" s="214">
        <f>INDEX(Coefficients!$M$3:$M$10,MATCH(S412,Coefficients!$K$3:$K$10))</f>
        <v>0.20023799980895765</v>
      </c>
      <c r="AS412" s="214">
        <f>INDEX(Coefficients!$M$3:$M$10,MATCH(S412,Coefficients!$K$3:$K$10)+1)</f>
        <v>0.20987997823914079</v>
      </c>
      <c r="AT412" s="92">
        <f t="shared" si="622"/>
        <v>2.5655609924804158E-5</v>
      </c>
      <c r="AU412" s="140">
        <f t="shared" si="603"/>
        <v>0.20409479118103091</v>
      </c>
      <c r="AV412" s="215">
        <f t="shared" si="623"/>
        <v>1.3093279997352535E-5</v>
      </c>
      <c r="AW412" s="118">
        <f t="shared" si="624"/>
        <v>4.1318366797373413E-2</v>
      </c>
      <c r="AX412" s="136">
        <f t="shared" si="604"/>
        <v>0.71366705445737511</v>
      </c>
      <c r="AY412" s="205">
        <f t="shared" si="605"/>
        <v>84.741590689541354</v>
      </c>
      <c r="AZ412" s="137">
        <f t="shared" si="606"/>
        <v>437.89999999999986</v>
      </c>
      <c r="BA412" s="213">
        <f t="shared" si="625"/>
        <v>10803.65</v>
      </c>
      <c r="BB412" s="228">
        <f t="shared" si="626"/>
        <v>7.6025685185185181E-4</v>
      </c>
      <c r="BC412" s="136" t="str">
        <f t="shared" si="607"/>
        <v>YES</v>
      </c>
      <c r="BD412" s="209">
        <f t="shared" si="608"/>
        <v>2.9782877486612489</v>
      </c>
      <c r="BE412" s="55">
        <f t="shared" si="609"/>
        <v>5.9565754973224978E-2</v>
      </c>
      <c r="BF412" s="126">
        <f t="shared" si="610"/>
        <v>1.8490616056253033</v>
      </c>
      <c r="BG412" s="46">
        <f t="shared" si="627"/>
        <v>-0.7969268232246326</v>
      </c>
      <c r="BH412" s="204">
        <f>VLOOKUP(M412,Coefficients!$E$4:$I$7,3)</f>
        <v>0.43099999999999999</v>
      </c>
      <c r="BI412" s="136">
        <f t="shared" si="628"/>
        <v>2.5000000000000001E-2</v>
      </c>
      <c r="BJ412" s="50">
        <f t="shared" si="629"/>
        <v>0.42702801574074073</v>
      </c>
      <c r="BK412" s="134">
        <f t="shared" si="630"/>
        <v>11.461498568134855</v>
      </c>
      <c r="BL412" s="46"/>
      <c r="CB412" s="205" t="str">
        <f t="shared" si="611"/>
        <v>splash</v>
      </c>
      <c r="CC412" s="212">
        <f t="shared" si="612"/>
        <v>1</v>
      </c>
      <c r="CD412" s="205">
        <f>IF(CB412="atmospheric",IF(CC412&gt;=1,Coefficients!$T$5,Coefficients!$T$4),Coefficients!$T$3)</f>
        <v>7.35</v>
      </c>
      <c r="CE412" s="136">
        <f>IF(S412&lt;Coefficients!$V$3,Coefficients!$X$3-(Coefficients!$X$4-Coefficients!$X$3)*(Coefficients!$V$3-S412)/(Coefficients!$V$4-Coefficients!$V$3),IF(S412&gt;Coefficients!$V$6,(Coefficients!$X$6-Coefficients!$X$5)*(S412-Coefficients!$V$6)/(Coefficients!$V$6-Coefficients!$V$5)+Coefficients!$X$6,VLOOKUP(S412,Coefficients!$V$3:$X$6,3)))</f>
        <v>5.1999999999999975</v>
      </c>
      <c r="CF412" s="119">
        <f t="shared" si="631"/>
        <v>1.6409601519999992E-4</v>
      </c>
      <c r="CG412" s="136">
        <f>VLOOKUP(CB412,Coefficients!$Z$4:$AD$7,4,FALSE)</f>
        <v>0.26500000000000001</v>
      </c>
      <c r="CH412" s="136">
        <f>VLOOKUP(CB412,Coefficients!$Z$4:$AD$7,2,FALSE)</f>
        <v>0.37</v>
      </c>
      <c r="CI412" s="214">
        <f t="shared" si="613"/>
        <v>6.6806530259260484</v>
      </c>
      <c r="CJ412" s="47">
        <f t="shared" si="614"/>
        <v>0.40290913262762934</v>
      </c>
      <c r="CK412" s="34">
        <v>3.35</v>
      </c>
      <c r="CL412" s="52">
        <f t="shared" si="632"/>
        <v>0.1202713828739192</v>
      </c>
      <c r="CM412" s="204">
        <f>VLOOKUP(N412,Coefficients!$E$12:$I$16,3)</f>
        <v>6.0350000000000001</v>
      </c>
      <c r="CN412" s="205">
        <f t="shared" si="633"/>
        <v>2.5000000000000001E-2</v>
      </c>
      <c r="CO412" s="203">
        <f t="shared" si="634"/>
        <v>5.9793830046296295</v>
      </c>
      <c r="CP412" s="189">
        <f t="shared" si="635"/>
        <v>160.48757275799039</v>
      </c>
      <c r="DV412" s="48">
        <f t="shared" si="636"/>
        <v>7.1640557225587983E-3</v>
      </c>
    </row>
    <row r="413" spans="1:126" s="135" customFormat="1" outlineLevel="1">
      <c r="A413" s="133"/>
      <c r="B413" s="56" t="s">
        <v>89</v>
      </c>
      <c r="C413" s="56" t="s">
        <v>194</v>
      </c>
      <c r="D413" s="56">
        <v>2027</v>
      </c>
      <c r="E413" s="57">
        <f>'CSIRO Mk3.5 (Drier)'!N55</f>
        <v>20.284000000000002</v>
      </c>
      <c r="F413" s="57">
        <f>'CSIRO Mk3.5 (Drier)'!T55</f>
        <v>60.765625</v>
      </c>
      <c r="G413" s="57">
        <f>'CSIRO Mk3.5 (Drier)'!L55</f>
        <v>441.04999999999984</v>
      </c>
      <c r="H413" s="146">
        <f t="shared" si="585"/>
        <v>2007</v>
      </c>
      <c r="I413" s="141" t="str">
        <f t="shared" si="586"/>
        <v>Pile No 243 @ Berth 107</v>
      </c>
      <c r="J413" s="205" t="str">
        <f t="shared" si="587"/>
        <v>splash</v>
      </c>
      <c r="K413" s="212">
        <f t="shared" si="588"/>
        <v>1</v>
      </c>
      <c r="L413" s="146" t="str">
        <f t="shared" si="589"/>
        <v>C1</v>
      </c>
      <c r="M413" s="146" t="str">
        <f t="shared" si="590"/>
        <v>CB4</v>
      </c>
      <c r="N413" s="146" t="str">
        <f t="shared" si="591"/>
        <v>CL5</v>
      </c>
      <c r="O413" s="146">
        <f t="shared" si="592"/>
        <v>0</v>
      </c>
      <c r="P413" s="146">
        <f t="shared" si="593"/>
        <v>50</v>
      </c>
      <c r="Q413" s="146">
        <f t="shared" si="594"/>
        <v>1200</v>
      </c>
      <c r="R413" s="146">
        <f t="shared" si="595"/>
        <v>60</v>
      </c>
      <c r="S413" s="146">
        <f t="shared" si="596"/>
        <v>0.37</v>
      </c>
      <c r="T413" s="146">
        <f t="shared" si="597"/>
        <v>310</v>
      </c>
      <c r="U413" s="205"/>
      <c r="V413" s="237">
        <f t="shared" si="616"/>
        <v>6.0324381752057926E-2</v>
      </c>
      <c r="W413" s="214">
        <f t="shared" si="617"/>
        <v>1.8869929445669509</v>
      </c>
      <c r="X413" s="205"/>
      <c r="Y413" s="238">
        <f t="shared" si="618"/>
        <v>0.12685558459581733</v>
      </c>
      <c r="Z413" s="214">
        <f t="shared" si="619"/>
        <v>0.42496620839598809</v>
      </c>
      <c r="AA413" s="205"/>
      <c r="AB413" s="207">
        <f>INDEX(Coefficients!$O$3:$O$7,MATCH(S413,Coefficients!$O$3:$O$7))</f>
        <v>0.3</v>
      </c>
      <c r="AC413" s="207">
        <f>INDEX(Coefficients!$O$3:$O$7,MATCH(S413,Coefficients!$O$3:$O$7)+1)</f>
        <v>0.4</v>
      </c>
      <c r="AD413" s="212">
        <f>INDEX(Coefficients!$P$3:$P$7,MATCH(S413,Coefficients!$O$3:$O$7))</f>
        <v>50</v>
      </c>
      <c r="AE413" s="212">
        <f>INDEX(Coefficients!$P$3:$P$7,MATCH(S413,Coefficients!$O$3:$O$7)+1)</f>
        <v>41.8</v>
      </c>
      <c r="AF413" s="212">
        <f t="shared" si="598"/>
        <v>44.26</v>
      </c>
      <c r="AG413" s="136">
        <f t="shared" si="599"/>
        <v>2027</v>
      </c>
      <c r="AH413" s="137">
        <f t="shared" si="600"/>
        <v>20.284000000000002</v>
      </c>
      <c r="AI413" s="207">
        <f t="shared" si="620"/>
        <v>550.33100000000002</v>
      </c>
      <c r="AJ413" s="213">
        <f t="shared" si="621"/>
        <v>19.654678571428573</v>
      </c>
      <c r="AK413" s="136">
        <v>39</v>
      </c>
      <c r="AL413" s="137">
        <f t="shared" si="601"/>
        <v>60.765625</v>
      </c>
      <c r="AM413" s="214">
        <f t="shared" si="602"/>
        <v>0.97878931213755938</v>
      </c>
      <c r="AN413" s="207">
        <f>INDEX(Coefficients!$K$3:$K$10,MATCH(S413,Coefficients!$K$3:$K$10))</f>
        <v>0.35</v>
      </c>
      <c r="AO413" s="207">
        <f>INDEX(Coefficients!$K$3:$K$10,MATCH(S413,Coefficients!$K$3:$K$10)+1)</f>
        <v>0.4</v>
      </c>
      <c r="AP413" s="207">
        <f>INDEX(Coefficients!$L$3:$L$10,MATCH(S413,Coefficients!$K$3:$K$10))</f>
        <v>0.19142307491680963</v>
      </c>
      <c r="AQ413" s="207">
        <f>INDEX(Coefficients!$L$3:$L$10,MATCH(S413,Coefficients!$K$3:$K$10)+1)</f>
        <v>0.35425563574488944</v>
      </c>
      <c r="AR413" s="214">
        <f>INDEX(Coefficients!$M$3:$M$10,MATCH(S413,Coefficients!$K$3:$K$10))</f>
        <v>0.20023799980895765</v>
      </c>
      <c r="AS413" s="214">
        <f>INDEX(Coefficients!$M$3:$M$10,MATCH(S413,Coefficients!$K$3:$K$10)+1)</f>
        <v>0.20987997823914079</v>
      </c>
      <c r="AT413" s="92">
        <f t="shared" si="622"/>
        <v>2.5655609924804158E-5</v>
      </c>
      <c r="AU413" s="140">
        <f t="shared" si="603"/>
        <v>0.20409479118103091</v>
      </c>
      <c r="AV413" s="215">
        <f t="shared" si="623"/>
        <v>1.2996455605356257E-5</v>
      </c>
      <c r="AW413" s="118">
        <f t="shared" si="624"/>
        <v>4.1012818780051259E-2</v>
      </c>
      <c r="AX413" s="136">
        <f t="shared" si="604"/>
        <v>0.71366705445737511</v>
      </c>
      <c r="AY413" s="205">
        <f t="shared" si="605"/>
        <v>84.741590689541354</v>
      </c>
      <c r="AZ413" s="137">
        <f t="shared" si="606"/>
        <v>441.04999999999984</v>
      </c>
      <c r="BA413" s="213">
        <f t="shared" si="625"/>
        <v>11244.699999999999</v>
      </c>
      <c r="BB413" s="228">
        <f t="shared" si="626"/>
        <v>7.6303321428571427E-4</v>
      </c>
      <c r="BC413" s="136" t="str">
        <f t="shared" si="607"/>
        <v>YES</v>
      </c>
      <c r="BD413" s="209">
        <f t="shared" si="608"/>
        <v>3.0162190876028965</v>
      </c>
      <c r="BE413" s="55">
        <f t="shared" si="609"/>
        <v>6.0324381752057926E-2</v>
      </c>
      <c r="BF413" s="126">
        <f t="shared" si="610"/>
        <v>1.8869929445669509</v>
      </c>
      <c r="BG413" s="46">
        <f t="shared" si="627"/>
        <v>-0.80007753383658842</v>
      </c>
      <c r="BH413" s="204">
        <f>VLOOKUP(M413,Coefficients!$E$4:$I$7,3)</f>
        <v>0.43099999999999999</v>
      </c>
      <c r="BI413" s="136">
        <f t="shared" si="628"/>
        <v>2.5000000000000001E-2</v>
      </c>
      <c r="BJ413" s="50">
        <f t="shared" si="629"/>
        <v>0.42727916160714291</v>
      </c>
      <c r="BK413" s="134">
        <f t="shared" si="630"/>
        <v>11.888777729741998</v>
      </c>
      <c r="BL413" s="46"/>
      <c r="CB413" s="205" t="str">
        <f t="shared" si="611"/>
        <v>splash</v>
      </c>
      <c r="CC413" s="212">
        <f t="shared" si="612"/>
        <v>1</v>
      </c>
      <c r="CD413" s="205">
        <f>IF(CB413="atmospheric",IF(CC413&gt;=1,Coefficients!$T$5,Coefficients!$T$4),Coefficients!$T$3)</f>
        <v>7.35</v>
      </c>
      <c r="CE413" s="136">
        <f>IF(S413&lt;Coefficients!$V$3,Coefficients!$X$3-(Coefficients!$X$4-Coefficients!$X$3)*(Coefficients!$V$3-S413)/(Coefficients!$V$4-Coefficients!$V$3),IF(S413&gt;Coefficients!$V$6,(Coefficients!$X$6-Coefficients!$X$5)*(S413-Coefficients!$V$6)/(Coefficients!$V$6-Coefficients!$V$5)+Coefficients!$X$6,VLOOKUP(S413,Coefficients!$V$3:$X$6,3)))</f>
        <v>5.1999999999999975</v>
      </c>
      <c r="CF413" s="119">
        <f t="shared" si="631"/>
        <v>1.6409601519999992E-4</v>
      </c>
      <c r="CG413" s="136">
        <f>VLOOKUP(CB413,Coefficients!$Z$4:$AD$7,4,FALSE)</f>
        <v>0.26500000000000001</v>
      </c>
      <c r="CH413" s="136">
        <f>VLOOKUP(CB413,Coefficients!$Z$4:$AD$7,2,FALSE)</f>
        <v>0.37</v>
      </c>
      <c r="CI413" s="214">
        <f t="shared" si="613"/>
        <v>6.6803362063166816</v>
      </c>
      <c r="CJ413" s="47">
        <f t="shared" si="614"/>
        <v>0.42496620839598809</v>
      </c>
      <c r="CK413" s="34">
        <v>3.35</v>
      </c>
      <c r="CL413" s="52">
        <f t="shared" si="632"/>
        <v>0.12685558459581733</v>
      </c>
      <c r="CM413" s="204">
        <f>VLOOKUP(N413,Coefficients!$E$12:$I$16,3)</f>
        <v>6.0350000000000001</v>
      </c>
      <c r="CN413" s="205">
        <f t="shared" si="633"/>
        <v>2.5000000000000001E-2</v>
      </c>
      <c r="CO413" s="203">
        <f t="shared" si="634"/>
        <v>5.9828996294642867</v>
      </c>
      <c r="CP413" s="189">
        <f t="shared" si="635"/>
        <v>166.47047238745469</v>
      </c>
      <c r="DV413" s="48">
        <f t="shared" si="636"/>
        <v>7.6524847125385639E-3</v>
      </c>
    </row>
    <row r="414" spans="1:126" s="135" customFormat="1" outlineLevel="1">
      <c r="A414" s="133"/>
      <c r="B414" s="56" t="s">
        <v>89</v>
      </c>
      <c r="C414" s="56" t="s">
        <v>194</v>
      </c>
      <c r="D414" s="56">
        <v>2028</v>
      </c>
      <c r="E414" s="57">
        <f>'CSIRO Mk3.5 (Drier)'!N56</f>
        <v>20.336000000000002</v>
      </c>
      <c r="F414" s="57">
        <f>'CSIRO Mk3.5 (Drier)'!T56</f>
        <v>60.71875</v>
      </c>
      <c r="G414" s="57">
        <f>'CSIRO Mk3.5 (Drier)'!L56</f>
        <v>444.19999999999982</v>
      </c>
      <c r="H414" s="146">
        <f t="shared" si="585"/>
        <v>2007</v>
      </c>
      <c r="I414" s="141" t="str">
        <f t="shared" si="586"/>
        <v>Pile No 243 @ Berth 107</v>
      </c>
      <c r="J414" s="205" t="str">
        <f t="shared" si="587"/>
        <v>splash</v>
      </c>
      <c r="K414" s="212">
        <f t="shared" si="588"/>
        <v>1</v>
      </c>
      <c r="L414" s="146" t="str">
        <f t="shared" si="589"/>
        <v>C1</v>
      </c>
      <c r="M414" s="146" t="str">
        <f t="shared" si="590"/>
        <v>CB4</v>
      </c>
      <c r="N414" s="146" t="str">
        <f t="shared" si="591"/>
        <v>CL5</v>
      </c>
      <c r="O414" s="146">
        <f t="shared" si="592"/>
        <v>0</v>
      </c>
      <c r="P414" s="146">
        <f t="shared" si="593"/>
        <v>50</v>
      </c>
      <c r="Q414" s="146">
        <f t="shared" si="594"/>
        <v>1200</v>
      </c>
      <c r="R414" s="146">
        <f t="shared" si="595"/>
        <v>60</v>
      </c>
      <c r="S414" s="146">
        <f t="shared" si="596"/>
        <v>0.37</v>
      </c>
      <c r="T414" s="146">
        <f t="shared" si="597"/>
        <v>310</v>
      </c>
      <c r="U414" s="205"/>
      <c r="V414" s="237">
        <f t="shared" si="616"/>
        <v>6.1071536441556926E-2</v>
      </c>
      <c r="W414" s="214">
        <f t="shared" si="617"/>
        <v>1.9243506790419007</v>
      </c>
      <c r="X414" s="205"/>
      <c r="Y414" s="238">
        <f t="shared" si="618"/>
        <v>0.13342704666107744</v>
      </c>
      <c r="Z414" s="214">
        <f t="shared" si="619"/>
        <v>0.44698060631460945</v>
      </c>
      <c r="AA414" s="205"/>
      <c r="AB414" s="207">
        <f>INDEX(Coefficients!$O$3:$O$7,MATCH(S414,Coefficients!$O$3:$O$7))</f>
        <v>0.3</v>
      </c>
      <c r="AC414" s="207">
        <f>INDEX(Coefficients!$O$3:$O$7,MATCH(S414,Coefficients!$O$3:$O$7)+1)</f>
        <v>0.4</v>
      </c>
      <c r="AD414" s="212">
        <f>INDEX(Coefficients!$P$3:$P$7,MATCH(S414,Coefficients!$O$3:$O$7))</f>
        <v>50</v>
      </c>
      <c r="AE414" s="212">
        <f>INDEX(Coefficients!$P$3:$P$7,MATCH(S414,Coefficients!$O$3:$O$7)+1)</f>
        <v>41.8</v>
      </c>
      <c r="AF414" s="212">
        <f t="shared" si="598"/>
        <v>44.26</v>
      </c>
      <c r="AG414" s="136">
        <f t="shared" si="599"/>
        <v>2028</v>
      </c>
      <c r="AH414" s="137">
        <f t="shared" si="600"/>
        <v>20.336000000000002</v>
      </c>
      <c r="AI414" s="207">
        <f t="shared" si="620"/>
        <v>570.66700000000003</v>
      </c>
      <c r="AJ414" s="213">
        <f t="shared" si="621"/>
        <v>19.678172413793103</v>
      </c>
      <c r="AK414" s="136">
        <v>40</v>
      </c>
      <c r="AL414" s="137">
        <f t="shared" si="601"/>
        <v>60.71875</v>
      </c>
      <c r="AM414" s="214">
        <f t="shared" si="602"/>
        <v>0.9802195753468812</v>
      </c>
      <c r="AN414" s="207">
        <f>INDEX(Coefficients!$K$3:$K$10,MATCH(S414,Coefficients!$K$3:$K$10))</f>
        <v>0.35</v>
      </c>
      <c r="AO414" s="207">
        <f>INDEX(Coefficients!$K$3:$K$10,MATCH(S414,Coefficients!$K$3:$K$10)+1)</f>
        <v>0.4</v>
      </c>
      <c r="AP414" s="207">
        <f>INDEX(Coefficients!$L$3:$L$10,MATCH(S414,Coefficients!$K$3:$K$10))</f>
        <v>0.19142307491680963</v>
      </c>
      <c r="AQ414" s="207">
        <f>INDEX(Coefficients!$L$3:$L$10,MATCH(S414,Coefficients!$K$3:$K$10)+1)</f>
        <v>0.35425563574488944</v>
      </c>
      <c r="AR414" s="214">
        <f>INDEX(Coefficients!$M$3:$M$10,MATCH(S414,Coefficients!$K$3:$K$10))</f>
        <v>0.20023799980895765</v>
      </c>
      <c r="AS414" s="214">
        <f>INDEX(Coefficients!$M$3:$M$10,MATCH(S414,Coefficients!$K$3:$K$10)+1)</f>
        <v>0.20987997823914079</v>
      </c>
      <c r="AT414" s="92">
        <f t="shared" si="622"/>
        <v>2.5655609924804158E-5</v>
      </c>
      <c r="AU414" s="140">
        <f t="shared" si="603"/>
        <v>0.20409479118103091</v>
      </c>
      <c r="AV414" s="215">
        <f t="shared" si="623"/>
        <v>1.2903708090730619E-5</v>
      </c>
      <c r="AW414" s="118">
        <f t="shared" si="624"/>
        <v>4.0720136134478745E-2</v>
      </c>
      <c r="AX414" s="136">
        <f t="shared" si="604"/>
        <v>0.71366705445737511</v>
      </c>
      <c r="AY414" s="205">
        <f t="shared" si="605"/>
        <v>84.741590689541354</v>
      </c>
      <c r="AZ414" s="137">
        <f t="shared" si="606"/>
        <v>444.19999999999982</v>
      </c>
      <c r="BA414" s="213">
        <f t="shared" si="625"/>
        <v>11688.899999999998</v>
      </c>
      <c r="BB414" s="228">
        <f t="shared" si="626"/>
        <v>7.6582448275862053E-4</v>
      </c>
      <c r="BC414" s="136" t="str">
        <f t="shared" si="607"/>
        <v>YES</v>
      </c>
      <c r="BD414" s="209">
        <f t="shared" si="608"/>
        <v>3.0535768220778463</v>
      </c>
      <c r="BE414" s="55">
        <f t="shared" si="609"/>
        <v>6.1071536441556926E-2</v>
      </c>
      <c r="BF414" s="126">
        <f t="shared" si="610"/>
        <v>1.9243506790419007</v>
      </c>
      <c r="BG414" s="46">
        <f t="shared" si="627"/>
        <v>-0.80305199077617828</v>
      </c>
      <c r="BH414" s="204">
        <f>VLOOKUP(M414,Coefficients!$E$4:$I$7,3)</f>
        <v>0.43099999999999999</v>
      </c>
      <c r="BI414" s="136">
        <f t="shared" si="628"/>
        <v>2.5000000000000001E-2</v>
      </c>
      <c r="BJ414" s="50">
        <f t="shared" si="629"/>
        <v>0.42753230775862072</v>
      </c>
      <c r="BK414" s="134">
        <f t="shared" si="630"/>
        <v>12.316310037500619</v>
      </c>
      <c r="BL414" s="46"/>
      <c r="CB414" s="205" t="str">
        <f t="shared" si="611"/>
        <v>splash</v>
      </c>
      <c r="CC414" s="212">
        <f t="shared" si="612"/>
        <v>1</v>
      </c>
      <c r="CD414" s="205">
        <f>IF(CB414="atmospheric",IF(CC414&gt;=1,Coefficients!$T$5,Coefficients!$T$4),Coefficients!$T$3)</f>
        <v>7.35</v>
      </c>
      <c r="CE414" s="136">
        <f>IF(S414&lt;Coefficients!$V$3,Coefficients!$X$3-(Coefficients!$X$4-Coefficients!$X$3)*(Coefficients!$V$3-S414)/(Coefficients!$V$4-Coefficients!$V$3),IF(S414&gt;Coefficients!$V$6,(Coefficients!$X$6-Coefficients!$X$5)*(S414-Coefficients!$V$6)/(Coefficients!$V$6-Coefficients!$V$5)+Coefficients!$X$6,VLOOKUP(S414,Coefficients!$V$3:$X$6,3)))</f>
        <v>5.1999999999999975</v>
      </c>
      <c r="CF414" s="119">
        <f t="shared" si="631"/>
        <v>1.6409601519999992E-4</v>
      </c>
      <c r="CG414" s="136">
        <f>VLOOKUP(CB414,Coefficients!$Z$4:$AD$7,4,FALSE)</f>
        <v>0.26500000000000001</v>
      </c>
      <c r="CH414" s="136">
        <f>VLOOKUP(CB414,Coefficients!$Z$4:$AD$7,2,FALSE)</f>
        <v>0.37</v>
      </c>
      <c r="CI414" s="214">
        <f t="shared" si="613"/>
        <v>6.6799856195524656</v>
      </c>
      <c r="CJ414" s="47">
        <f t="shared" si="614"/>
        <v>0.44698060631460945</v>
      </c>
      <c r="CK414" s="34">
        <v>3.35</v>
      </c>
      <c r="CL414" s="52">
        <f t="shared" si="632"/>
        <v>0.13342704666107744</v>
      </c>
      <c r="CM414" s="204">
        <f>VLOOKUP(N414,Coefficients!$E$12:$I$16,3)</f>
        <v>6.0350000000000001</v>
      </c>
      <c r="CN414" s="205">
        <f t="shared" si="633"/>
        <v>2.5000000000000001E-2</v>
      </c>
      <c r="CO414" s="203">
        <f t="shared" si="634"/>
        <v>5.9864442629310348</v>
      </c>
      <c r="CP414" s="189">
        <f t="shared" si="635"/>
        <v>172.45691665038572</v>
      </c>
      <c r="DV414" s="48">
        <f t="shared" si="636"/>
        <v>8.1485947424513074E-3</v>
      </c>
    </row>
    <row r="415" spans="1:126" s="135" customFormat="1" outlineLevel="1">
      <c r="A415" s="133"/>
      <c r="B415" s="56" t="s">
        <v>89</v>
      </c>
      <c r="C415" s="56" t="s">
        <v>194</v>
      </c>
      <c r="D415" s="56">
        <v>2028</v>
      </c>
      <c r="E415" s="57">
        <f>'CSIRO Mk3.5 (Drier)'!N57</f>
        <v>20.388000000000002</v>
      </c>
      <c r="F415" s="57">
        <f>'CSIRO Mk3.5 (Drier)'!T57</f>
        <v>60.671875</v>
      </c>
      <c r="G415" s="57">
        <f>'CSIRO Mk3.5 (Drier)'!L57</f>
        <v>447.3499999999998</v>
      </c>
      <c r="H415" s="146">
        <f t="shared" si="585"/>
        <v>2007</v>
      </c>
      <c r="I415" s="141" t="str">
        <f t="shared" si="586"/>
        <v>Pile No 243 @ Berth 107</v>
      </c>
      <c r="J415" s="205" t="str">
        <f t="shared" si="587"/>
        <v>splash</v>
      </c>
      <c r="K415" s="212">
        <f t="shared" si="588"/>
        <v>1</v>
      </c>
      <c r="L415" s="146" t="str">
        <f t="shared" si="589"/>
        <v>C1</v>
      </c>
      <c r="M415" s="146" t="str">
        <f t="shared" si="590"/>
        <v>CB4</v>
      </c>
      <c r="N415" s="146" t="str">
        <f t="shared" si="591"/>
        <v>CL5</v>
      </c>
      <c r="O415" s="146">
        <f t="shared" si="592"/>
        <v>0</v>
      </c>
      <c r="P415" s="146">
        <f t="shared" si="593"/>
        <v>50</v>
      </c>
      <c r="Q415" s="146">
        <f t="shared" si="594"/>
        <v>1200</v>
      </c>
      <c r="R415" s="146">
        <f t="shared" si="595"/>
        <v>60</v>
      </c>
      <c r="S415" s="146">
        <f t="shared" si="596"/>
        <v>0.37</v>
      </c>
      <c r="T415" s="146">
        <f t="shared" si="597"/>
        <v>310</v>
      </c>
      <c r="U415" s="205"/>
      <c r="V415" s="237">
        <f t="shared" si="616"/>
        <v>6.3600282365265895E-2</v>
      </c>
      <c r="W415" s="214">
        <f t="shared" si="617"/>
        <v>2.0507879752273492</v>
      </c>
      <c r="X415" s="205"/>
      <c r="Y415" s="238">
        <f t="shared" si="618"/>
        <v>0.1461007751330673</v>
      </c>
      <c r="Z415" s="214">
        <f t="shared" si="619"/>
        <v>0.48943759669577547</v>
      </c>
      <c r="AA415" s="205"/>
      <c r="AB415" s="207">
        <f>INDEX(Coefficients!$O$3:$O$7,MATCH(S415,Coefficients!$O$3:$O$7))</f>
        <v>0.3</v>
      </c>
      <c r="AC415" s="207">
        <f>INDEX(Coefficients!$O$3:$O$7,MATCH(S415,Coefficients!$O$3:$O$7)+1)</f>
        <v>0.4</v>
      </c>
      <c r="AD415" s="212">
        <f>INDEX(Coefficients!$P$3:$P$7,MATCH(S415,Coefficients!$O$3:$O$7))</f>
        <v>50</v>
      </c>
      <c r="AE415" s="212">
        <f>INDEX(Coefficients!$P$3:$P$7,MATCH(S415,Coefficients!$O$3:$O$7)+1)</f>
        <v>41.8</v>
      </c>
      <c r="AF415" s="212">
        <f t="shared" si="598"/>
        <v>44.26</v>
      </c>
      <c r="AG415" s="136">
        <f t="shared" si="599"/>
        <v>2028</v>
      </c>
      <c r="AH415" s="137">
        <f t="shared" si="600"/>
        <v>20.388000000000002</v>
      </c>
      <c r="AI415" s="207">
        <f t="shared" si="620"/>
        <v>591.05500000000006</v>
      </c>
      <c r="AJ415" s="213">
        <f t="shared" si="621"/>
        <v>20.381206896551728</v>
      </c>
      <c r="AK415" s="136">
        <v>41</v>
      </c>
      <c r="AL415" s="137">
        <f t="shared" si="601"/>
        <v>60.671875</v>
      </c>
      <c r="AM415" s="214">
        <f t="shared" si="602"/>
        <v>1.0238890434612276</v>
      </c>
      <c r="AN415" s="207">
        <f>INDEX(Coefficients!$K$3:$K$10,MATCH(S415,Coefficients!$K$3:$K$10))</f>
        <v>0.35</v>
      </c>
      <c r="AO415" s="207">
        <f>INDEX(Coefficients!$K$3:$K$10,MATCH(S415,Coefficients!$K$3:$K$10)+1)</f>
        <v>0.4</v>
      </c>
      <c r="AP415" s="207">
        <f>INDEX(Coefficients!$L$3:$L$10,MATCH(S415,Coefficients!$K$3:$K$10))</f>
        <v>0.19142307491680963</v>
      </c>
      <c r="AQ415" s="207">
        <f>INDEX(Coefficients!$L$3:$L$10,MATCH(S415,Coefficients!$K$3:$K$10)+1)</f>
        <v>0.35425563574488944</v>
      </c>
      <c r="AR415" s="214">
        <f>INDEX(Coefficients!$M$3:$M$10,MATCH(S415,Coefficients!$K$3:$K$10))</f>
        <v>0.20023799980895765</v>
      </c>
      <c r="AS415" s="214">
        <f>INDEX(Coefficients!$M$3:$M$10,MATCH(S415,Coefficients!$K$3:$K$10)+1)</f>
        <v>0.20987997823914079</v>
      </c>
      <c r="AT415" s="92">
        <f t="shared" si="622"/>
        <v>2.5655609924804158E-5</v>
      </c>
      <c r="AU415" s="140">
        <f t="shared" si="603"/>
        <v>0.20409479118103091</v>
      </c>
      <c r="AV415" s="215">
        <f t="shared" si="623"/>
        <v>1.2903708090730619E-5</v>
      </c>
      <c r="AW415" s="118">
        <f t="shared" si="624"/>
        <v>4.0720136134478745E-2</v>
      </c>
      <c r="AX415" s="136">
        <f t="shared" si="604"/>
        <v>0.71366705445737511</v>
      </c>
      <c r="AY415" s="205">
        <f t="shared" si="605"/>
        <v>84.741590689541354</v>
      </c>
      <c r="AZ415" s="137">
        <f t="shared" si="606"/>
        <v>447.3499999999998</v>
      </c>
      <c r="BA415" s="213">
        <f t="shared" si="625"/>
        <v>12136.249999999998</v>
      </c>
      <c r="BB415" s="228">
        <f t="shared" si="626"/>
        <v>7.9513362068965511E-4</v>
      </c>
      <c r="BC415" s="136" t="str">
        <f t="shared" si="607"/>
        <v>YES</v>
      </c>
      <c r="BD415" s="209">
        <f t="shared" si="608"/>
        <v>3.1800141182632951</v>
      </c>
      <c r="BE415" s="55">
        <f t="shared" si="609"/>
        <v>6.3600282365265895E-2</v>
      </c>
      <c r="BF415" s="126">
        <f t="shared" si="610"/>
        <v>2.0507879752273492</v>
      </c>
      <c r="BG415" s="46">
        <f t="shared" si="627"/>
        <v>-0.79489710382677381</v>
      </c>
      <c r="BH415" s="204">
        <f>VLOOKUP(M415,Coefficients!$E$4:$I$7,3)</f>
        <v>0.43099999999999999</v>
      </c>
      <c r="BI415" s="136">
        <f t="shared" si="628"/>
        <v>7.2999999999999995E-2</v>
      </c>
      <c r="BJ415" s="50">
        <f t="shared" si="629"/>
        <v>0.44299391258620702</v>
      </c>
      <c r="BK415" s="134">
        <f t="shared" si="630"/>
        <v>12.759303950086826</v>
      </c>
      <c r="BL415" s="46"/>
      <c r="CB415" s="205" t="str">
        <f t="shared" si="611"/>
        <v>splash</v>
      </c>
      <c r="CC415" s="212">
        <f t="shared" si="612"/>
        <v>1</v>
      </c>
      <c r="CD415" s="205">
        <f>IF(CB415="atmospheric",IF(CC415&gt;=1,Coefficients!$T$5,Coefficients!$T$4),Coefficients!$T$3)</f>
        <v>7.35</v>
      </c>
      <c r="CE415" s="136">
        <f>IF(S415&lt;Coefficients!$V$3,Coefficients!$X$3-(Coefficients!$X$4-Coefficients!$X$3)*(Coefficients!$V$3-S415)/(Coefficients!$V$4-Coefficients!$V$3),IF(S415&gt;Coefficients!$V$6,(Coefficients!$X$6-Coefficients!$X$5)*(S415-Coefficients!$V$6)/(Coefficients!$V$6-Coefficients!$V$5)+Coefficients!$X$6,VLOOKUP(S415,Coefficients!$V$3:$X$6,3)))</f>
        <v>5.1999999999999975</v>
      </c>
      <c r="CF415" s="119">
        <f t="shared" si="631"/>
        <v>1.6409601519999992E-4</v>
      </c>
      <c r="CG415" s="136">
        <f>VLOOKUP(CB415,Coefficients!$Z$4:$AD$7,4,FALSE)</f>
        <v>0.26500000000000001</v>
      </c>
      <c r="CH415" s="136">
        <f>VLOOKUP(CB415,Coefficients!$Z$4:$AD$7,2,FALSE)</f>
        <v>0.37</v>
      </c>
      <c r="CI415" s="214">
        <f t="shared" si="613"/>
        <v>6.6673418074094881</v>
      </c>
      <c r="CJ415" s="47">
        <f t="shared" si="614"/>
        <v>0.48943759669577547</v>
      </c>
      <c r="CK415" s="34">
        <v>3.35</v>
      </c>
      <c r="CL415" s="52">
        <f t="shared" si="632"/>
        <v>0.1461007751330673</v>
      </c>
      <c r="CM415" s="204">
        <f>VLOOKUP(N415,Coefficients!$E$12:$I$16,3)</f>
        <v>6.0350000000000001</v>
      </c>
      <c r="CN415" s="205">
        <f t="shared" si="633"/>
        <v>7.2999999999999995E-2</v>
      </c>
      <c r="CO415" s="203">
        <f t="shared" si="634"/>
        <v>6.2029426043103468</v>
      </c>
      <c r="CP415" s="189">
        <f t="shared" si="635"/>
        <v>178.65985925469607</v>
      </c>
      <c r="DV415" s="48">
        <f t="shared" si="636"/>
        <v>9.2920505522472979E-3</v>
      </c>
    </row>
    <row r="416" spans="1:126" s="135" customFormat="1" outlineLevel="1">
      <c r="A416" s="133"/>
      <c r="B416" s="56" t="s">
        <v>89</v>
      </c>
      <c r="C416" s="56" t="s">
        <v>194</v>
      </c>
      <c r="D416" s="56">
        <v>2030</v>
      </c>
      <c r="E416" s="57">
        <f>'CSIRO Mk3.5 (Drier)'!N58</f>
        <v>20.440000000000001</v>
      </c>
      <c r="F416" s="57">
        <f>'CSIRO Mk3.5 (Drier)'!T58</f>
        <v>60.625</v>
      </c>
      <c r="G416" s="57">
        <f>'CSIRO Mk3.5 (Drier)'!L58</f>
        <v>450.5</v>
      </c>
      <c r="H416" s="146">
        <f t="shared" si="585"/>
        <v>2007</v>
      </c>
      <c r="I416" s="141" t="str">
        <f t="shared" si="586"/>
        <v>Pile No 243 @ Berth 107</v>
      </c>
      <c r="J416" s="205" t="str">
        <f t="shared" si="587"/>
        <v>splash</v>
      </c>
      <c r="K416" s="212">
        <f t="shared" si="588"/>
        <v>1</v>
      </c>
      <c r="L416" s="146" t="str">
        <f t="shared" si="589"/>
        <v>C1</v>
      </c>
      <c r="M416" s="146" t="str">
        <f t="shared" si="590"/>
        <v>CB4</v>
      </c>
      <c r="N416" s="146" t="str">
        <f t="shared" si="591"/>
        <v>CL5</v>
      </c>
      <c r="O416" s="146">
        <f t="shared" si="592"/>
        <v>0</v>
      </c>
      <c r="P416" s="146">
        <f t="shared" si="593"/>
        <v>50</v>
      </c>
      <c r="Q416" s="146">
        <f t="shared" si="594"/>
        <v>1200</v>
      </c>
      <c r="R416" s="146">
        <f t="shared" si="595"/>
        <v>60</v>
      </c>
      <c r="S416" s="146">
        <f t="shared" si="596"/>
        <v>0.37</v>
      </c>
      <c r="T416" s="146">
        <f t="shared" si="597"/>
        <v>310</v>
      </c>
      <c r="U416" s="205"/>
      <c r="V416" s="237">
        <f t="shared" si="616"/>
        <v>6.2534266253955112E-2</v>
      </c>
      <c r="W416" s="214">
        <f t="shared" si="617"/>
        <v>1.9974871696618102</v>
      </c>
      <c r="X416" s="205"/>
      <c r="Y416" s="238">
        <f t="shared" si="618"/>
        <v>0.14651258577497056</v>
      </c>
      <c r="Z416" s="214">
        <f t="shared" si="619"/>
        <v>0.49081716234615136</v>
      </c>
      <c r="AA416" s="205"/>
      <c r="AB416" s="207">
        <f>INDEX(Coefficients!$O$3:$O$7,MATCH(S416,Coefficients!$O$3:$O$7))</f>
        <v>0.3</v>
      </c>
      <c r="AC416" s="207">
        <f>INDEX(Coefficients!$O$3:$O$7,MATCH(S416,Coefficients!$O$3:$O$7)+1)</f>
        <v>0.4</v>
      </c>
      <c r="AD416" s="212">
        <f>INDEX(Coefficients!$P$3:$P$7,MATCH(S416,Coefficients!$O$3:$O$7))</f>
        <v>50</v>
      </c>
      <c r="AE416" s="212">
        <f>INDEX(Coefficients!$P$3:$P$7,MATCH(S416,Coefficients!$O$3:$O$7)+1)</f>
        <v>41.8</v>
      </c>
      <c r="AF416" s="212">
        <f t="shared" si="598"/>
        <v>44.26</v>
      </c>
      <c r="AG416" s="136">
        <f t="shared" si="599"/>
        <v>2030</v>
      </c>
      <c r="AH416" s="137">
        <f t="shared" si="600"/>
        <v>20.440000000000001</v>
      </c>
      <c r="AI416" s="207">
        <f t="shared" si="620"/>
        <v>611.49500000000012</v>
      </c>
      <c r="AJ416" s="213">
        <f t="shared" si="621"/>
        <v>19.725645161290327</v>
      </c>
      <c r="AK416" s="136">
        <v>42</v>
      </c>
      <c r="AL416" s="137">
        <f t="shared" si="601"/>
        <v>60.625</v>
      </c>
      <c r="AM416" s="214">
        <f t="shared" si="602"/>
        <v>0.98311530973222405</v>
      </c>
      <c r="AN416" s="207">
        <f>INDEX(Coefficients!$K$3:$K$10,MATCH(S416,Coefficients!$K$3:$K$10))</f>
        <v>0.35</v>
      </c>
      <c r="AO416" s="207">
        <f>INDEX(Coefficients!$K$3:$K$10,MATCH(S416,Coefficients!$K$3:$K$10)+1)</f>
        <v>0.4</v>
      </c>
      <c r="AP416" s="207">
        <f>INDEX(Coefficients!$L$3:$L$10,MATCH(S416,Coefficients!$K$3:$K$10))</f>
        <v>0.19142307491680963</v>
      </c>
      <c r="AQ416" s="207">
        <f>INDEX(Coefficients!$L$3:$L$10,MATCH(S416,Coefficients!$K$3:$K$10)+1)</f>
        <v>0.35425563574488944</v>
      </c>
      <c r="AR416" s="214">
        <f>INDEX(Coefficients!$M$3:$M$10,MATCH(S416,Coefficients!$K$3:$K$10))</f>
        <v>0.20023799980895765</v>
      </c>
      <c r="AS416" s="214">
        <f>INDEX(Coefficients!$M$3:$M$10,MATCH(S416,Coefficients!$K$3:$K$10)+1)</f>
        <v>0.20987997823914079</v>
      </c>
      <c r="AT416" s="92">
        <f t="shared" si="622"/>
        <v>2.5655609924804158E-5</v>
      </c>
      <c r="AU416" s="140">
        <f t="shared" si="603"/>
        <v>0.20409479118103091</v>
      </c>
      <c r="AV416" s="215">
        <f t="shared" si="623"/>
        <v>1.2729260971561098E-5</v>
      </c>
      <c r="AW416" s="118">
        <f t="shared" si="624"/>
        <v>4.0169634651424167E-2</v>
      </c>
      <c r="AX416" s="136">
        <f t="shared" si="604"/>
        <v>0.71366705445737511</v>
      </c>
      <c r="AY416" s="205">
        <f t="shared" si="605"/>
        <v>84.741590689541354</v>
      </c>
      <c r="AZ416" s="137">
        <f t="shared" si="606"/>
        <v>450.5</v>
      </c>
      <c r="BA416" s="213">
        <f t="shared" si="625"/>
        <v>12586.749999999998</v>
      </c>
      <c r="BB416" s="228">
        <f t="shared" si="626"/>
        <v>7.7144596774193536E-4</v>
      </c>
      <c r="BC416" s="136" t="str">
        <f t="shared" si="607"/>
        <v>YES</v>
      </c>
      <c r="BD416" s="209">
        <f t="shared" si="608"/>
        <v>3.1267133126977558</v>
      </c>
      <c r="BE416" s="55">
        <f t="shared" si="609"/>
        <v>6.2534266253955112E-2</v>
      </c>
      <c r="BF416" s="126">
        <f t="shared" si="610"/>
        <v>1.9974871696618102</v>
      </c>
      <c r="BG416" s="46">
        <f t="shared" si="627"/>
        <v>-0.80853101949441541</v>
      </c>
      <c r="BH416" s="204">
        <f>VLOOKUP(M416,Coefficients!$E$4:$I$7,3)</f>
        <v>0.43099999999999999</v>
      </c>
      <c r="BI416" s="136">
        <f t="shared" si="628"/>
        <v>2.5000000000000001E-2</v>
      </c>
      <c r="BJ416" s="50">
        <f t="shared" si="629"/>
        <v>0.42804382661290324</v>
      </c>
      <c r="BK416" s="134">
        <f t="shared" si="630"/>
        <v>13.187347776699729</v>
      </c>
      <c r="BL416" s="46"/>
      <c r="CB416" s="205" t="str">
        <f t="shared" si="611"/>
        <v>splash</v>
      </c>
      <c r="CC416" s="212">
        <f t="shared" si="612"/>
        <v>1</v>
      </c>
      <c r="CD416" s="205">
        <f>IF(CB416="atmospheric",IF(CC416&gt;=1,Coefficients!$T$5,Coefficients!$T$4),Coefficients!$T$3)</f>
        <v>7.35</v>
      </c>
      <c r="CE416" s="136">
        <f>IF(S416&lt;Coefficients!$V$3,Coefficients!$X$3-(Coefficients!$X$4-Coefficients!$X$3)*(Coefficients!$V$3-S416)/(Coefficients!$V$4-Coefficients!$V$3),IF(S416&gt;Coefficients!$V$6,(Coefficients!$X$6-Coefficients!$X$5)*(S416-Coefficients!$V$6)/(Coefficients!$V$6-Coefficients!$V$5)+Coefficients!$X$6,VLOOKUP(S416,Coefficients!$V$3:$X$6,3)))</f>
        <v>5.1999999999999975</v>
      </c>
      <c r="CF416" s="119">
        <f t="shared" si="631"/>
        <v>1.6409601519999992E-4</v>
      </c>
      <c r="CG416" s="136">
        <f>VLOOKUP(CB416,Coefficients!$Z$4:$AD$7,4,FALSE)</f>
        <v>0.26500000000000001</v>
      </c>
      <c r="CH416" s="136">
        <f>VLOOKUP(CB416,Coefficients!$Z$4:$AD$7,2,FALSE)</f>
        <v>0.37</v>
      </c>
      <c r="CI416" s="214">
        <f t="shared" si="613"/>
        <v>6.679193938493909</v>
      </c>
      <c r="CJ416" s="47">
        <f t="shared" si="614"/>
        <v>0.49081716234615136</v>
      </c>
      <c r="CK416" s="34">
        <v>3.35</v>
      </c>
      <c r="CL416" s="52">
        <f t="shared" si="632"/>
        <v>0.14651258577497056</v>
      </c>
      <c r="CM416" s="204">
        <f>VLOOKUP(N416,Coefficients!$E$12:$I$16,3)</f>
        <v>6.0350000000000001</v>
      </c>
      <c r="CN416" s="205">
        <f t="shared" si="633"/>
        <v>2.5000000000000001E-2</v>
      </c>
      <c r="CO416" s="203">
        <f t="shared" si="634"/>
        <v>5.9936067137096778</v>
      </c>
      <c r="CP416" s="189">
        <f t="shared" si="635"/>
        <v>184.65346596840575</v>
      </c>
      <c r="DV416" s="48">
        <f t="shared" si="636"/>
        <v>9.1620570484074459E-3</v>
      </c>
    </row>
    <row r="417" spans="1:126" s="135" customFormat="1" outlineLevel="1">
      <c r="A417" s="133"/>
      <c r="B417" s="56" t="s">
        <v>89</v>
      </c>
      <c r="C417" s="56" t="s">
        <v>194</v>
      </c>
      <c r="D417" s="56">
        <v>2031</v>
      </c>
      <c r="E417" s="57">
        <f>'CSIRO Mk3.5 (Drier)'!N59</f>
        <v>20.487000000000002</v>
      </c>
      <c r="F417" s="57">
        <f>'CSIRO Mk3.5 (Drier)'!T59</f>
        <v>60.559687500000003</v>
      </c>
      <c r="G417" s="57">
        <f>'CSIRO Mk3.5 (Drier)'!L59</f>
        <v>454.15</v>
      </c>
      <c r="H417" s="146">
        <f t="shared" si="585"/>
        <v>2007</v>
      </c>
      <c r="I417" s="141" t="str">
        <f t="shared" si="586"/>
        <v>Pile No 243 @ Berth 107</v>
      </c>
      <c r="J417" s="205" t="str">
        <f t="shared" si="587"/>
        <v>splash</v>
      </c>
      <c r="K417" s="212">
        <f t="shared" si="588"/>
        <v>1</v>
      </c>
      <c r="L417" s="146" t="str">
        <f t="shared" si="589"/>
        <v>C1</v>
      </c>
      <c r="M417" s="146" t="str">
        <f t="shared" si="590"/>
        <v>CB4</v>
      </c>
      <c r="N417" s="146" t="str">
        <f t="shared" si="591"/>
        <v>CL5</v>
      </c>
      <c r="O417" s="146">
        <f t="shared" si="592"/>
        <v>0</v>
      </c>
      <c r="P417" s="146">
        <f t="shared" si="593"/>
        <v>50</v>
      </c>
      <c r="Q417" s="146">
        <f t="shared" si="594"/>
        <v>1200</v>
      </c>
      <c r="R417" s="146">
        <f t="shared" si="595"/>
        <v>60</v>
      </c>
      <c r="S417" s="146">
        <f t="shared" si="596"/>
        <v>0.37</v>
      </c>
      <c r="T417" s="146">
        <f t="shared" si="597"/>
        <v>310</v>
      </c>
      <c r="U417" s="205"/>
      <c r="V417" s="237">
        <f t="shared" si="616"/>
        <v>6.3252010439758394E-2</v>
      </c>
      <c r="W417" s="214">
        <f t="shared" si="617"/>
        <v>2.033374378951974</v>
      </c>
      <c r="X417" s="205"/>
      <c r="Y417" s="238">
        <f t="shared" si="618"/>
        <v>0.15301566733360081</v>
      </c>
      <c r="Z417" s="214">
        <f t="shared" si="619"/>
        <v>0.51260248556756272</v>
      </c>
      <c r="AA417" s="205"/>
      <c r="AB417" s="207">
        <f>INDEX(Coefficients!$O$3:$O$7,MATCH(S417,Coefficients!$O$3:$O$7))</f>
        <v>0.3</v>
      </c>
      <c r="AC417" s="207">
        <f>INDEX(Coefficients!$O$3:$O$7,MATCH(S417,Coefficients!$O$3:$O$7)+1)</f>
        <v>0.4</v>
      </c>
      <c r="AD417" s="212">
        <f>INDEX(Coefficients!$P$3:$P$7,MATCH(S417,Coefficients!$O$3:$O$7))</f>
        <v>50</v>
      </c>
      <c r="AE417" s="212">
        <f>INDEX(Coefficients!$P$3:$P$7,MATCH(S417,Coefficients!$O$3:$O$7)+1)</f>
        <v>41.8</v>
      </c>
      <c r="AF417" s="212">
        <f t="shared" si="598"/>
        <v>44.26</v>
      </c>
      <c r="AG417" s="136">
        <f t="shared" si="599"/>
        <v>2031</v>
      </c>
      <c r="AH417" s="137">
        <f t="shared" si="600"/>
        <v>20.487000000000002</v>
      </c>
      <c r="AI417" s="207">
        <f t="shared" si="620"/>
        <v>631.98200000000008</v>
      </c>
      <c r="AJ417" s="213">
        <f t="shared" si="621"/>
        <v>19.749437500000003</v>
      </c>
      <c r="AK417" s="136">
        <v>43</v>
      </c>
      <c r="AL417" s="137">
        <f t="shared" si="601"/>
        <v>60.559687500000003</v>
      </c>
      <c r="AM417" s="214">
        <f t="shared" si="602"/>
        <v>0.98456945277555907</v>
      </c>
      <c r="AN417" s="207">
        <f>INDEX(Coefficients!$K$3:$K$10,MATCH(S417,Coefficients!$K$3:$K$10))</f>
        <v>0.35</v>
      </c>
      <c r="AO417" s="207">
        <f>INDEX(Coefficients!$K$3:$K$10,MATCH(S417,Coefficients!$K$3:$K$10)+1)</f>
        <v>0.4</v>
      </c>
      <c r="AP417" s="207">
        <f>INDEX(Coefficients!$L$3:$L$10,MATCH(S417,Coefficients!$K$3:$K$10))</f>
        <v>0.19142307491680963</v>
      </c>
      <c r="AQ417" s="207">
        <f>INDEX(Coefficients!$L$3:$L$10,MATCH(S417,Coefficients!$K$3:$K$10)+1)</f>
        <v>0.35425563574488944</v>
      </c>
      <c r="AR417" s="214">
        <f>INDEX(Coefficients!$M$3:$M$10,MATCH(S417,Coefficients!$K$3:$K$10))</f>
        <v>0.20023799980895765</v>
      </c>
      <c r="AS417" s="214">
        <f>INDEX(Coefficients!$M$3:$M$10,MATCH(S417,Coefficients!$K$3:$K$10)+1)</f>
        <v>0.20987997823914079</v>
      </c>
      <c r="AT417" s="92">
        <f t="shared" si="622"/>
        <v>2.5655609924804158E-5</v>
      </c>
      <c r="AU417" s="140">
        <f t="shared" si="603"/>
        <v>0.20409479118103091</v>
      </c>
      <c r="AV417" s="215">
        <f t="shared" si="623"/>
        <v>1.2647045275752315E-5</v>
      </c>
      <c r="AW417" s="118">
        <f t="shared" si="624"/>
        <v>3.9910187188556538E-2</v>
      </c>
      <c r="AX417" s="136">
        <f t="shared" si="604"/>
        <v>0.71366705445737511</v>
      </c>
      <c r="AY417" s="205">
        <f t="shared" si="605"/>
        <v>84.741590689541354</v>
      </c>
      <c r="AZ417" s="137">
        <f t="shared" si="606"/>
        <v>454.15</v>
      </c>
      <c r="BA417" s="213">
        <f t="shared" si="625"/>
        <v>13040.899999999998</v>
      </c>
      <c r="BB417" s="228">
        <f t="shared" si="626"/>
        <v>7.7430343749999983E-4</v>
      </c>
      <c r="BC417" s="136" t="str">
        <f t="shared" si="607"/>
        <v>YES</v>
      </c>
      <c r="BD417" s="209">
        <f t="shared" si="608"/>
        <v>3.1626005219879194</v>
      </c>
      <c r="BE417" s="55">
        <f t="shared" si="609"/>
        <v>6.3252010439758394E-2</v>
      </c>
      <c r="BF417" s="126">
        <f t="shared" si="610"/>
        <v>2.033374378951974</v>
      </c>
      <c r="BG417" s="46">
        <f t="shared" si="627"/>
        <v>-0.81105819125548662</v>
      </c>
      <c r="BH417" s="204">
        <f>VLOOKUP(M417,Coefficients!$E$4:$I$7,3)</f>
        <v>0.43099999999999999</v>
      </c>
      <c r="BI417" s="136">
        <f t="shared" si="628"/>
        <v>2.5000000000000001E-2</v>
      </c>
      <c r="BJ417" s="50">
        <f t="shared" si="629"/>
        <v>0.42830018906250006</v>
      </c>
      <c r="BK417" s="134">
        <f t="shared" si="630"/>
        <v>13.61564796576223</v>
      </c>
      <c r="BL417" s="46"/>
      <c r="CB417" s="205" t="str">
        <f t="shared" si="611"/>
        <v>splash</v>
      </c>
      <c r="CC417" s="212">
        <f t="shared" si="612"/>
        <v>1</v>
      </c>
      <c r="CD417" s="205">
        <f>IF(CB417="atmospheric",IF(CC417&gt;=1,Coefficients!$T$5,Coefficients!$T$4),Coefficients!$T$3)</f>
        <v>7.35</v>
      </c>
      <c r="CE417" s="136">
        <f>IF(S417&lt;Coefficients!$V$3,Coefficients!$X$3-(Coefficients!$X$4-Coefficients!$X$3)*(Coefficients!$V$3-S417)/(Coefficients!$V$4-Coefficients!$V$3),IF(S417&gt;Coefficients!$V$6,(Coefficients!$X$6-Coefficients!$X$5)*(S417-Coefficients!$V$6)/(Coefficients!$V$6-Coefficients!$V$5)+Coefficients!$X$6,VLOOKUP(S417,Coefficients!$V$3:$X$6,3)))</f>
        <v>5.1999999999999975</v>
      </c>
      <c r="CF417" s="119">
        <f t="shared" si="631"/>
        <v>1.6409601519999992E-4</v>
      </c>
      <c r="CG417" s="136">
        <f>VLOOKUP(CB417,Coefficients!$Z$4:$AD$7,4,FALSE)</f>
        <v>0.26500000000000001</v>
      </c>
      <c r="CH417" s="136">
        <f>VLOOKUP(CB417,Coefficients!$Z$4:$AD$7,2,FALSE)</f>
        <v>0.37</v>
      </c>
      <c r="CI417" s="214">
        <f t="shared" si="613"/>
        <v>6.6787447159271869</v>
      </c>
      <c r="CJ417" s="47">
        <f t="shared" si="614"/>
        <v>0.51260248556756272</v>
      </c>
      <c r="CK417" s="34">
        <v>3.35</v>
      </c>
      <c r="CL417" s="52">
        <f t="shared" si="632"/>
        <v>0.15301566733360081</v>
      </c>
      <c r="CM417" s="204">
        <f>VLOOKUP(N417,Coefficients!$E$12:$I$16,3)</f>
        <v>6.0350000000000001</v>
      </c>
      <c r="CN417" s="205">
        <f t="shared" si="633"/>
        <v>2.5000000000000001E-2</v>
      </c>
      <c r="CO417" s="203">
        <f t="shared" si="634"/>
        <v>5.9971963828125006</v>
      </c>
      <c r="CP417" s="189">
        <f t="shared" si="635"/>
        <v>190.65066235121824</v>
      </c>
      <c r="DV417" s="48">
        <f t="shared" si="636"/>
        <v>9.678548587631515E-3</v>
      </c>
    </row>
    <row r="418" spans="1:126" s="135" customFormat="1" outlineLevel="1">
      <c r="A418" s="133"/>
      <c r="B418" s="56" t="s">
        <v>89</v>
      </c>
      <c r="C418" s="56" t="s">
        <v>194</v>
      </c>
      <c r="D418" s="56">
        <v>2032</v>
      </c>
      <c r="E418" s="57">
        <f>'CSIRO Mk3.5 (Drier)'!N60</f>
        <v>20.534000000000002</v>
      </c>
      <c r="F418" s="57">
        <f>'CSIRO Mk3.5 (Drier)'!T60</f>
        <v>60.494374999999998</v>
      </c>
      <c r="G418" s="57">
        <f>'CSIRO Mk3.5 (Drier)'!L60</f>
        <v>457.79999999999995</v>
      </c>
      <c r="H418" s="146">
        <f t="shared" si="585"/>
        <v>2007</v>
      </c>
      <c r="I418" s="141" t="str">
        <f t="shared" si="586"/>
        <v>Pile No 243 @ Berth 107</v>
      </c>
      <c r="J418" s="205" t="str">
        <f t="shared" si="587"/>
        <v>splash</v>
      </c>
      <c r="K418" s="212">
        <f t="shared" si="588"/>
        <v>1</v>
      </c>
      <c r="L418" s="146" t="str">
        <f t="shared" si="589"/>
        <v>C1</v>
      </c>
      <c r="M418" s="146" t="str">
        <f t="shared" si="590"/>
        <v>CB4</v>
      </c>
      <c r="N418" s="146" t="str">
        <f t="shared" si="591"/>
        <v>CL5</v>
      </c>
      <c r="O418" s="146">
        <f t="shared" si="592"/>
        <v>0</v>
      </c>
      <c r="P418" s="146">
        <f t="shared" si="593"/>
        <v>50</v>
      </c>
      <c r="Q418" s="146">
        <f t="shared" si="594"/>
        <v>1200</v>
      </c>
      <c r="R418" s="146">
        <f t="shared" si="595"/>
        <v>60</v>
      </c>
      <c r="S418" s="146">
        <f t="shared" si="596"/>
        <v>0.37</v>
      </c>
      <c r="T418" s="146">
        <f t="shared" si="597"/>
        <v>310</v>
      </c>
      <c r="U418" s="205"/>
      <c r="V418" s="237">
        <f t="shared" si="616"/>
        <v>6.3961663372340993E-2</v>
      </c>
      <c r="W418" s="214">
        <f t="shared" si="617"/>
        <v>2.0688570255811038</v>
      </c>
      <c r="X418" s="205"/>
      <c r="Y418" s="238">
        <f t="shared" si="618"/>
        <v>0.15948696462205228</v>
      </c>
      <c r="Z418" s="214">
        <f t="shared" si="619"/>
        <v>0.53428133148387513</v>
      </c>
      <c r="AA418" s="205"/>
      <c r="AB418" s="207">
        <f>INDEX(Coefficients!$O$3:$O$7,MATCH(S418,Coefficients!$O$3:$O$7))</f>
        <v>0.3</v>
      </c>
      <c r="AC418" s="207">
        <f>INDEX(Coefficients!$O$3:$O$7,MATCH(S418,Coefficients!$O$3:$O$7)+1)</f>
        <v>0.4</v>
      </c>
      <c r="AD418" s="212">
        <f>INDEX(Coefficients!$P$3:$P$7,MATCH(S418,Coefficients!$O$3:$O$7))</f>
        <v>50</v>
      </c>
      <c r="AE418" s="212">
        <f>INDEX(Coefficients!$P$3:$P$7,MATCH(S418,Coefficients!$O$3:$O$7)+1)</f>
        <v>41.8</v>
      </c>
      <c r="AF418" s="212">
        <f t="shared" si="598"/>
        <v>44.26</v>
      </c>
      <c r="AG418" s="136">
        <f t="shared" ref="AG418:AG449" si="637">D418</f>
        <v>2032</v>
      </c>
      <c r="AH418" s="137">
        <f t="shared" ref="AH418:AH449" si="638">E418</f>
        <v>20.534000000000002</v>
      </c>
      <c r="AI418" s="207">
        <f t="shared" si="620"/>
        <v>652.51600000000008</v>
      </c>
      <c r="AJ418" s="213">
        <f t="shared" si="621"/>
        <v>19.773212121212122</v>
      </c>
      <c r="AK418" s="136">
        <v>44</v>
      </c>
      <c r="AL418" s="137">
        <f t="shared" ref="AL418:AL449" si="639">F418</f>
        <v>60.494374999999998</v>
      </c>
      <c r="AM418" s="214">
        <f t="shared" ref="AM418:AM449" si="640">EXP(AF418/RR*(1/293-1/(273+AJ418)))</f>
        <v>0.98602442480159014</v>
      </c>
      <c r="AN418" s="207">
        <f>INDEX(Coefficients!$K$3:$K$10,MATCH(S418,Coefficients!$K$3:$K$10))</f>
        <v>0.35</v>
      </c>
      <c r="AO418" s="207">
        <f>INDEX(Coefficients!$K$3:$K$10,MATCH(S418,Coefficients!$K$3:$K$10)+1)</f>
        <v>0.4</v>
      </c>
      <c r="AP418" s="207">
        <f>INDEX(Coefficients!$L$3:$L$10,MATCH(S418,Coefficients!$K$3:$K$10))</f>
        <v>0.19142307491680963</v>
      </c>
      <c r="AQ418" s="207">
        <f>INDEX(Coefficients!$L$3:$L$10,MATCH(S418,Coefficients!$K$3:$K$10)+1)</f>
        <v>0.35425563574488944</v>
      </c>
      <c r="AR418" s="214">
        <f>INDEX(Coefficients!$M$3:$M$10,MATCH(S418,Coefficients!$K$3:$K$10))</f>
        <v>0.20023799980895765</v>
      </c>
      <c r="AS418" s="214">
        <f>INDEX(Coefficients!$M$3:$M$10,MATCH(S418,Coefficients!$K$3:$K$10)+1)</f>
        <v>0.20987997823914079</v>
      </c>
      <c r="AT418" s="92">
        <f t="shared" si="622"/>
        <v>2.5655609924804158E-5</v>
      </c>
      <c r="AU418" s="140">
        <f t="shared" si="603"/>
        <v>0.20409479118103091</v>
      </c>
      <c r="AV418" s="215">
        <f t="shared" si="623"/>
        <v>1.2567866486422294E-5</v>
      </c>
      <c r="AW418" s="118">
        <f t="shared" si="624"/>
        <v>3.9660323268990834E-2</v>
      </c>
      <c r="AX418" s="136">
        <f t="shared" si="604"/>
        <v>0.71366705445737511</v>
      </c>
      <c r="AY418" s="205">
        <f t="shared" ref="AY418:AY449" si="641">0.75*T418*CaO*AX418*(MCO2_/MCaO)</f>
        <v>84.741590689541354</v>
      </c>
      <c r="AZ418" s="137">
        <f t="shared" ref="AZ418:AZ449" si="642">G418</f>
        <v>457.79999999999995</v>
      </c>
      <c r="BA418" s="213">
        <f t="shared" si="625"/>
        <v>13498.699999999997</v>
      </c>
      <c r="BB418" s="228">
        <f t="shared" si="626"/>
        <v>7.771978787878786E-4</v>
      </c>
      <c r="BC418" s="136" t="str">
        <f t="shared" si="607"/>
        <v>YES</v>
      </c>
      <c r="BD418" s="209">
        <f t="shared" ref="BD418:BD449" si="643">IF(BC418="YES",SQRT((2*AM418*AW418/AY418)*kurban*BB418*(AG418-($C$20-1)))*(1/(AG418-($C$20-1)))^nm*1000,0)</f>
        <v>3.1980831686170497</v>
      </c>
      <c r="BE418" s="55">
        <f t="shared" si="609"/>
        <v>6.3961663372340993E-2</v>
      </c>
      <c r="BF418" s="126">
        <f t="shared" ref="BF418:BF449" si="644">BD418-VLOOKUP($C$20,$AG$386:$BD$456,24)</f>
        <v>2.0688570255811038</v>
      </c>
      <c r="BG418" s="46">
        <f t="shared" si="627"/>
        <v>-0.8134578597259442</v>
      </c>
      <c r="BH418" s="204">
        <f>VLOOKUP(M418,Coefficients!$E$4:$I$7,3)</f>
        <v>0.43099999999999999</v>
      </c>
      <c r="BI418" s="136">
        <f t="shared" si="628"/>
        <v>2.5000000000000001E-2</v>
      </c>
      <c r="BJ418" s="50">
        <f t="shared" si="629"/>
        <v>0.42855636060606062</v>
      </c>
      <c r="BK418" s="134">
        <f t="shared" si="630"/>
        <v>14.044204326368291</v>
      </c>
      <c r="BL418" s="46"/>
      <c r="CB418" s="205" t="str">
        <f t="shared" ref="CB418:CB449" si="645">J418</f>
        <v>splash</v>
      </c>
      <c r="CC418" s="212">
        <f t="shared" ref="CC418:CC449" si="646">K418</f>
        <v>1</v>
      </c>
      <c r="CD418" s="205">
        <f>IF(CB418="atmospheric",IF(CC418&gt;=1,Coefficients!$T$5,Coefficients!$T$4),Coefficients!$T$3)</f>
        <v>7.35</v>
      </c>
      <c r="CE418" s="136">
        <f>IF(S418&lt;Coefficients!$V$3,Coefficients!$X$3-(Coefficients!$X$4-Coefficients!$X$3)*(Coefficients!$V$3-S418)/(Coefficients!$V$4-Coefficients!$V$3),IF(S418&gt;Coefficients!$V$6,(Coefficients!$X$6-Coefficients!$X$5)*(S418-Coefficients!$V$6)/(Coefficients!$V$6-Coefficients!$V$5)+Coefficients!$X$6,VLOOKUP(S418,Coefficients!$V$3:$X$6,3)))</f>
        <v>5.1999999999999975</v>
      </c>
      <c r="CF418" s="119">
        <f t="shared" si="631"/>
        <v>1.6409601519999992E-4</v>
      </c>
      <c r="CG418" s="136">
        <f>VLOOKUP(CB418,Coefficients!$Z$4:$AD$7,4,FALSE)</f>
        <v>0.26500000000000001</v>
      </c>
      <c r="CH418" s="136">
        <f>VLOOKUP(CB418,Coefficients!$Z$4:$AD$7,2,FALSE)</f>
        <v>0.37</v>
      </c>
      <c r="CI418" s="214">
        <f t="shared" ref="CI418:CI449" si="647">CD418*(1-ERF(BD418/(2*(SQRT(CG418*kt*kc*AM418*CF418*10^6*(1/(AG418-($C$20-1)))^CH418*(AG418-($C$20-1)))))))</f>
        <v>6.6782596342849709</v>
      </c>
      <c r="CJ418" s="47">
        <f t="shared" ref="CJ418:CJ449" si="648">CD418*(1-ERF(P418/(2*(SQRT(CG418*kt*kc*AM418*CF418*10^6*(1/(AG418-($C$20-1)))^CH418*(AG418-($C$20-1)))))))</f>
        <v>0.53428133148387513</v>
      </c>
      <c r="CK418" s="34">
        <v>3.35</v>
      </c>
      <c r="CL418" s="52">
        <f t="shared" si="632"/>
        <v>0.15948696462205228</v>
      </c>
      <c r="CM418" s="204">
        <f>VLOOKUP(N418,Coefficients!$E$12:$I$16,3)</f>
        <v>6.0350000000000001</v>
      </c>
      <c r="CN418" s="205">
        <f t="shared" si="633"/>
        <v>2.5000000000000001E-2</v>
      </c>
      <c r="CO418" s="203">
        <f t="shared" si="634"/>
        <v>6.0007833787878786</v>
      </c>
      <c r="CP418" s="189">
        <f t="shared" si="635"/>
        <v>196.65144573000612</v>
      </c>
      <c r="DV418" s="48">
        <f t="shared" si="636"/>
        <v>1.0201051543432165E-2</v>
      </c>
    </row>
    <row r="419" spans="1:126" s="135" customFormat="1" outlineLevel="1">
      <c r="A419" s="133"/>
      <c r="B419" s="56" t="s">
        <v>89</v>
      </c>
      <c r="C419" s="56" t="s">
        <v>194</v>
      </c>
      <c r="D419" s="56">
        <v>2033</v>
      </c>
      <c r="E419" s="57">
        <f>'CSIRO Mk3.5 (Drier)'!N61</f>
        <v>20.581000000000003</v>
      </c>
      <c r="F419" s="57">
        <f>'CSIRO Mk3.5 (Drier)'!T61</f>
        <v>60.429062500000001</v>
      </c>
      <c r="G419" s="57">
        <f>'CSIRO Mk3.5 (Drier)'!L61</f>
        <v>461.44999999999993</v>
      </c>
      <c r="H419" s="146">
        <f t="shared" si="585"/>
        <v>2007</v>
      </c>
      <c r="I419" s="141" t="str">
        <f t="shared" si="586"/>
        <v>Pile No 243 @ Berth 107</v>
      </c>
      <c r="J419" s="205" t="str">
        <f t="shared" si="587"/>
        <v>splash</v>
      </c>
      <c r="K419" s="212">
        <f t="shared" si="588"/>
        <v>1</v>
      </c>
      <c r="L419" s="146" t="str">
        <f t="shared" si="589"/>
        <v>C1</v>
      </c>
      <c r="M419" s="146" t="str">
        <f t="shared" si="590"/>
        <v>CB4</v>
      </c>
      <c r="N419" s="146" t="str">
        <f t="shared" si="591"/>
        <v>CL5</v>
      </c>
      <c r="O419" s="146">
        <f t="shared" si="592"/>
        <v>0</v>
      </c>
      <c r="P419" s="146">
        <f t="shared" si="593"/>
        <v>50</v>
      </c>
      <c r="Q419" s="146">
        <f t="shared" si="594"/>
        <v>1200</v>
      </c>
      <c r="R419" s="146">
        <f t="shared" si="595"/>
        <v>60</v>
      </c>
      <c r="S419" s="146">
        <f t="shared" si="596"/>
        <v>0.37</v>
      </c>
      <c r="T419" s="146">
        <f t="shared" si="597"/>
        <v>310</v>
      </c>
      <c r="U419" s="205"/>
      <c r="V419" s="237">
        <f t="shared" si="616"/>
        <v>6.4663672695509336E-2</v>
      </c>
      <c r="W419" s="214">
        <f t="shared" si="617"/>
        <v>2.1039574917395214</v>
      </c>
      <c r="X419" s="205"/>
      <c r="Y419" s="238">
        <f t="shared" si="618"/>
        <v>0.16592378241073386</v>
      </c>
      <c r="Z419" s="214">
        <f t="shared" si="619"/>
        <v>0.55584467107595847</v>
      </c>
      <c r="AA419" s="205"/>
      <c r="AB419" s="207">
        <f>INDEX(Coefficients!$O$3:$O$7,MATCH(S419,Coefficients!$O$3:$O$7))</f>
        <v>0.3</v>
      </c>
      <c r="AC419" s="207">
        <f>INDEX(Coefficients!$O$3:$O$7,MATCH(S419,Coefficients!$O$3:$O$7)+1)</f>
        <v>0.4</v>
      </c>
      <c r="AD419" s="212">
        <f>INDEX(Coefficients!$P$3:$P$7,MATCH(S419,Coefficients!$O$3:$O$7))</f>
        <v>50</v>
      </c>
      <c r="AE419" s="212">
        <f>INDEX(Coefficients!$P$3:$P$7,MATCH(S419,Coefficients!$O$3:$O$7)+1)</f>
        <v>41.8</v>
      </c>
      <c r="AF419" s="212">
        <f t="shared" si="598"/>
        <v>44.26</v>
      </c>
      <c r="AG419" s="136">
        <f t="shared" si="637"/>
        <v>2033</v>
      </c>
      <c r="AH419" s="137">
        <f t="shared" si="638"/>
        <v>20.581000000000003</v>
      </c>
      <c r="AI419" s="207">
        <f t="shared" si="620"/>
        <v>673.09700000000009</v>
      </c>
      <c r="AJ419" s="213">
        <f t="shared" si="621"/>
        <v>19.796970588235297</v>
      </c>
      <c r="AK419" s="136">
        <v>45</v>
      </c>
      <c r="AL419" s="137">
        <f t="shared" si="639"/>
        <v>60.429062500000001</v>
      </c>
      <c r="AM419" s="214">
        <f t="shared" si="640"/>
        <v>0.9874803195794748</v>
      </c>
      <c r="AN419" s="207">
        <f>INDEX(Coefficients!$K$3:$K$10,MATCH(S419,Coefficients!$K$3:$K$10))</f>
        <v>0.35</v>
      </c>
      <c r="AO419" s="207">
        <f>INDEX(Coefficients!$K$3:$K$10,MATCH(S419,Coefficients!$K$3:$K$10)+1)</f>
        <v>0.4</v>
      </c>
      <c r="AP419" s="207">
        <f>INDEX(Coefficients!$L$3:$L$10,MATCH(S419,Coefficients!$K$3:$K$10))</f>
        <v>0.19142307491680963</v>
      </c>
      <c r="AQ419" s="207">
        <f>INDEX(Coefficients!$L$3:$L$10,MATCH(S419,Coefficients!$K$3:$K$10)+1)</f>
        <v>0.35425563574488944</v>
      </c>
      <c r="AR419" s="214">
        <f>INDEX(Coefficients!$M$3:$M$10,MATCH(S419,Coefficients!$K$3:$K$10))</f>
        <v>0.20023799980895765</v>
      </c>
      <c r="AS419" s="214">
        <f>INDEX(Coefficients!$M$3:$M$10,MATCH(S419,Coefficients!$K$3:$K$10)+1)</f>
        <v>0.20987997823914079</v>
      </c>
      <c r="AT419" s="92">
        <f t="shared" si="622"/>
        <v>2.5655609924804158E-5</v>
      </c>
      <c r="AU419" s="140">
        <f t="shared" si="603"/>
        <v>0.20409479118103091</v>
      </c>
      <c r="AV419" s="215">
        <f t="shared" si="623"/>
        <v>1.2491525361741082E-5</v>
      </c>
      <c r="AW419" s="118">
        <f t="shared" si="624"/>
        <v>3.9419414146758661E-2</v>
      </c>
      <c r="AX419" s="136">
        <f t="shared" si="604"/>
        <v>0.71366705445737511</v>
      </c>
      <c r="AY419" s="205">
        <f t="shared" si="641"/>
        <v>84.741590689541354</v>
      </c>
      <c r="AZ419" s="137">
        <f t="shared" si="642"/>
        <v>461.44999999999993</v>
      </c>
      <c r="BA419" s="213">
        <f t="shared" si="625"/>
        <v>13960.149999999998</v>
      </c>
      <c r="BB419" s="228">
        <f t="shared" si="626"/>
        <v>7.801260294117646E-4</v>
      </c>
      <c r="BC419" s="136" t="str">
        <f t="shared" si="607"/>
        <v>YES</v>
      </c>
      <c r="BD419" s="209">
        <f t="shared" si="643"/>
        <v>3.2331836347754668</v>
      </c>
      <c r="BE419" s="55">
        <f t="shared" si="609"/>
        <v>6.4663672695509336E-2</v>
      </c>
      <c r="BF419" s="126">
        <f t="shared" si="644"/>
        <v>2.1039574917395214</v>
      </c>
      <c r="BG419" s="46">
        <f t="shared" si="627"/>
        <v>-0.81573984349209305</v>
      </c>
      <c r="BH419" s="204">
        <f>VLOOKUP(M419,Coefficients!$E$4:$I$7,3)</f>
        <v>0.43099999999999999</v>
      </c>
      <c r="BI419" s="136">
        <f t="shared" si="628"/>
        <v>2.5000000000000001E-2</v>
      </c>
      <c r="BJ419" s="50">
        <f t="shared" si="629"/>
        <v>0.42881235808823531</v>
      </c>
      <c r="BK419" s="134">
        <f t="shared" si="630"/>
        <v>14.473016684456526</v>
      </c>
      <c r="BL419" s="46"/>
      <c r="CB419" s="205" t="str">
        <f t="shared" si="645"/>
        <v>splash</v>
      </c>
      <c r="CC419" s="212">
        <f t="shared" si="646"/>
        <v>1</v>
      </c>
      <c r="CD419" s="205">
        <f>IF(CB419="atmospheric",IF(CC419&gt;=1,Coefficients!$T$5,Coefficients!$T$4),Coefficients!$T$3)</f>
        <v>7.35</v>
      </c>
      <c r="CE419" s="136">
        <f>IF(S419&lt;Coefficients!$V$3,Coefficients!$X$3-(Coefficients!$X$4-Coefficients!$X$3)*(Coefficients!$V$3-S419)/(Coefficients!$V$4-Coefficients!$V$3),IF(S419&gt;Coefficients!$V$6,(Coefficients!$X$6-Coefficients!$X$5)*(S419-Coefficients!$V$6)/(Coefficients!$V$6-Coefficients!$V$5)+Coefficients!$X$6,VLOOKUP(S419,Coefficients!$V$3:$X$6,3)))</f>
        <v>5.1999999999999975</v>
      </c>
      <c r="CF419" s="119">
        <f t="shared" si="631"/>
        <v>1.6409601519999992E-4</v>
      </c>
      <c r="CG419" s="136">
        <f>VLOOKUP(CB419,Coefficients!$Z$4:$AD$7,4,FALSE)</f>
        <v>0.26500000000000001</v>
      </c>
      <c r="CH419" s="136">
        <f>VLOOKUP(CB419,Coefficients!$Z$4:$AD$7,2,FALSE)</f>
        <v>0.37</v>
      </c>
      <c r="CI419" s="214">
        <f t="shared" si="647"/>
        <v>6.6777416068203435</v>
      </c>
      <c r="CJ419" s="47">
        <f t="shared" si="648"/>
        <v>0.55584467107595847</v>
      </c>
      <c r="CK419" s="34">
        <v>3.35</v>
      </c>
      <c r="CL419" s="52">
        <f t="shared" si="632"/>
        <v>0.16592378241073386</v>
      </c>
      <c r="CM419" s="204">
        <f>VLOOKUP(N419,Coefficients!$E$12:$I$16,3)</f>
        <v>6.0350000000000001</v>
      </c>
      <c r="CN419" s="205">
        <f t="shared" si="633"/>
        <v>2.5000000000000001E-2</v>
      </c>
      <c r="CO419" s="203">
        <f t="shared" si="634"/>
        <v>6.0043679375000005</v>
      </c>
      <c r="CP419" s="189">
        <f t="shared" si="635"/>
        <v>202.65581366750612</v>
      </c>
      <c r="DV419" s="48">
        <f t="shared" si="636"/>
        <v>1.0729241158208603E-2</v>
      </c>
    </row>
    <row r="420" spans="1:126" s="135" customFormat="1" outlineLevel="1">
      <c r="A420" s="133"/>
      <c r="B420" s="56" t="s">
        <v>89</v>
      </c>
      <c r="C420" s="56" t="s">
        <v>194</v>
      </c>
      <c r="D420" s="56">
        <v>2034</v>
      </c>
      <c r="E420" s="57">
        <f>'CSIRO Mk3.5 (Drier)'!N62</f>
        <v>20.628</v>
      </c>
      <c r="F420" s="57">
        <f>'CSIRO Mk3.5 (Drier)'!T62</f>
        <v>60.363750000000003</v>
      </c>
      <c r="G420" s="57">
        <f>'CSIRO Mk3.5 (Drier)'!L62</f>
        <v>465.09999999999991</v>
      </c>
      <c r="H420" s="146">
        <f t="shared" si="585"/>
        <v>2007</v>
      </c>
      <c r="I420" s="141" t="str">
        <f t="shared" si="586"/>
        <v>Pile No 243 @ Berth 107</v>
      </c>
      <c r="J420" s="205" t="str">
        <f t="shared" si="587"/>
        <v>splash</v>
      </c>
      <c r="K420" s="212">
        <f t="shared" si="588"/>
        <v>1</v>
      </c>
      <c r="L420" s="146" t="str">
        <f t="shared" si="589"/>
        <v>C1</v>
      </c>
      <c r="M420" s="146" t="str">
        <f t="shared" si="590"/>
        <v>CB4</v>
      </c>
      <c r="N420" s="146" t="str">
        <f t="shared" si="591"/>
        <v>CL5</v>
      </c>
      <c r="O420" s="146">
        <f t="shared" si="592"/>
        <v>0</v>
      </c>
      <c r="P420" s="146">
        <f t="shared" si="593"/>
        <v>50</v>
      </c>
      <c r="Q420" s="146">
        <f t="shared" si="594"/>
        <v>1200</v>
      </c>
      <c r="R420" s="146">
        <f t="shared" si="595"/>
        <v>60</v>
      </c>
      <c r="S420" s="146">
        <f t="shared" si="596"/>
        <v>0.37</v>
      </c>
      <c r="T420" s="146">
        <f t="shared" si="597"/>
        <v>310</v>
      </c>
      <c r="U420" s="205"/>
      <c r="V420" s="237">
        <f t="shared" si="616"/>
        <v>6.5358451381415369E-2</v>
      </c>
      <c r="W420" s="214">
        <f t="shared" si="617"/>
        <v>2.1386964260348229</v>
      </c>
      <c r="X420" s="205"/>
      <c r="Y420" s="238">
        <f t="shared" si="618"/>
        <v>0.17232384082875971</v>
      </c>
      <c r="Z420" s="214">
        <f t="shared" si="619"/>
        <v>0.57728486677634505</v>
      </c>
      <c r="AA420" s="205"/>
      <c r="AB420" s="207">
        <f>INDEX(Coefficients!$O$3:$O$7,MATCH(S420,Coefficients!$O$3:$O$7))</f>
        <v>0.3</v>
      </c>
      <c r="AC420" s="207">
        <f>INDEX(Coefficients!$O$3:$O$7,MATCH(S420,Coefficients!$O$3:$O$7)+1)</f>
        <v>0.4</v>
      </c>
      <c r="AD420" s="212">
        <f>INDEX(Coefficients!$P$3:$P$7,MATCH(S420,Coefficients!$O$3:$O$7))</f>
        <v>50</v>
      </c>
      <c r="AE420" s="212">
        <f>INDEX(Coefficients!$P$3:$P$7,MATCH(S420,Coefficients!$O$3:$O$7)+1)</f>
        <v>41.8</v>
      </c>
      <c r="AF420" s="212">
        <f t="shared" si="598"/>
        <v>44.26</v>
      </c>
      <c r="AG420" s="136">
        <f t="shared" si="637"/>
        <v>2034</v>
      </c>
      <c r="AH420" s="137">
        <f t="shared" si="638"/>
        <v>20.628</v>
      </c>
      <c r="AI420" s="207">
        <f t="shared" si="620"/>
        <v>693.72500000000014</v>
      </c>
      <c r="AJ420" s="213">
        <f t="shared" si="621"/>
        <v>19.820714285714288</v>
      </c>
      <c r="AK420" s="136">
        <v>46</v>
      </c>
      <c r="AL420" s="137">
        <f t="shared" si="639"/>
        <v>60.363750000000003</v>
      </c>
      <c r="AM420" s="214">
        <f t="shared" si="640"/>
        <v>0.98893722040736809</v>
      </c>
      <c r="AN420" s="207">
        <f>INDEX(Coefficients!$K$3:$K$10,MATCH(S420,Coefficients!$K$3:$K$10))</f>
        <v>0.35</v>
      </c>
      <c r="AO420" s="207">
        <f>INDEX(Coefficients!$K$3:$K$10,MATCH(S420,Coefficients!$K$3:$K$10)+1)</f>
        <v>0.4</v>
      </c>
      <c r="AP420" s="207">
        <f>INDEX(Coefficients!$L$3:$L$10,MATCH(S420,Coefficients!$K$3:$K$10))</f>
        <v>0.19142307491680963</v>
      </c>
      <c r="AQ420" s="207">
        <f>INDEX(Coefficients!$L$3:$L$10,MATCH(S420,Coefficients!$K$3:$K$10)+1)</f>
        <v>0.35425563574488944</v>
      </c>
      <c r="AR420" s="214">
        <f>INDEX(Coefficients!$M$3:$M$10,MATCH(S420,Coefficients!$K$3:$K$10))</f>
        <v>0.20023799980895765</v>
      </c>
      <c r="AS420" s="214">
        <f>INDEX(Coefficients!$M$3:$M$10,MATCH(S420,Coefficients!$K$3:$K$10)+1)</f>
        <v>0.20987997823914079</v>
      </c>
      <c r="AT420" s="92">
        <f t="shared" si="622"/>
        <v>2.5655609924804158E-5</v>
      </c>
      <c r="AU420" s="140">
        <f t="shared" si="603"/>
        <v>0.20409479118103091</v>
      </c>
      <c r="AV420" s="215">
        <f t="shared" si="623"/>
        <v>1.241784111386798E-5</v>
      </c>
      <c r="AW420" s="118">
        <f t="shared" si="624"/>
        <v>3.9186889311008943E-2</v>
      </c>
      <c r="AX420" s="136">
        <f t="shared" si="604"/>
        <v>0.71366705445737511</v>
      </c>
      <c r="AY420" s="205">
        <f t="shared" si="641"/>
        <v>84.741590689541354</v>
      </c>
      <c r="AZ420" s="137">
        <f t="shared" si="642"/>
        <v>465.09999999999991</v>
      </c>
      <c r="BA420" s="213">
        <f t="shared" si="625"/>
        <v>14425.249999999998</v>
      </c>
      <c r="BB420" s="228">
        <f t="shared" si="626"/>
        <v>7.8308499999999988E-4</v>
      </c>
      <c r="BC420" s="136" t="str">
        <f t="shared" si="607"/>
        <v>YES</v>
      </c>
      <c r="BD420" s="209">
        <f t="shared" si="643"/>
        <v>3.2679225690707683</v>
      </c>
      <c r="BE420" s="55">
        <f t="shared" si="609"/>
        <v>6.5358451381415369E-2</v>
      </c>
      <c r="BF420" s="126">
        <f t="shared" si="644"/>
        <v>2.1386964260348229</v>
      </c>
      <c r="BG420" s="46">
        <f t="shared" si="627"/>
        <v>-0.81791294278499982</v>
      </c>
      <c r="BH420" s="204">
        <f>VLOOKUP(M420,Coefficients!$E$4:$I$7,3)</f>
        <v>0.43099999999999999</v>
      </c>
      <c r="BI420" s="136">
        <f t="shared" si="628"/>
        <v>2.5000000000000001E-2</v>
      </c>
      <c r="BJ420" s="50">
        <f t="shared" si="629"/>
        <v>0.42906819642857147</v>
      </c>
      <c r="BK420" s="134">
        <f t="shared" si="630"/>
        <v>14.902084880885099</v>
      </c>
      <c r="BL420" s="46"/>
      <c r="CB420" s="205" t="str">
        <f t="shared" si="645"/>
        <v>splash</v>
      </c>
      <c r="CC420" s="212">
        <f t="shared" si="646"/>
        <v>1</v>
      </c>
      <c r="CD420" s="205">
        <f>IF(CB420="atmospheric",IF(CC420&gt;=1,Coefficients!$T$5,Coefficients!$T$4),Coefficients!$T$3)</f>
        <v>7.35</v>
      </c>
      <c r="CE420" s="136">
        <f>IF(S420&lt;Coefficients!$V$3,Coefficients!$X$3-(Coefficients!$X$4-Coefficients!$X$3)*(Coefficients!$V$3-S420)/(Coefficients!$V$4-Coefficients!$V$3),IF(S420&gt;Coefficients!$V$6,(Coefficients!$X$6-Coefficients!$X$5)*(S420-Coefficients!$V$6)/(Coefficients!$V$6-Coefficients!$V$5)+Coefficients!$X$6,VLOOKUP(S420,Coefficients!$V$3:$X$6,3)))</f>
        <v>5.1999999999999975</v>
      </c>
      <c r="CF420" s="119">
        <f t="shared" si="631"/>
        <v>1.6409601519999992E-4</v>
      </c>
      <c r="CG420" s="136">
        <f>VLOOKUP(CB420,Coefficients!$Z$4:$AD$7,4,FALSE)</f>
        <v>0.26500000000000001</v>
      </c>
      <c r="CH420" s="136">
        <f>VLOOKUP(CB420,Coefficients!$Z$4:$AD$7,2,FALSE)</f>
        <v>0.37</v>
      </c>
      <c r="CI420" s="214">
        <f t="shared" si="647"/>
        <v>6.6771932442066451</v>
      </c>
      <c r="CJ420" s="47">
        <f t="shared" si="648"/>
        <v>0.57728486677634505</v>
      </c>
      <c r="CK420" s="34">
        <v>3.35</v>
      </c>
      <c r="CL420" s="52">
        <f t="shared" si="632"/>
        <v>0.17232384082875971</v>
      </c>
      <c r="CM420" s="204">
        <f>VLOOKUP(N420,Coefficients!$E$12:$I$16,3)</f>
        <v>6.0350000000000001</v>
      </c>
      <c r="CN420" s="205">
        <f t="shared" si="633"/>
        <v>2.5000000000000001E-2</v>
      </c>
      <c r="CO420" s="203">
        <f t="shared" si="634"/>
        <v>6.0079502678571437</v>
      </c>
      <c r="CP420" s="189">
        <f t="shared" si="635"/>
        <v>208.66376393536328</v>
      </c>
      <c r="DV420" s="48">
        <f t="shared" si="636"/>
        <v>1.1262819372665251E-2</v>
      </c>
    </row>
    <row r="421" spans="1:126" s="135" customFormat="1" outlineLevel="1">
      <c r="A421" s="133"/>
      <c r="B421" s="56" t="s">
        <v>89</v>
      </c>
      <c r="C421" s="56" t="s">
        <v>194</v>
      </c>
      <c r="D421" s="56">
        <v>2035</v>
      </c>
      <c r="E421" s="57">
        <f>'CSIRO Mk3.5 (Drier)'!N63</f>
        <v>20.675000000000001</v>
      </c>
      <c r="F421" s="57">
        <f>'CSIRO Mk3.5 (Drier)'!T63</f>
        <v>60.298437499999999</v>
      </c>
      <c r="G421" s="57">
        <f>'CSIRO Mk3.5 (Drier)'!L63</f>
        <v>468.74999999999989</v>
      </c>
      <c r="H421" s="146">
        <f t="shared" si="585"/>
        <v>2007</v>
      </c>
      <c r="I421" s="141" t="str">
        <f t="shared" si="586"/>
        <v>Pile No 243 @ Berth 107</v>
      </c>
      <c r="J421" s="205" t="str">
        <f t="shared" si="587"/>
        <v>splash</v>
      </c>
      <c r="K421" s="212">
        <f t="shared" si="588"/>
        <v>1</v>
      </c>
      <c r="L421" s="146" t="str">
        <f t="shared" si="589"/>
        <v>C1</v>
      </c>
      <c r="M421" s="146" t="str">
        <f t="shared" si="590"/>
        <v>CB4</v>
      </c>
      <c r="N421" s="146" t="str">
        <f t="shared" si="591"/>
        <v>CL5</v>
      </c>
      <c r="O421" s="146">
        <f t="shared" si="592"/>
        <v>0</v>
      </c>
      <c r="P421" s="146">
        <f t="shared" si="593"/>
        <v>50</v>
      </c>
      <c r="Q421" s="146">
        <f t="shared" si="594"/>
        <v>1200</v>
      </c>
      <c r="R421" s="146">
        <f t="shared" si="595"/>
        <v>60</v>
      </c>
      <c r="S421" s="146">
        <f t="shared" si="596"/>
        <v>0.37</v>
      </c>
      <c r="T421" s="146">
        <f t="shared" si="597"/>
        <v>310</v>
      </c>
      <c r="U421" s="205"/>
      <c r="V421" s="237">
        <f t="shared" si="616"/>
        <v>6.6046381245023461E-2</v>
      </c>
      <c r="W421" s="214">
        <f t="shared" si="617"/>
        <v>2.1730929192152271</v>
      </c>
      <c r="X421" s="205"/>
      <c r="Y421" s="238">
        <f t="shared" si="618"/>
        <v>0.17868520777031388</v>
      </c>
      <c r="Z421" s="214">
        <f t="shared" si="619"/>
        <v>0.59859544603055148</v>
      </c>
      <c r="AA421" s="205"/>
      <c r="AB421" s="207">
        <f>INDEX(Coefficients!$O$3:$O$7,MATCH(S421,Coefficients!$O$3:$O$7))</f>
        <v>0.3</v>
      </c>
      <c r="AC421" s="207">
        <f>INDEX(Coefficients!$O$3:$O$7,MATCH(S421,Coefficients!$O$3:$O$7)+1)</f>
        <v>0.4</v>
      </c>
      <c r="AD421" s="212">
        <f>INDEX(Coefficients!$P$3:$P$7,MATCH(S421,Coefficients!$O$3:$O$7))</f>
        <v>50</v>
      </c>
      <c r="AE421" s="212">
        <f>INDEX(Coefficients!$P$3:$P$7,MATCH(S421,Coefficients!$O$3:$O$7)+1)</f>
        <v>41.8</v>
      </c>
      <c r="AF421" s="212">
        <f t="shared" si="598"/>
        <v>44.26</v>
      </c>
      <c r="AG421" s="136">
        <f t="shared" si="637"/>
        <v>2035</v>
      </c>
      <c r="AH421" s="137">
        <f t="shared" si="638"/>
        <v>20.675000000000001</v>
      </c>
      <c r="AI421" s="207">
        <f t="shared" si="620"/>
        <v>714.40000000000009</v>
      </c>
      <c r="AJ421" s="213">
        <f t="shared" si="621"/>
        <v>19.844444444444449</v>
      </c>
      <c r="AK421" s="136">
        <v>47</v>
      </c>
      <c r="AL421" s="137">
        <f t="shared" si="639"/>
        <v>60.298437499999999</v>
      </c>
      <c r="AM421" s="214">
        <f t="shared" si="640"/>
        <v>0.99039520156668226</v>
      </c>
      <c r="AN421" s="207">
        <f>INDEX(Coefficients!$K$3:$K$10,MATCH(S421,Coefficients!$K$3:$K$10))</f>
        <v>0.35</v>
      </c>
      <c r="AO421" s="207">
        <f>INDEX(Coefficients!$K$3:$K$10,MATCH(S421,Coefficients!$K$3:$K$10)+1)</f>
        <v>0.4</v>
      </c>
      <c r="AP421" s="207">
        <f>INDEX(Coefficients!$L$3:$L$10,MATCH(S421,Coefficients!$K$3:$K$10))</f>
        <v>0.19142307491680963</v>
      </c>
      <c r="AQ421" s="207">
        <f>INDEX(Coefficients!$L$3:$L$10,MATCH(S421,Coefficients!$K$3:$K$10)+1)</f>
        <v>0.35425563574488944</v>
      </c>
      <c r="AR421" s="214">
        <f>INDEX(Coefficients!$M$3:$M$10,MATCH(S421,Coefficients!$K$3:$K$10))</f>
        <v>0.20023799980895765</v>
      </c>
      <c r="AS421" s="214">
        <f>INDEX(Coefficients!$M$3:$M$10,MATCH(S421,Coefficients!$K$3:$K$10)+1)</f>
        <v>0.20987997823914079</v>
      </c>
      <c r="AT421" s="92">
        <f t="shared" si="622"/>
        <v>2.5655609924804158E-5</v>
      </c>
      <c r="AU421" s="140">
        <f t="shared" si="603"/>
        <v>0.20409479118103091</v>
      </c>
      <c r="AV421" s="215">
        <f t="shared" si="623"/>
        <v>1.234664922916634E-5</v>
      </c>
      <c r="AW421" s="118">
        <f t="shared" si="624"/>
        <v>3.8962229607275925E-2</v>
      </c>
      <c r="AX421" s="136">
        <f t="shared" si="604"/>
        <v>0.71366705445737511</v>
      </c>
      <c r="AY421" s="205">
        <f t="shared" si="641"/>
        <v>84.741590689541354</v>
      </c>
      <c r="AZ421" s="137">
        <f t="shared" si="642"/>
        <v>468.74999999999989</v>
      </c>
      <c r="BA421" s="213">
        <f t="shared" si="625"/>
        <v>14893.999999999998</v>
      </c>
      <c r="BB421" s="228">
        <f t="shared" si="626"/>
        <v>7.8607222222222214E-4</v>
      </c>
      <c r="BC421" s="136" t="str">
        <f t="shared" si="607"/>
        <v>YES</v>
      </c>
      <c r="BD421" s="209">
        <f t="shared" si="643"/>
        <v>3.3023190622511729</v>
      </c>
      <c r="BE421" s="55">
        <f t="shared" si="609"/>
        <v>6.6046381245023461E-2</v>
      </c>
      <c r="BF421" s="126">
        <f t="shared" si="644"/>
        <v>2.1730929192152271</v>
      </c>
      <c r="BG421" s="46">
        <f t="shared" si="627"/>
        <v>-0.81998507093367567</v>
      </c>
      <c r="BH421" s="204">
        <f>VLOOKUP(M421,Coefficients!$E$4:$I$7,3)</f>
        <v>0.43099999999999999</v>
      </c>
      <c r="BI421" s="136">
        <f t="shared" si="628"/>
        <v>2.5000000000000001E-2</v>
      </c>
      <c r="BJ421" s="50">
        <f t="shared" si="629"/>
        <v>0.42932388888888889</v>
      </c>
      <c r="BK421" s="134">
        <f t="shared" si="630"/>
        <v>15.331408769773988</v>
      </c>
      <c r="BL421" s="46"/>
      <c r="CB421" s="205" t="str">
        <f t="shared" si="645"/>
        <v>splash</v>
      </c>
      <c r="CC421" s="212">
        <f t="shared" si="646"/>
        <v>1</v>
      </c>
      <c r="CD421" s="205">
        <f>IF(CB421="atmospheric",IF(CC421&gt;=1,Coefficients!$T$5,Coefficients!$T$4),Coefficients!$T$3)</f>
        <v>7.35</v>
      </c>
      <c r="CE421" s="136">
        <f>IF(S421&lt;Coefficients!$V$3,Coefficients!$X$3-(Coefficients!$X$4-Coefficients!$X$3)*(Coefficients!$V$3-S421)/(Coefficients!$V$4-Coefficients!$V$3),IF(S421&gt;Coefficients!$V$6,(Coefficients!$X$6-Coefficients!$X$5)*(S421-Coefficients!$V$6)/(Coefficients!$V$6-Coefficients!$V$5)+Coefficients!$X$6,VLOOKUP(S421,Coefficients!$V$3:$X$6,3)))</f>
        <v>5.1999999999999975</v>
      </c>
      <c r="CF421" s="119">
        <f t="shared" si="631"/>
        <v>1.6409601519999992E-4</v>
      </c>
      <c r="CG421" s="136">
        <f>VLOOKUP(CB421,Coefficients!$Z$4:$AD$7,4,FALSE)</f>
        <v>0.26500000000000001</v>
      </c>
      <c r="CH421" s="136">
        <f>VLOOKUP(CB421,Coefficients!$Z$4:$AD$7,2,FALSE)</f>
        <v>0.37</v>
      </c>
      <c r="CI421" s="214">
        <f t="shared" si="647"/>
        <v>6.6766168937206345</v>
      </c>
      <c r="CJ421" s="47">
        <f t="shared" si="648"/>
        <v>0.59859544603055148</v>
      </c>
      <c r="CK421" s="34">
        <v>3.35</v>
      </c>
      <c r="CL421" s="52">
        <f t="shared" si="632"/>
        <v>0.17868520777031388</v>
      </c>
      <c r="CM421" s="204">
        <f>VLOOKUP(N421,Coefficients!$E$12:$I$16,3)</f>
        <v>6.0350000000000001</v>
      </c>
      <c r="CN421" s="205">
        <f t="shared" si="633"/>
        <v>2.5000000000000001E-2</v>
      </c>
      <c r="CO421" s="203">
        <f t="shared" si="634"/>
        <v>6.0115305555555558</v>
      </c>
      <c r="CP421" s="189">
        <f t="shared" si="635"/>
        <v>214.67529449091884</v>
      </c>
      <c r="DV421" s="48">
        <f t="shared" si="636"/>
        <v>1.180151135524438E-2</v>
      </c>
    </row>
    <row r="422" spans="1:126" s="135" customFormat="1" outlineLevel="1">
      <c r="A422" s="133"/>
      <c r="B422" s="56" t="s">
        <v>89</v>
      </c>
      <c r="C422" s="56" t="s">
        <v>194</v>
      </c>
      <c r="D422" s="56">
        <v>2036</v>
      </c>
      <c r="E422" s="57">
        <f>'CSIRO Mk3.5 (Drier)'!N64</f>
        <v>20.722000000000001</v>
      </c>
      <c r="F422" s="57">
        <f>'CSIRO Mk3.5 (Drier)'!T64</f>
        <v>60.233125000000001</v>
      </c>
      <c r="G422" s="57">
        <f>'CSIRO Mk3.5 (Drier)'!L64</f>
        <v>472.39999999999986</v>
      </c>
      <c r="H422" s="146">
        <f t="shared" si="585"/>
        <v>2007</v>
      </c>
      <c r="I422" s="141" t="str">
        <f t="shared" si="586"/>
        <v>Pile No 243 @ Berth 107</v>
      </c>
      <c r="J422" s="205" t="str">
        <f t="shared" si="587"/>
        <v>splash</v>
      </c>
      <c r="K422" s="212">
        <f t="shared" si="588"/>
        <v>1</v>
      </c>
      <c r="L422" s="146" t="str">
        <f t="shared" si="589"/>
        <v>C1</v>
      </c>
      <c r="M422" s="146" t="str">
        <f t="shared" si="590"/>
        <v>CB4</v>
      </c>
      <c r="N422" s="146" t="str">
        <f t="shared" si="591"/>
        <v>CL5</v>
      </c>
      <c r="O422" s="146">
        <f t="shared" si="592"/>
        <v>0</v>
      </c>
      <c r="P422" s="146">
        <f t="shared" si="593"/>
        <v>50</v>
      </c>
      <c r="Q422" s="146">
        <f t="shared" si="594"/>
        <v>1200</v>
      </c>
      <c r="R422" s="146">
        <f t="shared" si="595"/>
        <v>60</v>
      </c>
      <c r="S422" s="146">
        <f t="shared" si="596"/>
        <v>0.37</v>
      </c>
      <c r="T422" s="146">
        <f t="shared" si="597"/>
        <v>310</v>
      </c>
      <c r="U422" s="205"/>
      <c r="V422" s="237">
        <f t="shared" si="616"/>
        <v>6.6727816022132097E-2</v>
      </c>
      <c r="W422" s="214">
        <f t="shared" si="617"/>
        <v>2.207164658070659</v>
      </c>
      <c r="X422" s="205"/>
      <c r="Y422" s="238">
        <f t="shared" si="618"/>
        <v>0.18500625598549988</v>
      </c>
      <c r="Z422" s="214">
        <f t="shared" si="619"/>
        <v>0.61977095755142464</v>
      </c>
      <c r="AA422" s="205"/>
      <c r="AB422" s="207">
        <f>INDEX(Coefficients!$O$3:$O$7,MATCH(S422,Coefficients!$O$3:$O$7))</f>
        <v>0.3</v>
      </c>
      <c r="AC422" s="207">
        <f>INDEX(Coefficients!$O$3:$O$7,MATCH(S422,Coefficients!$O$3:$O$7)+1)</f>
        <v>0.4</v>
      </c>
      <c r="AD422" s="212">
        <f>INDEX(Coefficients!$P$3:$P$7,MATCH(S422,Coefficients!$O$3:$O$7))</f>
        <v>50</v>
      </c>
      <c r="AE422" s="212">
        <f>INDEX(Coefficients!$P$3:$P$7,MATCH(S422,Coefficients!$O$3:$O$7)+1)</f>
        <v>41.8</v>
      </c>
      <c r="AF422" s="212">
        <f t="shared" si="598"/>
        <v>44.26</v>
      </c>
      <c r="AG422" s="136">
        <f t="shared" si="637"/>
        <v>2036</v>
      </c>
      <c r="AH422" s="137">
        <f t="shared" si="638"/>
        <v>20.722000000000001</v>
      </c>
      <c r="AI422" s="207">
        <f t="shared" si="620"/>
        <v>735.12200000000007</v>
      </c>
      <c r="AJ422" s="213">
        <f t="shared" si="621"/>
        <v>19.868162162162164</v>
      </c>
      <c r="AK422" s="136">
        <v>48</v>
      </c>
      <c r="AL422" s="137">
        <f t="shared" si="639"/>
        <v>60.233125000000001</v>
      </c>
      <c r="AM422" s="214">
        <f t="shared" si="640"/>
        <v>0.99185432954057662</v>
      </c>
      <c r="AN422" s="207">
        <f>INDEX(Coefficients!$K$3:$K$10,MATCH(S422,Coefficients!$K$3:$K$10))</f>
        <v>0.35</v>
      </c>
      <c r="AO422" s="207">
        <f>INDEX(Coefficients!$K$3:$K$10,MATCH(S422,Coefficients!$K$3:$K$10)+1)</f>
        <v>0.4</v>
      </c>
      <c r="AP422" s="207">
        <f>INDEX(Coefficients!$L$3:$L$10,MATCH(S422,Coefficients!$K$3:$K$10))</f>
        <v>0.19142307491680963</v>
      </c>
      <c r="AQ422" s="207">
        <f>INDEX(Coefficients!$L$3:$L$10,MATCH(S422,Coefficients!$K$3:$K$10)+1)</f>
        <v>0.35425563574488944</v>
      </c>
      <c r="AR422" s="214">
        <f>INDEX(Coefficients!$M$3:$M$10,MATCH(S422,Coefficients!$K$3:$K$10))</f>
        <v>0.20023799980895765</v>
      </c>
      <c r="AS422" s="214">
        <f>INDEX(Coefficients!$M$3:$M$10,MATCH(S422,Coefficients!$K$3:$K$10)+1)</f>
        <v>0.20987997823914079</v>
      </c>
      <c r="AT422" s="92">
        <f t="shared" si="622"/>
        <v>2.5655609924804158E-5</v>
      </c>
      <c r="AU422" s="140">
        <f t="shared" si="603"/>
        <v>0.20409479118103091</v>
      </c>
      <c r="AV422" s="215">
        <f t="shared" si="623"/>
        <v>1.2277799598443902E-5</v>
      </c>
      <c r="AW422" s="118">
        <f t="shared" si="624"/>
        <v>3.8744961337092397E-2</v>
      </c>
      <c r="AX422" s="136">
        <f t="shared" si="604"/>
        <v>0.71366705445737511</v>
      </c>
      <c r="AY422" s="205">
        <f t="shared" si="641"/>
        <v>84.741590689541354</v>
      </c>
      <c r="AZ422" s="137">
        <f t="shared" si="642"/>
        <v>472.39999999999986</v>
      </c>
      <c r="BA422" s="213">
        <f t="shared" si="625"/>
        <v>15366.399999999998</v>
      </c>
      <c r="BB422" s="228">
        <f t="shared" si="626"/>
        <v>7.8908540540540534E-4</v>
      </c>
      <c r="BC422" s="136" t="str">
        <f t="shared" si="607"/>
        <v>YES</v>
      </c>
      <c r="BD422" s="209">
        <f t="shared" si="643"/>
        <v>3.3363908011066048</v>
      </c>
      <c r="BE422" s="55">
        <f t="shared" si="609"/>
        <v>6.6727816022132097E-2</v>
      </c>
      <c r="BF422" s="126">
        <f t="shared" si="644"/>
        <v>2.207164658070659</v>
      </c>
      <c r="BG422" s="46">
        <f t="shared" si="627"/>
        <v>-0.82196336569257133</v>
      </c>
      <c r="BH422" s="204">
        <f>VLOOKUP(M422,Coefficients!$E$4:$I$7,3)</f>
        <v>0.43099999999999999</v>
      </c>
      <c r="BI422" s="136">
        <f t="shared" si="628"/>
        <v>2.5000000000000001E-2</v>
      </c>
      <c r="BJ422" s="50">
        <f t="shared" si="629"/>
        <v>0.42957944729729736</v>
      </c>
      <c r="BK422" s="134">
        <f t="shared" si="630"/>
        <v>15.760988217071286</v>
      </c>
      <c r="BL422" s="46"/>
      <c r="CB422" s="205" t="str">
        <f t="shared" si="645"/>
        <v>splash</v>
      </c>
      <c r="CC422" s="212">
        <f t="shared" si="646"/>
        <v>1</v>
      </c>
      <c r="CD422" s="205">
        <f>IF(CB422="atmospheric",IF(CC422&gt;=1,Coefficients!$T$5,Coefficients!$T$4),Coefficients!$T$3)</f>
        <v>7.35</v>
      </c>
      <c r="CE422" s="136">
        <f>IF(S422&lt;Coefficients!$V$3,Coefficients!$X$3-(Coefficients!$X$4-Coefficients!$X$3)*(Coefficients!$V$3-S422)/(Coefficients!$V$4-Coefficients!$V$3),IF(S422&gt;Coefficients!$V$6,(Coefficients!$X$6-Coefficients!$X$5)*(S422-Coefficients!$V$6)/(Coefficients!$V$6-Coefficients!$V$5)+Coefficients!$X$6,VLOOKUP(S422,Coefficients!$V$3:$X$6,3)))</f>
        <v>5.1999999999999975</v>
      </c>
      <c r="CF422" s="119">
        <f t="shared" si="631"/>
        <v>1.6409601519999992E-4</v>
      </c>
      <c r="CG422" s="136">
        <f>VLOOKUP(CB422,Coefficients!$Z$4:$AD$7,4,FALSE)</f>
        <v>0.26500000000000001</v>
      </c>
      <c r="CH422" s="136">
        <f>VLOOKUP(CB422,Coefficients!$Z$4:$AD$7,2,FALSE)</f>
        <v>0.37</v>
      </c>
      <c r="CI422" s="214">
        <f t="shared" si="647"/>
        <v>6.6760146723932552</v>
      </c>
      <c r="CJ422" s="47">
        <f t="shared" si="648"/>
        <v>0.61977095755142464</v>
      </c>
      <c r="CK422" s="34">
        <v>3.35</v>
      </c>
      <c r="CL422" s="52">
        <f t="shared" si="632"/>
        <v>0.18500625598549988</v>
      </c>
      <c r="CM422" s="204">
        <f>VLOOKUP(N422,Coefficients!$E$12:$I$16,3)</f>
        <v>6.0350000000000001</v>
      </c>
      <c r="CN422" s="205">
        <f t="shared" si="633"/>
        <v>2.5000000000000001E-2</v>
      </c>
      <c r="CO422" s="203">
        <f t="shared" si="634"/>
        <v>6.0151089662162169</v>
      </c>
      <c r="CP422" s="189">
        <f t="shared" si="635"/>
        <v>220.69040345713506</v>
      </c>
      <c r="DV422" s="48">
        <f t="shared" si="636"/>
        <v>1.2345063412343911E-2</v>
      </c>
    </row>
    <row r="423" spans="1:126" s="135" customFormat="1" outlineLevel="1">
      <c r="A423" s="133"/>
      <c r="B423" s="56" t="s">
        <v>89</v>
      </c>
      <c r="C423" s="56" t="s">
        <v>194</v>
      </c>
      <c r="D423" s="56">
        <v>2037</v>
      </c>
      <c r="E423" s="57">
        <f>'CSIRO Mk3.5 (Drier)'!N65</f>
        <v>20.769000000000002</v>
      </c>
      <c r="F423" s="57">
        <f>'CSIRO Mk3.5 (Drier)'!T65</f>
        <v>60.167812500000004</v>
      </c>
      <c r="G423" s="57">
        <f>'CSIRO Mk3.5 (Drier)'!L65</f>
        <v>476.04999999999984</v>
      </c>
      <c r="H423" s="146">
        <f t="shared" si="585"/>
        <v>2007</v>
      </c>
      <c r="I423" s="141" t="str">
        <f t="shared" si="586"/>
        <v>Pile No 243 @ Berth 107</v>
      </c>
      <c r="J423" s="205" t="str">
        <f t="shared" si="587"/>
        <v>splash</v>
      </c>
      <c r="K423" s="212">
        <f t="shared" si="588"/>
        <v>1</v>
      </c>
      <c r="L423" s="146" t="str">
        <f t="shared" si="589"/>
        <v>C1</v>
      </c>
      <c r="M423" s="146" t="str">
        <f t="shared" si="590"/>
        <v>CB4</v>
      </c>
      <c r="N423" s="146" t="str">
        <f t="shared" si="591"/>
        <v>CL5</v>
      </c>
      <c r="O423" s="146">
        <f t="shared" si="592"/>
        <v>0</v>
      </c>
      <c r="P423" s="146">
        <f t="shared" si="593"/>
        <v>50</v>
      </c>
      <c r="Q423" s="146">
        <f t="shared" si="594"/>
        <v>1200</v>
      </c>
      <c r="R423" s="146">
        <f t="shared" si="595"/>
        <v>60</v>
      </c>
      <c r="S423" s="146">
        <f t="shared" si="596"/>
        <v>0.37</v>
      </c>
      <c r="T423" s="146">
        <f t="shared" si="597"/>
        <v>310</v>
      </c>
      <c r="U423" s="205"/>
      <c r="V423" s="237">
        <f t="shared" si="616"/>
        <v>6.7403084074634301E-2</v>
      </c>
      <c r="W423" s="214">
        <f t="shared" si="617"/>
        <v>2.2409280606957696</v>
      </c>
      <c r="X423" s="205"/>
      <c r="Y423" s="238">
        <f t="shared" si="618"/>
        <v>0.19128559476569496</v>
      </c>
      <c r="Z423" s="214">
        <f t="shared" si="619"/>
        <v>0.64080674246507807</v>
      </c>
      <c r="AA423" s="205"/>
      <c r="AB423" s="207">
        <f>INDEX(Coefficients!$O$3:$O$7,MATCH(S423,Coefficients!$O$3:$O$7))</f>
        <v>0.3</v>
      </c>
      <c r="AC423" s="207">
        <f>INDEX(Coefficients!$O$3:$O$7,MATCH(S423,Coefficients!$O$3:$O$7)+1)</f>
        <v>0.4</v>
      </c>
      <c r="AD423" s="212">
        <f>INDEX(Coefficients!$P$3:$P$7,MATCH(S423,Coefficients!$O$3:$O$7))</f>
        <v>50</v>
      </c>
      <c r="AE423" s="212">
        <f>INDEX(Coefficients!$P$3:$P$7,MATCH(S423,Coefficients!$O$3:$O$7)+1)</f>
        <v>41.8</v>
      </c>
      <c r="AF423" s="212">
        <f t="shared" si="598"/>
        <v>44.26</v>
      </c>
      <c r="AG423" s="136">
        <f t="shared" si="637"/>
        <v>2037</v>
      </c>
      <c r="AH423" s="137">
        <f t="shared" si="638"/>
        <v>20.769000000000002</v>
      </c>
      <c r="AI423" s="207">
        <f t="shared" si="620"/>
        <v>755.89100000000008</v>
      </c>
      <c r="AJ423" s="213">
        <f t="shared" si="621"/>
        <v>19.891868421052635</v>
      </c>
      <c r="AK423" s="136">
        <v>49</v>
      </c>
      <c r="AL423" s="137">
        <f t="shared" si="639"/>
        <v>60.167812500000004</v>
      </c>
      <c r="AM423" s="214">
        <f t="shared" si="640"/>
        <v>0.99331466404008395</v>
      </c>
      <c r="AN423" s="207">
        <f>INDEX(Coefficients!$K$3:$K$10,MATCH(S423,Coefficients!$K$3:$K$10))</f>
        <v>0.35</v>
      </c>
      <c r="AO423" s="207">
        <f>INDEX(Coefficients!$K$3:$K$10,MATCH(S423,Coefficients!$K$3:$K$10)+1)</f>
        <v>0.4</v>
      </c>
      <c r="AP423" s="207">
        <f>INDEX(Coefficients!$L$3:$L$10,MATCH(S423,Coefficients!$K$3:$K$10))</f>
        <v>0.19142307491680963</v>
      </c>
      <c r="AQ423" s="207">
        <f>INDEX(Coefficients!$L$3:$L$10,MATCH(S423,Coefficients!$K$3:$K$10)+1)</f>
        <v>0.35425563574488944</v>
      </c>
      <c r="AR423" s="214">
        <f>INDEX(Coefficients!$M$3:$M$10,MATCH(S423,Coefficients!$K$3:$K$10))</f>
        <v>0.20023799980895765</v>
      </c>
      <c r="AS423" s="214">
        <f>INDEX(Coefficients!$M$3:$M$10,MATCH(S423,Coefficients!$K$3:$K$10)+1)</f>
        <v>0.20987997823914079</v>
      </c>
      <c r="AT423" s="92">
        <f t="shared" si="622"/>
        <v>2.5655609924804158E-5</v>
      </c>
      <c r="AU423" s="140">
        <f t="shared" si="603"/>
        <v>0.20409479118103091</v>
      </c>
      <c r="AV423" s="215">
        <f t="shared" si="623"/>
        <v>1.2211154906047547E-5</v>
      </c>
      <c r="AW423" s="118">
        <f t="shared" si="624"/>
        <v>3.8534651174467936E-2</v>
      </c>
      <c r="AX423" s="136">
        <f t="shared" si="604"/>
        <v>0.71366705445737511</v>
      </c>
      <c r="AY423" s="205">
        <f t="shared" si="641"/>
        <v>84.741590689541354</v>
      </c>
      <c r="AZ423" s="137">
        <f t="shared" si="642"/>
        <v>476.04999999999984</v>
      </c>
      <c r="BA423" s="213">
        <f t="shared" si="625"/>
        <v>15842.449999999997</v>
      </c>
      <c r="BB423" s="228">
        <f t="shared" si="626"/>
        <v>7.9212249999999988E-4</v>
      </c>
      <c r="BC423" s="136" t="str">
        <f t="shared" si="607"/>
        <v>YES</v>
      </c>
      <c r="BD423" s="209">
        <f t="shared" si="643"/>
        <v>3.3701542037317154</v>
      </c>
      <c r="BE423" s="55">
        <f t="shared" si="609"/>
        <v>6.7403084074634301E-2</v>
      </c>
      <c r="BF423" s="126">
        <f t="shared" si="644"/>
        <v>2.2409280606957696</v>
      </c>
      <c r="BG423" s="46">
        <f t="shared" si="627"/>
        <v>-0.82385428398226979</v>
      </c>
      <c r="BH423" s="204">
        <f>VLOOKUP(M423,Coefficients!$E$4:$I$7,3)</f>
        <v>0.43099999999999999</v>
      </c>
      <c r="BI423" s="136">
        <f t="shared" si="628"/>
        <v>2.5000000000000001E-2</v>
      </c>
      <c r="BJ423" s="50">
        <f t="shared" si="629"/>
        <v>0.42983488223684213</v>
      </c>
      <c r="BK423" s="134">
        <f t="shared" si="630"/>
        <v>16.19082309930813</v>
      </c>
      <c r="BL423" s="46"/>
      <c r="CB423" s="205" t="str">
        <f t="shared" si="645"/>
        <v>splash</v>
      </c>
      <c r="CC423" s="212">
        <f t="shared" si="646"/>
        <v>1</v>
      </c>
      <c r="CD423" s="205">
        <f>IF(CB423="atmospheric",IF(CC423&gt;=1,Coefficients!$T$5,Coefficients!$T$4),Coefficients!$T$3)</f>
        <v>7.35</v>
      </c>
      <c r="CE423" s="136">
        <f>IF(S423&lt;Coefficients!$V$3,Coefficients!$X$3-(Coefficients!$X$4-Coefficients!$X$3)*(Coefficients!$V$3-S423)/(Coefficients!$V$4-Coefficients!$V$3),IF(S423&gt;Coefficients!$V$6,(Coefficients!$X$6-Coefficients!$X$5)*(S423-Coefficients!$V$6)/(Coefficients!$V$6-Coefficients!$V$5)+Coefficients!$X$6,VLOOKUP(S423,Coefficients!$V$3:$X$6,3)))</f>
        <v>5.1999999999999975</v>
      </c>
      <c r="CF423" s="119">
        <f t="shared" si="631"/>
        <v>1.6409601519999992E-4</v>
      </c>
      <c r="CG423" s="136">
        <f>VLOOKUP(CB423,Coefficients!$Z$4:$AD$7,4,FALSE)</f>
        <v>0.26500000000000001</v>
      </c>
      <c r="CH423" s="136">
        <f>VLOOKUP(CB423,Coefficients!$Z$4:$AD$7,2,FALSE)</f>
        <v>0.37</v>
      </c>
      <c r="CI423" s="214">
        <f t="shared" si="647"/>
        <v>6.6753884951955111</v>
      </c>
      <c r="CJ423" s="47">
        <f t="shared" si="648"/>
        <v>0.64080674246507807</v>
      </c>
      <c r="CK423" s="34">
        <v>3.35</v>
      </c>
      <c r="CL423" s="52">
        <f t="shared" si="632"/>
        <v>0.19128559476569496</v>
      </c>
      <c r="CM423" s="204">
        <f>VLOOKUP(N423,Coefficients!$E$12:$I$16,3)</f>
        <v>6.0350000000000001</v>
      </c>
      <c r="CN423" s="205">
        <f t="shared" si="633"/>
        <v>2.5000000000000001E-2</v>
      </c>
      <c r="CO423" s="203">
        <f t="shared" si="634"/>
        <v>6.0186856480263167</v>
      </c>
      <c r="CP423" s="189">
        <f t="shared" si="635"/>
        <v>226.70908910516138</v>
      </c>
      <c r="DV423" s="48">
        <f t="shared" si="636"/>
        <v>1.2893239026258564E-2</v>
      </c>
    </row>
    <row r="424" spans="1:126" s="135" customFormat="1" outlineLevel="1">
      <c r="A424" s="133"/>
      <c r="B424" s="56" t="s">
        <v>89</v>
      </c>
      <c r="C424" s="56" t="s">
        <v>194</v>
      </c>
      <c r="D424" s="56">
        <v>2038</v>
      </c>
      <c r="E424" s="57">
        <f>'CSIRO Mk3.5 (Drier)'!N66</f>
        <v>20.816000000000003</v>
      </c>
      <c r="F424" s="57">
        <f>'CSIRO Mk3.5 (Drier)'!T66</f>
        <v>60.102499999999999</v>
      </c>
      <c r="G424" s="57">
        <f>'CSIRO Mk3.5 (Drier)'!L66</f>
        <v>479.69999999999982</v>
      </c>
      <c r="H424" s="146">
        <f t="shared" si="585"/>
        <v>2007</v>
      </c>
      <c r="I424" s="141" t="str">
        <f t="shared" si="586"/>
        <v>Pile No 243 @ Berth 107</v>
      </c>
      <c r="J424" s="205" t="str">
        <f t="shared" si="587"/>
        <v>splash</v>
      </c>
      <c r="K424" s="212">
        <f t="shared" si="588"/>
        <v>1</v>
      </c>
      <c r="L424" s="146" t="str">
        <f t="shared" si="589"/>
        <v>C1</v>
      </c>
      <c r="M424" s="146" t="str">
        <f t="shared" si="590"/>
        <v>CB4</v>
      </c>
      <c r="N424" s="146" t="str">
        <f t="shared" si="591"/>
        <v>CL5</v>
      </c>
      <c r="O424" s="146">
        <f t="shared" si="592"/>
        <v>0</v>
      </c>
      <c r="P424" s="146">
        <f t="shared" si="593"/>
        <v>50</v>
      </c>
      <c r="Q424" s="146">
        <f t="shared" si="594"/>
        <v>1200</v>
      </c>
      <c r="R424" s="146">
        <f t="shared" si="595"/>
        <v>60</v>
      </c>
      <c r="S424" s="146">
        <f t="shared" si="596"/>
        <v>0.37</v>
      </c>
      <c r="T424" s="146">
        <f t="shared" si="597"/>
        <v>310</v>
      </c>
      <c r="U424" s="205"/>
      <c r="V424" s="237">
        <f t="shared" si="616"/>
        <v>6.8072490776095118E-2</v>
      </c>
      <c r="W424" s="214">
        <f t="shared" si="617"/>
        <v>2.2743983957688103</v>
      </c>
      <c r="X424" s="205"/>
      <c r="Y424" s="238">
        <f t="shared" si="618"/>
        <v>0.19752215569562195</v>
      </c>
      <c r="Z424" s="214">
        <f t="shared" si="619"/>
        <v>0.66169922158033356</v>
      </c>
      <c r="AA424" s="205"/>
      <c r="AB424" s="207">
        <f>INDEX(Coefficients!$O$3:$O$7,MATCH(S424,Coefficients!$O$3:$O$7))</f>
        <v>0.3</v>
      </c>
      <c r="AC424" s="207">
        <f>INDEX(Coefficients!$O$3:$O$7,MATCH(S424,Coefficients!$O$3:$O$7)+1)</f>
        <v>0.4</v>
      </c>
      <c r="AD424" s="212">
        <f>INDEX(Coefficients!$P$3:$P$7,MATCH(S424,Coefficients!$O$3:$O$7))</f>
        <v>50</v>
      </c>
      <c r="AE424" s="212">
        <f>INDEX(Coefficients!$P$3:$P$7,MATCH(S424,Coefficients!$O$3:$O$7)+1)</f>
        <v>41.8</v>
      </c>
      <c r="AF424" s="212">
        <f t="shared" si="598"/>
        <v>44.26</v>
      </c>
      <c r="AG424" s="136">
        <f t="shared" si="637"/>
        <v>2038</v>
      </c>
      <c r="AH424" s="137">
        <f t="shared" si="638"/>
        <v>20.816000000000003</v>
      </c>
      <c r="AI424" s="207">
        <f t="shared" si="620"/>
        <v>776.70700000000011</v>
      </c>
      <c r="AJ424" s="213">
        <f t="shared" si="621"/>
        <v>19.915564102564105</v>
      </c>
      <c r="AK424" s="136">
        <v>50</v>
      </c>
      <c r="AL424" s="137">
        <f t="shared" si="639"/>
        <v>60.102499999999999</v>
      </c>
      <c r="AM424" s="214">
        <f t="shared" si="640"/>
        <v>0.9947762588723954</v>
      </c>
      <c r="AN424" s="207">
        <f>INDEX(Coefficients!$K$3:$K$10,MATCH(S424,Coefficients!$K$3:$K$10))</f>
        <v>0.35</v>
      </c>
      <c r="AO424" s="207">
        <f>INDEX(Coefficients!$K$3:$K$10,MATCH(S424,Coefficients!$K$3:$K$10)+1)</f>
        <v>0.4</v>
      </c>
      <c r="AP424" s="207">
        <f>INDEX(Coefficients!$L$3:$L$10,MATCH(S424,Coefficients!$K$3:$K$10))</f>
        <v>0.19142307491680963</v>
      </c>
      <c r="AQ424" s="207">
        <f>INDEX(Coefficients!$L$3:$L$10,MATCH(S424,Coefficients!$K$3:$K$10)+1)</f>
        <v>0.35425563574488944</v>
      </c>
      <c r="AR424" s="214">
        <f>INDEX(Coefficients!$M$3:$M$10,MATCH(S424,Coefficients!$K$3:$K$10))</f>
        <v>0.20023799980895765</v>
      </c>
      <c r="AS424" s="214">
        <f>INDEX(Coefficients!$M$3:$M$10,MATCH(S424,Coefficients!$K$3:$K$10)+1)</f>
        <v>0.20987997823914079</v>
      </c>
      <c r="AT424" s="92">
        <f t="shared" si="622"/>
        <v>2.5655609924804158E-5</v>
      </c>
      <c r="AU424" s="140">
        <f t="shared" si="603"/>
        <v>0.20409479118103091</v>
      </c>
      <c r="AV424" s="215">
        <f t="shared" si="623"/>
        <v>1.2146589236195024E-5</v>
      </c>
      <c r="AW424" s="118">
        <f t="shared" si="624"/>
        <v>3.8330901767900286E-2</v>
      </c>
      <c r="AX424" s="136">
        <f t="shared" si="604"/>
        <v>0.71366705445737511</v>
      </c>
      <c r="AY424" s="205">
        <f t="shared" si="641"/>
        <v>84.741590689541354</v>
      </c>
      <c r="AZ424" s="137">
        <f t="shared" si="642"/>
        <v>479.69999999999982</v>
      </c>
      <c r="BA424" s="213">
        <f t="shared" si="625"/>
        <v>16322.149999999998</v>
      </c>
      <c r="BB424" s="228">
        <f t="shared" si="626"/>
        <v>7.9518166666666659E-4</v>
      </c>
      <c r="BC424" s="136" t="str">
        <f t="shared" si="607"/>
        <v>YES</v>
      </c>
      <c r="BD424" s="209">
        <f t="shared" si="643"/>
        <v>3.4036245388047557</v>
      </c>
      <c r="BE424" s="55">
        <f t="shared" si="609"/>
        <v>6.8072490776095118E-2</v>
      </c>
      <c r="BF424" s="126">
        <f t="shared" si="644"/>
        <v>2.2743983957688103</v>
      </c>
      <c r="BG424" s="46">
        <f t="shared" si="627"/>
        <v>-0.82566368288373626</v>
      </c>
      <c r="BH424" s="204">
        <f>VLOOKUP(M424,Coefficients!$E$4:$I$7,3)</f>
        <v>0.43099999999999999</v>
      </c>
      <c r="BI424" s="136">
        <f t="shared" si="628"/>
        <v>2.5000000000000001E-2</v>
      </c>
      <c r="BJ424" s="50">
        <f t="shared" si="629"/>
        <v>0.4300902032051282</v>
      </c>
      <c r="BK424" s="134">
        <f t="shared" si="630"/>
        <v>16.620913302513259</v>
      </c>
      <c r="BL424" s="46"/>
      <c r="CB424" s="205" t="str">
        <f t="shared" si="645"/>
        <v>splash</v>
      </c>
      <c r="CC424" s="212">
        <f t="shared" si="646"/>
        <v>1</v>
      </c>
      <c r="CD424" s="205">
        <f>IF(CB424="atmospheric",IF(CC424&gt;=1,Coefficients!$T$5,Coefficients!$T$4),Coefficients!$T$3)</f>
        <v>7.35</v>
      </c>
      <c r="CE424" s="136">
        <f>IF(S424&lt;Coefficients!$V$3,Coefficients!$X$3-(Coefficients!$X$4-Coefficients!$X$3)*(Coefficients!$V$3-S424)/(Coefficients!$V$4-Coefficients!$V$3),IF(S424&gt;Coefficients!$V$6,(Coefficients!$X$6-Coefficients!$X$5)*(S424-Coefficients!$V$6)/(Coefficients!$V$6-Coefficients!$V$5)+Coefficients!$X$6,VLOOKUP(S424,Coefficients!$V$3:$X$6,3)))</f>
        <v>5.1999999999999975</v>
      </c>
      <c r="CF424" s="119">
        <f t="shared" si="631"/>
        <v>1.6409601519999992E-4</v>
      </c>
      <c r="CG424" s="136">
        <f>VLOOKUP(CB424,Coefficients!$Z$4:$AD$7,4,FALSE)</f>
        <v>0.26500000000000001</v>
      </c>
      <c r="CH424" s="136">
        <f>VLOOKUP(CB424,Coefficients!$Z$4:$AD$7,2,FALSE)</f>
        <v>0.37</v>
      </c>
      <c r="CI424" s="214">
        <f t="shared" si="647"/>
        <v>6.6747400991149535</v>
      </c>
      <c r="CJ424" s="47">
        <f t="shared" si="648"/>
        <v>0.66169922158033356</v>
      </c>
      <c r="CK424" s="34">
        <v>3.35</v>
      </c>
      <c r="CL424" s="52">
        <f t="shared" si="632"/>
        <v>0.19752215569562195</v>
      </c>
      <c r="CM424" s="204">
        <f>VLOOKUP(N424,Coefficients!$E$12:$I$16,3)</f>
        <v>6.0350000000000001</v>
      </c>
      <c r="CN424" s="205">
        <f t="shared" si="633"/>
        <v>2.5000000000000001E-2</v>
      </c>
      <c r="CO424" s="203">
        <f t="shared" si="634"/>
        <v>6.0222607339743588</v>
      </c>
      <c r="CP424" s="189">
        <f t="shared" si="635"/>
        <v>232.73134983913573</v>
      </c>
      <c r="DV424" s="48">
        <f t="shared" si="636"/>
        <v>1.3445825121664649E-2</v>
      </c>
    </row>
    <row r="425" spans="1:126" s="135" customFormat="1" outlineLevel="1">
      <c r="A425" s="133"/>
      <c r="B425" s="56" t="s">
        <v>89</v>
      </c>
      <c r="C425" s="56" t="s">
        <v>194</v>
      </c>
      <c r="D425" s="56">
        <v>2039</v>
      </c>
      <c r="E425" s="57">
        <f>'CSIRO Mk3.5 (Drier)'!N67</f>
        <v>20.863000000000003</v>
      </c>
      <c r="F425" s="57">
        <f>'CSIRO Mk3.5 (Drier)'!T67</f>
        <v>60.037187500000002</v>
      </c>
      <c r="G425" s="57">
        <f>'CSIRO Mk3.5 (Drier)'!L67</f>
        <v>483.3499999999998</v>
      </c>
      <c r="H425" s="146">
        <f t="shared" si="585"/>
        <v>2007</v>
      </c>
      <c r="I425" s="141" t="str">
        <f t="shared" si="586"/>
        <v>Pile No 243 @ Berth 107</v>
      </c>
      <c r="J425" s="205" t="str">
        <f t="shared" si="587"/>
        <v>splash</v>
      </c>
      <c r="K425" s="212">
        <f t="shared" si="588"/>
        <v>1</v>
      </c>
      <c r="L425" s="146" t="str">
        <f t="shared" si="589"/>
        <v>C1</v>
      </c>
      <c r="M425" s="146" t="str">
        <f t="shared" si="590"/>
        <v>CB4</v>
      </c>
      <c r="N425" s="146" t="str">
        <f t="shared" si="591"/>
        <v>CL5</v>
      </c>
      <c r="O425" s="146">
        <f t="shared" si="592"/>
        <v>0</v>
      </c>
      <c r="P425" s="146">
        <f t="shared" si="593"/>
        <v>50</v>
      </c>
      <c r="Q425" s="146">
        <f t="shared" si="594"/>
        <v>1200</v>
      </c>
      <c r="R425" s="146">
        <f t="shared" si="595"/>
        <v>60</v>
      </c>
      <c r="S425" s="146">
        <f t="shared" si="596"/>
        <v>0.37</v>
      </c>
      <c r="T425" s="146">
        <f t="shared" si="597"/>
        <v>310</v>
      </c>
      <c r="U425" s="205"/>
      <c r="V425" s="237">
        <f t="shared" si="616"/>
        <v>6.8736320622092159E-2</v>
      </c>
      <c r="W425" s="214">
        <f t="shared" si="617"/>
        <v>2.3075898880686623</v>
      </c>
      <c r="X425" s="205"/>
      <c r="Y425" s="238">
        <f t="shared" si="618"/>
        <v>0.20371499356091577</v>
      </c>
      <c r="Z425" s="214">
        <f t="shared" si="619"/>
        <v>0.68244522842906785</v>
      </c>
      <c r="AA425" s="205"/>
      <c r="AB425" s="207">
        <f>INDEX(Coefficients!$O$3:$O$7,MATCH(S425,Coefficients!$O$3:$O$7))</f>
        <v>0.3</v>
      </c>
      <c r="AC425" s="207">
        <f>INDEX(Coefficients!$O$3:$O$7,MATCH(S425,Coefficients!$O$3:$O$7)+1)</f>
        <v>0.4</v>
      </c>
      <c r="AD425" s="212">
        <f>INDEX(Coefficients!$P$3:$P$7,MATCH(S425,Coefficients!$O$3:$O$7))</f>
        <v>50</v>
      </c>
      <c r="AE425" s="212">
        <f>INDEX(Coefficients!$P$3:$P$7,MATCH(S425,Coefficients!$O$3:$O$7)+1)</f>
        <v>41.8</v>
      </c>
      <c r="AF425" s="212">
        <f t="shared" si="598"/>
        <v>44.26</v>
      </c>
      <c r="AG425" s="136">
        <f t="shared" si="637"/>
        <v>2039</v>
      </c>
      <c r="AH425" s="137">
        <f t="shared" si="638"/>
        <v>20.863000000000003</v>
      </c>
      <c r="AI425" s="207">
        <f t="shared" si="620"/>
        <v>797.57000000000016</v>
      </c>
      <c r="AJ425" s="213">
        <f t="shared" si="621"/>
        <v>19.939250000000005</v>
      </c>
      <c r="AK425" s="136">
        <v>51</v>
      </c>
      <c r="AL425" s="137">
        <f t="shared" si="639"/>
        <v>60.037187500000002</v>
      </c>
      <c r="AM425" s="214">
        <f t="shared" si="640"/>
        <v>0.99623916267898105</v>
      </c>
      <c r="AN425" s="207">
        <f>INDEX(Coefficients!$K$3:$K$10,MATCH(S425,Coefficients!$K$3:$K$10))</f>
        <v>0.35</v>
      </c>
      <c r="AO425" s="207">
        <f>INDEX(Coefficients!$K$3:$K$10,MATCH(S425,Coefficients!$K$3:$K$10)+1)</f>
        <v>0.4</v>
      </c>
      <c r="AP425" s="207">
        <f>INDEX(Coefficients!$L$3:$L$10,MATCH(S425,Coefficients!$K$3:$K$10))</f>
        <v>0.19142307491680963</v>
      </c>
      <c r="AQ425" s="207">
        <f>INDEX(Coefficients!$L$3:$L$10,MATCH(S425,Coefficients!$K$3:$K$10)+1)</f>
        <v>0.35425563574488944</v>
      </c>
      <c r="AR425" s="214">
        <f>INDEX(Coefficients!$M$3:$M$10,MATCH(S425,Coefficients!$K$3:$K$10))</f>
        <v>0.20023799980895765</v>
      </c>
      <c r="AS425" s="214">
        <f>INDEX(Coefficients!$M$3:$M$10,MATCH(S425,Coefficients!$K$3:$K$10)+1)</f>
        <v>0.20987997823914079</v>
      </c>
      <c r="AT425" s="92">
        <f t="shared" si="622"/>
        <v>2.5655609924804158E-5</v>
      </c>
      <c r="AU425" s="140">
        <f t="shared" si="603"/>
        <v>0.20409479118103091</v>
      </c>
      <c r="AV425" s="215">
        <f t="shared" si="623"/>
        <v>1.2083986862499803E-5</v>
      </c>
      <c r="AW425" s="118">
        <f t="shared" si="624"/>
        <v>3.8133347920487851E-2</v>
      </c>
      <c r="AX425" s="136">
        <f t="shared" si="604"/>
        <v>0.71366705445737511</v>
      </c>
      <c r="AY425" s="205">
        <f t="shared" si="641"/>
        <v>84.741590689541354</v>
      </c>
      <c r="AZ425" s="137">
        <f t="shared" si="642"/>
        <v>483.3499999999998</v>
      </c>
      <c r="BA425" s="213">
        <f t="shared" si="625"/>
        <v>16805.499999999996</v>
      </c>
      <c r="BB425" s="228">
        <f t="shared" si="626"/>
        <v>7.9826124999999996E-4</v>
      </c>
      <c r="BC425" s="136" t="str">
        <f t="shared" si="607"/>
        <v>YES</v>
      </c>
      <c r="BD425" s="209">
        <f t="shared" si="643"/>
        <v>3.4368160311046081</v>
      </c>
      <c r="BE425" s="55">
        <f t="shared" si="609"/>
        <v>6.8736320622092159E-2</v>
      </c>
      <c r="BF425" s="126">
        <f t="shared" si="644"/>
        <v>2.3075898880686623</v>
      </c>
      <c r="BG425" s="46">
        <f t="shared" si="627"/>
        <v>-0.82739688918011867</v>
      </c>
      <c r="BH425" s="204">
        <f>VLOOKUP(M425,Coefficients!$E$4:$I$7,3)</f>
        <v>0.43099999999999999</v>
      </c>
      <c r="BI425" s="136">
        <f t="shared" si="628"/>
        <v>2.5000000000000001E-2</v>
      </c>
      <c r="BJ425" s="50">
        <f t="shared" si="629"/>
        <v>0.43034541875000004</v>
      </c>
      <c r="BK425" s="134">
        <f t="shared" si="630"/>
        <v>17.05125872126326</v>
      </c>
      <c r="BL425" s="46"/>
      <c r="CB425" s="205" t="str">
        <f t="shared" si="645"/>
        <v>splash</v>
      </c>
      <c r="CC425" s="212">
        <f t="shared" si="646"/>
        <v>1</v>
      </c>
      <c r="CD425" s="205">
        <f>IF(CB425="atmospheric",IF(CC425&gt;=1,Coefficients!$T$5,Coefficients!$T$4),Coefficients!$T$3)</f>
        <v>7.35</v>
      </c>
      <c r="CE425" s="136">
        <f>IF(S425&lt;Coefficients!$V$3,Coefficients!$X$3-(Coefficients!$X$4-Coefficients!$X$3)*(Coefficients!$V$3-S425)/(Coefficients!$V$4-Coefficients!$V$3),IF(S425&gt;Coefficients!$V$6,(Coefficients!$X$6-Coefficients!$X$5)*(S425-Coefficients!$V$6)/(Coefficients!$V$6-Coefficients!$V$5)+Coefficients!$X$6,VLOOKUP(S425,Coefficients!$V$3:$X$6,3)))</f>
        <v>5.1999999999999975</v>
      </c>
      <c r="CF425" s="119">
        <f t="shared" si="631"/>
        <v>1.6409601519999992E-4</v>
      </c>
      <c r="CG425" s="136">
        <f>VLOOKUP(CB425,Coefficients!$Z$4:$AD$7,4,FALSE)</f>
        <v>0.26500000000000001</v>
      </c>
      <c r="CH425" s="136">
        <f>VLOOKUP(CB425,Coefficients!$Z$4:$AD$7,2,FALSE)</f>
        <v>0.37</v>
      </c>
      <c r="CI425" s="214">
        <f t="shared" si="647"/>
        <v>6.6740710638126366</v>
      </c>
      <c r="CJ425" s="47">
        <f t="shared" si="648"/>
        <v>0.68244522842906785</v>
      </c>
      <c r="CK425" s="34">
        <v>3.35</v>
      </c>
      <c r="CL425" s="52">
        <f t="shared" si="632"/>
        <v>0.20371499356091577</v>
      </c>
      <c r="CM425" s="204">
        <f>VLOOKUP(N425,Coefficients!$E$12:$I$16,3)</f>
        <v>6.0350000000000001</v>
      </c>
      <c r="CN425" s="205">
        <f t="shared" si="633"/>
        <v>2.5000000000000001E-2</v>
      </c>
      <c r="CO425" s="203">
        <f t="shared" si="634"/>
        <v>6.0258343437500006</v>
      </c>
      <c r="CP425" s="189">
        <f t="shared" si="635"/>
        <v>238.75718418288574</v>
      </c>
      <c r="DV425" s="48">
        <f t="shared" si="636"/>
        <v>1.4002619112930546E-2</v>
      </c>
    </row>
    <row r="426" spans="1:126" s="135" customFormat="1" outlineLevel="1">
      <c r="A426" s="133"/>
      <c r="B426" s="56" t="s">
        <v>89</v>
      </c>
      <c r="C426" s="56" t="s">
        <v>194</v>
      </c>
      <c r="D426" s="56">
        <v>2040</v>
      </c>
      <c r="E426" s="57">
        <f>'CSIRO Mk3.5 (Drier)'!N68</f>
        <v>20.91</v>
      </c>
      <c r="F426" s="57">
        <f>'CSIRO Mk3.5 (Drier)'!T68</f>
        <v>59.971875000000004</v>
      </c>
      <c r="G426" s="57">
        <f>'CSIRO Mk3.5 (Drier)'!L68</f>
        <v>487</v>
      </c>
      <c r="H426" s="146">
        <f t="shared" si="585"/>
        <v>2007</v>
      </c>
      <c r="I426" s="141" t="str">
        <f t="shared" si="586"/>
        <v>Pile No 243 @ Berth 107</v>
      </c>
      <c r="J426" s="205" t="str">
        <f t="shared" si="587"/>
        <v>splash</v>
      </c>
      <c r="K426" s="212">
        <f t="shared" si="588"/>
        <v>1</v>
      </c>
      <c r="L426" s="146" t="str">
        <f t="shared" si="589"/>
        <v>C1</v>
      </c>
      <c r="M426" s="146" t="str">
        <f t="shared" si="590"/>
        <v>CB4</v>
      </c>
      <c r="N426" s="146" t="str">
        <f t="shared" si="591"/>
        <v>CL5</v>
      </c>
      <c r="O426" s="146">
        <f t="shared" si="592"/>
        <v>0</v>
      </c>
      <c r="P426" s="146">
        <f t="shared" si="593"/>
        <v>50</v>
      </c>
      <c r="Q426" s="146">
        <f t="shared" si="594"/>
        <v>1200</v>
      </c>
      <c r="R426" s="146">
        <f t="shared" si="595"/>
        <v>60</v>
      </c>
      <c r="S426" s="146">
        <f t="shared" si="596"/>
        <v>0.37</v>
      </c>
      <c r="T426" s="146">
        <f t="shared" si="597"/>
        <v>310</v>
      </c>
      <c r="U426" s="205"/>
      <c r="V426" s="237">
        <f t="shared" si="616"/>
        <v>6.9394839102697586E-2</v>
      </c>
      <c r="W426" s="214">
        <f t="shared" si="617"/>
        <v>2.3405158120989338</v>
      </c>
      <c r="X426" s="205"/>
      <c r="Y426" s="238">
        <f t="shared" si="618"/>
        <v>0.20986337063958135</v>
      </c>
      <c r="Z426" s="214">
        <f t="shared" si="619"/>
        <v>0.70304229164259757</v>
      </c>
      <c r="AA426" s="205"/>
      <c r="AB426" s="207">
        <f>INDEX(Coefficients!$O$3:$O$7,MATCH(S426,Coefficients!$O$3:$O$7))</f>
        <v>0.3</v>
      </c>
      <c r="AC426" s="207">
        <f>INDEX(Coefficients!$O$3:$O$7,MATCH(S426,Coefficients!$O$3:$O$7)+1)</f>
        <v>0.4</v>
      </c>
      <c r="AD426" s="212">
        <f>INDEX(Coefficients!$P$3:$P$7,MATCH(S426,Coefficients!$O$3:$O$7))</f>
        <v>50</v>
      </c>
      <c r="AE426" s="212">
        <f>INDEX(Coefficients!$P$3:$P$7,MATCH(S426,Coefficients!$O$3:$O$7)+1)</f>
        <v>41.8</v>
      </c>
      <c r="AF426" s="212">
        <f t="shared" si="598"/>
        <v>44.26</v>
      </c>
      <c r="AG426" s="136">
        <f t="shared" si="637"/>
        <v>2040</v>
      </c>
      <c r="AH426" s="137">
        <f t="shared" si="638"/>
        <v>20.91</v>
      </c>
      <c r="AI426" s="207">
        <f t="shared" si="620"/>
        <v>818.48000000000013</v>
      </c>
      <c r="AJ426" s="213">
        <f t="shared" si="621"/>
        <v>19.962926829268294</v>
      </c>
      <c r="AK426" s="136">
        <v>52</v>
      </c>
      <c r="AL426" s="137">
        <f t="shared" si="639"/>
        <v>59.971875000000004</v>
      </c>
      <c r="AM426" s="214">
        <f t="shared" si="640"/>
        <v>0.99770341956563324</v>
      </c>
      <c r="AN426" s="207">
        <f>INDEX(Coefficients!$K$3:$K$10,MATCH(S426,Coefficients!$K$3:$K$10))</f>
        <v>0.35</v>
      </c>
      <c r="AO426" s="207">
        <f>INDEX(Coefficients!$K$3:$K$10,MATCH(S426,Coefficients!$K$3:$K$10)+1)</f>
        <v>0.4</v>
      </c>
      <c r="AP426" s="207">
        <f>INDEX(Coefficients!$L$3:$L$10,MATCH(S426,Coefficients!$K$3:$K$10))</f>
        <v>0.19142307491680963</v>
      </c>
      <c r="AQ426" s="207">
        <f>INDEX(Coefficients!$L$3:$L$10,MATCH(S426,Coefficients!$K$3:$K$10)+1)</f>
        <v>0.35425563574488944</v>
      </c>
      <c r="AR426" s="214">
        <f>INDEX(Coefficients!$M$3:$M$10,MATCH(S426,Coefficients!$K$3:$K$10))</f>
        <v>0.20023799980895765</v>
      </c>
      <c r="AS426" s="214">
        <f>INDEX(Coefficients!$M$3:$M$10,MATCH(S426,Coefficients!$K$3:$K$10)+1)</f>
        <v>0.20987997823914079</v>
      </c>
      <c r="AT426" s="92">
        <f t="shared" si="622"/>
        <v>2.5655609924804158E-5</v>
      </c>
      <c r="AU426" s="140">
        <f t="shared" si="603"/>
        <v>0.20409479118103091</v>
      </c>
      <c r="AV426" s="215">
        <f t="shared" si="623"/>
        <v>1.2023241192687887E-5</v>
      </c>
      <c r="AW426" s="118">
        <f t="shared" si="624"/>
        <v>3.7941653259780335E-2</v>
      </c>
      <c r="AX426" s="136">
        <f t="shared" si="604"/>
        <v>0.71366705445737511</v>
      </c>
      <c r="AY426" s="205">
        <f t="shared" si="641"/>
        <v>84.741590689541354</v>
      </c>
      <c r="AZ426" s="137">
        <f t="shared" si="642"/>
        <v>487</v>
      </c>
      <c r="BA426" s="213">
        <f t="shared" si="625"/>
        <v>17292.499999999996</v>
      </c>
      <c r="BB426" s="228">
        <f t="shared" si="626"/>
        <v>8.0135975609756083E-4</v>
      </c>
      <c r="BC426" s="136" t="str">
        <f t="shared" si="607"/>
        <v>YES</v>
      </c>
      <c r="BD426" s="209">
        <f t="shared" si="643"/>
        <v>3.4697419551348792</v>
      </c>
      <c r="BE426" s="55">
        <f t="shared" si="609"/>
        <v>6.9394839102697586E-2</v>
      </c>
      <c r="BF426" s="126">
        <f t="shared" si="644"/>
        <v>2.3405158120989338</v>
      </c>
      <c r="BG426" s="46">
        <f t="shared" si="627"/>
        <v>-0.82905875930980222</v>
      </c>
      <c r="BH426" s="204">
        <f>VLOOKUP(M426,Coefficients!$E$4:$I$7,3)</f>
        <v>0.43099999999999999</v>
      </c>
      <c r="BI426" s="136">
        <f t="shared" si="628"/>
        <v>2.5000000000000001E-2</v>
      </c>
      <c r="BJ426" s="50">
        <f t="shared" si="629"/>
        <v>0.43060053658536585</v>
      </c>
      <c r="BK426" s="134">
        <f t="shared" si="630"/>
        <v>17.481859257848626</v>
      </c>
      <c r="BL426" s="46"/>
      <c r="CB426" s="205" t="str">
        <f t="shared" si="645"/>
        <v>splash</v>
      </c>
      <c r="CC426" s="212">
        <f t="shared" si="646"/>
        <v>1</v>
      </c>
      <c r="CD426" s="205">
        <f>IF(CB426="atmospheric",IF(CC426&gt;=1,Coefficients!$T$5,Coefficients!$T$4),Coefficients!$T$3)</f>
        <v>7.35</v>
      </c>
      <c r="CE426" s="136">
        <f>IF(S426&lt;Coefficients!$V$3,Coefficients!$X$3-(Coefficients!$X$4-Coefficients!$X$3)*(Coefficients!$V$3-S426)/(Coefficients!$V$4-Coefficients!$V$3),IF(S426&gt;Coefficients!$V$6,(Coefficients!$X$6-Coefficients!$X$5)*(S426-Coefficients!$V$6)/(Coefficients!$V$6-Coefficients!$V$5)+Coefficients!$X$6,VLOOKUP(S426,Coefficients!$V$3:$X$6,3)))</f>
        <v>5.1999999999999975</v>
      </c>
      <c r="CF426" s="119">
        <f t="shared" si="631"/>
        <v>1.6409601519999992E-4</v>
      </c>
      <c r="CG426" s="136">
        <f>VLOOKUP(CB426,Coefficients!$Z$4:$AD$7,4,FALSE)</f>
        <v>0.26500000000000001</v>
      </c>
      <c r="CH426" s="136">
        <f>VLOOKUP(CB426,Coefficients!$Z$4:$AD$7,2,FALSE)</f>
        <v>0.37</v>
      </c>
      <c r="CI426" s="214">
        <f t="shared" si="647"/>
        <v>6.6733828294202171</v>
      </c>
      <c r="CJ426" s="47">
        <f t="shared" si="648"/>
        <v>0.70304229164259757</v>
      </c>
      <c r="CK426" s="34">
        <v>3.35</v>
      </c>
      <c r="CL426" s="52">
        <f t="shared" si="632"/>
        <v>0.20986337063958135</v>
      </c>
      <c r="CM426" s="204">
        <f>VLOOKUP(N426,Coefficients!$E$12:$I$16,3)</f>
        <v>6.0350000000000001</v>
      </c>
      <c r="CN426" s="205">
        <f t="shared" si="633"/>
        <v>2.5000000000000001E-2</v>
      </c>
      <c r="CO426" s="203">
        <f t="shared" si="634"/>
        <v>6.0294065853658534</v>
      </c>
      <c r="CP426" s="189">
        <f t="shared" si="635"/>
        <v>244.78659076825159</v>
      </c>
      <c r="DV426" s="48">
        <f t="shared" si="636"/>
        <v>1.4563434839083537E-2</v>
      </c>
    </row>
    <row r="427" spans="1:126" s="135" customFormat="1" outlineLevel="1">
      <c r="A427" s="133"/>
      <c r="B427" s="56" t="s">
        <v>89</v>
      </c>
      <c r="C427" s="56" t="s">
        <v>194</v>
      </c>
      <c r="D427" s="56">
        <v>2041</v>
      </c>
      <c r="E427" s="57">
        <f>'CSIRO Mk3.5 (Drier)'!N69</f>
        <v>20.957000000000001</v>
      </c>
      <c r="F427" s="57">
        <f>'CSIRO Mk3.5 (Drier)'!T69</f>
        <v>59.9065625</v>
      </c>
      <c r="G427" s="57">
        <f>'CSIRO Mk3.5 (Drier)'!L69</f>
        <v>491</v>
      </c>
      <c r="H427" s="146">
        <f t="shared" si="585"/>
        <v>2007</v>
      </c>
      <c r="I427" s="141" t="str">
        <f t="shared" si="586"/>
        <v>Pile No 243 @ Berth 107</v>
      </c>
      <c r="J427" s="205" t="str">
        <f t="shared" si="587"/>
        <v>splash</v>
      </c>
      <c r="K427" s="212">
        <f t="shared" si="588"/>
        <v>1</v>
      </c>
      <c r="L427" s="146" t="str">
        <f t="shared" si="589"/>
        <v>C1</v>
      </c>
      <c r="M427" s="146" t="str">
        <f t="shared" si="590"/>
        <v>CB4</v>
      </c>
      <c r="N427" s="146" t="str">
        <f t="shared" si="591"/>
        <v>CL5</v>
      </c>
      <c r="O427" s="146">
        <f t="shared" si="592"/>
        <v>0</v>
      </c>
      <c r="P427" s="146">
        <f t="shared" si="593"/>
        <v>50</v>
      </c>
      <c r="Q427" s="146">
        <f t="shared" si="594"/>
        <v>1200</v>
      </c>
      <c r="R427" s="146">
        <f t="shared" si="595"/>
        <v>60</v>
      </c>
      <c r="S427" s="146">
        <f t="shared" si="596"/>
        <v>0.37</v>
      </c>
      <c r="T427" s="146">
        <f t="shared" si="597"/>
        <v>310</v>
      </c>
      <c r="U427" s="205"/>
      <c r="V427" s="237">
        <f t="shared" si="616"/>
        <v>7.0048983694881259E-2</v>
      </c>
      <c r="W427" s="214">
        <f t="shared" si="617"/>
        <v>2.3732230417081173</v>
      </c>
      <c r="X427" s="205"/>
      <c r="Y427" s="238">
        <f t="shared" si="618"/>
        <v>0.21596670843144017</v>
      </c>
      <c r="Z427" s="214">
        <f t="shared" si="619"/>
        <v>0.72348847324532461</v>
      </c>
      <c r="AA427" s="205"/>
      <c r="AB427" s="207">
        <f>INDEX(Coefficients!$O$3:$O$7,MATCH(S427,Coefficients!$O$3:$O$7))</f>
        <v>0.3</v>
      </c>
      <c r="AC427" s="207">
        <f>INDEX(Coefficients!$O$3:$O$7,MATCH(S427,Coefficients!$O$3:$O$7)+1)</f>
        <v>0.4</v>
      </c>
      <c r="AD427" s="212">
        <f>INDEX(Coefficients!$P$3:$P$7,MATCH(S427,Coefficients!$O$3:$O$7))</f>
        <v>50</v>
      </c>
      <c r="AE427" s="212">
        <f>INDEX(Coefficients!$P$3:$P$7,MATCH(S427,Coefficients!$O$3:$O$7)+1)</f>
        <v>41.8</v>
      </c>
      <c r="AF427" s="212">
        <f t="shared" si="598"/>
        <v>44.26</v>
      </c>
      <c r="AG427" s="136">
        <f t="shared" si="637"/>
        <v>2041</v>
      </c>
      <c r="AH427" s="137">
        <f t="shared" si="638"/>
        <v>20.957000000000001</v>
      </c>
      <c r="AI427" s="207">
        <f t="shared" si="620"/>
        <v>839.43700000000013</v>
      </c>
      <c r="AJ427" s="213">
        <f t="shared" si="621"/>
        <v>19.986595238095241</v>
      </c>
      <c r="AK427" s="136">
        <v>53</v>
      </c>
      <c r="AL427" s="137">
        <f t="shared" si="639"/>
        <v>59.9065625</v>
      </c>
      <c r="AM427" s="214">
        <f t="shared" si="640"/>
        <v>0.99916906964259355</v>
      </c>
      <c r="AN427" s="207">
        <f>INDEX(Coefficients!$K$3:$K$10,MATCH(S427,Coefficients!$K$3:$K$10))</f>
        <v>0.35</v>
      </c>
      <c r="AO427" s="207">
        <f>INDEX(Coefficients!$K$3:$K$10,MATCH(S427,Coefficients!$K$3:$K$10)+1)</f>
        <v>0.4</v>
      </c>
      <c r="AP427" s="207">
        <f>INDEX(Coefficients!$L$3:$L$10,MATCH(S427,Coefficients!$K$3:$K$10))</f>
        <v>0.19142307491680963</v>
      </c>
      <c r="AQ427" s="207">
        <f>INDEX(Coefficients!$L$3:$L$10,MATCH(S427,Coefficients!$K$3:$K$10)+1)</f>
        <v>0.35425563574488944</v>
      </c>
      <c r="AR427" s="214">
        <f>INDEX(Coefficients!$M$3:$M$10,MATCH(S427,Coefficients!$K$3:$K$10))</f>
        <v>0.20023799980895765</v>
      </c>
      <c r="AS427" s="214">
        <f>INDEX(Coefficients!$M$3:$M$10,MATCH(S427,Coefficients!$K$3:$K$10)+1)</f>
        <v>0.20987997823914079</v>
      </c>
      <c r="AT427" s="92">
        <f t="shared" si="622"/>
        <v>2.5655609924804158E-5</v>
      </c>
      <c r="AU427" s="140">
        <f t="shared" si="603"/>
        <v>0.20409479118103091</v>
      </c>
      <c r="AV427" s="215">
        <f t="shared" si="623"/>
        <v>1.1964253845355942E-5</v>
      </c>
      <c r="AW427" s="118">
        <f t="shared" si="624"/>
        <v>3.7755507324311294E-2</v>
      </c>
      <c r="AX427" s="136">
        <f t="shared" si="604"/>
        <v>0.71366705445737511</v>
      </c>
      <c r="AY427" s="205">
        <f t="shared" si="641"/>
        <v>84.741590689541354</v>
      </c>
      <c r="AZ427" s="137">
        <f t="shared" si="642"/>
        <v>491</v>
      </c>
      <c r="BA427" s="213">
        <f t="shared" si="625"/>
        <v>17783.499999999996</v>
      </c>
      <c r="BB427" s="228">
        <f t="shared" si="626"/>
        <v>8.0449166666666648E-4</v>
      </c>
      <c r="BC427" s="136" t="str">
        <f t="shared" si="607"/>
        <v>YES</v>
      </c>
      <c r="BD427" s="209">
        <f t="shared" si="643"/>
        <v>3.5024491847440626</v>
      </c>
      <c r="BE427" s="55">
        <f t="shared" si="609"/>
        <v>7.0048983694881259E-2</v>
      </c>
      <c r="BF427" s="126">
        <f t="shared" si="644"/>
        <v>2.3732230417081173</v>
      </c>
      <c r="BG427" s="46">
        <f t="shared" si="627"/>
        <v>-0.83065206476273512</v>
      </c>
      <c r="BH427" s="204">
        <f>VLOOKUP(M427,Coefficients!$E$4:$I$7,3)</f>
        <v>0.43099999999999999</v>
      </c>
      <c r="BI427" s="136">
        <f t="shared" si="628"/>
        <v>2.5000000000000001E-2</v>
      </c>
      <c r="BJ427" s="50">
        <f t="shared" si="629"/>
        <v>0.43085556369047623</v>
      </c>
      <c r="BK427" s="134">
        <f t="shared" si="630"/>
        <v>17.912714821539101</v>
      </c>
      <c r="BL427" s="46"/>
      <c r="CB427" s="205" t="str">
        <f t="shared" si="645"/>
        <v>splash</v>
      </c>
      <c r="CC427" s="212">
        <f t="shared" si="646"/>
        <v>1</v>
      </c>
      <c r="CD427" s="205">
        <f>IF(CB427="atmospheric",IF(CC427&gt;=1,Coefficients!$T$5,Coefficients!$T$4),Coefficients!$T$3)</f>
        <v>7.35</v>
      </c>
      <c r="CE427" s="136">
        <f>IF(S427&lt;Coefficients!$V$3,Coefficients!$X$3-(Coefficients!$X$4-Coefficients!$X$3)*(Coefficients!$V$3-S427)/(Coefficients!$V$4-Coefficients!$V$3),IF(S427&gt;Coefficients!$V$6,(Coefficients!$X$6-Coefficients!$X$5)*(S427-Coefficients!$V$6)/(Coefficients!$V$6-Coefficients!$V$5)+Coefficients!$X$6,VLOOKUP(S427,Coefficients!$V$3:$X$6,3)))</f>
        <v>5.1999999999999975</v>
      </c>
      <c r="CF427" s="119">
        <f t="shared" si="631"/>
        <v>1.6409601519999992E-4</v>
      </c>
      <c r="CG427" s="136">
        <f>VLOOKUP(CB427,Coefficients!$Z$4:$AD$7,4,FALSE)</f>
        <v>0.26500000000000001</v>
      </c>
      <c r="CH427" s="136">
        <f>VLOOKUP(CB427,Coefficients!$Z$4:$AD$7,2,FALSE)</f>
        <v>0.37</v>
      </c>
      <c r="CI427" s="214">
        <f t="shared" si="647"/>
        <v>6.6726700762968569</v>
      </c>
      <c r="CJ427" s="47">
        <f t="shared" si="648"/>
        <v>0.72348847324532461</v>
      </c>
      <c r="CK427" s="34">
        <v>3.35</v>
      </c>
      <c r="CL427" s="52">
        <f t="shared" si="632"/>
        <v>0.21596670843144017</v>
      </c>
      <c r="CM427" s="204">
        <f>VLOOKUP(N427,Coefficients!$E$12:$I$16,3)</f>
        <v>6.0350000000000001</v>
      </c>
      <c r="CN427" s="205">
        <f t="shared" si="633"/>
        <v>2.5000000000000001E-2</v>
      </c>
      <c r="CO427" s="203">
        <f t="shared" si="634"/>
        <v>6.0329775565476194</v>
      </c>
      <c r="CP427" s="189">
        <f t="shared" si="635"/>
        <v>250.81956832479921</v>
      </c>
      <c r="DV427" s="48">
        <f t="shared" si="636"/>
        <v>1.5128248437551128E-2</v>
      </c>
    </row>
    <row r="428" spans="1:126" s="135" customFormat="1" outlineLevel="1">
      <c r="A428" s="133"/>
      <c r="B428" s="56" t="s">
        <v>89</v>
      </c>
      <c r="C428" s="56" t="s">
        <v>194</v>
      </c>
      <c r="D428" s="56">
        <v>2042</v>
      </c>
      <c r="E428" s="57">
        <f>'CSIRO Mk3.5 (Drier)'!N70</f>
        <v>21.004000000000001</v>
      </c>
      <c r="F428" s="57">
        <f>'CSIRO Mk3.5 (Drier)'!T70</f>
        <v>59.841250000000002</v>
      </c>
      <c r="G428" s="57">
        <f>'CSIRO Mk3.5 (Drier)'!L70</f>
        <v>495</v>
      </c>
      <c r="H428" s="146">
        <f t="shared" si="585"/>
        <v>2007</v>
      </c>
      <c r="I428" s="141" t="str">
        <f t="shared" si="586"/>
        <v>Pile No 243 @ Berth 107</v>
      </c>
      <c r="J428" s="205" t="str">
        <f t="shared" si="587"/>
        <v>splash</v>
      </c>
      <c r="K428" s="212">
        <f t="shared" si="588"/>
        <v>1</v>
      </c>
      <c r="L428" s="146" t="str">
        <f t="shared" si="589"/>
        <v>C1</v>
      </c>
      <c r="M428" s="146" t="str">
        <f t="shared" si="590"/>
        <v>CB4</v>
      </c>
      <c r="N428" s="146" t="str">
        <f t="shared" si="591"/>
        <v>CL5</v>
      </c>
      <c r="O428" s="146">
        <f t="shared" si="592"/>
        <v>0</v>
      </c>
      <c r="P428" s="146">
        <f t="shared" si="593"/>
        <v>50</v>
      </c>
      <c r="Q428" s="146">
        <f t="shared" si="594"/>
        <v>1200</v>
      </c>
      <c r="R428" s="146">
        <f t="shared" si="595"/>
        <v>60</v>
      </c>
      <c r="S428" s="146">
        <f t="shared" si="596"/>
        <v>0.37</v>
      </c>
      <c r="T428" s="146">
        <f t="shared" si="597"/>
        <v>310</v>
      </c>
      <c r="U428" s="205"/>
      <c r="V428" s="237">
        <f t="shared" si="616"/>
        <v>7.0698949381644963E-2</v>
      </c>
      <c r="W428" s="214">
        <f t="shared" si="617"/>
        <v>2.4057213260463026</v>
      </c>
      <c r="X428" s="205"/>
      <c r="Y428" s="238">
        <f t="shared" si="618"/>
        <v>0.22202456838239026</v>
      </c>
      <c r="Z428" s="214">
        <f t="shared" si="619"/>
        <v>0.74378230408100743</v>
      </c>
      <c r="AA428" s="205"/>
      <c r="AB428" s="207">
        <f>INDEX(Coefficients!$O$3:$O$7,MATCH(S428,Coefficients!$O$3:$O$7))</f>
        <v>0.3</v>
      </c>
      <c r="AC428" s="207">
        <f>INDEX(Coefficients!$O$3:$O$7,MATCH(S428,Coefficients!$O$3:$O$7)+1)</f>
        <v>0.4</v>
      </c>
      <c r="AD428" s="212">
        <f>INDEX(Coefficients!$P$3:$P$7,MATCH(S428,Coefficients!$O$3:$O$7))</f>
        <v>50</v>
      </c>
      <c r="AE428" s="212">
        <f>INDEX(Coefficients!$P$3:$P$7,MATCH(S428,Coefficients!$O$3:$O$7)+1)</f>
        <v>41.8</v>
      </c>
      <c r="AF428" s="212">
        <f t="shared" si="598"/>
        <v>44.26</v>
      </c>
      <c r="AG428" s="136">
        <f t="shared" si="637"/>
        <v>2042</v>
      </c>
      <c r="AH428" s="137">
        <f t="shared" si="638"/>
        <v>21.004000000000001</v>
      </c>
      <c r="AI428" s="207">
        <f t="shared" si="620"/>
        <v>860.44100000000014</v>
      </c>
      <c r="AJ428" s="213">
        <f t="shared" si="621"/>
        <v>20.010255813953492</v>
      </c>
      <c r="AK428" s="136">
        <v>54</v>
      </c>
      <c r="AL428" s="137">
        <f t="shared" si="639"/>
        <v>59.841250000000002</v>
      </c>
      <c r="AM428" s="214">
        <f t="shared" si="640"/>
        <v>1.0006361494892921</v>
      </c>
      <c r="AN428" s="207">
        <f>INDEX(Coefficients!$K$3:$K$10,MATCH(S428,Coefficients!$K$3:$K$10))</f>
        <v>0.35</v>
      </c>
      <c r="AO428" s="207">
        <f>INDEX(Coefficients!$K$3:$K$10,MATCH(S428,Coefficients!$K$3:$K$10)+1)</f>
        <v>0.4</v>
      </c>
      <c r="AP428" s="207">
        <f>INDEX(Coefficients!$L$3:$L$10,MATCH(S428,Coefficients!$K$3:$K$10))</f>
        <v>0.19142307491680963</v>
      </c>
      <c r="AQ428" s="207">
        <f>INDEX(Coefficients!$L$3:$L$10,MATCH(S428,Coefficients!$K$3:$K$10)+1)</f>
        <v>0.35425563574488944</v>
      </c>
      <c r="AR428" s="214">
        <f>INDEX(Coefficients!$M$3:$M$10,MATCH(S428,Coefficients!$K$3:$K$10))</f>
        <v>0.20023799980895765</v>
      </c>
      <c r="AS428" s="214">
        <f>INDEX(Coefficients!$M$3:$M$10,MATCH(S428,Coefficients!$K$3:$K$10)+1)</f>
        <v>0.20987997823914079</v>
      </c>
      <c r="AT428" s="92">
        <f t="shared" si="622"/>
        <v>2.5655609924804158E-5</v>
      </c>
      <c r="AU428" s="140">
        <f t="shared" si="603"/>
        <v>0.20409479118103091</v>
      </c>
      <c r="AV428" s="215">
        <f t="shared" si="623"/>
        <v>1.1906933839536226E-5</v>
      </c>
      <c r="AW428" s="118">
        <f t="shared" si="624"/>
        <v>3.7574623006114055E-2</v>
      </c>
      <c r="AX428" s="136">
        <f t="shared" si="604"/>
        <v>0.71366705445737511</v>
      </c>
      <c r="AY428" s="205">
        <f t="shared" si="641"/>
        <v>84.741590689541354</v>
      </c>
      <c r="AZ428" s="137">
        <f t="shared" si="642"/>
        <v>495</v>
      </c>
      <c r="BA428" s="213">
        <f t="shared" si="625"/>
        <v>18278.499999999996</v>
      </c>
      <c r="BB428" s="228">
        <f t="shared" si="626"/>
        <v>8.0765465116279056E-4</v>
      </c>
      <c r="BC428" s="136" t="str">
        <f t="shared" si="607"/>
        <v>YES</v>
      </c>
      <c r="BD428" s="209">
        <f t="shared" si="643"/>
        <v>3.5349474690822484</v>
      </c>
      <c r="BE428" s="55">
        <f t="shared" si="609"/>
        <v>7.0698949381644963E-2</v>
      </c>
      <c r="BF428" s="126">
        <f t="shared" si="644"/>
        <v>2.4057213260463026</v>
      </c>
      <c r="BG428" s="46">
        <f t="shared" si="627"/>
        <v>-0.83218104939396875</v>
      </c>
      <c r="BH428" s="204">
        <f>VLOOKUP(M428,Coefficients!$E$4:$I$7,3)</f>
        <v>0.43099999999999999</v>
      </c>
      <c r="BI428" s="136">
        <f t="shared" si="628"/>
        <v>7.2999999999999995E-2</v>
      </c>
      <c r="BJ428" s="50">
        <f t="shared" si="629"/>
        <v>0.4313226786744187</v>
      </c>
      <c r="BK428" s="134">
        <f t="shared" si="630"/>
        <v>18.344037500213521</v>
      </c>
      <c r="BL428" s="46"/>
      <c r="CB428" s="205" t="str">
        <f t="shared" si="645"/>
        <v>splash</v>
      </c>
      <c r="CC428" s="212">
        <f t="shared" si="646"/>
        <v>1</v>
      </c>
      <c r="CD428" s="205">
        <f>IF(CB428="atmospheric",IF(CC428&gt;=1,Coefficients!$T$5,Coefficients!$T$4),Coefficients!$T$3)</f>
        <v>7.35</v>
      </c>
      <c r="CE428" s="136">
        <f>IF(S428&lt;Coefficients!$V$3,Coefficients!$X$3-(Coefficients!$X$4-Coefficients!$X$3)*(Coefficients!$V$3-S428)/(Coefficients!$V$4-Coefficients!$V$3),IF(S428&gt;Coefficients!$V$6,(Coefficients!$X$6-Coefficients!$X$5)*(S428-Coefficients!$V$6)/(Coefficients!$V$6-Coefficients!$V$5)+Coefficients!$X$6,VLOOKUP(S428,Coefficients!$V$3:$X$6,3)))</f>
        <v>5.1999999999999975</v>
      </c>
      <c r="CF428" s="119">
        <f t="shared" si="631"/>
        <v>1.6409601519999992E-4</v>
      </c>
      <c r="CG428" s="136">
        <f>VLOOKUP(CB428,Coefficients!$Z$4:$AD$7,4,FALSE)</f>
        <v>0.26500000000000001</v>
      </c>
      <c r="CH428" s="136">
        <f>VLOOKUP(CB428,Coefficients!$Z$4:$AD$7,2,FALSE)</f>
        <v>0.37</v>
      </c>
      <c r="CI428" s="214">
        <f t="shared" si="647"/>
        <v>6.6719345277384248</v>
      </c>
      <c r="CJ428" s="47">
        <f t="shared" si="648"/>
        <v>0.74378230408100743</v>
      </c>
      <c r="CK428" s="34">
        <v>3.35</v>
      </c>
      <c r="CL428" s="52">
        <f t="shared" si="632"/>
        <v>0.22202456838239026</v>
      </c>
      <c r="CM428" s="204">
        <f>VLOOKUP(N428,Coefficients!$E$12:$I$16,3)</f>
        <v>6.0350000000000001</v>
      </c>
      <c r="CN428" s="205">
        <f t="shared" si="633"/>
        <v>7.2999999999999995E-2</v>
      </c>
      <c r="CO428" s="203">
        <f t="shared" si="634"/>
        <v>6.0395182501162807</v>
      </c>
      <c r="CP428" s="189">
        <f t="shared" si="635"/>
        <v>256.85908657491547</v>
      </c>
      <c r="DV428" s="48">
        <f t="shared" si="636"/>
        <v>1.569690372154818E-2</v>
      </c>
    </row>
    <row r="429" spans="1:126" s="135" customFormat="1" outlineLevel="1">
      <c r="A429" s="133"/>
      <c r="B429" s="56" t="s">
        <v>89</v>
      </c>
      <c r="C429" s="56" t="s">
        <v>194</v>
      </c>
      <c r="D429" s="56">
        <v>2043</v>
      </c>
      <c r="E429" s="57">
        <f>'CSIRO Mk3.5 (Drier)'!N71</f>
        <v>21.051000000000002</v>
      </c>
      <c r="F429" s="57">
        <f>'CSIRO Mk3.5 (Drier)'!T71</f>
        <v>59.775937500000005</v>
      </c>
      <c r="G429" s="57">
        <f>'CSIRO Mk3.5 (Drier)'!L71</f>
        <v>499</v>
      </c>
      <c r="H429" s="146">
        <f t="shared" si="585"/>
        <v>2007</v>
      </c>
      <c r="I429" s="141" t="str">
        <f t="shared" si="586"/>
        <v>Pile No 243 @ Berth 107</v>
      </c>
      <c r="J429" s="205" t="str">
        <f t="shared" si="587"/>
        <v>splash</v>
      </c>
      <c r="K429" s="212">
        <f t="shared" si="588"/>
        <v>1</v>
      </c>
      <c r="L429" s="146" t="str">
        <f t="shared" si="589"/>
        <v>C1</v>
      </c>
      <c r="M429" s="146" t="str">
        <f t="shared" si="590"/>
        <v>CB4</v>
      </c>
      <c r="N429" s="146" t="str">
        <f t="shared" si="591"/>
        <v>CL5</v>
      </c>
      <c r="O429" s="146">
        <f t="shared" si="592"/>
        <v>0</v>
      </c>
      <c r="P429" s="146">
        <f t="shared" si="593"/>
        <v>50</v>
      </c>
      <c r="Q429" s="146">
        <f t="shared" si="594"/>
        <v>1200</v>
      </c>
      <c r="R429" s="146">
        <f t="shared" si="595"/>
        <v>60</v>
      </c>
      <c r="S429" s="146">
        <f t="shared" si="596"/>
        <v>0.37</v>
      </c>
      <c r="T429" s="146">
        <f t="shared" si="597"/>
        <v>310</v>
      </c>
      <c r="U429" s="205"/>
      <c r="V429" s="237">
        <f t="shared" si="616"/>
        <v>7.1344919502694892E-2</v>
      </c>
      <c r="W429" s="214">
        <f t="shared" si="617"/>
        <v>2.4380198320987994</v>
      </c>
      <c r="X429" s="205"/>
      <c r="Y429" s="238">
        <f t="shared" si="618"/>
        <v>0.22803659610037491</v>
      </c>
      <c r="Z429" s="214">
        <f t="shared" si="619"/>
        <v>0.76392259693625597</v>
      </c>
      <c r="AA429" s="205"/>
      <c r="AB429" s="207">
        <f>INDEX(Coefficients!$O$3:$O$7,MATCH(S429,Coefficients!$O$3:$O$7))</f>
        <v>0.3</v>
      </c>
      <c r="AC429" s="207">
        <f>INDEX(Coefficients!$O$3:$O$7,MATCH(S429,Coefficients!$O$3:$O$7)+1)</f>
        <v>0.4</v>
      </c>
      <c r="AD429" s="212">
        <f>INDEX(Coefficients!$P$3:$P$7,MATCH(S429,Coefficients!$O$3:$O$7))</f>
        <v>50</v>
      </c>
      <c r="AE429" s="212">
        <f>INDEX(Coefficients!$P$3:$P$7,MATCH(S429,Coefficients!$O$3:$O$7)+1)</f>
        <v>41.8</v>
      </c>
      <c r="AF429" s="212">
        <f t="shared" si="598"/>
        <v>44.26</v>
      </c>
      <c r="AG429" s="136">
        <f t="shared" si="637"/>
        <v>2043</v>
      </c>
      <c r="AH429" s="137">
        <f t="shared" si="638"/>
        <v>21.051000000000002</v>
      </c>
      <c r="AI429" s="207">
        <f t="shared" si="620"/>
        <v>881.49200000000019</v>
      </c>
      <c r="AJ429" s="213">
        <f t="shared" si="621"/>
        <v>20.033909090909095</v>
      </c>
      <c r="AK429" s="136">
        <v>55</v>
      </c>
      <c r="AL429" s="137">
        <f t="shared" si="639"/>
        <v>59.775937500000005</v>
      </c>
      <c r="AM429" s="214">
        <f t="shared" si="640"/>
        <v>1.0021046925557218</v>
      </c>
      <c r="AN429" s="207">
        <f>INDEX(Coefficients!$K$3:$K$10,MATCH(S429,Coefficients!$K$3:$K$10))</f>
        <v>0.35</v>
      </c>
      <c r="AO429" s="207">
        <f>INDEX(Coefficients!$K$3:$K$10,MATCH(S429,Coefficients!$K$3:$K$10)+1)</f>
        <v>0.4</v>
      </c>
      <c r="AP429" s="207">
        <f>INDEX(Coefficients!$L$3:$L$10,MATCH(S429,Coefficients!$K$3:$K$10))</f>
        <v>0.19142307491680963</v>
      </c>
      <c r="AQ429" s="207">
        <f>INDEX(Coefficients!$L$3:$L$10,MATCH(S429,Coefficients!$K$3:$K$10)+1)</f>
        <v>0.35425563574488944</v>
      </c>
      <c r="AR429" s="214">
        <f>INDEX(Coefficients!$M$3:$M$10,MATCH(S429,Coefficients!$K$3:$K$10))</f>
        <v>0.20023799980895765</v>
      </c>
      <c r="AS429" s="214">
        <f>INDEX(Coefficients!$M$3:$M$10,MATCH(S429,Coefficients!$K$3:$K$10)+1)</f>
        <v>0.20987997823914079</v>
      </c>
      <c r="AT429" s="92">
        <f t="shared" si="622"/>
        <v>2.5655609924804158E-5</v>
      </c>
      <c r="AU429" s="140">
        <f t="shared" si="603"/>
        <v>0.20409479118103091</v>
      </c>
      <c r="AV429" s="215">
        <f t="shared" si="623"/>
        <v>1.1851196881012775E-5</v>
      </c>
      <c r="AW429" s="118">
        <f t="shared" si="624"/>
        <v>3.7398734298555093E-2</v>
      </c>
      <c r="AX429" s="136">
        <f t="shared" si="604"/>
        <v>0.71366705445737511</v>
      </c>
      <c r="AY429" s="205">
        <f t="shared" si="641"/>
        <v>84.741590689541354</v>
      </c>
      <c r="AZ429" s="137">
        <f t="shared" si="642"/>
        <v>499</v>
      </c>
      <c r="BA429" s="213">
        <f t="shared" si="625"/>
        <v>18777.499999999996</v>
      </c>
      <c r="BB429" s="228">
        <f t="shared" si="626"/>
        <v>8.108465909090907E-4</v>
      </c>
      <c r="BC429" s="136" t="str">
        <f t="shared" si="607"/>
        <v>YES</v>
      </c>
      <c r="BD429" s="209">
        <f t="shared" si="643"/>
        <v>3.5672459751347447</v>
      </c>
      <c r="BE429" s="55">
        <f t="shared" si="609"/>
        <v>7.1344919502694892E-2</v>
      </c>
      <c r="BF429" s="126">
        <f t="shared" si="644"/>
        <v>2.4380198320987994</v>
      </c>
      <c r="BG429" s="46">
        <f t="shared" si="627"/>
        <v>-0.83364960261811938</v>
      </c>
      <c r="BH429" s="204">
        <f>VLOOKUP(M429,Coefficients!$E$4:$I$7,3)</f>
        <v>0.43099999999999999</v>
      </c>
      <c r="BI429" s="136">
        <f t="shared" si="628"/>
        <v>7.2999999999999995E-2</v>
      </c>
      <c r="BJ429" s="50">
        <f t="shared" si="629"/>
        <v>0.43206688172727287</v>
      </c>
      <c r="BK429" s="134">
        <f t="shared" si="630"/>
        <v>18.776104381940794</v>
      </c>
      <c r="BL429" s="46"/>
      <c r="CB429" s="205" t="str">
        <f t="shared" si="645"/>
        <v>splash</v>
      </c>
      <c r="CC429" s="212">
        <f t="shared" si="646"/>
        <v>1</v>
      </c>
      <c r="CD429" s="205">
        <f>IF(CB429="atmospheric",IF(CC429&gt;=1,Coefficients!$T$5,Coefficients!$T$4),Coefficients!$T$3)</f>
        <v>7.35</v>
      </c>
      <c r="CE429" s="136">
        <f>IF(S429&lt;Coefficients!$V$3,Coefficients!$X$3-(Coefficients!$X$4-Coefficients!$X$3)*(Coefficients!$V$3-S429)/(Coefficients!$V$4-Coefficients!$V$3),IF(S429&gt;Coefficients!$V$6,(Coefficients!$X$6-Coefficients!$X$5)*(S429-Coefficients!$V$6)/(Coefficients!$V$6-Coefficients!$V$5)+Coefficients!$X$6,VLOOKUP(S429,Coefficients!$V$3:$X$6,3)))</f>
        <v>5.1999999999999975</v>
      </c>
      <c r="CF429" s="119">
        <f t="shared" si="631"/>
        <v>1.6409601519999992E-4</v>
      </c>
      <c r="CG429" s="136">
        <f>VLOOKUP(CB429,Coefficients!$Z$4:$AD$7,4,FALSE)</f>
        <v>0.26500000000000001</v>
      </c>
      <c r="CH429" s="136">
        <f>VLOOKUP(CB429,Coefficients!$Z$4:$AD$7,2,FALSE)</f>
        <v>0.37</v>
      </c>
      <c r="CI429" s="214">
        <f t="shared" si="647"/>
        <v>6.6711777599978248</v>
      </c>
      <c r="CJ429" s="47">
        <f t="shared" si="648"/>
        <v>0.76392259693625597</v>
      </c>
      <c r="CK429" s="34">
        <v>3.35</v>
      </c>
      <c r="CL429" s="52">
        <f t="shared" si="632"/>
        <v>0.22803659610037491</v>
      </c>
      <c r="CM429" s="204">
        <f>VLOOKUP(N429,Coefficients!$E$12:$I$16,3)</f>
        <v>6.0350000000000001</v>
      </c>
      <c r="CN429" s="205">
        <f t="shared" si="633"/>
        <v>7.2999999999999995E-2</v>
      </c>
      <c r="CO429" s="203">
        <f t="shared" si="634"/>
        <v>6.0499388195454564</v>
      </c>
      <c r="CP429" s="189">
        <f t="shared" si="635"/>
        <v>262.90902539446091</v>
      </c>
      <c r="DV429" s="48">
        <f t="shared" si="636"/>
        <v>1.6269252592449795E-2</v>
      </c>
    </row>
    <row r="430" spans="1:126" s="135" customFormat="1" outlineLevel="1">
      <c r="A430" s="133"/>
      <c r="B430" s="56" t="s">
        <v>89</v>
      </c>
      <c r="C430" s="56" t="s">
        <v>194</v>
      </c>
      <c r="D430" s="56">
        <v>2044</v>
      </c>
      <c r="E430" s="57">
        <f>'CSIRO Mk3.5 (Drier)'!N72</f>
        <v>21.098000000000003</v>
      </c>
      <c r="F430" s="57">
        <f>'CSIRO Mk3.5 (Drier)'!T72</f>
        <v>59.710625</v>
      </c>
      <c r="G430" s="57">
        <f>'CSIRO Mk3.5 (Drier)'!L72</f>
        <v>503</v>
      </c>
      <c r="H430" s="146">
        <f t="shared" si="585"/>
        <v>2007</v>
      </c>
      <c r="I430" s="141" t="str">
        <f t="shared" si="586"/>
        <v>Pile No 243 @ Berth 107</v>
      </c>
      <c r="J430" s="205" t="str">
        <f t="shared" si="587"/>
        <v>splash</v>
      </c>
      <c r="K430" s="212">
        <f t="shared" si="588"/>
        <v>1</v>
      </c>
      <c r="L430" s="146" t="str">
        <f t="shared" si="589"/>
        <v>C1</v>
      </c>
      <c r="M430" s="146" t="str">
        <f t="shared" si="590"/>
        <v>CB4</v>
      </c>
      <c r="N430" s="146" t="str">
        <f t="shared" si="591"/>
        <v>CL5</v>
      </c>
      <c r="O430" s="146">
        <f t="shared" si="592"/>
        <v>0</v>
      </c>
      <c r="P430" s="146">
        <f t="shared" si="593"/>
        <v>50</v>
      </c>
      <c r="Q430" s="146">
        <f t="shared" si="594"/>
        <v>1200</v>
      </c>
      <c r="R430" s="146">
        <f t="shared" si="595"/>
        <v>60</v>
      </c>
      <c r="S430" s="146">
        <f t="shared" si="596"/>
        <v>0.37</v>
      </c>
      <c r="T430" s="146">
        <f t="shared" si="597"/>
        <v>310</v>
      </c>
      <c r="U430" s="205"/>
      <c r="V430" s="237">
        <f t="shared" si="616"/>
        <v>7.1987066663275145E-2</v>
      </c>
      <c r="W430" s="214">
        <f t="shared" si="617"/>
        <v>2.4701271901278119</v>
      </c>
      <c r="X430" s="205"/>
      <c r="Y430" s="238">
        <f t="shared" si="618"/>
        <v>0.23400265623119981</v>
      </c>
      <c r="Z430" s="214">
        <f t="shared" si="619"/>
        <v>0.78390889837451938</v>
      </c>
      <c r="AA430" s="205"/>
      <c r="AB430" s="207">
        <f>INDEX(Coefficients!$O$3:$O$7,MATCH(S430,Coefficients!$O$3:$O$7))</f>
        <v>0.3</v>
      </c>
      <c r="AC430" s="207">
        <f>INDEX(Coefficients!$O$3:$O$7,MATCH(S430,Coefficients!$O$3:$O$7)+1)</f>
        <v>0.4</v>
      </c>
      <c r="AD430" s="212">
        <f>INDEX(Coefficients!$P$3:$P$7,MATCH(S430,Coefficients!$O$3:$O$7))</f>
        <v>50</v>
      </c>
      <c r="AE430" s="212">
        <f>INDEX(Coefficients!$P$3:$P$7,MATCH(S430,Coefficients!$O$3:$O$7)+1)</f>
        <v>41.8</v>
      </c>
      <c r="AF430" s="212">
        <f t="shared" si="598"/>
        <v>44.26</v>
      </c>
      <c r="AG430" s="136">
        <f t="shared" si="637"/>
        <v>2044</v>
      </c>
      <c r="AH430" s="137">
        <f t="shared" si="638"/>
        <v>21.098000000000003</v>
      </c>
      <c r="AI430" s="207">
        <f t="shared" si="620"/>
        <v>902.59000000000015</v>
      </c>
      <c r="AJ430" s="213">
        <f t="shared" si="621"/>
        <v>20.05755555555556</v>
      </c>
      <c r="AK430" s="136">
        <v>56</v>
      </c>
      <c r="AL430" s="137">
        <f t="shared" si="639"/>
        <v>59.710625</v>
      </c>
      <c r="AM430" s="214">
        <f t="shared" si="640"/>
        <v>1.0035747295103232</v>
      </c>
      <c r="AN430" s="207">
        <f>INDEX(Coefficients!$K$3:$K$10,MATCH(S430,Coefficients!$K$3:$K$10))</f>
        <v>0.35</v>
      </c>
      <c r="AO430" s="207">
        <f>INDEX(Coefficients!$K$3:$K$10,MATCH(S430,Coefficients!$K$3:$K$10)+1)</f>
        <v>0.4</v>
      </c>
      <c r="AP430" s="207">
        <f>INDEX(Coefficients!$L$3:$L$10,MATCH(S430,Coefficients!$K$3:$K$10))</f>
        <v>0.19142307491680963</v>
      </c>
      <c r="AQ430" s="207">
        <f>INDEX(Coefficients!$L$3:$L$10,MATCH(S430,Coefficients!$K$3:$K$10)+1)</f>
        <v>0.35425563574488944</v>
      </c>
      <c r="AR430" s="214">
        <f>INDEX(Coefficients!$M$3:$M$10,MATCH(S430,Coefficients!$K$3:$K$10))</f>
        <v>0.20023799980895765</v>
      </c>
      <c r="AS430" s="214">
        <f>INDEX(Coefficients!$M$3:$M$10,MATCH(S430,Coefficients!$K$3:$K$10)+1)</f>
        <v>0.20987997823914079</v>
      </c>
      <c r="AT430" s="92">
        <f t="shared" si="622"/>
        <v>2.5655609924804158E-5</v>
      </c>
      <c r="AU430" s="140">
        <f t="shared" si="603"/>
        <v>0.20409479118103091</v>
      </c>
      <c r="AV430" s="215">
        <f t="shared" si="623"/>
        <v>1.179696473192742E-5</v>
      </c>
      <c r="AW430" s="118">
        <f t="shared" si="624"/>
        <v>3.7227594307004341E-2</v>
      </c>
      <c r="AX430" s="136">
        <f t="shared" si="604"/>
        <v>0.71366705445737511</v>
      </c>
      <c r="AY430" s="205">
        <f t="shared" si="641"/>
        <v>84.741590689541354</v>
      </c>
      <c r="AZ430" s="137">
        <f t="shared" si="642"/>
        <v>503</v>
      </c>
      <c r="BA430" s="213">
        <f t="shared" si="625"/>
        <v>19280.499999999996</v>
      </c>
      <c r="BB430" s="228">
        <f t="shared" si="626"/>
        <v>8.1406555555555544E-4</v>
      </c>
      <c r="BC430" s="136" t="str">
        <f t="shared" si="607"/>
        <v>YES</v>
      </c>
      <c r="BD430" s="209">
        <f t="shared" si="643"/>
        <v>3.5993533331637573</v>
      </c>
      <c r="BE430" s="55">
        <f t="shared" si="609"/>
        <v>7.1987066663275145E-2</v>
      </c>
      <c r="BF430" s="126">
        <f t="shared" si="644"/>
        <v>2.4701271901278119</v>
      </c>
      <c r="BG430" s="46">
        <f t="shared" si="627"/>
        <v>-0.83506129638169191</v>
      </c>
      <c r="BH430" s="204">
        <f>VLOOKUP(M430,Coefficients!$E$4:$I$7,3)</f>
        <v>0.43099999999999999</v>
      </c>
      <c r="BI430" s="136">
        <f t="shared" si="628"/>
        <v>7.2999999999999995E-2</v>
      </c>
      <c r="BJ430" s="50">
        <f t="shared" si="629"/>
        <v>0.43281087044444461</v>
      </c>
      <c r="BK430" s="134">
        <f t="shared" si="630"/>
        <v>19.208915252385239</v>
      </c>
      <c r="BL430" s="46"/>
      <c r="CB430" s="205" t="str">
        <f t="shared" si="645"/>
        <v>splash</v>
      </c>
      <c r="CC430" s="212">
        <f t="shared" si="646"/>
        <v>1</v>
      </c>
      <c r="CD430" s="205">
        <f>IF(CB430="atmospheric",IF(CC430&gt;=1,Coefficients!$T$5,Coefficients!$T$4),Coefficients!$T$3)</f>
        <v>7.35</v>
      </c>
      <c r="CE430" s="136">
        <f>IF(S430&lt;Coefficients!$V$3,Coefficients!$X$3-(Coefficients!$X$4-Coefficients!$X$3)*(Coefficients!$V$3-S430)/(Coefficients!$V$4-Coefficients!$V$3),IF(S430&gt;Coefficients!$V$6,(Coefficients!$X$6-Coefficients!$X$5)*(S430-Coefficients!$V$6)/(Coefficients!$V$6-Coefficients!$V$5)+Coefficients!$X$6,VLOOKUP(S430,Coefficients!$V$3:$X$6,3)))</f>
        <v>5.1999999999999975</v>
      </c>
      <c r="CF430" s="119">
        <f t="shared" si="631"/>
        <v>1.6409601519999992E-4</v>
      </c>
      <c r="CG430" s="136">
        <f>VLOOKUP(CB430,Coefficients!$Z$4:$AD$7,4,FALSE)</f>
        <v>0.26500000000000001</v>
      </c>
      <c r="CH430" s="136">
        <f>VLOOKUP(CB430,Coefficients!$Z$4:$AD$7,2,FALSE)</f>
        <v>0.37</v>
      </c>
      <c r="CI430" s="214">
        <f t="shared" si="647"/>
        <v>6.6704012177909346</v>
      </c>
      <c r="CJ430" s="47">
        <f t="shared" si="648"/>
        <v>0.78390889837451938</v>
      </c>
      <c r="CK430" s="34">
        <v>3.35</v>
      </c>
      <c r="CL430" s="52">
        <f t="shared" si="632"/>
        <v>0.23400265623119981</v>
      </c>
      <c r="CM430" s="204">
        <f>VLOOKUP(N430,Coefficients!$E$12:$I$16,3)</f>
        <v>6.0350000000000001</v>
      </c>
      <c r="CN430" s="205">
        <f t="shared" si="633"/>
        <v>7.2999999999999995E-2</v>
      </c>
      <c r="CO430" s="203">
        <f t="shared" si="634"/>
        <v>6.0603563877777802</v>
      </c>
      <c r="CP430" s="189">
        <f t="shared" si="635"/>
        <v>268.96938178223871</v>
      </c>
      <c r="DV430" s="48">
        <f t="shared" si="636"/>
        <v>1.6845164813498837E-2</v>
      </c>
    </row>
    <row r="431" spans="1:126" s="135" customFormat="1" outlineLevel="1">
      <c r="A431" s="133"/>
      <c r="B431" s="56" t="s">
        <v>89</v>
      </c>
      <c r="C431" s="56" t="s">
        <v>194</v>
      </c>
      <c r="D431" s="56">
        <v>2045</v>
      </c>
      <c r="E431" s="57">
        <f>'CSIRO Mk3.5 (Drier)'!N73</f>
        <v>21.145000000000003</v>
      </c>
      <c r="F431" s="57">
        <f>'CSIRO Mk3.5 (Drier)'!T73</f>
        <v>59.645312500000003</v>
      </c>
      <c r="G431" s="57">
        <f>'CSIRO Mk3.5 (Drier)'!L73</f>
        <v>507</v>
      </c>
      <c r="H431" s="146">
        <f t="shared" si="585"/>
        <v>2007</v>
      </c>
      <c r="I431" s="141" t="str">
        <f t="shared" si="586"/>
        <v>Pile No 243 @ Berth 107</v>
      </c>
      <c r="J431" s="205" t="str">
        <f t="shared" si="587"/>
        <v>splash</v>
      </c>
      <c r="K431" s="212">
        <f t="shared" si="588"/>
        <v>1</v>
      </c>
      <c r="L431" s="146" t="str">
        <f t="shared" si="589"/>
        <v>C1</v>
      </c>
      <c r="M431" s="146" t="str">
        <f t="shared" si="590"/>
        <v>CB4</v>
      </c>
      <c r="N431" s="146" t="str">
        <f t="shared" si="591"/>
        <v>CL5</v>
      </c>
      <c r="O431" s="146">
        <f t="shared" si="592"/>
        <v>0</v>
      </c>
      <c r="P431" s="146">
        <f t="shared" si="593"/>
        <v>50</v>
      </c>
      <c r="Q431" s="146">
        <f t="shared" si="594"/>
        <v>1200</v>
      </c>
      <c r="R431" s="146">
        <f t="shared" si="595"/>
        <v>60</v>
      </c>
      <c r="S431" s="146">
        <f t="shared" si="596"/>
        <v>0.37</v>
      </c>
      <c r="T431" s="146">
        <f t="shared" si="597"/>
        <v>310</v>
      </c>
      <c r="U431" s="205"/>
      <c r="V431" s="237">
        <f t="shared" si="616"/>
        <v>7.2625553556248917E-2</v>
      </c>
      <c r="W431" s="214">
        <f t="shared" si="617"/>
        <v>2.5020515347765002</v>
      </c>
      <c r="X431" s="205"/>
      <c r="Y431" s="238">
        <f t="shared" si="618"/>
        <v>0.23992260230976001</v>
      </c>
      <c r="Z431" s="214">
        <f t="shared" si="619"/>
        <v>0.80374071773769606</v>
      </c>
      <c r="AA431" s="205"/>
      <c r="AB431" s="207">
        <f>INDEX(Coefficients!$O$3:$O$7,MATCH(S431,Coefficients!$O$3:$O$7))</f>
        <v>0.3</v>
      </c>
      <c r="AC431" s="207">
        <f>INDEX(Coefficients!$O$3:$O$7,MATCH(S431,Coefficients!$O$3:$O$7)+1)</f>
        <v>0.4</v>
      </c>
      <c r="AD431" s="212">
        <f>INDEX(Coefficients!$P$3:$P$7,MATCH(S431,Coefficients!$O$3:$O$7))</f>
        <v>50</v>
      </c>
      <c r="AE431" s="212">
        <f>INDEX(Coefficients!$P$3:$P$7,MATCH(S431,Coefficients!$O$3:$O$7)+1)</f>
        <v>41.8</v>
      </c>
      <c r="AF431" s="212">
        <f t="shared" si="598"/>
        <v>44.26</v>
      </c>
      <c r="AG431" s="136">
        <f t="shared" si="637"/>
        <v>2045</v>
      </c>
      <c r="AH431" s="137">
        <f t="shared" si="638"/>
        <v>21.145000000000003</v>
      </c>
      <c r="AI431" s="207">
        <f t="shared" si="620"/>
        <v>923.73500000000013</v>
      </c>
      <c r="AJ431" s="213">
        <f t="shared" si="621"/>
        <v>20.081195652173914</v>
      </c>
      <c r="AK431" s="136">
        <v>57</v>
      </c>
      <c r="AL431" s="137">
        <f t="shared" si="639"/>
        <v>59.645312500000003</v>
      </c>
      <c r="AM431" s="214">
        <f t="shared" si="640"/>
        <v>1.0050462885424991</v>
      </c>
      <c r="AN431" s="207">
        <f>INDEX(Coefficients!$K$3:$K$10,MATCH(S431,Coefficients!$K$3:$K$10))</f>
        <v>0.35</v>
      </c>
      <c r="AO431" s="207">
        <f>INDEX(Coefficients!$K$3:$K$10,MATCH(S431,Coefficients!$K$3:$K$10)+1)</f>
        <v>0.4</v>
      </c>
      <c r="AP431" s="207">
        <f>INDEX(Coefficients!$L$3:$L$10,MATCH(S431,Coefficients!$K$3:$K$10))</f>
        <v>0.19142307491680963</v>
      </c>
      <c r="AQ431" s="207">
        <f>INDEX(Coefficients!$L$3:$L$10,MATCH(S431,Coefficients!$K$3:$K$10)+1)</f>
        <v>0.35425563574488944</v>
      </c>
      <c r="AR431" s="214">
        <f>INDEX(Coefficients!$M$3:$M$10,MATCH(S431,Coefficients!$K$3:$K$10))</f>
        <v>0.20023799980895765</v>
      </c>
      <c r="AS431" s="214">
        <f>INDEX(Coefficients!$M$3:$M$10,MATCH(S431,Coefficients!$K$3:$K$10)+1)</f>
        <v>0.20987997823914079</v>
      </c>
      <c r="AT431" s="92">
        <f t="shared" si="622"/>
        <v>2.5655609924804158E-5</v>
      </c>
      <c r="AU431" s="140">
        <f t="shared" si="603"/>
        <v>0.20409479118103091</v>
      </c>
      <c r="AV431" s="215">
        <f t="shared" si="623"/>
        <v>1.1744164652341296E-5</v>
      </c>
      <c r="AW431" s="118">
        <f t="shared" si="624"/>
        <v>3.7060973486575E-2</v>
      </c>
      <c r="AX431" s="136">
        <f t="shared" si="604"/>
        <v>0.71366705445737511</v>
      </c>
      <c r="AY431" s="205">
        <f t="shared" si="641"/>
        <v>84.741590689541354</v>
      </c>
      <c r="AZ431" s="137">
        <f t="shared" si="642"/>
        <v>507</v>
      </c>
      <c r="BA431" s="213">
        <f t="shared" si="625"/>
        <v>19787.499999999996</v>
      </c>
      <c r="BB431" s="228">
        <f t="shared" si="626"/>
        <v>8.1730978260869563E-4</v>
      </c>
      <c r="BC431" s="136" t="str">
        <f t="shared" si="607"/>
        <v>YES</v>
      </c>
      <c r="BD431" s="209">
        <f t="shared" si="643"/>
        <v>3.6312776778124456</v>
      </c>
      <c r="BE431" s="55">
        <f t="shared" si="609"/>
        <v>7.2625553556248917E-2</v>
      </c>
      <c r="BF431" s="126">
        <f t="shared" si="644"/>
        <v>2.5020515347765002</v>
      </c>
      <c r="BG431" s="46">
        <f t="shared" si="627"/>
        <v>-0.83641941754246985</v>
      </c>
      <c r="BH431" s="204">
        <f>VLOOKUP(M431,Coefficients!$E$4:$I$7,3)</f>
        <v>0.43099999999999999</v>
      </c>
      <c r="BI431" s="136">
        <f t="shared" si="628"/>
        <v>7.2999999999999995E-2</v>
      </c>
      <c r="BJ431" s="50">
        <f t="shared" si="629"/>
        <v>0.4335546588043479</v>
      </c>
      <c r="BK431" s="134">
        <f t="shared" si="630"/>
        <v>19.642469911189586</v>
      </c>
      <c r="BL431" s="46"/>
      <c r="CB431" s="205" t="str">
        <f t="shared" si="645"/>
        <v>splash</v>
      </c>
      <c r="CC431" s="212">
        <f t="shared" si="646"/>
        <v>1</v>
      </c>
      <c r="CD431" s="205">
        <f>IF(CB431="atmospheric",IF(CC431&gt;=1,Coefficients!$T$5,Coefficients!$T$4),Coefficients!$T$3)</f>
        <v>7.35</v>
      </c>
      <c r="CE431" s="136">
        <f>IF(S431&lt;Coefficients!$V$3,Coefficients!$X$3-(Coefficients!$X$4-Coefficients!$X$3)*(Coefficients!$V$3-S431)/(Coefficients!$V$4-Coefficients!$V$3),IF(S431&gt;Coefficients!$V$6,(Coefficients!$X$6-Coefficients!$X$5)*(S431-Coefficients!$V$6)/(Coefficients!$V$6-Coefficients!$V$5)+Coefficients!$X$6,VLOOKUP(S431,Coefficients!$V$3:$X$6,3)))</f>
        <v>5.1999999999999975</v>
      </c>
      <c r="CF431" s="119">
        <f t="shared" si="631"/>
        <v>1.6409601519999992E-4</v>
      </c>
      <c r="CG431" s="136">
        <f>VLOOKUP(CB431,Coefficients!$Z$4:$AD$7,4,FALSE)</f>
        <v>0.26500000000000001</v>
      </c>
      <c r="CH431" s="136">
        <f>VLOOKUP(CB431,Coefficients!$Z$4:$AD$7,2,FALSE)</f>
        <v>0.37</v>
      </c>
      <c r="CI431" s="214">
        <f t="shared" si="647"/>
        <v>6.6696062278599175</v>
      </c>
      <c r="CJ431" s="47">
        <f t="shared" si="648"/>
        <v>0.80374071773769606</v>
      </c>
      <c r="CK431" s="34">
        <v>3.35</v>
      </c>
      <c r="CL431" s="52">
        <f t="shared" si="632"/>
        <v>0.23992260230976001</v>
      </c>
      <c r="CM431" s="204">
        <f>VLOOKUP(N431,Coefficients!$E$12:$I$16,3)</f>
        <v>6.0350000000000001</v>
      </c>
      <c r="CN431" s="205">
        <f t="shared" si="633"/>
        <v>7.2999999999999995E-2</v>
      </c>
      <c r="CO431" s="203">
        <f t="shared" si="634"/>
        <v>6.0707711505434796</v>
      </c>
      <c r="CP431" s="189">
        <f t="shared" si="635"/>
        <v>275.04015293278218</v>
      </c>
      <c r="DV431" s="48">
        <f t="shared" si="636"/>
        <v>1.7424511803402085E-2</v>
      </c>
    </row>
    <row r="432" spans="1:126" s="135" customFormat="1" outlineLevel="1">
      <c r="A432" s="133"/>
      <c r="B432" s="56" t="s">
        <v>89</v>
      </c>
      <c r="C432" s="56" t="s">
        <v>194</v>
      </c>
      <c r="D432" s="56">
        <v>2046</v>
      </c>
      <c r="E432" s="57">
        <f>'CSIRO Mk3.5 (Drier)'!N74</f>
        <v>21.192</v>
      </c>
      <c r="F432" s="57">
        <f>'CSIRO Mk3.5 (Drier)'!T74</f>
        <v>59.58</v>
      </c>
      <c r="G432" s="57">
        <f>'CSIRO Mk3.5 (Drier)'!L74</f>
        <v>511</v>
      </c>
      <c r="H432" s="146">
        <f t="shared" si="585"/>
        <v>2007</v>
      </c>
      <c r="I432" s="141" t="str">
        <f t="shared" si="586"/>
        <v>Pile No 243 @ Berth 107</v>
      </c>
      <c r="J432" s="205" t="str">
        <f t="shared" si="587"/>
        <v>splash</v>
      </c>
      <c r="K432" s="212">
        <f t="shared" si="588"/>
        <v>1</v>
      </c>
      <c r="L432" s="146" t="str">
        <f t="shared" si="589"/>
        <v>C1</v>
      </c>
      <c r="M432" s="146" t="str">
        <f t="shared" si="590"/>
        <v>CB4</v>
      </c>
      <c r="N432" s="146" t="str">
        <f t="shared" si="591"/>
        <v>CL5</v>
      </c>
      <c r="O432" s="146">
        <f t="shared" si="592"/>
        <v>0</v>
      </c>
      <c r="P432" s="146">
        <f t="shared" si="593"/>
        <v>50</v>
      </c>
      <c r="Q432" s="146">
        <f t="shared" si="594"/>
        <v>1200</v>
      </c>
      <c r="R432" s="146">
        <f t="shared" si="595"/>
        <v>60</v>
      </c>
      <c r="S432" s="146">
        <f t="shared" si="596"/>
        <v>0.37</v>
      </c>
      <c r="T432" s="146">
        <f t="shared" si="597"/>
        <v>310</v>
      </c>
      <c r="U432" s="205"/>
      <c r="V432" s="237">
        <f t="shared" si="616"/>
        <v>7.3260533707141084E-2</v>
      </c>
      <c r="W432" s="214">
        <f t="shared" si="617"/>
        <v>2.5338005423211083</v>
      </c>
      <c r="X432" s="205"/>
      <c r="Y432" s="238">
        <f t="shared" si="618"/>
        <v>0.24579640503467184</v>
      </c>
      <c r="Z432" s="214">
        <f t="shared" si="619"/>
        <v>0.82341795686615071</v>
      </c>
      <c r="AA432" s="205"/>
      <c r="AB432" s="207">
        <f>INDEX(Coefficients!$O$3:$O$7,MATCH(S432,Coefficients!$O$3:$O$7))</f>
        <v>0.3</v>
      </c>
      <c r="AC432" s="207">
        <f>INDEX(Coefficients!$O$3:$O$7,MATCH(S432,Coefficients!$O$3:$O$7)+1)</f>
        <v>0.4</v>
      </c>
      <c r="AD432" s="212">
        <f>INDEX(Coefficients!$P$3:$P$7,MATCH(S432,Coefficients!$O$3:$O$7))</f>
        <v>50</v>
      </c>
      <c r="AE432" s="212">
        <f>INDEX(Coefficients!$P$3:$P$7,MATCH(S432,Coefficients!$O$3:$O$7)+1)</f>
        <v>41.8</v>
      </c>
      <c r="AF432" s="212">
        <f t="shared" si="598"/>
        <v>44.26</v>
      </c>
      <c r="AG432" s="136">
        <f t="shared" si="637"/>
        <v>2046</v>
      </c>
      <c r="AH432" s="137">
        <f t="shared" si="638"/>
        <v>21.192</v>
      </c>
      <c r="AI432" s="207">
        <f t="shared" si="620"/>
        <v>944.92700000000013</v>
      </c>
      <c r="AJ432" s="213">
        <f t="shared" si="621"/>
        <v>20.104829787234046</v>
      </c>
      <c r="AK432" s="136">
        <v>58</v>
      </c>
      <c r="AL432" s="137">
        <f t="shared" si="639"/>
        <v>59.58</v>
      </c>
      <c r="AM432" s="214">
        <f t="shared" si="640"/>
        <v>1.0065193956265024</v>
      </c>
      <c r="AN432" s="207">
        <f>INDEX(Coefficients!$K$3:$K$10,MATCH(S432,Coefficients!$K$3:$K$10))</f>
        <v>0.35</v>
      </c>
      <c r="AO432" s="207">
        <f>INDEX(Coefficients!$K$3:$K$10,MATCH(S432,Coefficients!$K$3:$K$10)+1)</f>
        <v>0.4</v>
      </c>
      <c r="AP432" s="207">
        <f>INDEX(Coefficients!$L$3:$L$10,MATCH(S432,Coefficients!$K$3:$K$10))</f>
        <v>0.19142307491680963</v>
      </c>
      <c r="AQ432" s="207">
        <f>INDEX(Coefficients!$L$3:$L$10,MATCH(S432,Coefficients!$K$3:$K$10)+1)</f>
        <v>0.35425563574488944</v>
      </c>
      <c r="AR432" s="214">
        <f>INDEX(Coefficients!$M$3:$M$10,MATCH(S432,Coefficients!$K$3:$K$10))</f>
        <v>0.20023799980895765</v>
      </c>
      <c r="AS432" s="214">
        <f>INDEX(Coefficients!$M$3:$M$10,MATCH(S432,Coefficients!$K$3:$K$10)+1)</f>
        <v>0.20987997823914079</v>
      </c>
      <c r="AT432" s="92">
        <f t="shared" si="622"/>
        <v>2.5655609924804158E-5</v>
      </c>
      <c r="AU432" s="140">
        <f t="shared" si="603"/>
        <v>0.20409479118103091</v>
      </c>
      <c r="AV432" s="215">
        <f t="shared" si="623"/>
        <v>1.1692728904170272E-5</v>
      </c>
      <c r="AW432" s="118">
        <f t="shared" si="624"/>
        <v>3.689865807669624E-2</v>
      </c>
      <c r="AX432" s="136">
        <f t="shared" si="604"/>
        <v>0.71366705445737511</v>
      </c>
      <c r="AY432" s="205">
        <f t="shared" si="641"/>
        <v>84.741590689541354</v>
      </c>
      <c r="AZ432" s="137">
        <f t="shared" si="642"/>
        <v>511</v>
      </c>
      <c r="BA432" s="213">
        <f t="shared" si="625"/>
        <v>20298.499999999996</v>
      </c>
      <c r="BB432" s="228">
        <f t="shared" si="626"/>
        <v>8.2057765957446792E-4</v>
      </c>
      <c r="BC432" s="136" t="str">
        <f t="shared" si="607"/>
        <v>YES</v>
      </c>
      <c r="BD432" s="209">
        <f t="shared" si="643"/>
        <v>3.6630266853570541</v>
      </c>
      <c r="BE432" s="55">
        <f t="shared" si="609"/>
        <v>7.3260533707141084E-2</v>
      </c>
      <c r="BF432" s="126">
        <f t="shared" si="644"/>
        <v>2.5338005423211083</v>
      </c>
      <c r="BG432" s="46">
        <f t="shared" si="627"/>
        <v>-0.83772699631402803</v>
      </c>
      <c r="BH432" s="204">
        <f>VLOOKUP(M432,Coefficients!$E$4:$I$7,3)</f>
        <v>0.43099999999999999</v>
      </c>
      <c r="BI432" s="136">
        <f t="shared" si="628"/>
        <v>7.2999999999999995E-2</v>
      </c>
      <c r="BJ432" s="50">
        <f t="shared" si="629"/>
        <v>0.43429825959574475</v>
      </c>
      <c r="BK432" s="134">
        <f t="shared" si="630"/>
        <v>20.076768170785332</v>
      </c>
      <c r="BL432" s="46"/>
      <c r="CB432" s="205" t="str">
        <f t="shared" si="645"/>
        <v>splash</v>
      </c>
      <c r="CC432" s="212">
        <f t="shared" si="646"/>
        <v>1</v>
      </c>
      <c r="CD432" s="205">
        <f>IF(CB432="atmospheric",IF(CC432&gt;=1,Coefficients!$T$5,Coefficients!$T$4),Coefficients!$T$3)</f>
        <v>7.35</v>
      </c>
      <c r="CE432" s="136">
        <f>IF(S432&lt;Coefficients!$V$3,Coefficients!$X$3-(Coefficients!$X$4-Coefficients!$X$3)*(Coefficients!$V$3-S432)/(Coefficients!$V$4-Coefficients!$V$3),IF(S432&gt;Coefficients!$V$6,(Coefficients!$X$6-Coefficients!$X$5)*(S432-Coefficients!$V$6)/(Coefficients!$V$6-Coefficients!$V$5)+Coefficients!$X$6,VLOOKUP(S432,Coefficients!$V$3:$X$6,3)))</f>
        <v>5.1999999999999975</v>
      </c>
      <c r="CF432" s="119">
        <f t="shared" si="631"/>
        <v>1.6409601519999992E-4</v>
      </c>
      <c r="CG432" s="136">
        <f>VLOOKUP(CB432,Coefficients!$Z$4:$AD$7,4,FALSE)</f>
        <v>0.26500000000000001</v>
      </c>
      <c r="CH432" s="136">
        <f>VLOOKUP(CB432,Coefficients!$Z$4:$AD$7,2,FALSE)</f>
        <v>0.37</v>
      </c>
      <c r="CI432" s="214">
        <f t="shared" si="647"/>
        <v>6.6687940108741861</v>
      </c>
      <c r="CJ432" s="47">
        <f t="shared" si="648"/>
        <v>0.82341795686615071</v>
      </c>
      <c r="CK432" s="34">
        <v>3.35</v>
      </c>
      <c r="CL432" s="52">
        <f t="shared" si="632"/>
        <v>0.24579640503467184</v>
      </c>
      <c r="CM432" s="204">
        <f>VLOOKUP(N432,Coefficients!$E$12:$I$16,3)</f>
        <v>6.0350000000000001</v>
      </c>
      <c r="CN432" s="205">
        <f t="shared" si="633"/>
        <v>7.2999999999999995E-2</v>
      </c>
      <c r="CO432" s="203">
        <f t="shared" si="634"/>
        <v>6.0811832869148947</v>
      </c>
      <c r="CP432" s="189">
        <f t="shared" si="635"/>
        <v>281.12133621969707</v>
      </c>
      <c r="DV432" s="48">
        <f t="shared" si="636"/>
        <v>1.8007175816136679E-2</v>
      </c>
    </row>
    <row r="433" spans="1:126" s="135" customFormat="1" outlineLevel="1">
      <c r="A433" s="133"/>
      <c r="B433" s="56" t="s">
        <v>89</v>
      </c>
      <c r="C433" s="56" t="s">
        <v>194</v>
      </c>
      <c r="D433" s="56">
        <v>2047</v>
      </c>
      <c r="E433" s="57">
        <f>'CSIRO Mk3.5 (Drier)'!N75</f>
        <v>21.239000000000001</v>
      </c>
      <c r="F433" s="57">
        <f>'CSIRO Mk3.5 (Drier)'!T75</f>
        <v>59.514687500000001</v>
      </c>
      <c r="G433" s="57">
        <f>'CSIRO Mk3.5 (Drier)'!L75</f>
        <v>515</v>
      </c>
      <c r="H433" s="146">
        <f t="shared" si="585"/>
        <v>2007</v>
      </c>
      <c r="I433" s="141" t="str">
        <f t="shared" si="586"/>
        <v>Pile No 243 @ Berth 107</v>
      </c>
      <c r="J433" s="205" t="str">
        <f t="shared" si="587"/>
        <v>splash</v>
      </c>
      <c r="K433" s="212">
        <f t="shared" si="588"/>
        <v>1</v>
      </c>
      <c r="L433" s="146" t="str">
        <f t="shared" si="589"/>
        <v>C1</v>
      </c>
      <c r="M433" s="146" t="str">
        <f t="shared" si="590"/>
        <v>CB4</v>
      </c>
      <c r="N433" s="146" t="str">
        <f t="shared" si="591"/>
        <v>CL5</v>
      </c>
      <c r="O433" s="146">
        <f t="shared" si="592"/>
        <v>0</v>
      </c>
      <c r="P433" s="146">
        <f t="shared" si="593"/>
        <v>50</v>
      </c>
      <c r="Q433" s="146">
        <f t="shared" si="594"/>
        <v>1200</v>
      </c>
      <c r="R433" s="146">
        <f t="shared" si="595"/>
        <v>60</v>
      </c>
      <c r="S433" s="146">
        <f t="shared" si="596"/>
        <v>0.37</v>
      </c>
      <c r="T433" s="146">
        <f t="shared" si="597"/>
        <v>310</v>
      </c>
      <c r="U433" s="205"/>
      <c r="V433" s="237">
        <f t="shared" si="616"/>
        <v>7.3892152150618576E-2</v>
      </c>
      <c r="W433" s="214">
        <f t="shared" si="617"/>
        <v>2.5653814644949833</v>
      </c>
      <c r="X433" s="205"/>
      <c r="Y433" s="238">
        <f t="shared" si="618"/>
        <v>0.25162410816064451</v>
      </c>
      <c r="Z433" s="214">
        <f t="shared" si="619"/>
        <v>0.84294076233815918</v>
      </c>
      <c r="AA433" s="205"/>
      <c r="AB433" s="207">
        <f>INDEX(Coefficients!$O$3:$O$7,MATCH(S433,Coefficients!$O$3:$O$7))</f>
        <v>0.3</v>
      </c>
      <c r="AC433" s="207">
        <f>INDEX(Coefficients!$O$3:$O$7,MATCH(S433,Coefficients!$O$3:$O$7)+1)</f>
        <v>0.4</v>
      </c>
      <c r="AD433" s="212">
        <f>INDEX(Coefficients!$P$3:$P$7,MATCH(S433,Coefficients!$O$3:$O$7))</f>
        <v>50</v>
      </c>
      <c r="AE433" s="212">
        <f>INDEX(Coefficients!$P$3:$P$7,MATCH(S433,Coefficients!$O$3:$O$7)+1)</f>
        <v>41.8</v>
      </c>
      <c r="AF433" s="212">
        <f t="shared" si="598"/>
        <v>44.26</v>
      </c>
      <c r="AG433" s="136">
        <f t="shared" si="637"/>
        <v>2047</v>
      </c>
      <c r="AH433" s="137">
        <f t="shared" si="638"/>
        <v>21.239000000000001</v>
      </c>
      <c r="AI433" s="207">
        <f t="shared" si="620"/>
        <v>966.16600000000017</v>
      </c>
      <c r="AJ433" s="213">
        <f t="shared" si="621"/>
        <v>20.128458333333338</v>
      </c>
      <c r="AK433" s="136">
        <v>59</v>
      </c>
      <c r="AL433" s="137">
        <f t="shared" si="639"/>
        <v>59.514687500000001</v>
      </c>
      <c r="AM433" s="214">
        <f t="shared" si="640"/>
        <v>1.0079940747523584</v>
      </c>
      <c r="AN433" s="207">
        <f>INDEX(Coefficients!$K$3:$K$10,MATCH(S433,Coefficients!$K$3:$K$10))</f>
        <v>0.35</v>
      </c>
      <c r="AO433" s="207">
        <f>INDEX(Coefficients!$K$3:$K$10,MATCH(S433,Coefficients!$K$3:$K$10)+1)</f>
        <v>0.4</v>
      </c>
      <c r="AP433" s="207">
        <f>INDEX(Coefficients!$L$3:$L$10,MATCH(S433,Coefficients!$K$3:$K$10))</f>
        <v>0.19142307491680963</v>
      </c>
      <c r="AQ433" s="207">
        <f>INDEX(Coefficients!$L$3:$L$10,MATCH(S433,Coefficients!$K$3:$K$10)+1)</f>
        <v>0.35425563574488944</v>
      </c>
      <c r="AR433" s="214">
        <f>INDEX(Coefficients!$M$3:$M$10,MATCH(S433,Coefficients!$K$3:$K$10))</f>
        <v>0.20023799980895765</v>
      </c>
      <c r="AS433" s="214">
        <f>INDEX(Coefficients!$M$3:$M$10,MATCH(S433,Coefficients!$K$3:$K$10)+1)</f>
        <v>0.20987997823914079</v>
      </c>
      <c r="AT433" s="92">
        <f t="shared" si="622"/>
        <v>2.5655609924804158E-5</v>
      </c>
      <c r="AU433" s="140">
        <f t="shared" si="603"/>
        <v>0.20409479118103091</v>
      </c>
      <c r="AV433" s="215">
        <f t="shared" si="623"/>
        <v>1.1642594309363058E-5</v>
      </c>
      <c r="AW433" s="118">
        <f t="shared" si="624"/>
        <v>3.6740448706859108E-2</v>
      </c>
      <c r="AX433" s="136">
        <f t="shared" si="604"/>
        <v>0.71366705445737511</v>
      </c>
      <c r="AY433" s="205">
        <f t="shared" si="641"/>
        <v>84.741590689541354</v>
      </c>
      <c r="AZ433" s="137">
        <f t="shared" si="642"/>
        <v>515</v>
      </c>
      <c r="BA433" s="213">
        <f t="shared" si="625"/>
        <v>20813.499999999996</v>
      </c>
      <c r="BB433" s="228">
        <f t="shared" si="626"/>
        <v>8.2386770833333322E-4</v>
      </c>
      <c r="BC433" s="136" t="str">
        <f t="shared" si="607"/>
        <v>YES</v>
      </c>
      <c r="BD433" s="209">
        <f t="shared" si="643"/>
        <v>3.6946076075309291</v>
      </c>
      <c r="BE433" s="55">
        <f t="shared" si="609"/>
        <v>7.3892152150618576E-2</v>
      </c>
      <c r="BF433" s="126">
        <f t="shared" si="644"/>
        <v>2.5653814644949833</v>
      </c>
      <c r="BG433" s="46">
        <f t="shared" si="627"/>
        <v>-0.83898683132714591</v>
      </c>
      <c r="BH433" s="204">
        <f>VLOOKUP(M433,Coefficients!$E$4:$I$7,3)</f>
        <v>0.43099999999999999</v>
      </c>
      <c r="BI433" s="136">
        <f t="shared" si="628"/>
        <v>7.2999999999999995E-2</v>
      </c>
      <c r="BJ433" s="50">
        <f t="shared" si="629"/>
        <v>0.43504168454166681</v>
      </c>
      <c r="BK433" s="134">
        <f t="shared" si="630"/>
        <v>20.511809855326998</v>
      </c>
      <c r="BL433" s="46"/>
      <c r="CB433" s="205" t="str">
        <f t="shared" si="645"/>
        <v>splash</v>
      </c>
      <c r="CC433" s="212">
        <f t="shared" si="646"/>
        <v>1</v>
      </c>
      <c r="CD433" s="205">
        <f>IF(CB433="atmospheric",IF(CC433&gt;=1,Coefficients!$T$5,Coefficients!$T$4),Coefficients!$T$3)</f>
        <v>7.35</v>
      </c>
      <c r="CE433" s="136">
        <f>IF(S433&lt;Coefficients!$V$3,Coefficients!$X$3-(Coefficients!$X$4-Coefficients!$X$3)*(Coefficients!$V$3-S433)/(Coefficients!$V$4-Coefficients!$V$3),IF(S433&gt;Coefficients!$V$6,(Coefficients!$X$6-Coefficients!$X$5)*(S433-Coefficients!$V$6)/(Coefficients!$V$6-Coefficients!$V$5)+Coefficients!$X$6,VLOOKUP(S433,Coefficients!$V$3:$X$6,3)))</f>
        <v>5.1999999999999975</v>
      </c>
      <c r="CF433" s="119">
        <f t="shared" si="631"/>
        <v>1.6409601519999992E-4</v>
      </c>
      <c r="CG433" s="136">
        <f>VLOOKUP(CB433,Coefficients!$Z$4:$AD$7,4,FALSE)</f>
        <v>0.26500000000000001</v>
      </c>
      <c r="CH433" s="136">
        <f>VLOOKUP(CB433,Coefficients!$Z$4:$AD$7,2,FALSE)</f>
        <v>0.37</v>
      </c>
      <c r="CI433" s="214">
        <f t="shared" si="647"/>
        <v>6.6679656919037171</v>
      </c>
      <c r="CJ433" s="47">
        <f t="shared" si="648"/>
        <v>0.84294076233815918</v>
      </c>
      <c r="CK433" s="34">
        <v>3.35</v>
      </c>
      <c r="CL433" s="52">
        <f t="shared" si="632"/>
        <v>0.25162410816064451</v>
      </c>
      <c r="CM433" s="204">
        <f>VLOOKUP(N433,Coefficients!$E$12:$I$16,3)</f>
        <v>6.0350000000000001</v>
      </c>
      <c r="CN433" s="205">
        <f t="shared" si="633"/>
        <v>7.2999999999999995E-2</v>
      </c>
      <c r="CO433" s="203">
        <f t="shared" si="634"/>
        <v>6.0915929610416688</v>
      </c>
      <c r="CP433" s="189">
        <f t="shared" si="635"/>
        <v>287.21292918073874</v>
      </c>
      <c r="DV433" s="48">
        <f t="shared" si="636"/>
        <v>1.8593046884970051E-2</v>
      </c>
    </row>
    <row r="434" spans="1:126" s="135" customFormat="1" outlineLevel="1">
      <c r="A434" s="133"/>
      <c r="B434" s="56" t="s">
        <v>89</v>
      </c>
      <c r="C434" s="56" t="s">
        <v>194</v>
      </c>
      <c r="D434" s="56">
        <v>2048</v>
      </c>
      <c r="E434" s="57">
        <f>'CSIRO Mk3.5 (Drier)'!N76</f>
        <v>21.286000000000001</v>
      </c>
      <c r="F434" s="57">
        <f>'CSIRO Mk3.5 (Drier)'!T76</f>
        <v>59.449375000000003</v>
      </c>
      <c r="G434" s="57">
        <f>'CSIRO Mk3.5 (Drier)'!L76</f>
        <v>519</v>
      </c>
      <c r="H434" s="146">
        <f t="shared" si="585"/>
        <v>2007</v>
      </c>
      <c r="I434" s="141" t="str">
        <f t="shared" si="586"/>
        <v>Pile No 243 @ Berth 107</v>
      </c>
      <c r="J434" s="205" t="str">
        <f t="shared" si="587"/>
        <v>splash</v>
      </c>
      <c r="K434" s="212">
        <f t="shared" si="588"/>
        <v>1</v>
      </c>
      <c r="L434" s="146" t="str">
        <f t="shared" si="589"/>
        <v>C1</v>
      </c>
      <c r="M434" s="146" t="str">
        <f t="shared" si="590"/>
        <v>CB4</v>
      </c>
      <c r="N434" s="146" t="str">
        <f t="shared" si="591"/>
        <v>CL5</v>
      </c>
      <c r="O434" s="146">
        <f t="shared" si="592"/>
        <v>0</v>
      </c>
      <c r="P434" s="146">
        <f t="shared" si="593"/>
        <v>50</v>
      </c>
      <c r="Q434" s="146">
        <f t="shared" si="594"/>
        <v>1200</v>
      </c>
      <c r="R434" s="146">
        <f t="shared" si="595"/>
        <v>60</v>
      </c>
      <c r="S434" s="146">
        <f t="shared" si="596"/>
        <v>0.37</v>
      </c>
      <c r="T434" s="146">
        <f t="shared" si="597"/>
        <v>310</v>
      </c>
      <c r="U434" s="205"/>
      <c r="V434" s="237">
        <f t="shared" si="616"/>
        <v>7.4520546045819563E-2</v>
      </c>
      <c r="W434" s="214">
        <f t="shared" si="617"/>
        <v>2.5968011592550324</v>
      </c>
      <c r="X434" s="205"/>
      <c r="Y434" s="238">
        <f t="shared" si="618"/>
        <v>0.25740581943326762</v>
      </c>
      <c r="Z434" s="214">
        <f t="shared" si="619"/>
        <v>0.8623094951014465</v>
      </c>
      <c r="AA434" s="205"/>
      <c r="AB434" s="207">
        <f>INDEX(Coefficients!$O$3:$O$7,MATCH(S434,Coefficients!$O$3:$O$7))</f>
        <v>0.3</v>
      </c>
      <c r="AC434" s="207">
        <f>INDEX(Coefficients!$O$3:$O$7,MATCH(S434,Coefficients!$O$3:$O$7)+1)</f>
        <v>0.4</v>
      </c>
      <c r="AD434" s="212">
        <f>INDEX(Coefficients!$P$3:$P$7,MATCH(S434,Coefficients!$O$3:$O$7))</f>
        <v>50</v>
      </c>
      <c r="AE434" s="212">
        <f>INDEX(Coefficients!$P$3:$P$7,MATCH(S434,Coefficients!$O$3:$O$7)+1)</f>
        <v>41.8</v>
      </c>
      <c r="AF434" s="212">
        <f t="shared" si="598"/>
        <v>44.26</v>
      </c>
      <c r="AG434" s="136">
        <f t="shared" si="637"/>
        <v>2048</v>
      </c>
      <c r="AH434" s="137">
        <f t="shared" si="638"/>
        <v>21.286000000000001</v>
      </c>
      <c r="AI434" s="207">
        <f t="shared" si="620"/>
        <v>987.45200000000023</v>
      </c>
      <c r="AJ434" s="213">
        <f t="shared" si="621"/>
        <v>20.152081632653065</v>
      </c>
      <c r="AK434" s="136">
        <v>60</v>
      </c>
      <c r="AL434" s="137">
        <f t="shared" si="639"/>
        <v>59.449375000000003</v>
      </c>
      <c r="AM434" s="214">
        <f t="shared" si="640"/>
        <v>1.0094703481284995</v>
      </c>
      <c r="AN434" s="207">
        <f>INDEX(Coefficients!$K$3:$K$10,MATCH(S434,Coefficients!$K$3:$K$10))</f>
        <v>0.35</v>
      </c>
      <c r="AO434" s="207">
        <f>INDEX(Coefficients!$K$3:$K$10,MATCH(S434,Coefficients!$K$3:$K$10)+1)</f>
        <v>0.4</v>
      </c>
      <c r="AP434" s="207">
        <f>INDEX(Coefficients!$L$3:$L$10,MATCH(S434,Coefficients!$K$3:$K$10))</f>
        <v>0.19142307491680963</v>
      </c>
      <c r="AQ434" s="207">
        <f>INDEX(Coefficients!$L$3:$L$10,MATCH(S434,Coefficients!$K$3:$K$10)+1)</f>
        <v>0.35425563574488944</v>
      </c>
      <c r="AR434" s="214">
        <f>INDEX(Coefficients!$M$3:$M$10,MATCH(S434,Coefficients!$K$3:$K$10))</f>
        <v>0.20023799980895765</v>
      </c>
      <c r="AS434" s="214">
        <f>INDEX(Coefficients!$M$3:$M$10,MATCH(S434,Coefficients!$K$3:$K$10)+1)</f>
        <v>0.20987997823914079</v>
      </c>
      <c r="AT434" s="92">
        <f t="shared" si="622"/>
        <v>2.5655609924804158E-5</v>
      </c>
      <c r="AU434" s="140">
        <f t="shared" si="603"/>
        <v>0.20409479118103091</v>
      </c>
      <c r="AV434" s="215">
        <f t="shared" si="623"/>
        <v>1.1593701855396413E-5</v>
      </c>
      <c r="AW434" s="118">
        <f t="shared" si="624"/>
        <v>3.6586159151680731E-2</v>
      </c>
      <c r="AX434" s="136">
        <f t="shared" si="604"/>
        <v>0.71366705445737511</v>
      </c>
      <c r="AY434" s="205">
        <f t="shared" si="641"/>
        <v>84.741590689541354</v>
      </c>
      <c r="AZ434" s="137">
        <f t="shared" si="642"/>
        <v>519</v>
      </c>
      <c r="BA434" s="213">
        <f t="shared" si="625"/>
        <v>21332.499999999996</v>
      </c>
      <c r="BB434" s="228">
        <f t="shared" si="626"/>
        <v>8.2717857142857137E-4</v>
      </c>
      <c r="BC434" s="136" t="str">
        <f t="shared" si="607"/>
        <v>YES</v>
      </c>
      <c r="BD434" s="209">
        <f t="shared" si="643"/>
        <v>3.7260273022909782</v>
      </c>
      <c r="BE434" s="55">
        <f t="shared" si="609"/>
        <v>7.4520546045819563E-2</v>
      </c>
      <c r="BF434" s="126">
        <f t="shared" si="644"/>
        <v>2.5968011592550324</v>
      </c>
      <c r="BG434" s="46">
        <f t="shared" si="627"/>
        <v>-0.84020151177264402</v>
      </c>
      <c r="BH434" s="204">
        <f>VLOOKUP(M434,Coefficients!$E$4:$I$7,3)</f>
        <v>0.43099999999999999</v>
      </c>
      <c r="BI434" s="136">
        <f t="shared" si="628"/>
        <v>7.2999999999999995E-2</v>
      </c>
      <c r="BJ434" s="50">
        <f t="shared" si="629"/>
        <v>0.4357849444081634</v>
      </c>
      <c r="BK434" s="134">
        <f t="shared" si="630"/>
        <v>20.94759479973516</v>
      </c>
      <c r="BL434" s="46"/>
      <c r="CB434" s="205" t="str">
        <f t="shared" si="645"/>
        <v>splash</v>
      </c>
      <c r="CC434" s="212">
        <f t="shared" si="646"/>
        <v>1</v>
      </c>
      <c r="CD434" s="205">
        <f>IF(CB434="atmospheric",IF(CC434&gt;=1,Coefficients!$T$5,Coefficients!$T$4),Coefficients!$T$3)</f>
        <v>7.35</v>
      </c>
      <c r="CE434" s="136">
        <f>IF(S434&lt;Coefficients!$V$3,Coefficients!$X$3-(Coefficients!$X$4-Coefficients!$X$3)*(Coefficients!$V$3-S434)/(Coefficients!$V$4-Coefficients!$V$3),IF(S434&gt;Coefficients!$V$6,(Coefficients!$X$6-Coefficients!$X$5)*(S434-Coefficients!$V$6)/(Coefficients!$V$6-Coefficients!$V$5)+Coefficients!$X$6,VLOOKUP(S434,Coefficients!$V$3:$X$6,3)))</f>
        <v>5.1999999999999975</v>
      </c>
      <c r="CF434" s="119">
        <f t="shared" si="631"/>
        <v>1.6409601519999992E-4</v>
      </c>
      <c r="CG434" s="136">
        <f>VLOOKUP(CB434,Coefficients!$Z$4:$AD$7,4,FALSE)</f>
        <v>0.26500000000000001</v>
      </c>
      <c r="CH434" s="136">
        <f>VLOOKUP(CB434,Coefficients!$Z$4:$AD$7,2,FALSE)</f>
        <v>0.37</v>
      </c>
      <c r="CI434" s="214">
        <f t="shared" si="647"/>
        <v>6.6671223096621395</v>
      </c>
      <c r="CJ434" s="47">
        <f t="shared" si="648"/>
        <v>0.8623094951014465</v>
      </c>
      <c r="CK434" s="34">
        <v>3.35</v>
      </c>
      <c r="CL434" s="52">
        <f t="shared" si="632"/>
        <v>0.25740581943326762</v>
      </c>
      <c r="CM434" s="204">
        <f>VLOOKUP(N434,Coefficients!$E$12:$I$16,3)</f>
        <v>6.0350000000000001</v>
      </c>
      <c r="CN434" s="205">
        <f t="shared" si="633"/>
        <v>7.2999999999999995E-2</v>
      </c>
      <c r="CO434" s="203">
        <f t="shared" si="634"/>
        <v>6.1020003236734714</v>
      </c>
      <c r="CP434" s="189">
        <f t="shared" si="635"/>
        <v>293.31492950441219</v>
      </c>
      <c r="DV434" s="48">
        <f t="shared" si="636"/>
        <v>1.9182022219538738E-2</v>
      </c>
    </row>
    <row r="435" spans="1:126" s="135" customFormat="1" outlineLevel="1">
      <c r="A435" s="133"/>
      <c r="B435" s="56" t="s">
        <v>89</v>
      </c>
      <c r="C435" s="56" t="s">
        <v>194</v>
      </c>
      <c r="D435" s="56">
        <v>2049</v>
      </c>
      <c r="E435" s="57">
        <f>'CSIRO Mk3.5 (Drier)'!N77</f>
        <v>21.333000000000002</v>
      </c>
      <c r="F435" s="57">
        <f>'CSIRO Mk3.5 (Drier)'!T77</f>
        <v>59.384062499999999</v>
      </c>
      <c r="G435" s="57">
        <f>'CSIRO Mk3.5 (Drier)'!L77</f>
        <v>523</v>
      </c>
      <c r="H435" s="146">
        <f t="shared" si="585"/>
        <v>2007</v>
      </c>
      <c r="I435" s="141" t="str">
        <f t="shared" si="586"/>
        <v>Pile No 243 @ Berth 107</v>
      </c>
      <c r="J435" s="205" t="str">
        <f t="shared" si="587"/>
        <v>splash</v>
      </c>
      <c r="K435" s="212">
        <f t="shared" si="588"/>
        <v>1</v>
      </c>
      <c r="L435" s="146" t="str">
        <f t="shared" si="589"/>
        <v>C1</v>
      </c>
      <c r="M435" s="146" t="str">
        <f t="shared" si="590"/>
        <v>CB4</v>
      </c>
      <c r="N435" s="146" t="str">
        <f t="shared" si="591"/>
        <v>CL5</v>
      </c>
      <c r="O435" s="146">
        <f t="shared" si="592"/>
        <v>0</v>
      </c>
      <c r="P435" s="146">
        <f t="shared" si="593"/>
        <v>50</v>
      </c>
      <c r="Q435" s="146">
        <f t="shared" si="594"/>
        <v>1200</v>
      </c>
      <c r="R435" s="146">
        <f t="shared" si="595"/>
        <v>60</v>
      </c>
      <c r="S435" s="146">
        <f t="shared" si="596"/>
        <v>0.37</v>
      </c>
      <c r="T435" s="146">
        <f t="shared" si="597"/>
        <v>310</v>
      </c>
      <c r="U435" s="205"/>
      <c r="V435" s="237">
        <f t="shared" si="616"/>
        <v>7.5145845237031397E-2</v>
      </c>
      <c r="W435" s="214">
        <f t="shared" si="617"/>
        <v>2.6280661188156245</v>
      </c>
      <c r="X435" s="205"/>
      <c r="Y435" s="238">
        <f t="shared" si="618"/>
        <v>0.26314165690151459</v>
      </c>
      <c r="Z435" s="214">
        <f t="shared" si="619"/>
        <v>0.88152455062007384</v>
      </c>
      <c r="AA435" s="205"/>
      <c r="AB435" s="207">
        <f>INDEX(Coefficients!$O$3:$O$7,MATCH(S435,Coefficients!$O$3:$O$7))</f>
        <v>0.3</v>
      </c>
      <c r="AC435" s="207">
        <f>INDEX(Coefficients!$O$3:$O$7,MATCH(S435,Coefficients!$O$3:$O$7)+1)</f>
        <v>0.4</v>
      </c>
      <c r="AD435" s="212">
        <f>INDEX(Coefficients!$P$3:$P$7,MATCH(S435,Coefficients!$O$3:$O$7))</f>
        <v>50</v>
      </c>
      <c r="AE435" s="212">
        <f>INDEX(Coefficients!$P$3:$P$7,MATCH(S435,Coefficients!$O$3:$O$7)+1)</f>
        <v>41.8</v>
      </c>
      <c r="AF435" s="212">
        <f t="shared" si="598"/>
        <v>44.26</v>
      </c>
      <c r="AG435" s="136">
        <f t="shared" si="637"/>
        <v>2049</v>
      </c>
      <c r="AH435" s="137">
        <f t="shared" si="638"/>
        <v>21.333000000000002</v>
      </c>
      <c r="AI435" s="207">
        <f t="shared" si="620"/>
        <v>1008.7850000000002</v>
      </c>
      <c r="AJ435" s="213">
        <f t="shared" si="621"/>
        <v>20.175700000000003</v>
      </c>
      <c r="AK435" s="136">
        <v>61</v>
      </c>
      <c r="AL435" s="137">
        <f t="shared" si="639"/>
        <v>59.384062499999999</v>
      </c>
      <c r="AM435" s="214">
        <f t="shared" si="640"/>
        <v>1.0109482363601217</v>
      </c>
      <c r="AN435" s="207">
        <f>INDEX(Coefficients!$K$3:$K$10,MATCH(S435,Coefficients!$K$3:$K$10))</f>
        <v>0.35</v>
      </c>
      <c r="AO435" s="207">
        <f>INDEX(Coefficients!$K$3:$K$10,MATCH(S435,Coefficients!$K$3:$K$10)+1)</f>
        <v>0.4</v>
      </c>
      <c r="AP435" s="207">
        <f>INDEX(Coefficients!$L$3:$L$10,MATCH(S435,Coefficients!$K$3:$K$10))</f>
        <v>0.19142307491680963</v>
      </c>
      <c r="AQ435" s="207">
        <f>INDEX(Coefficients!$L$3:$L$10,MATCH(S435,Coefficients!$K$3:$K$10)+1)</f>
        <v>0.35425563574488944</v>
      </c>
      <c r="AR435" s="214">
        <f>INDEX(Coefficients!$M$3:$M$10,MATCH(S435,Coefficients!$K$3:$K$10))</f>
        <v>0.20023799980895765</v>
      </c>
      <c r="AS435" s="214">
        <f>INDEX(Coefficients!$M$3:$M$10,MATCH(S435,Coefficients!$K$3:$K$10)+1)</f>
        <v>0.20987997823914079</v>
      </c>
      <c r="AT435" s="92">
        <f t="shared" si="622"/>
        <v>2.5655609924804158E-5</v>
      </c>
      <c r="AU435" s="140">
        <f t="shared" si="603"/>
        <v>0.20409479118103091</v>
      </c>
      <c r="AV435" s="215">
        <f t="shared" si="623"/>
        <v>1.154599634216788E-5</v>
      </c>
      <c r="AW435" s="118">
        <f t="shared" si="624"/>
        <v>3.6435615216606251E-2</v>
      </c>
      <c r="AX435" s="136">
        <f t="shared" si="604"/>
        <v>0.71366705445737511</v>
      </c>
      <c r="AY435" s="205">
        <f t="shared" si="641"/>
        <v>84.741590689541354</v>
      </c>
      <c r="AZ435" s="137">
        <f t="shared" si="642"/>
        <v>523</v>
      </c>
      <c r="BA435" s="213">
        <f t="shared" si="625"/>
        <v>21855.499999999996</v>
      </c>
      <c r="BB435" s="228">
        <f t="shared" si="626"/>
        <v>8.3050899999999989E-4</v>
      </c>
      <c r="BC435" s="136" t="str">
        <f t="shared" si="607"/>
        <v>YES</v>
      </c>
      <c r="BD435" s="209">
        <f t="shared" si="643"/>
        <v>3.7572922618515698</v>
      </c>
      <c r="BE435" s="55">
        <f t="shared" si="609"/>
        <v>7.5145845237031397E-2</v>
      </c>
      <c r="BF435" s="126">
        <f t="shared" si="644"/>
        <v>2.6280661188156245</v>
      </c>
      <c r="BG435" s="46">
        <f t="shared" si="627"/>
        <v>-0.84137343701819711</v>
      </c>
      <c r="BH435" s="204">
        <f>VLOOKUP(M435,Coefficients!$E$4:$I$7,3)</f>
        <v>0.43099999999999999</v>
      </c>
      <c r="BI435" s="136">
        <f t="shared" si="628"/>
        <v>7.2999999999999995E-2</v>
      </c>
      <c r="BJ435" s="50">
        <f t="shared" si="629"/>
        <v>0.43652804910000009</v>
      </c>
      <c r="BK435" s="134">
        <f t="shared" si="630"/>
        <v>21.384122848835162</v>
      </c>
      <c r="BL435" s="46"/>
      <c r="CB435" s="205" t="str">
        <f t="shared" si="645"/>
        <v>splash</v>
      </c>
      <c r="CC435" s="212">
        <f t="shared" si="646"/>
        <v>1</v>
      </c>
      <c r="CD435" s="205">
        <f>IF(CB435="atmospheric",IF(CC435&gt;=1,Coefficients!$T$5,Coefficients!$T$4),Coefficients!$T$3)</f>
        <v>7.35</v>
      </c>
      <c r="CE435" s="136">
        <f>IF(S435&lt;Coefficients!$V$3,Coefficients!$X$3-(Coefficients!$X$4-Coefficients!$X$3)*(Coefficients!$V$3-S435)/(Coefficients!$V$4-Coefficients!$V$3),IF(S435&gt;Coefficients!$V$6,(Coefficients!$X$6-Coefficients!$X$5)*(S435-Coefficients!$V$6)/(Coefficients!$V$6-Coefficients!$V$5)+Coefficients!$X$6,VLOOKUP(S435,Coefficients!$V$3:$X$6,3)))</f>
        <v>5.1999999999999975</v>
      </c>
      <c r="CF435" s="119">
        <f t="shared" si="631"/>
        <v>1.6409601519999992E-4</v>
      </c>
      <c r="CG435" s="136">
        <f>VLOOKUP(CB435,Coefficients!$Z$4:$AD$7,4,FALSE)</f>
        <v>0.26500000000000001</v>
      </c>
      <c r="CH435" s="136">
        <f>VLOOKUP(CB435,Coefficients!$Z$4:$AD$7,2,FALSE)</f>
        <v>0.37</v>
      </c>
      <c r="CI435" s="214">
        <f t="shared" si="647"/>
        <v>6.6662648246862526</v>
      </c>
      <c r="CJ435" s="47">
        <f t="shared" si="648"/>
        <v>0.88152455062007384</v>
      </c>
      <c r="CK435" s="34">
        <v>3.35</v>
      </c>
      <c r="CL435" s="52">
        <f t="shared" si="632"/>
        <v>0.26314165690151459</v>
      </c>
      <c r="CM435" s="204">
        <f>VLOOKUP(N435,Coefficients!$E$12:$I$16,3)</f>
        <v>6.0350000000000001</v>
      </c>
      <c r="CN435" s="205">
        <f t="shared" si="633"/>
        <v>7.2999999999999995E-2</v>
      </c>
      <c r="CO435" s="203">
        <f t="shared" si="634"/>
        <v>6.1124055135000015</v>
      </c>
      <c r="CP435" s="189">
        <f t="shared" si="635"/>
        <v>299.42733501791218</v>
      </c>
      <c r="DV435" s="48">
        <f t="shared" si="636"/>
        <v>1.9774002224937231E-2</v>
      </c>
    </row>
    <row r="436" spans="1:126" s="135" customFormat="1" outlineLevel="1">
      <c r="A436" s="133"/>
      <c r="B436" s="56" t="s">
        <v>89</v>
      </c>
      <c r="C436" s="56" t="s">
        <v>194</v>
      </c>
      <c r="D436" s="56">
        <v>2050</v>
      </c>
      <c r="E436" s="57">
        <f>'CSIRO Mk3.5 (Drier)'!N78</f>
        <v>21.380000000000003</v>
      </c>
      <c r="F436" s="57">
        <f>'CSIRO Mk3.5 (Drier)'!T78</f>
        <v>59.318750000000001</v>
      </c>
      <c r="G436" s="57">
        <f>'CSIRO Mk3.5 (Drier)'!L78</f>
        <v>527</v>
      </c>
      <c r="H436" s="146">
        <f t="shared" si="585"/>
        <v>2007</v>
      </c>
      <c r="I436" s="141" t="str">
        <f t="shared" si="586"/>
        <v>Pile No 243 @ Berth 107</v>
      </c>
      <c r="J436" s="205" t="str">
        <f t="shared" si="587"/>
        <v>splash</v>
      </c>
      <c r="K436" s="212">
        <f t="shared" si="588"/>
        <v>1</v>
      </c>
      <c r="L436" s="146" t="str">
        <f t="shared" si="589"/>
        <v>C1</v>
      </c>
      <c r="M436" s="146" t="str">
        <f t="shared" si="590"/>
        <v>CB4</v>
      </c>
      <c r="N436" s="146" t="str">
        <f t="shared" si="591"/>
        <v>CL5</v>
      </c>
      <c r="O436" s="146">
        <f t="shared" si="592"/>
        <v>0</v>
      </c>
      <c r="P436" s="146">
        <f t="shared" si="593"/>
        <v>50</v>
      </c>
      <c r="Q436" s="146">
        <f t="shared" si="594"/>
        <v>1200</v>
      </c>
      <c r="R436" s="146">
        <f t="shared" si="595"/>
        <v>60</v>
      </c>
      <c r="S436" s="146">
        <f t="shared" si="596"/>
        <v>0.37</v>
      </c>
      <c r="T436" s="146">
        <f t="shared" si="597"/>
        <v>310</v>
      </c>
      <c r="U436" s="205"/>
      <c r="V436" s="237">
        <f t="shared" si="616"/>
        <v>7.5768172765423747E-2</v>
      </c>
      <c r="W436" s="214">
        <f t="shared" si="617"/>
        <v>2.6591824952352416</v>
      </c>
      <c r="X436" s="205"/>
      <c r="Y436" s="238">
        <f t="shared" si="618"/>
        <v>0.2688319187980136</v>
      </c>
      <c r="Z436" s="214">
        <f t="shared" si="619"/>
        <v>0.90058692797334561</v>
      </c>
      <c r="AA436" s="205"/>
      <c r="AB436" s="207">
        <f>INDEX(Coefficients!$O$3:$O$7,MATCH(S436,Coefficients!$O$3:$O$7))</f>
        <v>0.3</v>
      </c>
      <c r="AC436" s="207">
        <f>INDEX(Coefficients!$O$3:$O$7,MATCH(S436,Coefficients!$O$3:$O$7)+1)</f>
        <v>0.4</v>
      </c>
      <c r="AD436" s="212">
        <f>INDEX(Coefficients!$P$3:$P$7,MATCH(S436,Coefficients!$O$3:$O$7))</f>
        <v>50</v>
      </c>
      <c r="AE436" s="212">
        <f>INDEX(Coefficients!$P$3:$P$7,MATCH(S436,Coefficients!$O$3:$O$7)+1)</f>
        <v>41.8</v>
      </c>
      <c r="AF436" s="212">
        <f t="shared" si="598"/>
        <v>44.26</v>
      </c>
      <c r="AG436" s="136">
        <f t="shared" si="637"/>
        <v>2050</v>
      </c>
      <c r="AH436" s="137">
        <f t="shared" si="638"/>
        <v>21.380000000000003</v>
      </c>
      <c r="AI436" s="207">
        <f t="shared" si="620"/>
        <v>1030.1650000000002</v>
      </c>
      <c r="AJ436" s="213">
        <f t="shared" si="621"/>
        <v>20.1993137254902</v>
      </c>
      <c r="AK436" s="136">
        <v>62</v>
      </c>
      <c r="AL436" s="137">
        <f t="shared" si="639"/>
        <v>59.318750000000001</v>
      </c>
      <c r="AM436" s="214">
        <f t="shared" si="640"/>
        <v>1.0124277586065109</v>
      </c>
      <c r="AN436" s="207">
        <f>INDEX(Coefficients!$K$3:$K$10,MATCH(S436,Coefficients!$K$3:$K$10))</f>
        <v>0.35</v>
      </c>
      <c r="AO436" s="207">
        <f>INDEX(Coefficients!$K$3:$K$10,MATCH(S436,Coefficients!$K$3:$K$10)+1)</f>
        <v>0.4</v>
      </c>
      <c r="AP436" s="207">
        <f>INDEX(Coefficients!$L$3:$L$10,MATCH(S436,Coefficients!$K$3:$K$10))</f>
        <v>0.19142307491680963</v>
      </c>
      <c r="AQ436" s="207">
        <f>INDEX(Coefficients!$L$3:$L$10,MATCH(S436,Coefficients!$K$3:$K$10)+1)</f>
        <v>0.35425563574488944</v>
      </c>
      <c r="AR436" s="214">
        <f>INDEX(Coefficients!$M$3:$M$10,MATCH(S436,Coefficients!$K$3:$K$10))</f>
        <v>0.20023799980895765</v>
      </c>
      <c r="AS436" s="214">
        <f>INDEX(Coefficients!$M$3:$M$10,MATCH(S436,Coefficients!$K$3:$K$10)+1)</f>
        <v>0.20987997823914079</v>
      </c>
      <c r="AT436" s="92">
        <f t="shared" si="622"/>
        <v>2.5655609924804158E-5</v>
      </c>
      <c r="AU436" s="140">
        <f t="shared" si="603"/>
        <v>0.20409479118103091</v>
      </c>
      <c r="AV436" s="215">
        <f t="shared" si="623"/>
        <v>1.1499426065209516E-5</v>
      </c>
      <c r="AW436" s="118">
        <f t="shared" si="624"/>
        <v>3.6288653738228788E-2</v>
      </c>
      <c r="AX436" s="136">
        <f t="shared" si="604"/>
        <v>0.71366705445737511</v>
      </c>
      <c r="AY436" s="205">
        <f t="shared" si="641"/>
        <v>84.741590689541354</v>
      </c>
      <c r="AZ436" s="137">
        <f t="shared" si="642"/>
        <v>527</v>
      </c>
      <c r="BA436" s="213">
        <f t="shared" si="625"/>
        <v>22382.499999999996</v>
      </c>
      <c r="BB436" s="228">
        <f t="shared" si="626"/>
        <v>8.3385784313725481E-4</v>
      </c>
      <c r="BC436" s="136" t="str">
        <f t="shared" si="607"/>
        <v>YES</v>
      </c>
      <c r="BD436" s="209">
        <f t="shared" si="643"/>
        <v>3.7884086382711875</v>
      </c>
      <c r="BE436" s="55">
        <f t="shared" si="609"/>
        <v>7.5768172765423747E-2</v>
      </c>
      <c r="BF436" s="126">
        <f t="shared" si="644"/>
        <v>2.6591824952352416</v>
      </c>
      <c r="BG436" s="46">
        <f t="shared" si="627"/>
        <v>-0.84250483403209198</v>
      </c>
      <c r="BH436" s="204">
        <f>VLOOKUP(M436,Coefficients!$E$4:$I$7,3)</f>
        <v>0.43099999999999999</v>
      </c>
      <c r="BI436" s="136">
        <f t="shared" si="628"/>
        <v>7.2999999999999995E-2</v>
      </c>
      <c r="BJ436" s="50">
        <f t="shared" si="629"/>
        <v>0.43727100774509819</v>
      </c>
      <c r="BK436" s="134">
        <f t="shared" si="630"/>
        <v>21.821393856580261</v>
      </c>
      <c r="BL436" s="46"/>
      <c r="CB436" s="205" t="str">
        <f t="shared" si="645"/>
        <v>splash</v>
      </c>
      <c r="CC436" s="212">
        <f t="shared" si="646"/>
        <v>1</v>
      </c>
      <c r="CD436" s="205">
        <f>IF(CB436="atmospheric",IF(CC436&gt;=1,Coefficients!$T$5,Coefficients!$T$4),Coefficients!$T$3)</f>
        <v>7.35</v>
      </c>
      <c r="CE436" s="136">
        <f>IF(S436&lt;Coefficients!$V$3,Coefficients!$X$3-(Coefficients!$X$4-Coefficients!$X$3)*(Coefficients!$V$3-S436)/(Coefficients!$V$4-Coefficients!$V$3),IF(S436&gt;Coefficients!$V$6,(Coefficients!$X$6-Coefficients!$X$5)*(S436-Coefficients!$V$6)/(Coefficients!$V$6-Coefficients!$V$5)+Coefficients!$X$6,VLOOKUP(S436,Coefficients!$V$3:$X$6,3)))</f>
        <v>5.1999999999999975</v>
      </c>
      <c r="CF436" s="119">
        <f t="shared" si="631"/>
        <v>1.6409601519999992E-4</v>
      </c>
      <c r="CG436" s="136">
        <f>VLOOKUP(CB436,Coefficients!$Z$4:$AD$7,4,FALSE)</f>
        <v>0.26500000000000001</v>
      </c>
      <c r="CH436" s="136">
        <f>VLOOKUP(CB436,Coefficients!$Z$4:$AD$7,2,FALSE)</f>
        <v>0.37</v>
      </c>
      <c r="CI436" s="214">
        <f t="shared" si="647"/>
        <v>6.6653941265931707</v>
      </c>
      <c r="CJ436" s="47">
        <f t="shared" si="648"/>
        <v>0.90058692797334561</v>
      </c>
      <c r="CK436" s="34">
        <v>3.35</v>
      </c>
      <c r="CL436" s="52">
        <f t="shared" si="632"/>
        <v>0.2688319187980136</v>
      </c>
      <c r="CM436" s="204">
        <f>VLOOKUP(N436,Coefficients!$E$12:$I$16,3)</f>
        <v>6.0350000000000001</v>
      </c>
      <c r="CN436" s="205">
        <f t="shared" si="633"/>
        <v>7.2999999999999995E-2</v>
      </c>
      <c r="CO436" s="203">
        <f t="shared" si="634"/>
        <v>6.1228086583333354</v>
      </c>
      <c r="CP436" s="189">
        <f t="shared" si="635"/>
        <v>305.55014367624551</v>
      </c>
      <c r="DV436" s="48">
        <f t="shared" ref="DV436:DV456" si="649">BE436*CL436</f>
        <v>2.0368903268348261E-2</v>
      </c>
    </row>
    <row r="437" spans="1:126" s="135" customFormat="1" outlineLevel="1">
      <c r="A437" s="133"/>
      <c r="B437" s="56" t="s">
        <v>89</v>
      </c>
      <c r="C437" s="56" t="s">
        <v>194</v>
      </c>
      <c r="D437" s="56">
        <v>2051</v>
      </c>
      <c r="E437" s="57">
        <f>'CSIRO Mk3.5 (Drier)'!N79</f>
        <v>21.424500000000002</v>
      </c>
      <c r="F437" s="57">
        <f>'CSIRO Mk3.5 (Drier)'!T79</f>
        <v>59.256250000000001</v>
      </c>
      <c r="G437" s="57">
        <f>'CSIRO Mk3.5 (Drier)'!L79</f>
        <v>531.04999999999995</v>
      </c>
      <c r="H437" s="146">
        <f t="shared" si="585"/>
        <v>2007</v>
      </c>
      <c r="I437" s="141" t="str">
        <f t="shared" si="586"/>
        <v>Pile No 243 @ Berth 107</v>
      </c>
      <c r="J437" s="205" t="str">
        <f t="shared" si="587"/>
        <v>splash</v>
      </c>
      <c r="K437" s="212">
        <f t="shared" si="588"/>
        <v>1</v>
      </c>
      <c r="L437" s="146" t="str">
        <f t="shared" si="589"/>
        <v>C1</v>
      </c>
      <c r="M437" s="146" t="str">
        <f t="shared" si="590"/>
        <v>CB4</v>
      </c>
      <c r="N437" s="146" t="str">
        <f t="shared" si="591"/>
        <v>CL5</v>
      </c>
      <c r="O437" s="146">
        <f t="shared" si="592"/>
        <v>0</v>
      </c>
      <c r="P437" s="146">
        <f t="shared" si="593"/>
        <v>50</v>
      </c>
      <c r="Q437" s="146">
        <f t="shared" si="594"/>
        <v>1200</v>
      </c>
      <c r="R437" s="146">
        <f t="shared" si="595"/>
        <v>60</v>
      </c>
      <c r="S437" s="146">
        <f t="shared" si="596"/>
        <v>0.37</v>
      </c>
      <c r="T437" s="146">
        <f t="shared" si="597"/>
        <v>310</v>
      </c>
      <c r="U437" s="205"/>
      <c r="V437" s="237">
        <f t="shared" si="616"/>
        <v>7.6387614986834981E-2</v>
      </c>
      <c r="W437" s="214">
        <f t="shared" si="617"/>
        <v>2.6901546063058035</v>
      </c>
      <c r="X437" s="205"/>
      <c r="Y437" s="238">
        <f t="shared" si="618"/>
        <v>0.27447558705727931</v>
      </c>
      <c r="Z437" s="214">
        <f t="shared" si="619"/>
        <v>0.91949321664188566</v>
      </c>
      <c r="AA437" s="205"/>
      <c r="AB437" s="207">
        <f>INDEX(Coefficients!$O$3:$O$7,MATCH(S437,Coefficients!$O$3:$O$7))</f>
        <v>0.3</v>
      </c>
      <c r="AC437" s="207">
        <f>INDEX(Coefficients!$O$3:$O$7,MATCH(S437,Coefficients!$O$3:$O$7)+1)</f>
        <v>0.4</v>
      </c>
      <c r="AD437" s="212">
        <f>INDEX(Coefficients!$P$3:$P$7,MATCH(S437,Coefficients!$O$3:$O$7))</f>
        <v>50</v>
      </c>
      <c r="AE437" s="212">
        <f>INDEX(Coefficients!$P$3:$P$7,MATCH(S437,Coefficients!$O$3:$O$7)+1)</f>
        <v>41.8</v>
      </c>
      <c r="AF437" s="212">
        <f t="shared" si="598"/>
        <v>44.26</v>
      </c>
      <c r="AG437" s="136">
        <f t="shared" si="637"/>
        <v>2051</v>
      </c>
      <c r="AH437" s="137">
        <f t="shared" si="638"/>
        <v>21.424500000000002</v>
      </c>
      <c r="AI437" s="207">
        <f t="shared" si="620"/>
        <v>1051.5895000000003</v>
      </c>
      <c r="AJ437" s="213">
        <f t="shared" si="621"/>
        <v>20.222875000000005</v>
      </c>
      <c r="AK437" s="136">
        <v>63</v>
      </c>
      <c r="AL437" s="137">
        <f t="shared" si="639"/>
        <v>59.256250000000001</v>
      </c>
      <c r="AM437" s="214">
        <f t="shared" si="640"/>
        <v>1.0139059145718572</v>
      </c>
      <c r="AN437" s="207">
        <f>INDEX(Coefficients!$K$3:$K$10,MATCH(S437,Coefficients!$K$3:$K$10))</f>
        <v>0.35</v>
      </c>
      <c r="AO437" s="207">
        <f>INDEX(Coefficients!$K$3:$K$10,MATCH(S437,Coefficients!$K$3:$K$10)+1)</f>
        <v>0.4</v>
      </c>
      <c r="AP437" s="207">
        <f>INDEX(Coefficients!$L$3:$L$10,MATCH(S437,Coefficients!$K$3:$K$10))</f>
        <v>0.19142307491680963</v>
      </c>
      <c r="AQ437" s="207">
        <f>INDEX(Coefficients!$L$3:$L$10,MATCH(S437,Coefficients!$K$3:$K$10)+1)</f>
        <v>0.35425563574488944</v>
      </c>
      <c r="AR437" s="214">
        <f>INDEX(Coefficients!$M$3:$M$10,MATCH(S437,Coefficients!$K$3:$K$10))</f>
        <v>0.20023799980895765</v>
      </c>
      <c r="AS437" s="214">
        <f>INDEX(Coefficients!$M$3:$M$10,MATCH(S437,Coefficients!$K$3:$K$10)+1)</f>
        <v>0.20987997823914079</v>
      </c>
      <c r="AT437" s="92">
        <f t="shared" si="622"/>
        <v>2.5655609924804158E-5</v>
      </c>
      <c r="AU437" s="140">
        <f t="shared" si="603"/>
        <v>0.20409479118103091</v>
      </c>
      <c r="AV437" s="215">
        <f t="shared" si="623"/>
        <v>1.1453942530854863E-5</v>
      </c>
      <c r="AW437" s="118">
        <f t="shared" si="624"/>
        <v>3.6145121685443961E-2</v>
      </c>
      <c r="AX437" s="136">
        <f t="shared" si="604"/>
        <v>0.71366705445737511</v>
      </c>
      <c r="AY437" s="205">
        <f t="shared" si="641"/>
        <v>84.741590689541354</v>
      </c>
      <c r="AZ437" s="137">
        <f t="shared" si="642"/>
        <v>531.04999999999995</v>
      </c>
      <c r="BA437" s="213">
        <f t="shared" si="625"/>
        <v>22913.549999999996</v>
      </c>
      <c r="BB437" s="228">
        <f t="shared" si="626"/>
        <v>8.3722586538461535E-4</v>
      </c>
      <c r="BC437" s="136" t="str">
        <f t="shared" si="607"/>
        <v>YES</v>
      </c>
      <c r="BD437" s="209">
        <f t="shared" si="643"/>
        <v>3.8193807493417489</v>
      </c>
      <c r="BE437" s="55">
        <f t="shared" si="609"/>
        <v>7.6387614986834981E-2</v>
      </c>
      <c r="BF437" s="126">
        <f t="shared" si="644"/>
        <v>2.6901546063058035</v>
      </c>
      <c r="BG437" s="46">
        <f t="shared" si="627"/>
        <v>-0.84359783503843189</v>
      </c>
      <c r="BH437" s="204">
        <f>VLOOKUP(M437,Coefficients!$E$4:$I$7,3)</f>
        <v>0.43099999999999999</v>
      </c>
      <c r="BI437" s="136">
        <f t="shared" si="628"/>
        <v>7.2999999999999995E-2</v>
      </c>
      <c r="BJ437" s="50">
        <f t="shared" si="629"/>
        <v>0.43801231612500013</v>
      </c>
      <c r="BK437" s="134">
        <f t="shared" si="630"/>
        <v>22.259406172705262</v>
      </c>
      <c r="BL437" s="46"/>
      <c r="CB437" s="205" t="str">
        <f t="shared" si="645"/>
        <v>splash</v>
      </c>
      <c r="CC437" s="212">
        <f t="shared" si="646"/>
        <v>1</v>
      </c>
      <c r="CD437" s="205">
        <f>IF(CB437="atmospheric",IF(CC437&gt;=1,Coefficients!$T$5,Coefficients!$T$4),Coefficients!$T$3)</f>
        <v>7.35</v>
      </c>
      <c r="CE437" s="136">
        <f>IF(S437&lt;Coefficients!$V$3,Coefficients!$X$3-(Coefficients!$X$4-Coefficients!$X$3)*(Coefficients!$V$3-S437)/(Coefficients!$V$4-Coefficients!$V$3),IF(S437&gt;Coefficients!$V$6,(Coefficients!$X$6-Coefficients!$X$5)*(S437-Coefficients!$V$6)/(Coefficients!$V$6-Coefficients!$V$5)+Coefficients!$X$6,VLOOKUP(S437,Coefficients!$V$3:$X$6,3)))</f>
        <v>5.1999999999999975</v>
      </c>
      <c r="CF437" s="119">
        <f t="shared" si="631"/>
        <v>1.6409601519999992E-4</v>
      </c>
      <c r="CG437" s="136">
        <f>VLOOKUP(CB437,Coefficients!$Z$4:$AD$7,4,FALSE)</f>
        <v>0.26500000000000001</v>
      </c>
      <c r="CH437" s="136">
        <f>VLOOKUP(CB437,Coefficients!$Z$4:$AD$7,2,FALSE)</f>
        <v>0.37</v>
      </c>
      <c r="CI437" s="214">
        <f t="shared" si="647"/>
        <v>6.6645102960416693</v>
      </c>
      <c r="CJ437" s="47">
        <f t="shared" si="648"/>
        <v>0.91949321664188566</v>
      </c>
      <c r="CK437" s="34">
        <v>3.35</v>
      </c>
      <c r="CL437" s="52">
        <f t="shared" si="632"/>
        <v>0.27447558705727931</v>
      </c>
      <c r="CM437" s="204">
        <f>VLOOKUP(N437,Coefficients!$E$12:$I$16,3)</f>
        <v>6.0350000000000001</v>
      </c>
      <c r="CN437" s="205">
        <f t="shared" si="633"/>
        <v>7.2999999999999995E-2</v>
      </c>
      <c r="CO437" s="203">
        <f t="shared" si="634"/>
        <v>6.1331886956250017</v>
      </c>
      <c r="CP437" s="189">
        <f t="shared" si="635"/>
        <v>311.68333237187051</v>
      </c>
      <c r="DV437" s="48">
        <f t="shared" si="649"/>
        <v>2.0966535467416957E-2</v>
      </c>
    </row>
    <row r="438" spans="1:126" s="135" customFormat="1" outlineLevel="1">
      <c r="A438" s="133"/>
      <c r="B438" s="56" t="s">
        <v>89</v>
      </c>
      <c r="C438" s="56" t="s">
        <v>194</v>
      </c>
      <c r="D438" s="56">
        <v>2052</v>
      </c>
      <c r="E438" s="57">
        <f>'CSIRO Mk3.5 (Drier)'!N80</f>
        <v>21.469000000000001</v>
      </c>
      <c r="F438" s="57">
        <f>'CSIRO Mk3.5 (Drier)'!T80</f>
        <v>59.193750000000001</v>
      </c>
      <c r="G438" s="57">
        <f>'CSIRO Mk3.5 (Drier)'!L80</f>
        <v>535.09999999999991</v>
      </c>
      <c r="H438" s="146">
        <f t="shared" si="585"/>
        <v>2007</v>
      </c>
      <c r="I438" s="141" t="str">
        <f t="shared" si="586"/>
        <v>Pile No 243 @ Berth 107</v>
      </c>
      <c r="J438" s="205" t="str">
        <f t="shared" si="587"/>
        <v>splash</v>
      </c>
      <c r="K438" s="212">
        <f t="shared" si="588"/>
        <v>1</v>
      </c>
      <c r="L438" s="146" t="str">
        <f t="shared" si="589"/>
        <v>C1</v>
      </c>
      <c r="M438" s="146" t="str">
        <f t="shared" si="590"/>
        <v>CB4</v>
      </c>
      <c r="N438" s="146" t="str">
        <f t="shared" si="591"/>
        <v>CL5</v>
      </c>
      <c r="O438" s="146">
        <f t="shared" si="592"/>
        <v>0</v>
      </c>
      <c r="P438" s="146">
        <f t="shared" si="593"/>
        <v>50</v>
      </c>
      <c r="Q438" s="146">
        <f t="shared" si="594"/>
        <v>1200</v>
      </c>
      <c r="R438" s="146">
        <f t="shared" si="595"/>
        <v>60</v>
      </c>
      <c r="S438" s="146">
        <f t="shared" si="596"/>
        <v>0.37</v>
      </c>
      <c r="T438" s="146">
        <f t="shared" si="597"/>
        <v>310</v>
      </c>
      <c r="U438" s="205"/>
      <c r="V438" s="237">
        <f t="shared" si="616"/>
        <v>7.7004282755489747E-2</v>
      </c>
      <c r="W438" s="214">
        <f t="shared" si="617"/>
        <v>2.7209879947385414</v>
      </c>
      <c r="X438" s="205"/>
      <c r="Y438" s="238">
        <f t="shared" si="618"/>
        <v>0.28007299135321367</v>
      </c>
      <c r="Z438" s="214">
        <f t="shared" si="619"/>
        <v>0.93824452103326583</v>
      </c>
      <c r="AA438" s="205"/>
      <c r="AB438" s="207">
        <f>INDEX(Coefficients!$O$3:$O$7,MATCH(S438,Coefficients!$O$3:$O$7))</f>
        <v>0.3</v>
      </c>
      <c r="AC438" s="207">
        <f>INDEX(Coefficients!$O$3:$O$7,MATCH(S438,Coefficients!$O$3:$O$7)+1)</f>
        <v>0.4</v>
      </c>
      <c r="AD438" s="212">
        <f>INDEX(Coefficients!$P$3:$P$7,MATCH(S438,Coefficients!$O$3:$O$7))</f>
        <v>50</v>
      </c>
      <c r="AE438" s="212">
        <f>INDEX(Coefficients!$P$3:$P$7,MATCH(S438,Coefficients!$O$3:$O$7)+1)</f>
        <v>41.8</v>
      </c>
      <c r="AF438" s="212">
        <f t="shared" si="598"/>
        <v>44.26</v>
      </c>
      <c r="AG438" s="136">
        <f t="shared" si="637"/>
        <v>2052</v>
      </c>
      <c r="AH438" s="137">
        <f t="shared" si="638"/>
        <v>21.469000000000001</v>
      </c>
      <c r="AI438" s="207">
        <f t="shared" si="620"/>
        <v>1073.0585000000003</v>
      </c>
      <c r="AJ438" s="213">
        <f t="shared" si="621"/>
        <v>20.246386792452835</v>
      </c>
      <c r="AK438" s="136">
        <v>64</v>
      </c>
      <c r="AL438" s="137">
        <f t="shared" si="639"/>
        <v>59.193750000000001</v>
      </c>
      <c r="AM438" s="214">
        <f t="shared" si="640"/>
        <v>1.0153828802269385</v>
      </c>
      <c r="AN438" s="207">
        <f>INDEX(Coefficients!$K$3:$K$10,MATCH(S438,Coefficients!$K$3:$K$10))</f>
        <v>0.35</v>
      </c>
      <c r="AO438" s="207">
        <f>INDEX(Coefficients!$K$3:$K$10,MATCH(S438,Coefficients!$K$3:$K$10)+1)</f>
        <v>0.4</v>
      </c>
      <c r="AP438" s="207">
        <f>INDEX(Coefficients!$L$3:$L$10,MATCH(S438,Coefficients!$K$3:$K$10))</f>
        <v>0.19142307491680963</v>
      </c>
      <c r="AQ438" s="207">
        <f>INDEX(Coefficients!$L$3:$L$10,MATCH(S438,Coefficients!$K$3:$K$10)+1)</f>
        <v>0.35425563574488944</v>
      </c>
      <c r="AR438" s="214">
        <f>INDEX(Coefficients!$M$3:$M$10,MATCH(S438,Coefficients!$K$3:$K$10))</f>
        <v>0.20023799980895765</v>
      </c>
      <c r="AS438" s="214">
        <f>INDEX(Coefficients!$M$3:$M$10,MATCH(S438,Coefficients!$K$3:$K$10)+1)</f>
        <v>0.20987997823914079</v>
      </c>
      <c r="AT438" s="92">
        <f t="shared" si="622"/>
        <v>2.5655609924804158E-5</v>
      </c>
      <c r="AU438" s="140">
        <f t="shared" si="603"/>
        <v>0.20409479118103091</v>
      </c>
      <c r="AV438" s="215">
        <f t="shared" si="623"/>
        <v>1.1409500199589843E-5</v>
      </c>
      <c r="AW438" s="118">
        <f t="shared" si="624"/>
        <v>3.6004875349544184E-2</v>
      </c>
      <c r="AX438" s="136">
        <f t="shared" si="604"/>
        <v>0.71366705445737511</v>
      </c>
      <c r="AY438" s="205">
        <f t="shared" si="641"/>
        <v>84.741590689541354</v>
      </c>
      <c r="AZ438" s="137">
        <f t="shared" si="642"/>
        <v>535.09999999999991</v>
      </c>
      <c r="BA438" s="213">
        <f t="shared" si="625"/>
        <v>23448.649999999994</v>
      </c>
      <c r="BB438" s="228">
        <f t="shared" si="626"/>
        <v>8.4061198113207533E-4</v>
      </c>
      <c r="BC438" s="136" t="str">
        <f t="shared" si="607"/>
        <v>YES</v>
      </c>
      <c r="BD438" s="209">
        <f t="shared" si="643"/>
        <v>3.8502141377744872</v>
      </c>
      <c r="BE438" s="55">
        <f t="shared" si="609"/>
        <v>7.7004282755489747E-2</v>
      </c>
      <c r="BF438" s="126">
        <f t="shared" si="644"/>
        <v>2.7209879947385414</v>
      </c>
      <c r="BG438" s="46">
        <f t="shared" si="627"/>
        <v>-0.8446543642276485</v>
      </c>
      <c r="BH438" s="204">
        <f>VLOOKUP(M438,Coefficients!$E$4:$I$7,3)</f>
        <v>0.43099999999999999</v>
      </c>
      <c r="BI438" s="136">
        <f t="shared" si="628"/>
        <v>7.2999999999999995E-2</v>
      </c>
      <c r="BJ438" s="50">
        <f t="shared" si="629"/>
        <v>0.43875206765094354</v>
      </c>
      <c r="BK438" s="134">
        <f t="shared" si="630"/>
        <v>22.698158240356207</v>
      </c>
      <c r="BL438" s="46"/>
      <c r="CB438" s="205" t="str">
        <f t="shared" si="645"/>
        <v>splash</v>
      </c>
      <c r="CC438" s="212">
        <f t="shared" si="646"/>
        <v>1</v>
      </c>
      <c r="CD438" s="205">
        <f>IF(CB438="atmospheric",IF(CC438&gt;=1,Coefficients!$T$5,Coefficients!$T$4),Coefficients!$T$3)</f>
        <v>7.35</v>
      </c>
      <c r="CE438" s="136">
        <f>IF(S438&lt;Coefficients!$V$3,Coefficients!$X$3-(Coefficients!$X$4-Coefficients!$X$3)*(Coefficients!$V$3-S438)/(Coefficients!$V$4-Coefficients!$V$3),IF(S438&gt;Coefficients!$V$6,(Coefficients!$X$6-Coefficients!$X$5)*(S438-Coefficients!$V$6)/(Coefficients!$V$6-Coefficients!$V$5)+Coefficients!$X$6,VLOOKUP(S438,Coefficients!$V$3:$X$6,3)))</f>
        <v>5.1999999999999975</v>
      </c>
      <c r="CF438" s="119">
        <f t="shared" si="631"/>
        <v>1.6409601519999992E-4</v>
      </c>
      <c r="CG438" s="136">
        <f>VLOOKUP(CB438,Coefficients!$Z$4:$AD$7,4,FALSE)</f>
        <v>0.26500000000000001</v>
      </c>
      <c r="CH438" s="136">
        <f>VLOOKUP(CB438,Coefficients!$Z$4:$AD$7,2,FALSE)</f>
        <v>0.37</v>
      </c>
      <c r="CI438" s="214">
        <f t="shared" si="647"/>
        <v>6.6636141476130888</v>
      </c>
      <c r="CJ438" s="47">
        <f t="shared" si="648"/>
        <v>0.93824452103326583</v>
      </c>
      <c r="CK438" s="34">
        <v>3.35</v>
      </c>
      <c r="CL438" s="52">
        <f t="shared" si="632"/>
        <v>0.28007299135321367</v>
      </c>
      <c r="CM438" s="204">
        <f>VLOOKUP(N438,Coefficients!$E$12:$I$16,3)</f>
        <v>6.0350000000000001</v>
      </c>
      <c r="CN438" s="205">
        <f t="shared" si="633"/>
        <v>7.2999999999999995E-2</v>
      </c>
      <c r="CO438" s="203">
        <f t="shared" si="634"/>
        <v>6.1435469333490591</v>
      </c>
      <c r="CP438" s="189">
        <f t="shared" si="635"/>
        <v>317.82687930521956</v>
      </c>
      <c r="DV438" s="48">
        <f t="shared" si="649"/>
        <v>2.15668198183387E-2</v>
      </c>
    </row>
    <row r="439" spans="1:126" s="135" customFormat="1" outlineLevel="1">
      <c r="A439" s="133"/>
      <c r="B439" s="56" t="s">
        <v>89</v>
      </c>
      <c r="C439" s="56" t="s">
        <v>194</v>
      </c>
      <c r="D439" s="56">
        <v>2053</v>
      </c>
      <c r="E439" s="57">
        <f>'CSIRO Mk3.5 (Drier)'!N81</f>
        <v>21.513500000000001</v>
      </c>
      <c r="F439" s="57">
        <f>'CSIRO Mk3.5 (Drier)'!T81</f>
        <v>59.131250000000001</v>
      </c>
      <c r="G439" s="57">
        <f>'CSIRO Mk3.5 (Drier)'!L81</f>
        <v>539.14999999999986</v>
      </c>
      <c r="H439" s="146">
        <f t="shared" si="585"/>
        <v>2007</v>
      </c>
      <c r="I439" s="141" t="str">
        <f t="shared" si="586"/>
        <v>Pile No 243 @ Berth 107</v>
      </c>
      <c r="J439" s="205" t="str">
        <f t="shared" si="587"/>
        <v>splash</v>
      </c>
      <c r="K439" s="212">
        <f t="shared" si="588"/>
        <v>1</v>
      </c>
      <c r="L439" s="146" t="str">
        <f t="shared" si="589"/>
        <v>C1</v>
      </c>
      <c r="M439" s="146" t="str">
        <f t="shared" si="590"/>
        <v>CB4</v>
      </c>
      <c r="N439" s="146" t="str">
        <f t="shared" si="591"/>
        <v>CL5</v>
      </c>
      <c r="O439" s="146">
        <f t="shared" si="592"/>
        <v>0</v>
      </c>
      <c r="P439" s="146">
        <f t="shared" si="593"/>
        <v>50</v>
      </c>
      <c r="Q439" s="146">
        <f t="shared" si="594"/>
        <v>1200</v>
      </c>
      <c r="R439" s="146">
        <f t="shared" si="595"/>
        <v>60</v>
      </c>
      <c r="S439" s="146">
        <f t="shared" si="596"/>
        <v>0.37</v>
      </c>
      <c r="T439" s="146">
        <f t="shared" si="597"/>
        <v>310</v>
      </c>
      <c r="U439" s="205"/>
      <c r="V439" s="237">
        <f t="shared" si="616"/>
        <v>7.7618281390267607E-2</v>
      </c>
      <c r="W439" s="214">
        <f t="shared" si="617"/>
        <v>2.7516879264774348</v>
      </c>
      <c r="X439" s="205"/>
      <c r="Y439" s="238">
        <f t="shared" si="618"/>
        <v>0.28562449261884038</v>
      </c>
      <c r="Z439" s="214">
        <f t="shared" si="619"/>
        <v>0.95684205027311531</v>
      </c>
      <c r="AA439" s="205"/>
      <c r="AB439" s="207">
        <f>INDEX(Coefficients!$O$3:$O$7,MATCH(S439,Coefficients!$O$3:$O$7))</f>
        <v>0.3</v>
      </c>
      <c r="AC439" s="207">
        <f>INDEX(Coefficients!$O$3:$O$7,MATCH(S439,Coefficients!$O$3:$O$7)+1)</f>
        <v>0.4</v>
      </c>
      <c r="AD439" s="212">
        <f>INDEX(Coefficients!$P$3:$P$7,MATCH(S439,Coefficients!$O$3:$O$7))</f>
        <v>50</v>
      </c>
      <c r="AE439" s="212">
        <f>INDEX(Coefficients!$P$3:$P$7,MATCH(S439,Coefficients!$O$3:$O$7)+1)</f>
        <v>41.8</v>
      </c>
      <c r="AF439" s="212">
        <f t="shared" si="598"/>
        <v>44.26</v>
      </c>
      <c r="AG439" s="136">
        <f t="shared" si="637"/>
        <v>2053</v>
      </c>
      <c r="AH439" s="137">
        <f t="shared" si="638"/>
        <v>21.513500000000001</v>
      </c>
      <c r="AI439" s="207">
        <f t="shared" si="620"/>
        <v>1094.5720000000003</v>
      </c>
      <c r="AJ439" s="213">
        <f t="shared" si="621"/>
        <v>20.269851851851858</v>
      </c>
      <c r="AK439" s="136">
        <v>65</v>
      </c>
      <c r="AL439" s="137">
        <f t="shared" si="639"/>
        <v>59.131250000000001</v>
      </c>
      <c r="AM439" s="214">
        <f t="shared" si="640"/>
        <v>1.0168588186677328</v>
      </c>
      <c r="AN439" s="207">
        <f>INDEX(Coefficients!$K$3:$K$10,MATCH(S439,Coefficients!$K$3:$K$10))</f>
        <v>0.35</v>
      </c>
      <c r="AO439" s="207">
        <f>INDEX(Coefficients!$K$3:$K$10,MATCH(S439,Coefficients!$K$3:$K$10)+1)</f>
        <v>0.4</v>
      </c>
      <c r="AP439" s="207">
        <f>INDEX(Coefficients!$L$3:$L$10,MATCH(S439,Coefficients!$K$3:$K$10))</f>
        <v>0.19142307491680963</v>
      </c>
      <c r="AQ439" s="207">
        <f>INDEX(Coefficients!$L$3:$L$10,MATCH(S439,Coefficients!$K$3:$K$10)+1)</f>
        <v>0.35425563574488944</v>
      </c>
      <c r="AR439" s="214">
        <f>INDEX(Coefficients!$M$3:$M$10,MATCH(S439,Coefficients!$K$3:$K$10))</f>
        <v>0.20023799980895765</v>
      </c>
      <c r="AS439" s="214">
        <f>INDEX(Coefficients!$M$3:$M$10,MATCH(S439,Coefficients!$K$3:$K$10)+1)</f>
        <v>0.20987997823914079</v>
      </c>
      <c r="AT439" s="92">
        <f t="shared" si="622"/>
        <v>2.5655609924804158E-5</v>
      </c>
      <c r="AU439" s="140">
        <f t="shared" si="603"/>
        <v>0.20409479118103091</v>
      </c>
      <c r="AV439" s="215">
        <f t="shared" si="623"/>
        <v>1.1366056254324821E-5</v>
      </c>
      <c r="AW439" s="118">
        <f t="shared" si="624"/>
        <v>3.5867779612956556E-2</v>
      </c>
      <c r="AX439" s="136">
        <f t="shared" si="604"/>
        <v>0.71366705445737511</v>
      </c>
      <c r="AY439" s="205">
        <f t="shared" si="641"/>
        <v>84.741590689541354</v>
      </c>
      <c r="AZ439" s="137">
        <f t="shared" si="642"/>
        <v>539.14999999999986</v>
      </c>
      <c r="BA439" s="213">
        <f t="shared" si="625"/>
        <v>23987.799999999996</v>
      </c>
      <c r="BB439" s="228">
        <f t="shared" si="626"/>
        <v>8.4401518518518505E-4</v>
      </c>
      <c r="BC439" s="136" t="str">
        <f t="shared" si="607"/>
        <v>YES</v>
      </c>
      <c r="BD439" s="209">
        <f t="shared" si="643"/>
        <v>3.8809140695133806</v>
      </c>
      <c r="BE439" s="55">
        <f t="shared" si="609"/>
        <v>7.7618281390267607E-2</v>
      </c>
      <c r="BF439" s="126">
        <f t="shared" si="644"/>
        <v>2.7516879264774348</v>
      </c>
      <c r="BG439" s="46">
        <f t="shared" si="627"/>
        <v>-0.84567621536705262</v>
      </c>
      <c r="BH439" s="204">
        <f>VLOOKUP(M439,Coefficients!$E$4:$I$7,3)</f>
        <v>0.43099999999999999</v>
      </c>
      <c r="BI439" s="136">
        <f t="shared" si="628"/>
        <v>7.2999999999999995E-2</v>
      </c>
      <c r="BJ439" s="50">
        <f t="shared" si="629"/>
        <v>0.43949034881481497</v>
      </c>
      <c r="BK439" s="134">
        <f t="shared" si="630"/>
        <v>23.137648589171022</v>
      </c>
      <c r="BL439" s="46"/>
      <c r="CB439" s="205" t="str">
        <f t="shared" si="645"/>
        <v>splash</v>
      </c>
      <c r="CC439" s="212">
        <f t="shared" si="646"/>
        <v>1</v>
      </c>
      <c r="CD439" s="205">
        <f>IF(CB439="atmospheric",IF(CC439&gt;=1,Coefficients!$T$5,Coefficients!$T$4),Coefficients!$T$3)</f>
        <v>7.35</v>
      </c>
      <c r="CE439" s="136">
        <f>IF(S439&lt;Coefficients!$V$3,Coefficients!$X$3-(Coefficients!$X$4-Coefficients!$X$3)*(Coefficients!$V$3-S439)/(Coefficients!$V$4-Coefficients!$V$3),IF(S439&gt;Coefficients!$V$6,(Coefficients!$X$6-Coefficients!$X$5)*(S439-Coefficients!$V$6)/(Coefficients!$V$6-Coefficients!$V$5)+Coefficients!$X$6,VLOOKUP(S439,Coefficients!$V$3:$X$6,3)))</f>
        <v>5.1999999999999975</v>
      </c>
      <c r="CF439" s="119">
        <f t="shared" si="631"/>
        <v>1.6409601519999992E-4</v>
      </c>
      <c r="CG439" s="136">
        <f>VLOOKUP(CB439,Coefficients!$Z$4:$AD$7,4,FALSE)</f>
        <v>0.26500000000000001</v>
      </c>
      <c r="CH439" s="136">
        <f>VLOOKUP(CB439,Coefficients!$Z$4:$AD$7,2,FALSE)</f>
        <v>0.37</v>
      </c>
      <c r="CI439" s="214">
        <f t="shared" si="647"/>
        <v>6.6627064386748129</v>
      </c>
      <c r="CJ439" s="47">
        <f t="shared" si="648"/>
        <v>0.95684205027311531</v>
      </c>
      <c r="CK439" s="34">
        <v>3.35</v>
      </c>
      <c r="CL439" s="52">
        <f t="shared" si="632"/>
        <v>0.28562449261884038</v>
      </c>
      <c r="CM439" s="204">
        <f>VLOOKUP(N439,Coefficients!$E$12:$I$16,3)</f>
        <v>6.0350000000000001</v>
      </c>
      <c r="CN439" s="205">
        <f t="shared" si="633"/>
        <v>7.2999999999999995E-2</v>
      </c>
      <c r="CO439" s="203">
        <f t="shared" si="634"/>
        <v>6.1538845825925952</v>
      </c>
      <c r="CP439" s="189">
        <f t="shared" si="635"/>
        <v>323.98076388781215</v>
      </c>
      <c r="DV439" s="48">
        <f t="shared" si="649"/>
        <v>2.2169682240041566E-2</v>
      </c>
    </row>
    <row r="440" spans="1:126" s="135" customFormat="1" outlineLevel="1">
      <c r="A440" s="133"/>
      <c r="B440" s="56" t="s">
        <v>89</v>
      </c>
      <c r="C440" s="56" t="s">
        <v>194</v>
      </c>
      <c r="D440" s="56">
        <v>2054</v>
      </c>
      <c r="E440" s="57">
        <f>'CSIRO Mk3.5 (Drier)'!N82</f>
        <v>21.558000000000003</v>
      </c>
      <c r="F440" s="57">
        <f>'CSIRO Mk3.5 (Drier)'!T82</f>
        <v>59.068750000000001</v>
      </c>
      <c r="G440" s="57">
        <f>'CSIRO Mk3.5 (Drier)'!L82</f>
        <v>543.19999999999982</v>
      </c>
      <c r="H440" s="146">
        <f t="shared" si="585"/>
        <v>2007</v>
      </c>
      <c r="I440" s="141" t="str">
        <f t="shared" si="586"/>
        <v>Pile No 243 @ Berth 107</v>
      </c>
      <c r="J440" s="205" t="str">
        <f t="shared" si="587"/>
        <v>splash</v>
      </c>
      <c r="K440" s="212">
        <f t="shared" si="588"/>
        <v>1</v>
      </c>
      <c r="L440" s="146" t="str">
        <f t="shared" si="589"/>
        <v>C1</v>
      </c>
      <c r="M440" s="146" t="str">
        <f t="shared" si="590"/>
        <v>CB4</v>
      </c>
      <c r="N440" s="146" t="str">
        <f t="shared" si="591"/>
        <v>CL5</v>
      </c>
      <c r="O440" s="146">
        <f t="shared" si="592"/>
        <v>0</v>
      </c>
      <c r="P440" s="146">
        <f t="shared" si="593"/>
        <v>50</v>
      </c>
      <c r="Q440" s="146">
        <f t="shared" si="594"/>
        <v>1200</v>
      </c>
      <c r="R440" s="146">
        <f t="shared" si="595"/>
        <v>60</v>
      </c>
      <c r="S440" s="146">
        <f t="shared" si="596"/>
        <v>0.37</v>
      </c>
      <c r="T440" s="146">
        <f t="shared" si="597"/>
        <v>310</v>
      </c>
      <c r="U440" s="205"/>
      <c r="V440" s="237">
        <f t="shared" si="616"/>
        <v>7.8229711038416042E-2</v>
      </c>
      <c r="W440" s="214">
        <f t="shared" si="617"/>
        <v>2.7822594088848565</v>
      </c>
      <c r="X440" s="205"/>
      <c r="Y440" s="238">
        <f t="shared" si="618"/>
        <v>0.29113047859696667</v>
      </c>
      <c r="Z440" s="214">
        <f t="shared" si="619"/>
        <v>0.97528710329983836</v>
      </c>
      <c r="AA440" s="205"/>
      <c r="AB440" s="207">
        <f>INDEX(Coefficients!$O$3:$O$7,MATCH(S440,Coefficients!$O$3:$O$7))</f>
        <v>0.3</v>
      </c>
      <c r="AC440" s="207">
        <f>INDEX(Coefficients!$O$3:$O$7,MATCH(S440,Coefficients!$O$3:$O$7)+1)</f>
        <v>0.4</v>
      </c>
      <c r="AD440" s="212">
        <f>INDEX(Coefficients!$P$3:$P$7,MATCH(S440,Coefficients!$O$3:$O$7))</f>
        <v>50</v>
      </c>
      <c r="AE440" s="212">
        <f>INDEX(Coefficients!$P$3:$P$7,MATCH(S440,Coefficients!$O$3:$O$7)+1)</f>
        <v>41.8</v>
      </c>
      <c r="AF440" s="212">
        <f t="shared" si="598"/>
        <v>44.26</v>
      </c>
      <c r="AG440" s="136">
        <f t="shared" si="637"/>
        <v>2054</v>
      </c>
      <c r="AH440" s="137">
        <f t="shared" si="638"/>
        <v>21.558000000000003</v>
      </c>
      <c r="AI440" s="207">
        <f t="shared" si="620"/>
        <v>1116.1300000000003</v>
      </c>
      <c r="AJ440" s="213">
        <f t="shared" si="621"/>
        <v>20.293272727272733</v>
      </c>
      <c r="AK440" s="136">
        <v>66</v>
      </c>
      <c r="AL440" s="137">
        <f t="shared" si="639"/>
        <v>59.068750000000001</v>
      </c>
      <c r="AM440" s="214">
        <f t="shared" si="640"/>
        <v>1.018333881283968</v>
      </c>
      <c r="AN440" s="207">
        <f>INDEX(Coefficients!$K$3:$K$10,MATCH(S440,Coefficients!$K$3:$K$10))</f>
        <v>0.35</v>
      </c>
      <c r="AO440" s="207">
        <f>INDEX(Coefficients!$K$3:$K$10,MATCH(S440,Coefficients!$K$3:$K$10)+1)</f>
        <v>0.4</v>
      </c>
      <c r="AP440" s="207">
        <f>INDEX(Coefficients!$L$3:$L$10,MATCH(S440,Coefficients!$K$3:$K$10))</f>
        <v>0.19142307491680963</v>
      </c>
      <c r="AQ440" s="207">
        <f>INDEX(Coefficients!$L$3:$L$10,MATCH(S440,Coefficients!$K$3:$K$10)+1)</f>
        <v>0.35425563574488944</v>
      </c>
      <c r="AR440" s="214">
        <f>INDEX(Coefficients!$M$3:$M$10,MATCH(S440,Coefficients!$K$3:$K$10))</f>
        <v>0.20023799980895765</v>
      </c>
      <c r="AS440" s="214">
        <f>INDEX(Coefficients!$M$3:$M$10,MATCH(S440,Coefficients!$K$3:$K$10)+1)</f>
        <v>0.20987997823914079</v>
      </c>
      <c r="AT440" s="92">
        <f t="shared" si="622"/>
        <v>2.5655609924804158E-5</v>
      </c>
      <c r="AU440" s="140">
        <f t="shared" si="603"/>
        <v>0.20409479118103091</v>
      </c>
      <c r="AV440" s="215">
        <f t="shared" si="623"/>
        <v>1.1323570390755803E-5</v>
      </c>
      <c r="AW440" s="118">
        <f t="shared" si="624"/>
        <v>3.5733707287687197E-2</v>
      </c>
      <c r="AX440" s="136">
        <f t="shared" si="604"/>
        <v>0.71366705445737511</v>
      </c>
      <c r="AY440" s="205">
        <f t="shared" si="641"/>
        <v>84.741590689541354</v>
      </c>
      <c r="AZ440" s="137">
        <f t="shared" si="642"/>
        <v>543.19999999999982</v>
      </c>
      <c r="BA440" s="213">
        <f t="shared" si="625"/>
        <v>24530.999999999996</v>
      </c>
      <c r="BB440" s="228">
        <f t="shared" si="626"/>
        <v>8.4743454545454535E-4</v>
      </c>
      <c r="BC440" s="136" t="str">
        <f t="shared" si="607"/>
        <v>YES</v>
      </c>
      <c r="BD440" s="209">
        <f t="shared" si="643"/>
        <v>3.9114855519208018</v>
      </c>
      <c r="BE440" s="55">
        <f t="shared" si="609"/>
        <v>7.8229711038416042E-2</v>
      </c>
      <c r="BF440" s="126">
        <f t="shared" si="644"/>
        <v>2.7822594088848565</v>
      </c>
      <c r="BG440" s="46">
        <f t="shared" si="627"/>
        <v>-0.84666506288034127</v>
      </c>
      <c r="BH440" s="204">
        <f>VLOOKUP(M440,Coefficients!$E$4:$I$7,3)</f>
        <v>0.43099999999999999</v>
      </c>
      <c r="BI440" s="136">
        <f t="shared" si="628"/>
        <v>7.2999999999999995E-2</v>
      </c>
      <c r="BJ440" s="50">
        <f t="shared" si="629"/>
        <v>0.44022723981818201</v>
      </c>
      <c r="BK440" s="134">
        <f t="shared" si="630"/>
        <v>23.577875828989203</v>
      </c>
      <c r="BL440" s="46"/>
      <c r="CB440" s="205" t="str">
        <f t="shared" si="645"/>
        <v>splash</v>
      </c>
      <c r="CC440" s="212">
        <f t="shared" si="646"/>
        <v>1</v>
      </c>
      <c r="CD440" s="205">
        <f>IF(CB440="atmospheric",IF(CC440&gt;=1,Coefficients!$T$5,Coefficients!$T$4),Coefficients!$T$3)</f>
        <v>7.35</v>
      </c>
      <c r="CE440" s="136">
        <f>IF(S440&lt;Coefficients!$V$3,Coefficients!$X$3-(Coefficients!$X$4-Coefficients!$X$3)*(Coefficients!$V$3-S440)/(Coefficients!$V$4-Coefficients!$V$3),IF(S440&gt;Coefficients!$V$6,(Coefficients!$X$6-Coefficients!$X$5)*(S440-Coefficients!$V$6)/(Coefficients!$V$6-Coefficients!$V$5)+Coefficients!$X$6,VLOOKUP(S440,Coefficients!$V$3:$X$6,3)))</f>
        <v>5.1999999999999975</v>
      </c>
      <c r="CF440" s="119">
        <f t="shared" si="631"/>
        <v>1.6409601519999992E-4</v>
      </c>
      <c r="CG440" s="136">
        <f>VLOOKUP(CB440,Coefficients!$Z$4:$AD$7,4,FALSE)</f>
        <v>0.26500000000000001</v>
      </c>
      <c r="CH440" s="136">
        <f>VLOOKUP(CB440,Coefficients!$Z$4:$AD$7,2,FALSE)</f>
        <v>0.37</v>
      </c>
      <c r="CI440" s="214">
        <f t="shared" si="647"/>
        <v>6.6617878743177057</v>
      </c>
      <c r="CJ440" s="47">
        <f t="shared" si="648"/>
        <v>0.97528710329983836</v>
      </c>
      <c r="CK440" s="34">
        <v>3.35</v>
      </c>
      <c r="CL440" s="52">
        <f t="shared" si="632"/>
        <v>0.29113047859696667</v>
      </c>
      <c r="CM440" s="204">
        <f>VLOOKUP(N440,Coefficients!$E$12:$I$16,3)</f>
        <v>6.0350000000000001</v>
      </c>
      <c r="CN440" s="205">
        <f t="shared" si="633"/>
        <v>7.2999999999999995E-2</v>
      </c>
      <c r="CO440" s="203">
        <f t="shared" si="634"/>
        <v>6.1642027663636396</v>
      </c>
      <c r="CP440" s="189">
        <f t="shared" si="635"/>
        <v>330.14496665417579</v>
      </c>
      <c r="DV440" s="48">
        <f t="shared" si="649"/>
        <v>2.277505321511647E-2</v>
      </c>
    </row>
    <row r="441" spans="1:126" s="135" customFormat="1" outlineLevel="1">
      <c r="A441" s="133"/>
      <c r="B441" s="56" t="s">
        <v>89</v>
      </c>
      <c r="C441" s="56" t="s">
        <v>194</v>
      </c>
      <c r="D441" s="56">
        <v>2055</v>
      </c>
      <c r="E441" s="57">
        <f>'CSIRO Mk3.5 (Drier)'!N83</f>
        <v>21.602500000000003</v>
      </c>
      <c r="F441" s="57">
        <f>'CSIRO Mk3.5 (Drier)'!T83</f>
        <v>59.006250000000001</v>
      </c>
      <c r="G441" s="57">
        <f>'CSIRO Mk3.5 (Drier)'!L83</f>
        <v>547.24999999999977</v>
      </c>
      <c r="H441" s="146">
        <f t="shared" si="585"/>
        <v>2007</v>
      </c>
      <c r="I441" s="141" t="str">
        <f t="shared" si="586"/>
        <v>Pile No 243 @ Berth 107</v>
      </c>
      <c r="J441" s="205" t="str">
        <f t="shared" si="587"/>
        <v>splash</v>
      </c>
      <c r="K441" s="212">
        <f t="shared" si="588"/>
        <v>1</v>
      </c>
      <c r="L441" s="146" t="str">
        <f t="shared" si="589"/>
        <v>C1</v>
      </c>
      <c r="M441" s="146" t="str">
        <f t="shared" si="590"/>
        <v>CB4</v>
      </c>
      <c r="N441" s="146" t="str">
        <f t="shared" si="591"/>
        <v>CL5</v>
      </c>
      <c r="O441" s="146">
        <f t="shared" si="592"/>
        <v>0</v>
      </c>
      <c r="P441" s="146">
        <f t="shared" si="593"/>
        <v>50</v>
      </c>
      <c r="Q441" s="146">
        <f t="shared" si="594"/>
        <v>1200</v>
      </c>
      <c r="R441" s="146">
        <f t="shared" si="595"/>
        <v>60</v>
      </c>
      <c r="S441" s="146">
        <f t="shared" si="596"/>
        <v>0.37</v>
      </c>
      <c r="T441" s="146">
        <f t="shared" si="597"/>
        <v>310</v>
      </c>
      <c r="U441" s="205"/>
      <c r="V441" s="237">
        <f t="shared" si="616"/>
        <v>7.8838667009864874E-2</v>
      </c>
      <c r="W441" s="214">
        <f t="shared" si="617"/>
        <v>2.8127072074572981</v>
      </c>
      <c r="X441" s="205"/>
      <c r="Y441" s="238">
        <f t="shared" si="618"/>
        <v>0.2965913598955538</v>
      </c>
      <c r="Z441" s="214">
        <f t="shared" si="619"/>
        <v>0.99358105565010524</v>
      </c>
      <c r="AA441" s="205"/>
      <c r="AB441" s="207">
        <f>INDEX(Coefficients!$O$3:$O$7,MATCH(S441,Coefficients!$O$3:$O$7))</f>
        <v>0.3</v>
      </c>
      <c r="AC441" s="207">
        <f>INDEX(Coefficients!$O$3:$O$7,MATCH(S441,Coefficients!$O$3:$O$7)+1)</f>
        <v>0.4</v>
      </c>
      <c r="AD441" s="212">
        <f>INDEX(Coefficients!$P$3:$P$7,MATCH(S441,Coefficients!$O$3:$O$7))</f>
        <v>50</v>
      </c>
      <c r="AE441" s="212">
        <f>INDEX(Coefficients!$P$3:$P$7,MATCH(S441,Coefficients!$O$3:$O$7)+1)</f>
        <v>41.8</v>
      </c>
      <c r="AF441" s="212">
        <f t="shared" si="598"/>
        <v>44.26</v>
      </c>
      <c r="AG441" s="136">
        <f t="shared" si="637"/>
        <v>2055</v>
      </c>
      <c r="AH441" s="137">
        <f t="shared" si="638"/>
        <v>21.602500000000003</v>
      </c>
      <c r="AI441" s="207">
        <f t="shared" si="620"/>
        <v>1137.7325000000003</v>
      </c>
      <c r="AJ441" s="213">
        <f t="shared" si="621"/>
        <v>20.316651785714292</v>
      </c>
      <c r="AK441" s="136">
        <v>67</v>
      </c>
      <c r="AL441" s="137">
        <f t="shared" si="639"/>
        <v>59.006250000000001</v>
      </c>
      <c r="AM441" s="214">
        <f t="shared" si="640"/>
        <v>1.0198082088026474</v>
      </c>
      <c r="AN441" s="207">
        <f>INDEX(Coefficients!$K$3:$K$10,MATCH(S441,Coefficients!$K$3:$K$10))</f>
        <v>0.35</v>
      </c>
      <c r="AO441" s="207">
        <f>INDEX(Coefficients!$K$3:$K$10,MATCH(S441,Coefficients!$K$3:$K$10)+1)</f>
        <v>0.4</v>
      </c>
      <c r="AP441" s="207">
        <f>INDEX(Coefficients!$L$3:$L$10,MATCH(S441,Coefficients!$K$3:$K$10))</f>
        <v>0.19142307491680963</v>
      </c>
      <c r="AQ441" s="207">
        <f>INDEX(Coefficients!$L$3:$L$10,MATCH(S441,Coefficients!$K$3:$K$10)+1)</f>
        <v>0.35425563574488944</v>
      </c>
      <c r="AR441" s="214">
        <f>INDEX(Coefficients!$M$3:$M$10,MATCH(S441,Coefficients!$K$3:$K$10))</f>
        <v>0.20023799980895765</v>
      </c>
      <c r="AS441" s="214">
        <f>INDEX(Coefficients!$M$3:$M$10,MATCH(S441,Coefficients!$K$3:$K$10)+1)</f>
        <v>0.20987997823914079</v>
      </c>
      <c r="AT441" s="92">
        <f t="shared" si="622"/>
        <v>2.5655609924804158E-5</v>
      </c>
      <c r="AU441" s="140">
        <f t="shared" si="603"/>
        <v>0.20409479118103091</v>
      </c>
      <c r="AV441" s="215">
        <f t="shared" si="623"/>
        <v>1.1282004627349532E-5</v>
      </c>
      <c r="AW441" s="118">
        <f t="shared" si="624"/>
        <v>3.5602538515692672E-2</v>
      </c>
      <c r="AX441" s="136">
        <f t="shared" si="604"/>
        <v>0.71366705445737511</v>
      </c>
      <c r="AY441" s="205">
        <f t="shared" si="641"/>
        <v>84.741590689541354</v>
      </c>
      <c r="AZ441" s="137">
        <f t="shared" si="642"/>
        <v>547.24999999999977</v>
      </c>
      <c r="BA441" s="213">
        <f t="shared" si="625"/>
        <v>25078.249999999996</v>
      </c>
      <c r="BB441" s="228">
        <f t="shared" si="626"/>
        <v>8.508691964285713E-4</v>
      </c>
      <c r="BC441" s="136" t="str">
        <f t="shared" si="607"/>
        <v>YES</v>
      </c>
      <c r="BD441" s="209">
        <f t="shared" si="643"/>
        <v>3.9419333504932439</v>
      </c>
      <c r="BE441" s="55">
        <f t="shared" si="609"/>
        <v>7.8838667009864874E-2</v>
      </c>
      <c r="BF441" s="126">
        <f t="shared" si="644"/>
        <v>2.8127072074572981</v>
      </c>
      <c r="BG441" s="46">
        <f t="shared" si="627"/>
        <v>-0.84762247180184103</v>
      </c>
      <c r="BH441" s="204">
        <f>VLOOKUP(M441,Coefficients!$E$4:$I$7,3)</f>
        <v>0.43099999999999999</v>
      </c>
      <c r="BI441" s="136">
        <f t="shared" si="628"/>
        <v>7.2999999999999995E-2</v>
      </c>
      <c r="BJ441" s="50">
        <f t="shared" si="629"/>
        <v>0.44096281513392871</v>
      </c>
      <c r="BK441" s="134">
        <f t="shared" si="630"/>
        <v>24.018838644123132</v>
      </c>
      <c r="BL441" s="46"/>
      <c r="CB441" s="205" t="str">
        <f t="shared" si="645"/>
        <v>splash</v>
      </c>
      <c r="CC441" s="212">
        <f t="shared" si="646"/>
        <v>1</v>
      </c>
      <c r="CD441" s="205">
        <f>IF(CB441="atmospheric",IF(CC441&gt;=1,Coefficients!$T$5,Coefficients!$T$4),Coefficients!$T$3)</f>
        <v>7.35</v>
      </c>
      <c r="CE441" s="136">
        <f>IF(S441&lt;Coefficients!$V$3,Coefficients!$X$3-(Coefficients!$X$4-Coefficients!$X$3)*(Coefficients!$V$3-S441)/(Coefficients!$V$4-Coefficients!$V$3),IF(S441&gt;Coefficients!$V$6,(Coefficients!$X$6-Coefficients!$X$5)*(S441-Coefficients!$V$6)/(Coefficients!$V$6-Coefficients!$V$5)+Coefficients!$X$6,VLOOKUP(S441,Coefficients!$V$3:$X$6,3)))</f>
        <v>5.1999999999999975</v>
      </c>
      <c r="CF441" s="119">
        <f t="shared" si="631"/>
        <v>1.6409601519999992E-4</v>
      </c>
      <c r="CG441" s="136">
        <f>VLOOKUP(CB441,Coefficients!$Z$4:$AD$7,4,FALSE)</f>
        <v>0.26500000000000001</v>
      </c>
      <c r="CH441" s="136">
        <f>VLOOKUP(CB441,Coefficients!$Z$4:$AD$7,2,FALSE)</f>
        <v>0.37</v>
      </c>
      <c r="CI441" s="214">
        <f t="shared" si="647"/>
        <v>6.6608591117861353</v>
      </c>
      <c r="CJ441" s="47">
        <f t="shared" si="648"/>
        <v>0.99358105565010524</v>
      </c>
      <c r="CK441" s="34">
        <v>3.35</v>
      </c>
      <c r="CL441" s="52">
        <f t="shared" si="632"/>
        <v>0.2965913598955538</v>
      </c>
      <c r="CM441" s="204">
        <f>VLOOKUP(N441,Coefficients!$E$12:$I$16,3)</f>
        <v>6.0350000000000001</v>
      </c>
      <c r="CN441" s="205">
        <f t="shared" si="633"/>
        <v>7.2999999999999995E-2</v>
      </c>
      <c r="CO441" s="203">
        <f t="shared" si="634"/>
        <v>6.1745025274553598</v>
      </c>
      <c r="CP441" s="189">
        <f t="shared" si="635"/>
        <v>336.31946918163112</v>
      </c>
      <c r="DV441" s="48">
        <f t="shared" si="649"/>
        <v>2.3382867460808556E-2</v>
      </c>
    </row>
    <row r="442" spans="1:126" s="135" customFormat="1" outlineLevel="1">
      <c r="A442" s="133"/>
      <c r="B442" s="56" t="s">
        <v>89</v>
      </c>
      <c r="C442" s="56" t="s">
        <v>194</v>
      </c>
      <c r="D442" s="56">
        <v>2056</v>
      </c>
      <c r="E442" s="57">
        <f>'CSIRO Mk3.5 (Drier)'!N84</f>
        <v>21.647000000000002</v>
      </c>
      <c r="F442" s="57">
        <f>'CSIRO Mk3.5 (Drier)'!T84</f>
        <v>58.943750000000001</v>
      </c>
      <c r="G442" s="57">
        <f>'CSIRO Mk3.5 (Drier)'!L84</f>
        <v>551.29999999999973</v>
      </c>
      <c r="H442" s="146">
        <f t="shared" si="585"/>
        <v>2007</v>
      </c>
      <c r="I442" s="141" t="str">
        <f t="shared" si="586"/>
        <v>Pile No 243 @ Berth 107</v>
      </c>
      <c r="J442" s="205" t="str">
        <f t="shared" si="587"/>
        <v>splash</v>
      </c>
      <c r="K442" s="212">
        <f t="shared" si="588"/>
        <v>1</v>
      </c>
      <c r="L442" s="146" t="str">
        <f t="shared" si="589"/>
        <v>C1</v>
      </c>
      <c r="M442" s="146" t="str">
        <f t="shared" si="590"/>
        <v>CB4</v>
      </c>
      <c r="N442" s="146" t="str">
        <f t="shared" si="591"/>
        <v>CL5</v>
      </c>
      <c r="O442" s="146">
        <f t="shared" si="592"/>
        <v>0</v>
      </c>
      <c r="P442" s="146">
        <f t="shared" si="593"/>
        <v>50</v>
      </c>
      <c r="Q442" s="146">
        <f t="shared" si="594"/>
        <v>1200</v>
      </c>
      <c r="R442" s="146">
        <f t="shared" si="595"/>
        <v>60</v>
      </c>
      <c r="S442" s="146">
        <f t="shared" si="596"/>
        <v>0.37</v>
      </c>
      <c r="T442" s="146">
        <f t="shared" si="597"/>
        <v>310</v>
      </c>
      <c r="U442" s="205"/>
      <c r="V442" s="237">
        <f t="shared" si="616"/>
        <v>7.9445240084951588E-2</v>
      </c>
      <c r="W442" s="214">
        <f t="shared" si="617"/>
        <v>2.843035861211634</v>
      </c>
      <c r="X442" s="205"/>
      <c r="Y442" s="238">
        <f t="shared" si="618"/>
        <v>0.30200750953027494</v>
      </c>
      <c r="Z442" s="214">
        <f t="shared" si="619"/>
        <v>1.0117251569264212</v>
      </c>
      <c r="AA442" s="205"/>
      <c r="AB442" s="207">
        <f>INDEX(Coefficients!$O$3:$O$7,MATCH(S442,Coefficients!$O$3:$O$7))</f>
        <v>0.3</v>
      </c>
      <c r="AC442" s="207">
        <f>INDEX(Coefficients!$O$3:$O$7,MATCH(S442,Coefficients!$O$3:$O$7)+1)</f>
        <v>0.4</v>
      </c>
      <c r="AD442" s="212">
        <f>INDEX(Coefficients!$P$3:$P$7,MATCH(S442,Coefficients!$O$3:$O$7))</f>
        <v>50</v>
      </c>
      <c r="AE442" s="212">
        <f>INDEX(Coefficients!$P$3:$P$7,MATCH(S442,Coefficients!$O$3:$O$7)+1)</f>
        <v>41.8</v>
      </c>
      <c r="AF442" s="212">
        <f t="shared" si="598"/>
        <v>44.26</v>
      </c>
      <c r="AG442" s="136">
        <f t="shared" si="637"/>
        <v>2056</v>
      </c>
      <c r="AH442" s="137">
        <f t="shared" si="638"/>
        <v>21.647000000000002</v>
      </c>
      <c r="AI442" s="207">
        <f t="shared" si="620"/>
        <v>1159.3795000000002</v>
      </c>
      <c r="AJ442" s="213">
        <f t="shared" si="621"/>
        <v>20.339991228070179</v>
      </c>
      <c r="AK442" s="136">
        <v>68</v>
      </c>
      <c r="AL442" s="137">
        <f t="shared" si="639"/>
        <v>58.943750000000001</v>
      </c>
      <c r="AM442" s="214">
        <f t="shared" si="640"/>
        <v>1.0212819322219289</v>
      </c>
      <c r="AN442" s="207">
        <f>INDEX(Coefficients!$K$3:$K$10,MATCH(S442,Coefficients!$K$3:$K$10))</f>
        <v>0.35</v>
      </c>
      <c r="AO442" s="207">
        <f>INDEX(Coefficients!$K$3:$K$10,MATCH(S442,Coefficients!$K$3:$K$10)+1)</f>
        <v>0.4</v>
      </c>
      <c r="AP442" s="207">
        <f>INDEX(Coefficients!$L$3:$L$10,MATCH(S442,Coefficients!$K$3:$K$10))</f>
        <v>0.19142307491680963</v>
      </c>
      <c r="AQ442" s="207">
        <f>INDEX(Coefficients!$L$3:$L$10,MATCH(S442,Coefficients!$K$3:$K$10)+1)</f>
        <v>0.35425563574488944</v>
      </c>
      <c r="AR442" s="214">
        <f>INDEX(Coefficients!$M$3:$M$10,MATCH(S442,Coefficients!$K$3:$K$10))</f>
        <v>0.20023799980895765</v>
      </c>
      <c r="AS442" s="214">
        <f>INDEX(Coefficients!$M$3:$M$10,MATCH(S442,Coefficients!$K$3:$K$10)+1)</f>
        <v>0.20987997823914079</v>
      </c>
      <c r="AT442" s="92">
        <f t="shared" si="622"/>
        <v>2.5655609924804158E-5</v>
      </c>
      <c r="AU442" s="140">
        <f t="shared" si="603"/>
        <v>0.20409479118103091</v>
      </c>
      <c r="AV442" s="215">
        <f t="shared" si="623"/>
        <v>1.1241323132801305E-5</v>
      </c>
      <c r="AW442" s="118">
        <f t="shared" si="624"/>
        <v>3.54741602243899E-2</v>
      </c>
      <c r="AX442" s="136">
        <f t="shared" si="604"/>
        <v>0.71366705445737511</v>
      </c>
      <c r="AY442" s="205">
        <f t="shared" si="641"/>
        <v>84.741590689541354</v>
      </c>
      <c r="AZ442" s="137">
        <f t="shared" si="642"/>
        <v>551.29999999999973</v>
      </c>
      <c r="BA442" s="213">
        <f t="shared" si="625"/>
        <v>25629.549999999996</v>
      </c>
      <c r="BB442" s="228">
        <f t="shared" si="626"/>
        <v>8.5431833333333323E-4</v>
      </c>
      <c r="BC442" s="136" t="str">
        <f t="shared" si="607"/>
        <v>YES</v>
      </c>
      <c r="BD442" s="209">
        <f t="shared" si="643"/>
        <v>3.9722620042475794</v>
      </c>
      <c r="BE442" s="55">
        <f t="shared" si="609"/>
        <v>7.9445240084951588E-2</v>
      </c>
      <c r="BF442" s="126">
        <f t="shared" si="644"/>
        <v>2.843035861211634</v>
      </c>
      <c r="BG442" s="46">
        <f t="shared" si="627"/>
        <v>-0.84854990673781738</v>
      </c>
      <c r="BH442" s="204">
        <f>VLOOKUP(M442,Coefficients!$E$4:$I$7,3)</f>
        <v>0.43099999999999999</v>
      </c>
      <c r="BI442" s="136">
        <f t="shared" si="628"/>
        <v>7.2999999999999995E-2</v>
      </c>
      <c r="BJ442" s="50">
        <f t="shared" si="629"/>
        <v>0.44169714400877202</v>
      </c>
      <c r="BK442" s="134">
        <f t="shared" si="630"/>
        <v>24.460535788131903</v>
      </c>
      <c r="BL442" s="46"/>
      <c r="CB442" s="205" t="str">
        <f t="shared" si="645"/>
        <v>splash</v>
      </c>
      <c r="CC442" s="212">
        <f t="shared" si="646"/>
        <v>1</v>
      </c>
      <c r="CD442" s="205">
        <f>IF(CB442="atmospheric",IF(CC442&gt;=1,Coefficients!$T$5,Coefficients!$T$4),Coefficients!$T$3)</f>
        <v>7.35</v>
      </c>
      <c r="CE442" s="136">
        <f>IF(S442&lt;Coefficients!$V$3,Coefficients!$X$3-(Coefficients!$X$4-Coefficients!$X$3)*(Coefficients!$V$3-S442)/(Coefficients!$V$4-Coefficients!$V$3),IF(S442&gt;Coefficients!$V$6,(Coefficients!$X$6-Coefficients!$X$5)*(S442-Coefficients!$V$6)/(Coefficients!$V$6-Coefficients!$V$5)+Coefficients!$X$6,VLOOKUP(S442,Coefficients!$V$3:$X$6,3)))</f>
        <v>5.1999999999999975</v>
      </c>
      <c r="CF442" s="119">
        <f t="shared" si="631"/>
        <v>1.6409601519999992E-4</v>
      </c>
      <c r="CG442" s="136">
        <f>VLOOKUP(CB442,Coefficients!$Z$4:$AD$7,4,FALSE)</f>
        <v>0.26500000000000001</v>
      </c>
      <c r="CH442" s="136">
        <f>VLOOKUP(CB442,Coefficients!$Z$4:$AD$7,2,FALSE)</f>
        <v>0.37</v>
      </c>
      <c r="CI442" s="214">
        <f t="shared" si="647"/>
        <v>6.6599207644608365</v>
      </c>
      <c r="CJ442" s="47">
        <f t="shared" si="648"/>
        <v>1.0117251569264212</v>
      </c>
      <c r="CK442" s="34">
        <v>3.35</v>
      </c>
      <c r="CL442" s="52">
        <f t="shared" si="632"/>
        <v>0.30200750953027494</v>
      </c>
      <c r="CM442" s="204">
        <f>VLOOKUP(N442,Coefficients!$E$12:$I$16,3)</f>
        <v>6.0350000000000001</v>
      </c>
      <c r="CN442" s="205">
        <f t="shared" si="633"/>
        <v>7.2999999999999995E-2</v>
      </c>
      <c r="CO442" s="203">
        <f t="shared" si="634"/>
        <v>6.1847848354824579</v>
      </c>
      <c r="CP442" s="189">
        <f t="shared" si="635"/>
        <v>342.50425401711357</v>
      </c>
      <c r="DV442" s="48">
        <f t="shared" si="649"/>
        <v>2.3993059102090996E-2</v>
      </c>
    </row>
    <row r="443" spans="1:126" s="135" customFormat="1" outlineLevel="1">
      <c r="A443" s="133"/>
      <c r="B443" s="56" t="s">
        <v>89</v>
      </c>
      <c r="C443" s="56" t="s">
        <v>194</v>
      </c>
      <c r="D443" s="56">
        <v>2057</v>
      </c>
      <c r="E443" s="57">
        <f>'CSIRO Mk3.5 (Drier)'!N85</f>
        <v>21.691500000000001</v>
      </c>
      <c r="F443" s="57">
        <f>'CSIRO Mk3.5 (Drier)'!T85</f>
        <v>58.881250000000001</v>
      </c>
      <c r="G443" s="57">
        <f>'CSIRO Mk3.5 (Drier)'!L85</f>
        <v>555.34999999999968</v>
      </c>
      <c r="H443" s="146">
        <f t="shared" si="585"/>
        <v>2007</v>
      </c>
      <c r="I443" s="141" t="str">
        <f t="shared" si="586"/>
        <v>Pile No 243 @ Berth 107</v>
      </c>
      <c r="J443" s="205" t="str">
        <f t="shared" si="587"/>
        <v>splash</v>
      </c>
      <c r="K443" s="212">
        <f t="shared" si="588"/>
        <v>1</v>
      </c>
      <c r="L443" s="146" t="str">
        <f t="shared" si="589"/>
        <v>C1</v>
      </c>
      <c r="M443" s="146" t="str">
        <f t="shared" si="590"/>
        <v>CB4</v>
      </c>
      <c r="N443" s="146" t="str">
        <f t="shared" si="591"/>
        <v>CL5</v>
      </c>
      <c r="O443" s="146">
        <f t="shared" si="592"/>
        <v>0</v>
      </c>
      <c r="P443" s="146">
        <f t="shared" si="593"/>
        <v>50</v>
      </c>
      <c r="Q443" s="146">
        <f t="shared" si="594"/>
        <v>1200</v>
      </c>
      <c r="R443" s="146">
        <f t="shared" si="595"/>
        <v>60</v>
      </c>
      <c r="S443" s="146">
        <f t="shared" si="596"/>
        <v>0.37</v>
      </c>
      <c r="T443" s="146">
        <f t="shared" si="597"/>
        <v>310</v>
      </c>
      <c r="U443" s="205"/>
      <c r="V443" s="237">
        <f t="shared" si="616"/>
        <v>8.004951679805565E-2</v>
      </c>
      <c r="W443" s="214">
        <f t="shared" si="617"/>
        <v>2.8732496968668366</v>
      </c>
      <c r="X443" s="205"/>
      <c r="Y443" s="238">
        <f t="shared" si="618"/>
        <v>0.30737948152186551</v>
      </c>
      <c r="Z443" s="214">
        <f t="shared" si="619"/>
        <v>1.0297212630982495</v>
      </c>
      <c r="AA443" s="205"/>
      <c r="AB443" s="207">
        <f>INDEX(Coefficients!$O$3:$O$7,MATCH(S443,Coefficients!$O$3:$O$7))</f>
        <v>0.3</v>
      </c>
      <c r="AC443" s="207">
        <f>INDEX(Coefficients!$O$3:$O$7,MATCH(S443,Coefficients!$O$3:$O$7)+1)</f>
        <v>0.4</v>
      </c>
      <c r="AD443" s="212">
        <f>INDEX(Coefficients!$P$3:$P$7,MATCH(S443,Coefficients!$O$3:$O$7))</f>
        <v>50</v>
      </c>
      <c r="AE443" s="212">
        <f>INDEX(Coefficients!$P$3:$P$7,MATCH(S443,Coefficients!$O$3:$O$7)+1)</f>
        <v>41.8</v>
      </c>
      <c r="AF443" s="212">
        <f t="shared" si="598"/>
        <v>44.26</v>
      </c>
      <c r="AG443" s="136">
        <f t="shared" si="637"/>
        <v>2057</v>
      </c>
      <c r="AH443" s="137">
        <f t="shared" si="638"/>
        <v>21.691500000000001</v>
      </c>
      <c r="AI443" s="207">
        <f t="shared" si="620"/>
        <v>1181.0710000000001</v>
      </c>
      <c r="AJ443" s="213">
        <f t="shared" si="621"/>
        <v>20.363293103448278</v>
      </c>
      <c r="AK443" s="136">
        <v>69</v>
      </c>
      <c r="AL443" s="137">
        <f t="shared" si="639"/>
        <v>58.881250000000001</v>
      </c>
      <c r="AM443" s="214">
        <f t="shared" si="640"/>
        <v>1.0227551736485681</v>
      </c>
      <c r="AN443" s="207">
        <f>INDEX(Coefficients!$K$3:$K$10,MATCH(S443,Coefficients!$K$3:$K$10))</f>
        <v>0.35</v>
      </c>
      <c r="AO443" s="207">
        <f>INDEX(Coefficients!$K$3:$K$10,MATCH(S443,Coefficients!$K$3:$K$10)+1)</f>
        <v>0.4</v>
      </c>
      <c r="AP443" s="207">
        <f>INDEX(Coefficients!$L$3:$L$10,MATCH(S443,Coefficients!$K$3:$K$10))</f>
        <v>0.19142307491680963</v>
      </c>
      <c r="AQ443" s="207">
        <f>INDEX(Coefficients!$L$3:$L$10,MATCH(S443,Coefficients!$K$3:$K$10)+1)</f>
        <v>0.35425563574488944</v>
      </c>
      <c r="AR443" s="214">
        <f>INDEX(Coefficients!$M$3:$M$10,MATCH(S443,Coefficients!$K$3:$K$10))</f>
        <v>0.20023799980895765</v>
      </c>
      <c r="AS443" s="214">
        <f>INDEX(Coefficients!$M$3:$M$10,MATCH(S443,Coefficients!$K$3:$K$10)+1)</f>
        <v>0.20987997823914079</v>
      </c>
      <c r="AT443" s="92">
        <f t="shared" si="622"/>
        <v>2.5655609924804158E-5</v>
      </c>
      <c r="AU443" s="140">
        <f t="shared" si="603"/>
        <v>0.20409479118103091</v>
      </c>
      <c r="AV443" s="215">
        <f t="shared" si="623"/>
        <v>1.1201492069083236E-5</v>
      </c>
      <c r="AW443" s="118">
        <f t="shared" si="624"/>
        <v>3.5348465631364658E-2</v>
      </c>
      <c r="AX443" s="136">
        <f t="shared" si="604"/>
        <v>0.71366705445737511</v>
      </c>
      <c r="AY443" s="205">
        <f t="shared" si="641"/>
        <v>84.741590689541354</v>
      </c>
      <c r="AZ443" s="137">
        <f t="shared" si="642"/>
        <v>555.34999999999968</v>
      </c>
      <c r="BA443" s="213">
        <f t="shared" si="625"/>
        <v>26184.899999999994</v>
      </c>
      <c r="BB443" s="228">
        <f t="shared" si="626"/>
        <v>8.5778120689655149E-4</v>
      </c>
      <c r="BC443" s="136" t="str">
        <f t="shared" si="607"/>
        <v>YES</v>
      </c>
      <c r="BD443" s="209">
        <f t="shared" si="643"/>
        <v>4.0024758399027824</v>
      </c>
      <c r="BE443" s="55">
        <f t="shared" si="609"/>
        <v>8.004951679805565E-2</v>
      </c>
      <c r="BF443" s="126">
        <f t="shared" si="644"/>
        <v>2.8732496968668366</v>
      </c>
      <c r="BG443" s="46">
        <f t="shared" si="627"/>
        <v>-0.84944873994956827</v>
      </c>
      <c r="BH443" s="204">
        <f>VLOOKUP(M443,Coefficients!$E$4:$I$7,3)</f>
        <v>0.43099999999999999</v>
      </c>
      <c r="BI443" s="136">
        <f t="shared" si="628"/>
        <v>7.2999999999999995E-2</v>
      </c>
      <c r="BJ443" s="50">
        <f t="shared" si="629"/>
        <v>0.44243029091379316</v>
      </c>
      <c r="BK443" s="134">
        <f t="shared" si="630"/>
        <v>24.902966079045697</v>
      </c>
      <c r="BL443" s="46"/>
      <c r="CB443" s="205" t="str">
        <f t="shared" si="645"/>
        <v>splash</v>
      </c>
      <c r="CC443" s="212">
        <f t="shared" si="646"/>
        <v>1</v>
      </c>
      <c r="CD443" s="205">
        <f>IF(CB443="atmospheric",IF(CC443&gt;=1,Coefficients!$T$5,Coefficients!$T$4),Coefficients!$T$3)</f>
        <v>7.35</v>
      </c>
      <c r="CE443" s="136">
        <f>IF(S443&lt;Coefficients!$V$3,Coefficients!$X$3-(Coefficients!$X$4-Coefficients!$X$3)*(Coefficients!$V$3-S443)/(Coefficients!$V$4-Coefficients!$V$3),IF(S443&gt;Coefficients!$V$6,(Coefficients!$X$6-Coefficients!$X$5)*(S443-Coefficients!$V$6)/(Coefficients!$V$6-Coefficients!$V$5)+Coefficients!$X$6,VLOOKUP(S443,Coefficients!$V$3:$X$6,3)))</f>
        <v>5.1999999999999975</v>
      </c>
      <c r="CF443" s="119">
        <f t="shared" si="631"/>
        <v>1.6409601519999992E-4</v>
      </c>
      <c r="CG443" s="136">
        <f>VLOOKUP(CB443,Coefficients!$Z$4:$AD$7,4,FALSE)</f>
        <v>0.26500000000000001</v>
      </c>
      <c r="CH443" s="136">
        <f>VLOOKUP(CB443,Coefficients!$Z$4:$AD$7,2,FALSE)</f>
        <v>0.37</v>
      </c>
      <c r="CI443" s="214">
        <f t="shared" si="647"/>
        <v>6.6589734054468108</v>
      </c>
      <c r="CJ443" s="47">
        <f t="shared" si="648"/>
        <v>1.0297212630982495</v>
      </c>
      <c r="CK443" s="34">
        <v>3.35</v>
      </c>
      <c r="CL443" s="52">
        <f t="shared" si="632"/>
        <v>0.30737948152186551</v>
      </c>
      <c r="CM443" s="204">
        <f>VLOOKUP(N443,Coefficients!$E$12:$I$16,3)</f>
        <v>6.0350000000000001</v>
      </c>
      <c r="CN443" s="205">
        <f t="shared" si="633"/>
        <v>7.2999999999999995E-2</v>
      </c>
      <c r="CO443" s="203">
        <f t="shared" si="634"/>
        <v>6.1950505931896558</v>
      </c>
      <c r="CP443" s="189">
        <f t="shared" si="635"/>
        <v>348.69930461030322</v>
      </c>
      <c r="DV443" s="48">
        <f t="shared" si="649"/>
        <v>2.4605578969462208E-2</v>
      </c>
    </row>
    <row r="444" spans="1:126" s="135" customFormat="1" outlineLevel="1">
      <c r="A444" s="133"/>
      <c r="B444" s="56" t="s">
        <v>89</v>
      </c>
      <c r="C444" s="56" t="s">
        <v>194</v>
      </c>
      <c r="D444" s="56">
        <v>2058</v>
      </c>
      <c r="E444" s="57">
        <f>'CSIRO Mk3.5 (Drier)'!N86</f>
        <v>21.736000000000004</v>
      </c>
      <c r="F444" s="57">
        <f>'CSIRO Mk3.5 (Drier)'!T86</f>
        <v>58.818750000000001</v>
      </c>
      <c r="G444" s="57">
        <f>'CSIRO Mk3.5 (Drier)'!L86</f>
        <v>559.39999999999964</v>
      </c>
      <c r="H444" s="146">
        <f t="shared" si="585"/>
        <v>2007</v>
      </c>
      <c r="I444" s="141" t="str">
        <f t="shared" si="586"/>
        <v>Pile No 243 @ Berth 107</v>
      </c>
      <c r="J444" s="205" t="str">
        <f t="shared" si="587"/>
        <v>splash</v>
      </c>
      <c r="K444" s="212">
        <f t="shared" si="588"/>
        <v>1</v>
      </c>
      <c r="L444" s="146" t="str">
        <f t="shared" si="589"/>
        <v>C1</v>
      </c>
      <c r="M444" s="146" t="str">
        <f t="shared" si="590"/>
        <v>CB4</v>
      </c>
      <c r="N444" s="146" t="str">
        <f t="shared" si="591"/>
        <v>CL5</v>
      </c>
      <c r="O444" s="146">
        <f t="shared" si="592"/>
        <v>0</v>
      </c>
      <c r="P444" s="146">
        <f t="shared" si="593"/>
        <v>50</v>
      </c>
      <c r="Q444" s="146">
        <f t="shared" si="594"/>
        <v>1200</v>
      </c>
      <c r="R444" s="146">
        <f t="shared" si="595"/>
        <v>60</v>
      </c>
      <c r="S444" s="146">
        <f t="shared" si="596"/>
        <v>0.37</v>
      </c>
      <c r="T444" s="146">
        <f t="shared" si="597"/>
        <v>310</v>
      </c>
      <c r="U444" s="205"/>
      <c r="V444" s="237">
        <f t="shared" si="616"/>
        <v>8.0651579699371159E-2</v>
      </c>
      <c r="W444" s="214">
        <f t="shared" si="617"/>
        <v>2.9033528419326124</v>
      </c>
      <c r="X444" s="205"/>
      <c r="Y444" s="238">
        <f t="shared" si="618"/>
        <v>0.3127076842943064</v>
      </c>
      <c r="Z444" s="214">
        <f t="shared" si="619"/>
        <v>1.0475707423859264</v>
      </c>
      <c r="AA444" s="205"/>
      <c r="AB444" s="207">
        <f>INDEX(Coefficients!$O$3:$O$7,MATCH(S444,Coefficients!$O$3:$O$7))</f>
        <v>0.3</v>
      </c>
      <c r="AC444" s="207">
        <f>INDEX(Coefficients!$O$3:$O$7,MATCH(S444,Coefficients!$O$3:$O$7)+1)</f>
        <v>0.4</v>
      </c>
      <c r="AD444" s="212">
        <f>INDEX(Coefficients!$P$3:$P$7,MATCH(S444,Coefficients!$O$3:$O$7))</f>
        <v>50</v>
      </c>
      <c r="AE444" s="212">
        <f>INDEX(Coefficients!$P$3:$P$7,MATCH(S444,Coefficients!$O$3:$O$7)+1)</f>
        <v>41.8</v>
      </c>
      <c r="AF444" s="212">
        <f t="shared" si="598"/>
        <v>44.26</v>
      </c>
      <c r="AG444" s="136">
        <f t="shared" si="637"/>
        <v>2058</v>
      </c>
      <c r="AH444" s="137">
        <f t="shared" si="638"/>
        <v>21.736000000000004</v>
      </c>
      <c r="AI444" s="207">
        <f t="shared" si="620"/>
        <v>1202.8070000000002</v>
      </c>
      <c r="AJ444" s="213">
        <f t="shared" si="621"/>
        <v>20.386559322033904</v>
      </c>
      <c r="AK444" s="136">
        <v>70</v>
      </c>
      <c r="AL444" s="137">
        <f t="shared" si="639"/>
        <v>58.818750000000001</v>
      </c>
      <c r="AM444" s="214">
        <f t="shared" si="640"/>
        <v>1.024228047050328</v>
      </c>
      <c r="AN444" s="207">
        <f>INDEX(Coefficients!$K$3:$K$10,MATCH(S444,Coefficients!$K$3:$K$10))</f>
        <v>0.35</v>
      </c>
      <c r="AO444" s="207">
        <f>INDEX(Coefficients!$K$3:$K$10,MATCH(S444,Coefficients!$K$3:$K$10)+1)</f>
        <v>0.4</v>
      </c>
      <c r="AP444" s="207">
        <f>INDEX(Coefficients!$L$3:$L$10,MATCH(S444,Coefficients!$K$3:$K$10))</f>
        <v>0.19142307491680963</v>
      </c>
      <c r="AQ444" s="207">
        <f>INDEX(Coefficients!$L$3:$L$10,MATCH(S444,Coefficients!$K$3:$K$10)+1)</f>
        <v>0.35425563574488944</v>
      </c>
      <c r="AR444" s="214">
        <f>INDEX(Coefficients!$M$3:$M$10,MATCH(S444,Coefficients!$K$3:$K$10))</f>
        <v>0.20023799980895765</v>
      </c>
      <c r="AS444" s="214">
        <f>INDEX(Coefficients!$M$3:$M$10,MATCH(S444,Coefficients!$K$3:$K$10)+1)</f>
        <v>0.20987997823914079</v>
      </c>
      <c r="AT444" s="92">
        <f t="shared" si="622"/>
        <v>2.5655609924804158E-5</v>
      </c>
      <c r="AU444" s="140">
        <f t="shared" si="603"/>
        <v>0.20409479118103091</v>
      </c>
      <c r="AV444" s="215">
        <f t="shared" si="623"/>
        <v>1.1162479448432201E-5</v>
      </c>
      <c r="AW444" s="118">
        <f t="shared" si="624"/>
        <v>3.5225353793069583E-2</v>
      </c>
      <c r="AX444" s="136">
        <f t="shared" si="604"/>
        <v>0.71366705445737511</v>
      </c>
      <c r="AY444" s="205">
        <f t="shared" si="641"/>
        <v>84.741590689541354</v>
      </c>
      <c r="AZ444" s="137">
        <f t="shared" si="642"/>
        <v>559.39999999999964</v>
      </c>
      <c r="BA444" s="213">
        <f t="shared" si="625"/>
        <v>26744.299999999996</v>
      </c>
      <c r="BB444" s="228">
        <f t="shared" si="626"/>
        <v>8.6125711864406759E-4</v>
      </c>
      <c r="BC444" s="136" t="str">
        <f t="shared" si="607"/>
        <v>YES</v>
      </c>
      <c r="BD444" s="209">
        <f t="shared" si="643"/>
        <v>4.0325789849685583</v>
      </c>
      <c r="BE444" s="55">
        <f t="shared" si="609"/>
        <v>8.0651579699371159E-2</v>
      </c>
      <c r="BF444" s="126">
        <f t="shared" si="644"/>
        <v>2.9033528419326124</v>
      </c>
      <c r="BG444" s="46">
        <f t="shared" si="627"/>
        <v>-0.85032025865802352</v>
      </c>
      <c r="BH444" s="204">
        <f>VLOOKUP(M444,Coefficients!$E$4:$I$7,3)</f>
        <v>0.43099999999999999</v>
      </c>
      <c r="BI444" s="136">
        <f t="shared" si="628"/>
        <v>7.2999999999999995E-2</v>
      </c>
      <c r="BJ444" s="50">
        <f t="shared" si="629"/>
        <v>0.44316231594915267</v>
      </c>
      <c r="BK444" s="134">
        <f t="shared" si="630"/>
        <v>25.346128394994849</v>
      </c>
      <c r="BL444" s="46"/>
      <c r="CB444" s="205" t="str">
        <f t="shared" si="645"/>
        <v>splash</v>
      </c>
      <c r="CC444" s="212">
        <f t="shared" si="646"/>
        <v>1</v>
      </c>
      <c r="CD444" s="205">
        <f>IF(CB444="atmospheric",IF(CC444&gt;=1,Coefficients!$T$5,Coefficients!$T$4),Coefficients!$T$3)</f>
        <v>7.35</v>
      </c>
      <c r="CE444" s="136">
        <f>IF(S444&lt;Coefficients!$V$3,Coefficients!$X$3-(Coefficients!$X$4-Coefficients!$X$3)*(Coefficients!$V$3-S444)/(Coefficients!$V$4-Coefficients!$V$3),IF(S444&gt;Coefficients!$V$6,(Coefficients!$X$6-Coefficients!$X$5)*(S444-Coefficients!$V$6)/(Coefficients!$V$6-Coefficients!$V$5)+Coefficients!$X$6,VLOOKUP(S444,Coefficients!$V$3:$X$6,3)))</f>
        <v>5.1999999999999975</v>
      </c>
      <c r="CF444" s="119">
        <f t="shared" si="631"/>
        <v>1.6409601519999992E-4</v>
      </c>
      <c r="CG444" s="136">
        <f>VLOOKUP(CB444,Coefficients!$Z$4:$AD$7,4,FALSE)</f>
        <v>0.26500000000000001</v>
      </c>
      <c r="CH444" s="136">
        <f>VLOOKUP(CB444,Coefficients!$Z$4:$AD$7,2,FALSE)</f>
        <v>0.37</v>
      </c>
      <c r="CI444" s="214">
        <f t="shared" si="647"/>
        <v>6.6580175708115572</v>
      </c>
      <c r="CJ444" s="47">
        <f t="shared" si="648"/>
        <v>1.0475707423859264</v>
      </c>
      <c r="CK444" s="34">
        <v>3.35</v>
      </c>
      <c r="CL444" s="52">
        <f t="shared" si="632"/>
        <v>0.3127076842943064</v>
      </c>
      <c r="CM444" s="204">
        <f>VLOOKUP(N444,Coefficients!$E$12:$I$16,3)</f>
        <v>6.0350000000000001</v>
      </c>
      <c r="CN444" s="205">
        <f t="shared" si="633"/>
        <v>7.2999999999999995E-2</v>
      </c>
      <c r="CO444" s="203">
        <f t="shared" si="634"/>
        <v>6.2053006421186465</v>
      </c>
      <c r="CP444" s="189">
        <f t="shared" si="635"/>
        <v>354.90460525242185</v>
      </c>
      <c r="DV444" s="48">
        <f t="shared" si="649"/>
        <v>2.5220368722468047E-2</v>
      </c>
    </row>
    <row r="445" spans="1:126" s="135" customFormat="1" outlineLevel="1">
      <c r="A445" s="133"/>
      <c r="B445" s="56" t="s">
        <v>89</v>
      </c>
      <c r="C445" s="56" t="s">
        <v>194</v>
      </c>
      <c r="D445" s="56">
        <v>2059</v>
      </c>
      <c r="E445" s="57">
        <f>'CSIRO Mk3.5 (Drier)'!N87</f>
        <v>21.780500000000004</v>
      </c>
      <c r="F445" s="57">
        <f>'CSIRO Mk3.5 (Drier)'!T87</f>
        <v>58.756250000000001</v>
      </c>
      <c r="G445" s="57">
        <f>'CSIRO Mk3.5 (Drier)'!L87</f>
        <v>563.44999999999959</v>
      </c>
      <c r="H445" s="146">
        <f t="shared" si="585"/>
        <v>2007</v>
      </c>
      <c r="I445" s="141" t="str">
        <f t="shared" si="586"/>
        <v>Pile No 243 @ Berth 107</v>
      </c>
      <c r="J445" s="205" t="str">
        <f t="shared" si="587"/>
        <v>splash</v>
      </c>
      <c r="K445" s="212">
        <f t="shared" si="588"/>
        <v>1</v>
      </c>
      <c r="L445" s="146" t="str">
        <f t="shared" si="589"/>
        <v>C1</v>
      </c>
      <c r="M445" s="146" t="str">
        <f t="shared" si="590"/>
        <v>CB4</v>
      </c>
      <c r="N445" s="146" t="str">
        <f t="shared" si="591"/>
        <v>CL5</v>
      </c>
      <c r="O445" s="146">
        <f t="shared" si="592"/>
        <v>0</v>
      </c>
      <c r="P445" s="146">
        <f t="shared" si="593"/>
        <v>50</v>
      </c>
      <c r="Q445" s="146">
        <f t="shared" si="594"/>
        <v>1200</v>
      </c>
      <c r="R445" s="146">
        <f t="shared" si="595"/>
        <v>60</v>
      </c>
      <c r="S445" s="146">
        <f t="shared" si="596"/>
        <v>0.37</v>
      </c>
      <c r="T445" s="146">
        <f t="shared" si="597"/>
        <v>310</v>
      </c>
      <c r="U445" s="205"/>
      <c r="V445" s="237">
        <f t="shared" si="616"/>
        <v>8.125150759680945E-2</v>
      </c>
      <c r="W445" s="214">
        <f t="shared" si="617"/>
        <v>2.9333492368045269</v>
      </c>
      <c r="X445" s="205"/>
      <c r="Y445" s="238">
        <f t="shared" si="618"/>
        <v>0.31799258864145247</v>
      </c>
      <c r="Z445" s="214">
        <f t="shared" si="619"/>
        <v>1.0652751719488658</v>
      </c>
      <c r="AA445" s="205"/>
      <c r="AB445" s="207">
        <f>INDEX(Coefficients!$O$3:$O$7,MATCH(S445,Coefficients!$O$3:$O$7))</f>
        <v>0.3</v>
      </c>
      <c r="AC445" s="207">
        <f>INDEX(Coefficients!$O$3:$O$7,MATCH(S445,Coefficients!$O$3:$O$7)+1)</f>
        <v>0.4</v>
      </c>
      <c r="AD445" s="212">
        <f>INDEX(Coefficients!$P$3:$P$7,MATCH(S445,Coefficients!$O$3:$O$7))</f>
        <v>50</v>
      </c>
      <c r="AE445" s="212">
        <f>INDEX(Coefficients!$P$3:$P$7,MATCH(S445,Coefficients!$O$3:$O$7)+1)</f>
        <v>41.8</v>
      </c>
      <c r="AF445" s="212">
        <f t="shared" si="598"/>
        <v>44.26</v>
      </c>
      <c r="AG445" s="136">
        <f t="shared" si="637"/>
        <v>2059</v>
      </c>
      <c r="AH445" s="137">
        <f t="shared" si="638"/>
        <v>21.780500000000004</v>
      </c>
      <c r="AI445" s="207">
        <f t="shared" si="620"/>
        <v>1224.5875000000003</v>
      </c>
      <c r="AJ445" s="213">
        <f t="shared" si="621"/>
        <v>20.409791666666671</v>
      </c>
      <c r="AK445" s="136">
        <v>71</v>
      </c>
      <c r="AL445" s="137">
        <f t="shared" si="639"/>
        <v>58.756250000000001</v>
      </c>
      <c r="AM445" s="214">
        <f t="shared" si="640"/>
        <v>1.025700658933262</v>
      </c>
      <c r="AN445" s="207">
        <f>INDEX(Coefficients!$K$3:$K$10,MATCH(S445,Coefficients!$K$3:$K$10))</f>
        <v>0.35</v>
      </c>
      <c r="AO445" s="207">
        <f>INDEX(Coefficients!$K$3:$K$10,MATCH(S445,Coefficients!$K$3:$K$10)+1)</f>
        <v>0.4</v>
      </c>
      <c r="AP445" s="207">
        <f>INDEX(Coefficients!$L$3:$L$10,MATCH(S445,Coefficients!$K$3:$K$10))</f>
        <v>0.19142307491680963</v>
      </c>
      <c r="AQ445" s="207">
        <f>INDEX(Coefficients!$L$3:$L$10,MATCH(S445,Coefficients!$K$3:$K$10)+1)</f>
        <v>0.35425563574488944</v>
      </c>
      <c r="AR445" s="214">
        <f>INDEX(Coefficients!$M$3:$M$10,MATCH(S445,Coefficients!$K$3:$K$10))</f>
        <v>0.20023799980895765</v>
      </c>
      <c r="AS445" s="214">
        <f>INDEX(Coefficients!$M$3:$M$10,MATCH(S445,Coefficients!$K$3:$K$10)+1)</f>
        <v>0.20987997823914079</v>
      </c>
      <c r="AT445" s="92">
        <f t="shared" si="622"/>
        <v>2.5655609924804158E-5</v>
      </c>
      <c r="AU445" s="140">
        <f t="shared" si="603"/>
        <v>0.20409479118103091</v>
      </c>
      <c r="AV445" s="215">
        <f t="shared" si="623"/>
        <v>1.1124255002826278E-5</v>
      </c>
      <c r="AW445" s="118">
        <f t="shared" si="624"/>
        <v>3.5104729192931866E-2</v>
      </c>
      <c r="AX445" s="136">
        <f t="shared" si="604"/>
        <v>0.71366705445737511</v>
      </c>
      <c r="AY445" s="205">
        <f t="shared" si="641"/>
        <v>84.741590689541354</v>
      </c>
      <c r="AZ445" s="137">
        <f t="shared" si="642"/>
        <v>563.44999999999959</v>
      </c>
      <c r="BA445" s="213">
        <f t="shared" si="625"/>
        <v>27307.749999999996</v>
      </c>
      <c r="BB445" s="228">
        <f t="shared" si="626"/>
        <v>8.6474541666666665E-4</v>
      </c>
      <c r="BC445" s="136" t="str">
        <f t="shared" si="607"/>
        <v>YES</v>
      </c>
      <c r="BD445" s="209">
        <f t="shared" si="643"/>
        <v>4.0625753798404727</v>
      </c>
      <c r="BE445" s="55">
        <f t="shared" si="609"/>
        <v>8.125150759680945E-2</v>
      </c>
      <c r="BF445" s="126">
        <f t="shared" si="644"/>
        <v>2.9333492368045269</v>
      </c>
      <c r="BG445" s="46">
        <f t="shared" si="627"/>
        <v>-0.8511656716567455</v>
      </c>
      <c r="BH445" s="204">
        <f>VLOOKUP(M445,Coefficients!$E$4:$I$7,3)</f>
        <v>0.43099999999999999</v>
      </c>
      <c r="BI445" s="136">
        <f t="shared" si="628"/>
        <v>7.2999999999999995E-2</v>
      </c>
      <c r="BJ445" s="50">
        <f t="shared" si="629"/>
        <v>0.44389327520833344</v>
      </c>
      <c r="BK445" s="134">
        <f t="shared" si="630"/>
        <v>25.790021670203181</v>
      </c>
      <c r="BL445" s="46"/>
      <c r="CB445" s="205" t="str">
        <f t="shared" si="645"/>
        <v>splash</v>
      </c>
      <c r="CC445" s="212">
        <f t="shared" si="646"/>
        <v>1</v>
      </c>
      <c r="CD445" s="205">
        <f>IF(CB445="atmospheric",IF(CC445&gt;=1,Coefficients!$T$5,Coefficients!$T$4),Coefficients!$T$3)</f>
        <v>7.35</v>
      </c>
      <c r="CE445" s="136">
        <f>IF(S445&lt;Coefficients!$V$3,Coefficients!$X$3-(Coefficients!$X$4-Coefficients!$X$3)*(Coefficients!$V$3-S445)/(Coefficients!$V$4-Coefficients!$V$3),IF(S445&gt;Coefficients!$V$6,(Coefficients!$X$6-Coefficients!$X$5)*(S445-Coefficients!$V$6)/(Coefficients!$V$6-Coefficients!$V$5)+Coefficients!$X$6,VLOOKUP(S445,Coefficients!$V$3:$X$6,3)))</f>
        <v>5.1999999999999975</v>
      </c>
      <c r="CF445" s="119">
        <f t="shared" si="631"/>
        <v>1.6409601519999992E-4</v>
      </c>
      <c r="CG445" s="136">
        <f>VLOOKUP(CB445,Coefficients!$Z$4:$AD$7,4,FALSE)</f>
        <v>0.26500000000000001</v>
      </c>
      <c r="CH445" s="136">
        <f>VLOOKUP(CB445,Coefficients!$Z$4:$AD$7,2,FALSE)</f>
        <v>0.37</v>
      </c>
      <c r="CI445" s="214">
        <f t="shared" si="647"/>
        <v>6.6570537625130637</v>
      </c>
      <c r="CJ445" s="47">
        <f t="shared" si="648"/>
        <v>1.0652751719488658</v>
      </c>
      <c r="CK445" s="34">
        <v>3.35</v>
      </c>
      <c r="CL445" s="52">
        <f t="shared" si="632"/>
        <v>0.31799258864145247</v>
      </c>
      <c r="CM445" s="204">
        <f>VLOOKUP(N445,Coefficients!$E$12:$I$16,3)</f>
        <v>6.0350000000000001</v>
      </c>
      <c r="CN445" s="205">
        <f t="shared" si="633"/>
        <v>7.2999999999999995E-2</v>
      </c>
      <c r="CO445" s="203">
        <f t="shared" si="634"/>
        <v>6.2155357677083352</v>
      </c>
      <c r="CP445" s="189">
        <f t="shared" si="635"/>
        <v>361.12014102013018</v>
      </c>
      <c r="DV445" s="48">
        <f t="shared" si="649"/>
        <v>2.5837377231730078E-2</v>
      </c>
    </row>
    <row r="446" spans="1:126" s="135" customFormat="1" outlineLevel="1">
      <c r="A446" s="133"/>
      <c r="B446" s="56" t="s">
        <v>89</v>
      </c>
      <c r="C446" s="56" t="s">
        <v>194</v>
      </c>
      <c r="D446" s="56">
        <v>2060</v>
      </c>
      <c r="E446" s="57">
        <f>'CSIRO Mk3.5 (Drier)'!N88</f>
        <v>21.825000000000003</v>
      </c>
      <c r="F446" s="57">
        <f>'CSIRO Mk3.5 (Drier)'!T88</f>
        <v>58.693750000000001</v>
      </c>
      <c r="G446" s="57">
        <f>'CSIRO Mk3.5 (Drier)'!L88</f>
        <v>567.5</v>
      </c>
      <c r="H446" s="146">
        <f t="shared" si="585"/>
        <v>2007</v>
      </c>
      <c r="I446" s="141" t="str">
        <f t="shared" si="586"/>
        <v>Pile No 243 @ Berth 107</v>
      </c>
      <c r="J446" s="205" t="str">
        <f t="shared" si="587"/>
        <v>splash</v>
      </c>
      <c r="K446" s="212">
        <f t="shared" si="588"/>
        <v>1</v>
      </c>
      <c r="L446" s="146" t="str">
        <f t="shared" si="589"/>
        <v>C1</v>
      </c>
      <c r="M446" s="146" t="str">
        <f t="shared" si="590"/>
        <v>CB4</v>
      </c>
      <c r="N446" s="146" t="str">
        <f t="shared" si="591"/>
        <v>CL5</v>
      </c>
      <c r="O446" s="146">
        <f t="shared" si="592"/>
        <v>0</v>
      </c>
      <c r="P446" s="146">
        <f t="shared" si="593"/>
        <v>50</v>
      </c>
      <c r="Q446" s="146">
        <f t="shared" si="594"/>
        <v>1200</v>
      </c>
      <c r="R446" s="146">
        <f t="shared" si="595"/>
        <v>60</v>
      </c>
      <c r="S446" s="146">
        <f t="shared" si="596"/>
        <v>0.37</v>
      </c>
      <c r="T446" s="146">
        <f t="shared" si="597"/>
        <v>310</v>
      </c>
      <c r="U446" s="205"/>
      <c r="V446" s="237">
        <f t="shared" si="616"/>
        <v>8.1849375779816477E-2</v>
      </c>
      <c r="W446" s="214">
        <f t="shared" si="617"/>
        <v>2.9632426459548782</v>
      </c>
      <c r="X446" s="205"/>
      <c r="Y446" s="238">
        <f t="shared" si="618"/>
        <v>0.32323467426243291</v>
      </c>
      <c r="Z446" s="214">
        <f t="shared" si="619"/>
        <v>1.0828361587791502</v>
      </c>
      <c r="AA446" s="205"/>
      <c r="AB446" s="207">
        <f>INDEX(Coefficients!$O$3:$O$7,MATCH(S446,Coefficients!$O$3:$O$7))</f>
        <v>0.3</v>
      </c>
      <c r="AC446" s="207">
        <f>INDEX(Coefficients!$O$3:$O$7,MATCH(S446,Coefficients!$O$3:$O$7)+1)</f>
        <v>0.4</v>
      </c>
      <c r="AD446" s="212">
        <f>INDEX(Coefficients!$P$3:$P$7,MATCH(S446,Coefficients!$O$3:$O$7))</f>
        <v>50</v>
      </c>
      <c r="AE446" s="212">
        <f>INDEX(Coefficients!$P$3:$P$7,MATCH(S446,Coefficients!$O$3:$O$7)+1)</f>
        <v>41.8</v>
      </c>
      <c r="AF446" s="212">
        <f t="shared" si="598"/>
        <v>44.26</v>
      </c>
      <c r="AG446" s="136">
        <f t="shared" si="637"/>
        <v>2060</v>
      </c>
      <c r="AH446" s="137">
        <f t="shared" si="638"/>
        <v>21.825000000000003</v>
      </c>
      <c r="AI446" s="207">
        <f t="shared" si="620"/>
        <v>1246.4125000000004</v>
      </c>
      <c r="AJ446" s="213">
        <f t="shared" si="621"/>
        <v>20.432991803278693</v>
      </c>
      <c r="AK446" s="136">
        <v>72</v>
      </c>
      <c r="AL446" s="137">
        <f t="shared" si="639"/>
        <v>58.693750000000001</v>
      </c>
      <c r="AM446" s="214">
        <f t="shared" si="640"/>
        <v>1.027173108952506</v>
      </c>
      <c r="AN446" s="207">
        <f>INDEX(Coefficients!$K$3:$K$10,MATCH(S446,Coefficients!$K$3:$K$10))</f>
        <v>0.35</v>
      </c>
      <c r="AO446" s="207">
        <f>INDEX(Coefficients!$K$3:$K$10,MATCH(S446,Coefficients!$K$3:$K$10)+1)</f>
        <v>0.4</v>
      </c>
      <c r="AP446" s="207">
        <f>INDEX(Coefficients!$L$3:$L$10,MATCH(S446,Coefficients!$K$3:$K$10))</f>
        <v>0.19142307491680963</v>
      </c>
      <c r="AQ446" s="207">
        <f>INDEX(Coefficients!$L$3:$L$10,MATCH(S446,Coefficients!$K$3:$K$10)+1)</f>
        <v>0.35425563574488944</v>
      </c>
      <c r="AR446" s="214">
        <f>INDEX(Coefficients!$M$3:$M$10,MATCH(S446,Coefficients!$K$3:$K$10))</f>
        <v>0.20023799980895765</v>
      </c>
      <c r="AS446" s="214">
        <f>INDEX(Coefficients!$M$3:$M$10,MATCH(S446,Coefficients!$K$3:$K$10)+1)</f>
        <v>0.20987997823914079</v>
      </c>
      <c r="AT446" s="92">
        <f t="shared" si="622"/>
        <v>2.5655609924804158E-5</v>
      </c>
      <c r="AU446" s="140">
        <f t="shared" si="603"/>
        <v>0.20409479118103091</v>
      </c>
      <c r="AV446" s="215">
        <f t="shared" si="623"/>
        <v>1.1086790064670943E-5</v>
      </c>
      <c r="AW446" s="118">
        <f t="shared" si="624"/>
        <v>3.4986501364835616E-2</v>
      </c>
      <c r="AX446" s="136">
        <f t="shared" si="604"/>
        <v>0.71366705445737511</v>
      </c>
      <c r="AY446" s="205">
        <f t="shared" si="641"/>
        <v>84.741590689541354</v>
      </c>
      <c r="AZ446" s="137">
        <f t="shared" si="642"/>
        <v>567.5</v>
      </c>
      <c r="BA446" s="213">
        <f t="shared" si="625"/>
        <v>27875.249999999996</v>
      </c>
      <c r="BB446" s="228">
        <f t="shared" si="626"/>
        <v>8.6824549180327857E-4</v>
      </c>
      <c r="BC446" s="136" t="str">
        <f t="shared" si="607"/>
        <v>YES</v>
      </c>
      <c r="BD446" s="209">
        <f t="shared" si="643"/>
        <v>4.092468788990824</v>
      </c>
      <c r="BE446" s="55">
        <f t="shared" si="609"/>
        <v>8.1849375779816477E-2</v>
      </c>
      <c r="BF446" s="126">
        <f t="shared" si="644"/>
        <v>2.9632426459548782</v>
      </c>
      <c r="BG446" s="46">
        <f t="shared" si="627"/>
        <v>-0.85198611530924206</v>
      </c>
      <c r="BH446" s="204">
        <f>VLOOKUP(M446,Coefficients!$E$4:$I$7,3)</f>
        <v>0.43099999999999999</v>
      </c>
      <c r="BI446" s="136">
        <f t="shared" si="628"/>
        <v>7.2999999999999995E-2</v>
      </c>
      <c r="BJ446" s="50">
        <f t="shared" si="629"/>
        <v>0.4446232211065575</v>
      </c>
      <c r="BK446" s="134">
        <f t="shared" si="630"/>
        <v>26.234644891309738</v>
      </c>
      <c r="BL446" s="46"/>
      <c r="CB446" s="205" t="str">
        <f t="shared" si="645"/>
        <v>splash</v>
      </c>
      <c r="CC446" s="212">
        <f t="shared" si="646"/>
        <v>1</v>
      </c>
      <c r="CD446" s="205">
        <f>IF(CB446="atmospheric",IF(CC446&gt;=1,Coefficients!$T$5,Coefficients!$T$4),Coefficients!$T$3)</f>
        <v>7.35</v>
      </c>
      <c r="CE446" s="136">
        <f>IF(S446&lt;Coefficients!$V$3,Coefficients!$X$3-(Coefficients!$X$4-Coefficients!$X$3)*(Coefficients!$V$3-S446)/(Coefficients!$V$4-Coefficients!$V$3),IF(S446&gt;Coefficients!$V$6,(Coefficients!$X$6-Coefficients!$X$5)*(S446-Coefficients!$V$6)/(Coefficients!$V$6-Coefficients!$V$5)+Coefficients!$X$6,VLOOKUP(S446,Coefficients!$V$3:$X$6,3)))</f>
        <v>5.1999999999999975</v>
      </c>
      <c r="CF446" s="119">
        <f t="shared" si="631"/>
        <v>1.6409601519999992E-4</v>
      </c>
      <c r="CG446" s="136">
        <f>VLOOKUP(CB446,Coefficients!$Z$4:$AD$7,4,FALSE)</f>
        <v>0.26500000000000001</v>
      </c>
      <c r="CH446" s="136">
        <f>VLOOKUP(CB446,Coefficients!$Z$4:$AD$7,2,FALSE)</f>
        <v>0.37</v>
      </c>
      <c r="CI446" s="214">
        <f t="shared" si="647"/>
        <v>6.6560824510519527</v>
      </c>
      <c r="CJ446" s="47">
        <f t="shared" si="648"/>
        <v>1.0828361587791502</v>
      </c>
      <c r="CK446" s="34">
        <v>3.35</v>
      </c>
      <c r="CL446" s="52">
        <f t="shared" si="632"/>
        <v>0.32323467426243291</v>
      </c>
      <c r="CM446" s="204">
        <f>VLOOKUP(N446,Coefficients!$E$12:$I$16,3)</f>
        <v>6.0350000000000001</v>
      </c>
      <c r="CN446" s="205">
        <f t="shared" si="633"/>
        <v>7.2999999999999995E-2</v>
      </c>
      <c r="CO446" s="203">
        <f t="shared" si="634"/>
        <v>6.2257567038934445</v>
      </c>
      <c r="CP446" s="189">
        <f t="shared" si="635"/>
        <v>367.34589772402364</v>
      </c>
      <c r="DV446" s="48">
        <f t="shared" si="649"/>
        <v>2.6456556318772445E-2</v>
      </c>
    </row>
    <row r="447" spans="1:126" s="135" customFormat="1" outlineLevel="1">
      <c r="A447" s="133"/>
      <c r="B447" s="56" t="s">
        <v>89</v>
      </c>
      <c r="C447" s="56" t="s">
        <v>194</v>
      </c>
      <c r="D447" s="56">
        <v>2061</v>
      </c>
      <c r="E447" s="57">
        <f>'CSIRO Mk3.5 (Drier)'!N89</f>
        <v>21.869500000000002</v>
      </c>
      <c r="F447" s="57">
        <f>'CSIRO Mk3.5 (Drier)'!T89</f>
        <v>58.631250000000001</v>
      </c>
      <c r="G447" s="57">
        <f>'CSIRO Mk3.5 (Drier)'!L89</f>
        <v>571.35</v>
      </c>
      <c r="H447" s="146">
        <f t="shared" si="585"/>
        <v>2007</v>
      </c>
      <c r="I447" s="141" t="str">
        <f t="shared" si="586"/>
        <v>Pile No 243 @ Berth 107</v>
      </c>
      <c r="J447" s="205" t="str">
        <f t="shared" si="587"/>
        <v>splash</v>
      </c>
      <c r="K447" s="212">
        <f t="shared" si="588"/>
        <v>1</v>
      </c>
      <c r="L447" s="146" t="str">
        <f t="shared" si="589"/>
        <v>C1</v>
      </c>
      <c r="M447" s="146" t="str">
        <f t="shared" si="590"/>
        <v>CB4</v>
      </c>
      <c r="N447" s="146" t="str">
        <f t="shared" si="591"/>
        <v>CL5</v>
      </c>
      <c r="O447" s="146">
        <f t="shared" si="592"/>
        <v>0</v>
      </c>
      <c r="P447" s="146">
        <f t="shared" si="593"/>
        <v>50</v>
      </c>
      <c r="Q447" s="146">
        <f t="shared" si="594"/>
        <v>1200</v>
      </c>
      <c r="R447" s="146">
        <f t="shared" si="595"/>
        <v>60</v>
      </c>
      <c r="S447" s="146">
        <f t="shared" si="596"/>
        <v>0.37</v>
      </c>
      <c r="T447" s="146">
        <f t="shared" si="597"/>
        <v>310</v>
      </c>
      <c r="U447" s="205"/>
      <c r="V447" s="237">
        <f t="shared" si="616"/>
        <v>8.2444966403590544E-2</v>
      </c>
      <c r="W447" s="214">
        <f t="shared" si="617"/>
        <v>2.9930221771435814</v>
      </c>
      <c r="X447" s="205"/>
      <c r="Y447" s="238">
        <f t="shared" si="618"/>
        <v>0.32843442784228671</v>
      </c>
      <c r="Z447" s="214">
        <f t="shared" si="619"/>
        <v>1.1002553332716605</v>
      </c>
      <c r="AA447" s="205"/>
      <c r="AB447" s="207">
        <f>INDEX(Coefficients!$O$3:$O$7,MATCH(S447,Coefficients!$O$3:$O$7))</f>
        <v>0.3</v>
      </c>
      <c r="AC447" s="207">
        <f>INDEX(Coefficients!$O$3:$O$7,MATCH(S447,Coefficients!$O$3:$O$7)+1)</f>
        <v>0.4</v>
      </c>
      <c r="AD447" s="212">
        <f>INDEX(Coefficients!$P$3:$P$7,MATCH(S447,Coefficients!$O$3:$O$7))</f>
        <v>50</v>
      </c>
      <c r="AE447" s="212">
        <f>INDEX(Coefficients!$P$3:$P$7,MATCH(S447,Coefficients!$O$3:$O$7)+1)</f>
        <v>41.8</v>
      </c>
      <c r="AF447" s="212">
        <f t="shared" si="598"/>
        <v>44.26</v>
      </c>
      <c r="AG447" s="136">
        <f t="shared" si="637"/>
        <v>2061</v>
      </c>
      <c r="AH447" s="137">
        <f t="shared" si="638"/>
        <v>21.869500000000002</v>
      </c>
      <c r="AI447" s="207">
        <f t="shared" si="620"/>
        <v>1268.2820000000004</v>
      </c>
      <c r="AJ447" s="213">
        <f t="shared" si="621"/>
        <v>20.456161290322587</v>
      </c>
      <c r="AK447" s="136">
        <v>73</v>
      </c>
      <c r="AL447" s="137">
        <f t="shared" si="639"/>
        <v>58.631250000000001</v>
      </c>
      <c r="AM447" s="214">
        <f t="shared" si="640"/>
        <v>1.028645490464035</v>
      </c>
      <c r="AN447" s="207">
        <f>INDEX(Coefficients!$K$3:$K$10,MATCH(S447,Coefficients!$K$3:$K$10))</f>
        <v>0.35</v>
      </c>
      <c r="AO447" s="207">
        <f>INDEX(Coefficients!$K$3:$K$10,MATCH(S447,Coefficients!$K$3:$K$10)+1)</f>
        <v>0.4</v>
      </c>
      <c r="AP447" s="207">
        <f>INDEX(Coefficients!$L$3:$L$10,MATCH(S447,Coefficients!$K$3:$K$10))</f>
        <v>0.19142307491680963</v>
      </c>
      <c r="AQ447" s="207">
        <f>INDEX(Coefficients!$L$3:$L$10,MATCH(S447,Coefficients!$K$3:$K$10)+1)</f>
        <v>0.35425563574488944</v>
      </c>
      <c r="AR447" s="214">
        <f>INDEX(Coefficients!$M$3:$M$10,MATCH(S447,Coefficients!$K$3:$K$10))</f>
        <v>0.20023799980895765</v>
      </c>
      <c r="AS447" s="214">
        <f>INDEX(Coefficients!$M$3:$M$10,MATCH(S447,Coefficients!$K$3:$K$10)+1)</f>
        <v>0.20987997823914079</v>
      </c>
      <c r="AT447" s="92">
        <f t="shared" si="622"/>
        <v>2.5655609924804158E-5</v>
      </c>
      <c r="AU447" s="140">
        <f t="shared" si="603"/>
        <v>0.20409479118103091</v>
      </c>
      <c r="AV447" s="215">
        <f t="shared" si="623"/>
        <v>1.1050057457565984E-5</v>
      </c>
      <c r="AW447" s="118">
        <f t="shared" si="624"/>
        <v>3.4870584548415788E-2</v>
      </c>
      <c r="AX447" s="136">
        <f t="shared" si="604"/>
        <v>0.71366705445737511</v>
      </c>
      <c r="AY447" s="205">
        <f t="shared" si="641"/>
        <v>84.741590689541354</v>
      </c>
      <c r="AZ447" s="137">
        <f t="shared" si="642"/>
        <v>571.35</v>
      </c>
      <c r="BA447" s="213">
        <f t="shared" si="625"/>
        <v>28446.599999999995</v>
      </c>
      <c r="BB447" s="228">
        <f t="shared" si="626"/>
        <v>8.7175064516129019E-4</v>
      </c>
      <c r="BC447" s="136" t="str">
        <f t="shared" si="607"/>
        <v>YES</v>
      </c>
      <c r="BD447" s="209">
        <f t="shared" si="643"/>
        <v>4.1222483201795272</v>
      </c>
      <c r="BE447" s="55">
        <f t="shared" si="609"/>
        <v>8.2444966403590544E-2</v>
      </c>
      <c r="BF447" s="126">
        <f t="shared" si="644"/>
        <v>2.9930221771435814</v>
      </c>
      <c r="BG447" s="46">
        <f t="shared" si="627"/>
        <v>-0.85278317651608126</v>
      </c>
      <c r="BH447" s="204">
        <f>VLOOKUP(M447,Coefficients!$E$4:$I$7,3)</f>
        <v>0.43099999999999999</v>
      </c>
      <c r="BI447" s="136">
        <f t="shared" si="628"/>
        <v>7.2999999999999995E-2</v>
      </c>
      <c r="BJ447" s="50">
        <f t="shared" si="629"/>
        <v>0.44535220267741954</v>
      </c>
      <c r="BK447" s="134">
        <f t="shared" si="630"/>
        <v>26.679997093987158</v>
      </c>
      <c r="BL447" s="46"/>
      <c r="CB447" s="205" t="str">
        <f t="shared" si="645"/>
        <v>splash</v>
      </c>
      <c r="CC447" s="212">
        <f t="shared" si="646"/>
        <v>1</v>
      </c>
      <c r="CD447" s="205">
        <f>IF(CB447="atmospheric",IF(CC447&gt;=1,Coefficients!$T$5,Coefficients!$T$4),Coefficients!$T$3)</f>
        <v>7.35</v>
      </c>
      <c r="CE447" s="136">
        <f>IF(S447&lt;Coefficients!$V$3,Coefficients!$X$3-(Coefficients!$X$4-Coefficients!$X$3)*(Coefficients!$V$3-S447)/(Coefficients!$V$4-Coefficients!$V$3),IF(S447&gt;Coefficients!$V$6,(Coefficients!$X$6-Coefficients!$X$5)*(S447-Coefficients!$V$6)/(Coefficients!$V$6-Coefficients!$V$5)+Coefficients!$X$6,VLOOKUP(S447,Coefficients!$V$3:$X$6,3)))</f>
        <v>5.1999999999999975</v>
      </c>
      <c r="CF447" s="119">
        <f t="shared" si="631"/>
        <v>1.6409601519999992E-4</v>
      </c>
      <c r="CG447" s="136">
        <f>VLOOKUP(CB447,Coefficients!$Z$4:$AD$7,4,FALSE)</f>
        <v>0.26500000000000001</v>
      </c>
      <c r="CH447" s="136">
        <f>VLOOKUP(CB447,Coefficients!$Z$4:$AD$7,2,FALSE)</f>
        <v>0.37</v>
      </c>
      <c r="CI447" s="214">
        <f t="shared" si="647"/>
        <v>6.6551065092084132</v>
      </c>
      <c r="CJ447" s="47">
        <f t="shared" si="648"/>
        <v>1.1002553332716605</v>
      </c>
      <c r="CK447" s="34">
        <v>3.35</v>
      </c>
      <c r="CL447" s="52">
        <f t="shared" si="632"/>
        <v>0.32843442784228671</v>
      </c>
      <c r="CM447" s="204">
        <f>VLOOKUP(N447,Coefficients!$E$12:$I$16,3)</f>
        <v>6.0350000000000001</v>
      </c>
      <c r="CN447" s="205">
        <f t="shared" si="633"/>
        <v>7.2999999999999995E-2</v>
      </c>
      <c r="CO447" s="203">
        <f t="shared" si="634"/>
        <v>6.2359641372580672</v>
      </c>
      <c r="CP447" s="189">
        <f t="shared" si="635"/>
        <v>373.58186186128171</v>
      </c>
      <c r="DV447" s="48">
        <f t="shared" si="649"/>
        <v>2.7077765369239813E-2</v>
      </c>
    </row>
    <row r="448" spans="1:126" s="135" customFormat="1" outlineLevel="1">
      <c r="A448" s="133"/>
      <c r="B448" s="56" t="s">
        <v>89</v>
      </c>
      <c r="C448" s="56" t="s">
        <v>194</v>
      </c>
      <c r="D448" s="56">
        <v>2062</v>
      </c>
      <c r="E448" s="57">
        <f>'CSIRO Mk3.5 (Drier)'!N90</f>
        <v>21.914000000000005</v>
      </c>
      <c r="F448" s="57">
        <f>'CSIRO Mk3.5 (Drier)'!T90</f>
        <v>58.568750000000001</v>
      </c>
      <c r="G448" s="57">
        <f>'CSIRO Mk3.5 (Drier)'!L90</f>
        <v>575.20000000000005</v>
      </c>
      <c r="H448" s="146">
        <f t="shared" si="585"/>
        <v>2007</v>
      </c>
      <c r="I448" s="141" t="str">
        <f t="shared" si="586"/>
        <v>Pile No 243 @ Berth 107</v>
      </c>
      <c r="J448" s="205" t="str">
        <f t="shared" si="587"/>
        <v>splash</v>
      </c>
      <c r="K448" s="212">
        <f t="shared" si="588"/>
        <v>1</v>
      </c>
      <c r="L448" s="146" t="str">
        <f t="shared" si="589"/>
        <v>C1</v>
      </c>
      <c r="M448" s="146" t="str">
        <f t="shared" si="590"/>
        <v>CB4</v>
      </c>
      <c r="N448" s="146" t="str">
        <f t="shared" si="591"/>
        <v>CL5</v>
      </c>
      <c r="O448" s="146">
        <f t="shared" si="592"/>
        <v>0</v>
      </c>
      <c r="P448" s="146">
        <f t="shared" si="593"/>
        <v>50</v>
      </c>
      <c r="Q448" s="146">
        <f t="shared" si="594"/>
        <v>1200</v>
      </c>
      <c r="R448" s="146">
        <f t="shared" si="595"/>
        <v>60</v>
      </c>
      <c r="S448" s="146">
        <f t="shared" si="596"/>
        <v>0.37</v>
      </c>
      <c r="T448" s="146">
        <f t="shared" si="597"/>
        <v>310</v>
      </c>
      <c r="U448" s="205"/>
      <c r="V448" s="237">
        <f t="shared" si="616"/>
        <v>8.3038359429108727E-2</v>
      </c>
      <c r="W448" s="214">
        <f t="shared" si="617"/>
        <v>3.0226918284194904</v>
      </c>
      <c r="X448" s="205"/>
      <c r="Y448" s="238">
        <f t="shared" si="618"/>
        <v>0.33359228002661218</v>
      </c>
      <c r="Z448" s="214">
        <f t="shared" si="619"/>
        <v>1.1175341380891508</v>
      </c>
      <c r="AA448" s="205"/>
      <c r="AB448" s="207">
        <f>INDEX(Coefficients!$O$3:$O$7,MATCH(S448,Coefficients!$O$3:$O$7))</f>
        <v>0.3</v>
      </c>
      <c r="AC448" s="207">
        <f>INDEX(Coefficients!$O$3:$O$7,MATCH(S448,Coefficients!$O$3:$O$7)+1)</f>
        <v>0.4</v>
      </c>
      <c r="AD448" s="212">
        <f>INDEX(Coefficients!$P$3:$P$7,MATCH(S448,Coefficients!$O$3:$O$7))</f>
        <v>50</v>
      </c>
      <c r="AE448" s="212">
        <f>INDEX(Coefficients!$P$3:$P$7,MATCH(S448,Coefficients!$O$3:$O$7)+1)</f>
        <v>41.8</v>
      </c>
      <c r="AF448" s="212">
        <f t="shared" si="598"/>
        <v>44.26</v>
      </c>
      <c r="AG448" s="136">
        <f t="shared" si="637"/>
        <v>2062</v>
      </c>
      <c r="AH448" s="137">
        <f t="shared" si="638"/>
        <v>21.914000000000005</v>
      </c>
      <c r="AI448" s="207">
        <f t="shared" si="620"/>
        <v>1290.1960000000004</v>
      </c>
      <c r="AJ448" s="213">
        <f t="shared" si="621"/>
        <v>20.479301587301592</v>
      </c>
      <c r="AK448" s="136">
        <v>74</v>
      </c>
      <c r="AL448" s="137">
        <f t="shared" si="639"/>
        <v>58.568750000000001</v>
      </c>
      <c r="AM448" s="214">
        <f t="shared" si="640"/>
        <v>1.0301178910239535</v>
      </c>
      <c r="AN448" s="207">
        <f>INDEX(Coefficients!$K$3:$K$10,MATCH(S448,Coefficients!$K$3:$K$10))</f>
        <v>0.35</v>
      </c>
      <c r="AO448" s="207">
        <f>INDEX(Coefficients!$K$3:$K$10,MATCH(S448,Coefficients!$K$3:$K$10)+1)</f>
        <v>0.4</v>
      </c>
      <c r="AP448" s="207">
        <f>INDEX(Coefficients!$L$3:$L$10,MATCH(S448,Coefficients!$K$3:$K$10))</f>
        <v>0.19142307491680963</v>
      </c>
      <c r="AQ448" s="207">
        <f>INDEX(Coefficients!$L$3:$L$10,MATCH(S448,Coefficients!$K$3:$K$10)+1)</f>
        <v>0.35425563574488944</v>
      </c>
      <c r="AR448" s="214">
        <f>INDEX(Coefficients!$M$3:$M$10,MATCH(S448,Coefficients!$K$3:$K$10))</f>
        <v>0.20023799980895765</v>
      </c>
      <c r="AS448" s="214">
        <f>INDEX(Coefficients!$M$3:$M$10,MATCH(S448,Coefficients!$K$3:$K$10)+1)</f>
        <v>0.20987997823914079</v>
      </c>
      <c r="AT448" s="92">
        <f t="shared" si="622"/>
        <v>2.5655609924804158E-5</v>
      </c>
      <c r="AU448" s="140">
        <f t="shared" si="603"/>
        <v>0.20409479118103091</v>
      </c>
      <c r="AV448" s="215">
        <f t="shared" si="623"/>
        <v>1.1014031396153924E-5</v>
      </c>
      <c r="AW448" s="118">
        <f t="shared" si="624"/>
        <v>3.4756897373010603E-2</v>
      </c>
      <c r="AX448" s="136">
        <f t="shared" si="604"/>
        <v>0.71366705445737511</v>
      </c>
      <c r="AY448" s="205">
        <f t="shared" si="641"/>
        <v>84.741590689541354</v>
      </c>
      <c r="AZ448" s="137">
        <f t="shared" si="642"/>
        <v>575.20000000000005</v>
      </c>
      <c r="BA448" s="213">
        <f t="shared" si="625"/>
        <v>29021.799999999996</v>
      </c>
      <c r="BB448" s="228">
        <f t="shared" si="626"/>
        <v>8.7526063492063483E-4</v>
      </c>
      <c r="BC448" s="136" t="str">
        <f t="shared" si="607"/>
        <v>YES</v>
      </c>
      <c r="BD448" s="209">
        <f t="shared" si="643"/>
        <v>4.1519179714554362</v>
      </c>
      <c r="BE448" s="55">
        <f t="shared" si="609"/>
        <v>8.3038359429108727E-2</v>
      </c>
      <c r="BF448" s="126">
        <f t="shared" si="644"/>
        <v>3.0226918284194904</v>
      </c>
      <c r="BG448" s="46">
        <f t="shared" si="627"/>
        <v>-0.85355782385032175</v>
      </c>
      <c r="BH448" s="204">
        <f>VLOOKUP(M448,Coefficients!$E$4:$I$7,3)</f>
        <v>0.43099999999999999</v>
      </c>
      <c r="BI448" s="136">
        <f t="shared" si="628"/>
        <v>7.2999999999999995E-2</v>
      </c>
      <c r="BJ448" s="50">
        <f t="shared" si="629"/>
        <v>0.44608026584126997</v>
      </c>
      <c r="BK448" s="134">
        <f t="shared" si="630"/>
        <v>27.126077359828429</v>
      </c>
      <c r="BL448" s="46"/>
      <c r="CB448" s="205" t="str">
        <f t="shared" si="645"/>
        <v>splash</v>
      </c>
      <c r="CC448" s="212">
        <f t="shared" si="646"/>
        <v>1</v>
      </c>
      <c r="CD448" s="205">
        <f>IF(CB448="atmospheric",IF(CC448&gt;=1,Coefficients!$T$5,Coefficients!$T$4),Coefficients!$T$3)</f>
        <v>7.35</v>
      </c>
      <c r="CE448" s="136">
        <f>IF(S448&lt;Coefficients!$V$3,Coefficients!$X$3-(Coefficients!$X$4-Coefficients!$X$3)*(Coefficients!$V$3-S448)/(Coefficients!$V$4-Coefficients!$V$3),IF(S448&gt;Coefficients!$V$6,(Coefficients!$X$6-Coefficients!$X$5)*(S448-Coefficients!$V$6)/(Coefficients!$V$6-Coefficients!$V$5)+Coefficients!$X$6,VLOOKUP(S448,Coefficients!$V$3:$X$6,3)))</f>
        <v>5.1999999999999975</v>
      </c>
      <c r="CF448" s="119">
        <f t="shared" si="631"/>
        <v>1.6409601519999992E-4</v>
      </c>
      <c r="CG448" s="136">
        <f>VLOOKUP(CB448,Coefficients!$Z$4:$AD$7,4,FALSE)</f>
        <v>0.26500000000000001</v>
      </c>
      <c r="CH448" s="136">
        <f>VLOOKUP(CB448,Coefficients!$Z$4:$AD$7,2,FALSE)</f>
        <v>0.37</v>
      </c>
      <c r="CI448" s="214">
        <f t="shared" si="647"/>
        <v>6.654126216969642</v>
      </c>
      <c r="CJ448" s="47">
        <f t="shared" si="648"/>
        <v>1.1175341380891508</v>
      </c>
      <c r="CK448" s="34">
        <v>3.35</v>
      </c>
      <c r="CL448" s="52">
        <f t="shared" si="632"/>
        <v>0.33359228002661218</v>
      </c>
      <c r="CM448" s="204">
        <f>VLOOKUP(N448,Coefficients!$E$12:$I$16,3)</f>
        <v>6.0350000000000001</v>
      </c>
      <c r="CN448" s="205">
        <f t="shared" si="633"/>
        <v>7.2999999999999995E-2</v>
      </c>
      <c r="CO448" s="203">
        <f t="shared" si="634"/>
        <v>6.2461587107936527</v>
      </c>
      <c r="CP448" s="189">
        <f t="shared" si="635"/>
        <v>379.82802057207539</v>
      </c>
      <c r="DV448" s="48">
        <f t="shared" si="649"/>
        <v>2.7700955651625711E-2</v>
      </c>
    </row>
    <row r="449" spans="1:126" s="135" customFormat="1" outlineLevel="1">
      <c r="A449" s="133"/>
      <c r="B449" s="56" t="s">
        <v>89</v>
      </c>
      <c r="C449" s="56" t="s">
        <v>194</v>
      </c>
      <c r="D449" s="56">
        <v>2063</v>
      </c>
      <c r="E449" s="57">
        <f>'CSIRO Mk3.5 (Drier)'!N91</f>
        <v>21.958500000000004</v>
      </c>
      <c r="F449" s="57">
        <f>'CSIRO Mk3.5 (Drier)'!T91</f>
        <v>58.506250000000001</v>
      </c>
      <c r="G449" s="57">
        <f>'CSIRO Mk3.5 (Drier)'!L91</f>
        <v>579.05000000000007</v>
      </c>
      <c r="H449" s="146">
        <f t="shared" si="585"/>
        <v>2007</v>
      </c>
      <c r="I449" s="141" t="str">
        <f t="shared" si="586"/>
        <v>Pile No 243 @ Berth 107</v>
      </c>
      <c r="J449" s="205" t="str">
        <f t="shared" si="587"/>
        <v>splash</v>
      </c>
      <c r="K449" s="212">
        <f t="shared" si="588"/>
        <v>1</v>
      </c>
      <c r="L449" s="146" t="str">
        <f t="shared" si="589"/>
        <v>C1</v>
      </c>
      <c r="M449" s="146" t="str">
        <f t="shared" si="590"/>
        <v>CB4</v>
      </c>
      <c r="N449" s="146" t="str">
        <f t="shared" si="591"/>
        <v>CL5</v>
      </c>
      <c r="O449" s="146">
        <f t="shared" si="592"/>
        <v>0</v>
      </c>
      <c r="P449" s="146">
        <f t="shared" si="593"/>
        <v>50</v>
      </c>
      <c r="Q449" s="146">
        <f t="shared" si="594"/>
        <v>1200</v>
      </c>
      <c r="R449" s="146">
        <f t="shared" si="595"/>
        <v>60</v>
      </c>
      <c r="S449" s="146">
        <f t="shared" si="596"/>
        <v>0.37</v>
      </c>
      <c r="T449" s="146">
        <f t="shared" si="597"/>
        <v>310</v>
      </c>
      <c r="U449" s="205"/>
      <c r="V449" s="237">
        <f t="shared" si="616"/>
        <v>8.3629631280234595E-2</v>
      </c>
      <c r="W449" s="214">
        <f t="shared" si="617"/>
        <v>3.0522554209757837</v>
      </c>
      <c r="X449" s="205"/>
      <c r="Y449" s="238">
        <f t="shared" si="618"/>
        <v>0.33870884324518807</v>
      </c>
      <c r="Z449" s="214">
        <f t="shared" si="619"/>
        <v>1.1346746248713802</v>
      </c>
      <c r="AA449" s="205"/>
      <c r="AB449" s="207">
        <f>INDEX(Coefficients!$O$3:$O$7,MATCH(S449,Coefficients!$O$3:$O$7))</f>
        <v>0.3</v>
      </c>
      <c r="AC449" s="207">
        <f>INDEX(Coefficients!$O$3:$O$7,MATCH(S449,Coefficients!$O$3:$O$7)+1)</f>
        <v>0.4</v>
      </c>
      <c r="AD449" s="212">
        <f>INDEX(Coefficients!$P$3:$P$7,MATCH(S449,Coefficients!$O$3:$O$7))</f>
        <v>50</v>
      </c>
      <c r="AE449" s="212">
        <f>INDEX(Coefficients!$P$3:$P$7,MATCH(S449,Coefficients!$O$3:$O$7)+1)</f>
        <v>41.8</v>
      </c>
      <c r="AF449" s="212">
        <f t="shared" si="598"/>
        <v>44.26</v>
      </c>
      <c r="AG449" s="136">
        <f t="shared" si="637"/>
        <v>2063</v>
      </c>
      <c r="AH449" s="137">
        <f t="shared" si="638"/>
        <v>21.958500000000004</v>
      </c>
      <c r="AI449" s="207">
        <f t="shared" si="620"/>
        <v>1312.1545000000003</v>
      </c>
      <c r="AJ449" s="213">
        <f t="shared" si="621"/>
        <v>20.502414062500005</v>
      </c>
      <c r="AK449" s="136">
        <v>75</v>
      </c>
      <c r="AL449" s="137">
        <f t="shared" si="639"/>
        <v>58.506250000000001</v>
      </c>
      <c r="AM449" s="214">
        <f t="shared" si="640"/>
        <v>1.0315903928410666</v>
      </c>
      <c r="AN449" s="207">
        <f>INDEX(Coefficients!$K$3:$K$10,MATCH(S449,Coefficients!$K$3:$K$10))</f>
        <v>0.35</v>
      </c>
      <c r="AO449" s="207">
        <f>INDEX(Coefficients!$K$3:$K$10,MATCH(S449,Coefficients!$K$3:$K$10)+1)</f>
        <v>0.4</v>
      </c>
      <c r="AP449" s="207">
        <f>INDEX(Coefficients!$L$3:$L$10,MATCH(S449,Coefficients!$K$3:$K$10))</f>
        <v>0.19142307491680963</v>
      </c>
      <c r="AQ449" s="207">
        <f>INDEX(Coefficients!$L$3:$L$10,MATCH(S449,Coefficients!$K$3:$K$10)+1)</f>
        <v>0.35425563574488944</v>
      </c>
      <c r="AR449" s="214">
        <f>INDEX(Coefficients!$M$3:$M$10,MATCH(S449,Coefficients!$K$3:$K$10))</f>
        <v>0.20023799980895765</v>
      </c>
      <c r="AS449" s="214">
        <f>INDEX(Coefficients!$M$3:$M$10,MATCH(S449,Coefficients!$K$3:$K$10)+1)</f>
        <v>0.20987997823914079</v>
      </c>
      <c r="AT449" s="92">
        <f t="shared" si="622"/>
        <v>2.5655609924804158E-5</v>
      </c>
      <c r="AU449" s="140">
        <f t="shared" si="603"/>
        <v>0.20409479118103091</v>
      </c>
      <c r="AV449" s="215">
        <f t="shared" si="623"/>
        <v>1.0978687394163993E-5</v>
      </c>
      <c r="AW449" s="118">
        <f t="shared" si="624"/>
        <v>3.4645362567476599E-2</v>
      </c>
      <c r="AX449" s="136">
        <f t="shared" si="604"/>
        <v>0.71366705445737511</v>
      </c>
      <c r="AY449" s="205">
        <f t="shared" si="641"/>
        <v>84.741590689541354</v>
      </c>
      <c r="AZ449" s="137">
        <f t="shared" si="642"/>
        <v>579.05000000000007</v>
      </c>
      <c r="BA449" s="213">
        <f t="shared" si="625"/>
        <v>29600.849999999995</v>
      </c>
      <c r="BB449" s="228">
        <f t="shared" si="626"/>
        <v>8.7877523437499981E-4</v>
      </c>
      <c r="BC449" s="136" t="str">
        <f t="shared" si="607"/>
        <v>YES</v>
      </c>
      <c r="BD449" s="209">
        <f t="shared" si="643"/>
        <v>4.1814815640117295</v>
      </c>
      <c r="BE449" s="55">
        <f t="shared" si="609"/>
        <v>8.3629631280234595E-2</v>
      </c>
      <c r="BF449" s="126">
        <f t="shared" si="644"/>
        <v>3.0522554209757837</v>
      </c>
      <c r="BG449" s="46">
        <f t="shared" si="627"/>
        <v>-0.85431097144012691</v>
      </c>
      <c r="BH449" s="204">
        <f>VLOOKUP(M449,Coefficients!$E$4:$I$7,3)</f>
        <v>0.43099999999999999</v>
      </c>
      <c r="BI449" s="136">
        <f t="shared" si="628"/>
        <v>7.2999999999999995E-2</v>
      </c>
      <c r="BJ449" s="50">
        <f t="shared" si="629"/>
        <v>0.44680745364843771</v>
      </c>
      <c r="BK449" s="134">
        <f t="shared" si="630"/>
        <v>27.572884813476868</v>
      </c>
      <c r="BL449" s="46"/>
      <c r="CB449" s="205" t="str">
        <f t="shared" si="645"/>
        <v>splash</v>
      </c>
      <c r="CC449" s="212">
        <f t="shared" si="646"/>
        <v>1</v>
      </c>
      <c r="CD449" s="205">
        <f>IF(CB449="atmospheric",IF(CC449&gt;=1,Coefficients!$T$5,Coefficients!$T$4),Coefficients!$T$3)</f>
        <v>7.35</v>
      </c>
      <c r="CE449" s="136">
        <f>IF(S449&lt;Coefficients!$V$3,Coefficients!$X$3-(Coefficients!$X$4-Coefficients!$X$3)*(Coefficients!$V$3-S449)/(Coefficients!$V$4-Coefficients!$V$3),IF(S449&gt;Coefficients!$V$6,(Coefficients!$X$6-Coefficients!$X$5)*(S449-Coefficients!$V$6)/(Coefficients!$V$6-Coefficients!$V$5)+Coefficients!$X$6,VLOOKUP(S449,Coefficients!$V$3:$X$6,3)))</f>
        <v>5.1999999999999975</v>
      </c>
      <c r="CF449" s="119">
        <f t="shared" si="631"/>
        <v>1.6409601519999992E-4</v>
      </c>
      <c r="CG449" s="136">
        <f>VLOOKUP(CB449,Coefficients!$Z$4:$AD$7,4,FALSE)</f>
        <v>0.26500000000000001</v>
      </c>
      <c r="CH449" s="136">
        <f>VLOOKUP(CB449,Coefficients!$Z$4:$AD$7,2,FALSE)</f>
        <v>0.37</v>
      </c>
      <c r="CI449" s="214">
        <f t="shared" si="647"/>
        <v>6.6531418381428331</v>
      </c>
      <c r="CJ449" s="47">
        <f t="shared" si="648"/>
        <v>1.1346746248713802</v>
      </c>
      <c r="CK449" s="34">
        <v>3.35</v>
      </c>
      <c r="CL449" s="52">
        <f t="shared" si="632"/>
        <v>0.33870884324518807</v>
      </c>
      <c r="CM449" s="204">
        <f>VLOOKUP(N449,Coefficients!$E$12:$I$16,3)</f>
        <v>6.0350000000000001</v>
      </c>
      <c r="CN449" s="205">
        <f t="shared" si="633"/>
        <v>7.2999999999999995E-2</v>
      </c>
      <c r="CO449" s="203">
        <f t="shared" si="634"/>
        <v>6.2563410273046909</v>
      </c>
      <c r="CP449" s="189">
        <f t="shared" si="635"/>
        <v>386.08436159938009</v>
      </c>
      <c r="DV449" s="48">
        <f t="shared" si="649"/>
        <v>2.8326095671949856E-2</v>
      </c>
    </row>
    <row r="450" spans="1:126" s="135" customFormat="1" outlineLevel="1">
      <c r="A450" s="133"/>
      <c r="B450" s="56" t="s">
        <v>89</v>
      </c>
      <c r="C450" s="56" t="s">
        <v>194</v>
      </c>
      <c r="D450" s="56">
        <v>2064</v>
      </c>
      <c r="E450" s="57">
        <f>'CSIRO Mk3.5 (Drier)'!N92</f>
        <v>22.003000000000004</v>
      </c>
      <c r="F450" s="57">
        <f>'CSIRO Mk3.5 (Drier)'!T92</f>
        <v>58.443750000000001</v>
      </c>
      <c r="G450" s="57">
        <f>'CSIRO Mk3.5 (Drier)'!L92</f>
        <v>582.90000000000009</v>
      </c>
      <c r="H450" s="146">
        <f t="shared" ref="H450:H456" si="650">$H$26</f>
        <v>2007</v>
      </c>
      <c r="I450" s="141" t="str">
        <f t="shared" ref="I450:I456" si="651">$I$26</f>
        <v>Pile No 243 @ Berth 107</v>
      </c>
      <c r="J450" s="205" t="str">
        <f t="shared" ref="J450:J456" si="652">$J$26</f>
        <v>splash</v>
      </c>
      <c r="K450" s="212">
        <f t="shared" ref="K450:K456" si="653">$K$26</f>
        <v>1</v>
      </c>
      <c r="L450" s="146" t="str">
        <f t="shared" ref="L450:L456" si="654">$L$26</f>
        <v>C1</v>
      </c>
      <c r="M450" s="146" t="str">
        <f t="shared" ref="M450:M456" si="655">$M$26</f>
        <v>CB4</v>
      </c>
      <c r="N450" s="146" t="str">
        <f t="shared" ref="N450:N456" si="656">$N$26</f>
        <v>CL5</v>
      </c>
      <c r="O450" s="146">
        <f t="shared" ref="O450:O456" si="657">$O$26</f>
        <v>0</v>
      </c>
      <c r="P450" s="146">
        <f t="shared" ref="P450:P456" si="658">$P$26</f>
        <v>50</v>
      </c>
      <c r="Q450" s="146">
        <f t="shared" ref="Q450:Q456" si="659">$Q$26</f>
        <v>1200</v>
      </c>
      <c r="R450" s="146">
        <f t="shared" ref="R450:R456" si="660">$R$26</f>
        <v>60</v>
      </c>
      <c r="S450" s="146">
        <f t="shared" ref="S450:S456" si="661">$S$26</f>
        <v>0.37</v>
      </c>
      <c r="T450" s="146">
        <f t="shared" ref="T450:T456" si="662">$T$26</f>
        <v>310</v>
      </c>
      <c r="U450" s="205"/>
      <c r="V450" s="237">
        <f t="shared" si="616"/>
        <v>8.4218855050526675E-2</v>
      </c>
      <c r="W450" s="214">
        <f t="shared" si="617"/>
        <v>3.0817166094903881</v>
      </c>
      <c r="X450" s="205"/>
      <c r="Y450" s="238">
        <f t="shared" si="618"/>
        <v>0.34378455988898643</v>
      </c>
      <c r="Z450" s="214">
        <f t="shared" si="619"/>
        <v>1.1516782756281045</v>
      </c>
      <c r="AA450" s="205"/>
      <c r="AB450" s="207">
        <f>INDEX(Coefficients!$O$3:$O$7,MATCH(S450,Coefficients!$O$3:$O$7))</f>
        <v>0.3</v>
      </c>
      <c r="AC450" s="207">
        <f>INDEX(Coefficients!$O$3:$O$7,MATCH(S450,Coefficients!$O$3:$O$7)+1)</f>
        <v>0.4</v>
      </c>
      <c r="AD450" s="212">
        <f>INDEX(Coefficients!$P$3:$P$7,MATCH(S450,Coefficients!$O$3:$O$7))</f>
        <v>50</v>
      </c>
      <c r="AE450" s="212">
        <f>INDEX(Coefficients!$P$3:$P$7,MATCH(S450,Coefficients!$O$3:$O$7)+1)</f>
        <v>41.8</v>
      </c>
      <c r="AF450" s="212">
        <f t="shared" ref="AF450:AF456" si="663">AD450+(S450-AB450)/(AC450-AB450)*(AE450-AD450)</f>
        <v>44.26</v>
      </c>
      <c r="AG450" s="136">
        <f t="shared" ref="AG450:AG456" si="664">D450</f>
        <v>2064</v>
      </c>
      <c r="AH450" s="137">
        <f t="shared" ref="AH450:AH456" si="665">E450</f>
        <v>22.003000000000004</v>
      </c>
      <c r="AI450" s="207">
        <f t="shared" si="620"/>
        <v>1334.1575000000003</v>
      </c>
      <c r="AJ450" s="213">
        <f t="shared" si="621"/>
        <v>20.525500000000005</v>
      </c>
      <c r="AK450" s="136">
        <v>76</v>
      </c>
      <c r="AL450" s="137">
        <f t="shared" ref="AL450:AL456" si="666">F450</f>
        <v>58.443750000000001</v>
      </c>
      <c r="AM450" s="214">
        <f t="shared" ref="AM450:AM456" si="667">EXP(AF450/RR*(1/293-1/(273+AJ450)))</f>
        <v>1.0330630731877193</v>
      </c>
      <c r="AN450" s="207">
        <f>INDEX(Coefficients!$K$3:$K$10,MATCH(S450,Coefficients!$K$3:$K$10))</f>
        <v>0.35</v>
      </c>
      <c r="AO450" s="207">
        <f>INDEX(Coefficients!$K$3:$K$10,MATCH(S450,Coefficients!$K$3:$K$10)+1)</f>
        <v>0.4</v>
      </c>
      <c r="AP450" s="207">
        <f>INDEX(Coefficients!$L$3:$L$10,MATCH(S450,Coefficients!$K$3:$K$10))</f>
        <v>0.19142307491680963</v>
      </c>
      <c r="AQ450" s="207">
        <f>INDEX(Coefficients!$L$3:$L$10,MATCH(S450,Coefficients!$K$3:$K$10)+1)</f>
        <v>0.35425563574488944</v>
      </c>
      <c r="AR450" s="214">
        <f>INDEX(Coefficients!$M$3:$M$10,MATCH(S450,Coefficients!$K$3:$K$10))</f>
        <v>0.20023799980895765</v>
      </c>
      <c r="AS450" s="214">
        <f>INDEX(Coefficients!$M$3:$M$10,MATCH(S450,Coefficients!$K$3:$K$10)+1)</f>
        <v>0.20987997823914079</v>
      </c>
      <c r="AT450" s="92">
        <f t="shared" si="622"/>
        <v>2.5655609924804158E-5</v>
      </c>
      <c r="AU450" s="140">
        <f t="shared" ref="AU450:AU456" si="668">AR450+(S450-AN450)/(AO450-AN450)*(AS450-AR450)</f>
        <v>0.20409479118103091</v>
      </c>
      <c r="AV450" s="215">
        <f t="shared" si="623"/>
        <v>1.0944002179864462E-5</v>
      </c>
      <c r="AW450" s="118">
        <f t="shared" si="624"/>
        <v>3.4535906693382148E-2</v>
      </c>
      <c r="AX450" s="136">
        <f t="shared" ref="AX450:AX456" si="669">1-EXP(-3.38*S450)</f>
        <v>0.71366705445737511</v>
      </c>
      <c r="AY450" s="205">
        <f t="shared" ref="AY450:AY456" si="670">0.75*T450*CaO*AX450*(MCO2_/MCaO)</f>
        <v>84.741590689541354</v>
      </c>
      <c r="AZ450" s="137">
        <f t="shared" ref="AZ450:AZ456" si="671">G450</f>
        <v>582.90000000000009</v>
      </c>
      <c r="BA450" s="213">
        <f t="shared" si="625"/>
        <v>30183.749999999996</v>
      </c>
      <c r="BB450" s="228">
        <f t="shared" si="626"/>
        <v>8.8229423076923081E-4</v>
      </c>
      <c r="BC450" s="136" t="str">
        <f t="shared" ref="BC450:BC456" si="672">IF(AK450&gt;=12,IF(AL450&gt;=50,"YES","NO"),"NO")</f>
        <v>YES</v>
      </c>
      <c r="BD450" s="209">
        <f t="shared" ref="BD450:BD456" si="673">IF(BC450="YES",SQRT((2*AM450*AW450/AY450)*kurban*BB450*(AG450-($C$20-1)))*(1/(AG450-($C$20-1)))^nm*1000,0)</f>
        <v>4.2109427525263339</v>
      </c>
      <c r="BE450" s="55">
        <f t="shared" ref="BE450:BE456" si="674">BD450/P450</f>
        <v>8.4218855050526675E-2</v>
      </c>
      <c r="BF450" s="126">
        <f t="shared" ref="BF450:BF456" si="675">BD450-VLOOKUP($C$20,$AG$386:$BD$456,24)</f>
        <v>3.0817166094903881</v>
      </c>
      <c r="BG450" s="46">
        <f t="shared" si="627"/>
        <v>-0.8550434828178205</v>
      </c>
      <c r="BH450" s="204">
        <f>VLOOKUP(M450,Coefficients!$E$4:$I$7,3)</f>
        <v>0.43099999999999999</v>
      </c>
      <c r="BI450" s="136">
        <f t="shared" si="628"/>
        <v>7.2999999999999995E-2</v>
      </c>
      <c r="BJ450" s="50">
        <f t="shared" si="629"/>
        <v>0.44753380650000013</v>
      </c>
      <c r="BK450" s="134">
        <f t="shared" si="630"/>
        <v>28.020418619976869</v>
      </c>
      <c r="BL450" s="46"/>
      <c r="CB450" s="205" t="str">
        <f t="shared" ref="CB450:CB456" si="676">J450</f>
        <v>splash</v>
      </c>
      <c r="CC450" s="212">
        <f t="shared" ref="CC450:CC456" si="677">K450</f>
        <v>1</v>
      </c>
      <c r="CD450" s="205">
        <f>IF(CB450="atmospheric",IF(CC450&gt;=1,Coefficients!$T$5,Coefficients!$T$4),Coefficients!$T$3)</f>
        <v>7.35</v>
      </c>
      <c r="CE450" s="136">
        <f>IF(S450&lt;Coefficients!$V$3,Coefficients!$X$3-(Coefficients!$X$4-Coefficients!$X$3)*(Coefficients!$V$3-S450)/(Coefficients!$V$4-Coefficients!$V$3),IF(S450&gt;Coefficients!$V$6,(Coefficients!$X$6-Coefficients!$X$5)*(S450-Coefficients!$V$6)/(Coefficients!$V$6-Coefficients!$V$5)+Coefficients!$X$6,VLOOKUP(S450,Coefficients!$V$3:$X$6,3)))</f>
        <v>5.1999999999999975</v>
      </c>
      <c r="CF450" s="119">
        <f t="shared" si="631"/>
        <v>1.6409601519999992E-4</v>
      </c>
      <c r="CG450" s="136">
        <f>VLOOKUP(CB450,Coefficients!$Z$4:$AD$7,4,FALSE)</f>
        <v>0.26500000000000001</v>
      </c>
      <c r="CH450" s="136">
        <f>VLOOKUP(CB450,Coefficients!$Z$4:$AD$7,2,FALSE)</f>
        <v>0.37</v>
      </c>
      <c r="CI450" s="214">
        <f t="shared" ref="CI450:CI456" si="678">CD450*(1-ERF(BD450/(2*(SQRT(CG450*kt*kc*AM450*CF450*10^6*(1/(AG450-($C$20-1)))^CH450*(AG450-($C$20-1)))))))</f>
        <v>6.6521536214962484</v>
      </c>
      <c r="CJ450" s="47">
        <f t="shared" ref="CJ450:CJ456" si="679">CD450*(1-ERF(P450/(2*(SQRT(CG450*kt*kc*AM450*CF450*10^6*(1/(AG450-($C$20-1)))^CH450*(AG450-($C$20-1)))))))</f>
        <v>1.1516782756281045</v>
      </c>
      <c r="CK450" s="34">
        <v>3.35</v>
      </c>
      <c r="CL450" s="52">
        <f t="shared" si="632"/>
        <v>0.34378455988898643</v>
      </c>
      <c r="CM450" s="204">
        <f>VLOOKUP(N450,Coefficients!$E$12:$I$16,3)</f>
        <v>6.0350000000000001</v>
      </c>
      <c r="CN450" s="205">
        <f t="shared" si="633"/>
        <v>7.2999999999999995E-2</v>
      </c>
      <c r="CO450" s="203">
        <f t="shared" si="634"/>
        <v>6.2665116525000029</v>
      </c>
      <c r="CP450" s="189">
        <f t="shared" si="635"/>
        <v>392.3508732518801</v>
      </c>
      <c r="DV450" s="48">
        <f t="shared" si="649"/>
        <v>2.8953142017899655E-2</v>
      </c>
    </row>
    <row r="451" spans="1:126" s="135" customFormat="1" outlineLevel="1">
      <c r="A451" s="133"/>
      <c r="B451" s="56" t="s">
        <v>89</v>
      </c>
      <c r="C451" s="56" t="s">
        <v>194</v>
      </c>
      <c r="D451" s="56">
        <v>2065</v>
      </c>
      <c r="E451" s="57">
        <f>'CSIRO Mk3.5 (Drier)'!N93</f>
        <v>22.047500000000003</v>
      </c>
      <c r="F451" s="57">
        <f>'CSIRO Mk3.5 (Drier)'!T93</f>
        <v>58.381250000000001</v>
      </c>
      <c r="G451" s="57">
        <f>'CSIRO Mk3.5 (Drier)'!L93</f>
        <v>586.75000000000011</v>
      </c>
      <c r="H451" s="146">
        <f t="shared" si="650"/>
        <v>2007</v>
      </c>
      <c r="I451" s="141" t="str">
        <f t="shared" si="651"/>
        <v>Pile No 243 @ Berth 107</v>
      </c>
      <c r="J451" s="205" t="str">
        <f t="shared" si="652"/>
        <v>splash</v>
      </c>
      <c r="K451" s="212">
        <f t="shared" si="653"/>
        <v>1</v>
      </c>
      <c r="L451" s="146" t="str">
        <f t="shared" si="654"/>
        <v>C1</v>
      </c>
      <c r="M451" s="146" t="str">
        <f t="shared" si="655"/>
        <v>CB4</v>
      </c>
      <c r="N451" s="146" t="str">
        <f t="shared" si="656"/>
        <v>CL5</v>
      </c>
      <c r="O451" s="146">
        <f t="shared" si="657"/>
        <v>0</v>
      </c>
      <c r="P451" s="146">
        <f t="shared" si="658"/>
        <v>50</v>
      </c>
      <c r="Q451" s="146">
        <f t="shared" si="659"/>
        <v>1200</v>
      </c>
      <c r="R451" s="146">
        <f t="shared" si="660"/>
        <v>60</v>
      </c>
      <c r="S451" s="146">
        <f t="shared" si="661"/>
        <v>0.37</v>
      </c>
      <c r="T451" s="146">
        <f t="shared" si="662"/>
        <v>310</v>
      </c>
      <c r="U451" s="205"/>
      <c r="V451" s="237">
        <f t="shared" ref="V451:V456" si="680">BE451</f>
        <v>8.4806100695114905E-2</v>
      </c>
      <c r="W451" s="214">
        <f t="shared" ref="W451:W456" si="681">BF451</f>
        <v>3.1110788917197993</v>
      </c>
      <c r="X451" s="205"/>
      <c r="Y451" s="238">
        <f t="shared" ref="Y451:Y456" si="682">CL451</f>
        <v>0.34881992939504819</v>
      </c>
      <c r="Z451" s="214">
        <f t="shared" ref="Z451:Z456" si="683">CJ451</f>
        <v>1.1685467634734115</v>
      </c>
      <c r="AA451" s="205"/>
      <c r="AB451" s="207">
        <f>INDEX(Coefficients!$O$3:$O$7,MATCH(S451,Coefficients!$O$3:$O$7))</f>
        <v>0.3</v>
      </c>
      <c r="AC451" s="207">
        <f>INDEX(Coefficients!$O$3:$O$7,MATCH(S451,Coefficients!$O$3:$O$7)+1)</f>
        <v>0.4</v>
      </c>
      <c r="AD451" s="212">
        <f>INDEX(Coefficients!$P$3:$P$7,MATCH(S451,Coefficients!$O$3:$O$7))</f>
        <v>50</v>
      </c>
      <c r="AE451" s="212">
        <f>INDEX(Coefficients!$P$3:$P$7,MATCH(S451,Coefficients!$O$3:$O$7)+1)</f>
        <v>41.8</v>
      </c>
      <c r="AF451" s="212">
        <f t="shared" si="663"/>
        <v>44.26</v>
      </c>
      <c r="AG451" s="136">
        <f t="shared" si="664"/>
        <v>2065</v>
      </c>
      <c r="AH451" s="137">
        <f t="shared" si="665"/>
        <v>22.047500000000003</v>
      </c>
      <c r="AI451" s="207">
        <f t="shared" ref="AI451:AI456" si="684">IF(AG451&gt;=$C$20,AH451+AI450,0)</f>
        <v>1356.2050000000002</v>
      </c>
      <c r="AJ451" s="213">
        <f t="shared" ref="AJ451:AJ456" si="685">IF(ISERROR(AI451/(AG451-($C$20-1))),0,AI451/(AG451-($C$20-1)))</f>
        <v>20.548560606060608</v>
      </c>
      <c r="AK451" s="136">
        <v>77</v>
      </c>
      <c r="AL451" s="137">
        <f t="shared" si="666"/>
        <v>58.381250000000001</v>
      </c>
      <c r="AM451" s="214">
        <f t="shared" si="667"/>
        <v>1.0345360047733394</v>
      </c>
      <c r="AN451" s="207">
        <f>INDEX(Coefficients!$K$3:$K$10,MATCH(S451,Coefficients!$K$3:$K$10))</f>
        <v>0.35</v>
      </c>
      <c r="AO451" s="207">
        <f>INDEX(Coefficients!$K$3:$K$10,MATCH(S451,Coefficients!$K$3:$K$10)+1)</f>
        <v>0.4</v>
      </c>
      <c r="AP451" s="207">
        <f>INDEX(Coefficients!$L$3:$L$10,MATCH(S451,Coefficients!$K$3:$K$10))</f>
        <v>0.19142307491680963</v>
      </c>
      <c r="AQ451" s="207">
        <f>INDEX(Coefficients!$L$3:$L$10,MATCH(S451,Coefficients!$K$3:$K$10)+1)</f>
        <v>0.35425563574488944</v>
      </c>
      <c r="AR451" s="214">
        <f>INDEX(Coefficients!$M$3:$M$10,MATCH(S451,Coefficients!$K$3:$K$10))</f>
        <v>0.20023799980895765</v>
      </c>
      <c r="AS451" s="214">
        <f>INDEX(Coefficients!$M$3:$M$10,MATCH(S451,Coefficients!$K$3:$K$10)+1)</f>
        <v>0.20987997823914079</v>
      </c>
      <c r="AT451" s="92">
        <f t="shared" ref="AT451:AT456" si="686">(AP451+(S451-AN451)/(AO451-AN451)*(AQ451-AP451))*10^-4</f>
        <v>2.5655609924804158E-5</v>
      </c>
      <c r="AU451" s="140">
        <f t="shared" si="668"/>
        <v>0.20409479118103091</v>
      </c>
      <c r="AV451" s="215">
        <f t="shared" ref="AV451:AV456" si="687">AT451*(AG451-($C$20-1))^(-AU451)</f>
        <v>1.0909953618222723E-5</v>
      </c>
      <c r="AW451" s="118">
        <f t="shared" ref="AW451:AW456" si="688">AV451*31556926/10000</f>
        <v>3.4428459899368671E-2</v>
      </c>
      <c r="AX451" s="136">
        <f t="shared" si="669"/>
        <v>0.71366705445737511</v>
      </c>
      <c r="AY451" s="205">
        <f t="shared" si="670"/>
        <v>84.741590689541354</v>
      </c>
      <c r="AZ451" s="137">
        <f t="shared" si="671"/>
        <v>586.75000000000011</v>
      </c>
      <c r="BA451" s="213">
        <f t="shared" ref="BA451:BA456" si="689">IF(AG451&gt;=$C$20,BA450+AZ451,0)</f>
        <v>30770.499999999996</v>
      </c>
      <c r="BB451" s="228">
        <f t="shared" ref="BB451:BB456" si="690">BA451/(AG451-($C$20-1))*0.0019*10^-3</f>
        <v>8.8581742424242418E-4</v>
      </c>
      <c r="BC451" s="136" t="str">
        <f t="shared" si="672"/>
        <v>YES</v>
      </c>
      <c r="BD451" s="209">
        <f t="shared" si="673"/>
        <v>4.2403050347557452</v>
      </c>
      <c r="BE451" s="55">
        <f t="shared" si="674"/>
        <v>8.4806100695114905E-2</v>
      </c>
      <c r="BF451" s="126">
        <f t="shared" si="675"/>
        <v>3.1110788917197993</v>
      </c>
      <c r="BG451" s="46">
        <f t="shared" ref="BG451:BG456" si="691">((SQRT(AM451*BB451)/SQRT(VLOOKUP($C$20,$AG$386:$BD$456,7)*VLOOKUP($C$20,$AG$386:$BD$456,22)*(AG451-($C$20-1))))-1)</f>
        <v>-0.85575617444243057</v>
      </c>
      <c r="BH451" s="204">
        <f>VLOOKUP(M451,Coefficients!$E$4:$I$7,3)</f>
        <v>0.43099999999999999</v>
      </c>
      <c r="BI451" s="136">
        <f t="shared" ref="BI451:BI456" si="692">IF($AJ451&lt;20,0.025,0.073)</f>
        <v>7.2999999999999995E-2</v>
      </c>
      <c r="BJ451" s="50">
        <f t="shared" ref="BJ451:BJ456" si="693">BH451*(1+BI451*($AJ451-20))</f>
        <v>0.4482593623484849</v>
      </c>
      <c r="BK451" s="134">
        <f t="shared" ref="BK451:BK456" si="694">BK450+BJ451</f>
        <v>28.468677982325353</v>
      </c>
      <c r="BL451" s="46"/>
      <c r="CB451" s="205" t="str">
        <f t="shared" si="676"/>
        <v>splash</v>
      </c>
      <c r="CC451" s="212">
        <f t="shared" si="677"/>
        <v>1</v>
      </c>
      <c r="CD451" s="205">
        <f>IF(CB451="atmospheric",IF(CC451&gt;=1,Coefficients!$T$5,Coefficients!$T$4),Coefficients!$T$3)</f>
        <v>7.35</v>
      </c>
      <c r="CE451" s="136">
        <f>IF(S451&lt;Coefficients!$V$3,Coefficients!$X$3-(Coefficients!$X$4-Coefficients!$X$3)*(Coefficients!$V$3-S451)/(Coefficients!$V$4-Coefficients!$V$3),IF(S451&gt;Coefficients!$V$6,(Coefficients!$X$6-Coefficients!$X$5)*(S451-Coefficients!$V$6)/(Coefficients!$V$6-Coefficients!$V$5)+Coefficients!$X$6,VLOOKUP(S451,Coefficients!$V$3:$X$6,3)))</f>
        <v>5.1999999999999975</v>
      </c>
      <c r="CF451" s="119">
        <f t="shared" ref="CF451:CF456" si="695">CE451*10^-12*31556926</f>
        <v>1.6409601519999992E-4</v>
      </c>
      <c r="CG451" s="136">
        <f>VLOOKUP(CB451,Coefficients!$Z$4:$AD$7,4,FALSE)</f>
        <v>0.26500000000000001</v>
      </c>
      <c r="CH451" s="136">
        <f>VLOOKUP(CB451,Coefficients!$Z$4:$AD$7,2,FALSE)</f>
        <v>0.37</v>
      </c>
      <c r="CI451" s="214">
        <f t="shared" si="678"/>
        <v>6.6511618018037213</v>
      </c>
      <c r="CJ451" s="47">
        <f t="shared" si="679"/>
        <v>1.1685467634734115</v>
      </c>
      <c r="CK451" s="34">
        <v>3.35</v>
      </c>
      <c r="CL451" s="52">
        <f t="shared" ref="CL451:CL456" si="696">CJ451/CK451</f>
        <v>0.34881992939504819</v>
      </c>
      <c r="CM451" s="204">
        <f>VLOOKUP(N451,Coefficients!$E$12:$I$16,3)</f>
        <v>6.0350000000000001</v>
      </c>
      <c r="CN451" s="205">
        <f t="shared" ref="CN451:CN456" si="697">IF($AJ451&lt;20,0.025,0.073)</f>
        <v>7.2999999999999995E-2</v>
      </c>
      <c r="CO451" s="203">
        <f t="shared" ref="CO451:CO456" si="698">CM451*(1+CN451*($AJ451-20))</f>
        <v>6.2766711178030308</v>
      </c>
      <c r="CP451" s="189">
        <f t="shared" ref="CP451:CP456" si="699">CP450+CO451</f>
        <v>398.62754436968311</v>
      </c>
      <c r="DV451" s="48">
        <f t="shared" si="649"/>
        <v>2.958205805673933E-2</v>
      </c>
    </row>
    <row r="452" spans="1:126" s="135" customFormat="1" outlineLevel="1">
      <c r="A452" s="133"/>
      <c r="B452" s="56" t="s">
        <v>89</v>
      </c>
      <c r="C452" s="56" t="s">
        <v>194</v>
      </c>
      <c r="D452" s="56">
        <v>2066</v>
      </c>
      <c r="E452" s="57">
        <f>'CSIRO Mk3.5 (Drier)'!N94</f>
        <v>22.092000000000006</v>
      </c>
      <c r="F452" s="57">
        <f>'CSIRO Mk3.5 (Drier)'!T94</f>
        <v>58.318750000000001</v>
      </c>
      <c r="G452" s="57">
        <f>'CSIRO Mk3.5 (Drier)'!L94</f>
        <v>590.60000000000014</v>
      </c>
      <c r="H452" s="146">
        <f t="shared" si="650"/>
        <v>2007</v>
      </c>
      <c r="I452" s="141" t="str">
        <f t="shared" si="651"/>
        <v>Pile No 243 @ Berth 107</v>
      </c>
      <c r="J452" s="205" t="str">
        <f t="shared" si="652"/>
        <v>splash</v>
      </c>
      <c r="K452" s="212">
        <f t="shared" si="653"/>
        <v>1</v>
      </c>
      <c r="L452" s="146" t="str">
        <f t="shared" si="654"/>
        <v>C1</v>
      </c>
      <c r="M452" s="146" t="str">
        <f t="shared" si="655"/>
        <v>CB4</v>
      </c>
      <c r="N452" s="146" t="str">
        <f t="shared" si="656"/>
        <v>CL5</v>
      </c>
      <c r="O452" s="146">
        <f t="shared" si="657"/>
        <v>0</v>
      </c>
      <c r="P452" s="146">
        <f t="shared" si="658"/>
        <v>50</v>
      </c>
      <c r="Q452" s="146">
        <f t="shared" si="659"/>
        <v>1200</v>
      </c>
      <c r="R452" s="146">
        <f t="shared" si="660"/>
        <v>60</v>
      </c>
      <c r="S452" s="146">
        <f t="shared" si="661"/>
        <v>0.37</v>
      </c>
      <c r="T452" s="146">
        <f t="shared" si="662"/>
        <v>310</v>
      </c>
      <c r="U452" s="205"/>
      <c r="V452" s="237">
        <f t="shared" si="680"/>
        <v>8.5391435208924629E-2</v>
      </c>
      <c r="W452" s="214">
        <f t="shared" si="681"/>
        <v>3.1403456174102855</v>
      </c>
      <c r="X452" s="205"/>
      <c r="Y452" s="238">
        <f t="shared" si="682"/>
        <v>0.35381545142517434</v>
      </c>
      <c r="Z452" s="214">
        <f t="shared" si="683"/>
        <v>1.1852817622743341</v>
      </c>
      <c r="AA452" s="205"/>
      <c r="AB452" s="207">
        <f>INDEX(Coefficients!$O$3:$O$7,MATCH(S452,Coefficients!$O$3:$O$7))</f>
        <v>0.3</v>
      </c>
      <c r="AC452" s="207">
        <f>INDEX(Coefficients!$O$3:$O$7,MATCH(S452,Coefficients!$O$3:$O$7)+1)</f>
        <v>0.4</v>
      </c>
      <c r="AD452" s="212">
        <f>INDEX(Coefficients!$P$3:$P$7,MATCH(S452,Coefficients!$O$3:$O$7))</f>
        <v>50</v>
      </c>
      <c r="AE452" s="212">
        <f>INDEX(Coefficients!$P$3:$P$7,MATCH(S452,Coefficients!$O$3:$O$7)+1)</f>
        <v>41.8</v>
      </c>
      <c r="AF452" s="212">
        <f t="shared" si="663"/>
        <v>44.26</v>
      </c>
      <c r="AG452" s="136">
        <f t="shared" si="664"/>
        <v>2066</v>
      </c>
      <c r="AH452" s="137">
        <f t="shared" si="665"/>
        <v>22.092000000000006</v>
      </c>
      <c r="AI452" s="207">
        <f t="shared" si="684"/>
        <v>1378.2970000000003</v>
      </c>
      <c r="AJ452" s="213">
        <f t="shared" si="685"/>
        <v>20.571597014925377</v>
      </c>
      <c r="AK452" s="136">
        <v>78</v>
      </c>
      <c r="AL452" s="137">
        <f t="shared" si="666"/>
        <v>58.318750000000001</v>
      </c>
      <c r="AM452" s="214">
        <f t="shared" si="667"/>
        <v>1.0360092560845995</v>
      </c>
      <c r="AN452" s="207">
        <f>INDEX(Coefficients!$K$3:$K$10,MATCH(S452,Coefficients!$K$3:$K$10))</f>
        <v>0.35</v>
      </c>
      <c r="AO452" s="207">
        <f>INDEX(Coefficients!$K$3:$K$10,MATCH(S452,Coefficients!$K$3:$K$10)+1)</f>
        <v>0.4</v>
      </c>
      <c r="AP452" s="207">
        <f>INDEX(Coefficients!$L$3:$L$10,MATCH(S452,Coefficients!$K$3:$K$10))</f>
        <v>0.19142307491680963</v>
      </c>
      <c r="AQ452" s="207">
        <f>INDEX(Coefficients!$L$3:$L$10,MATCH(S452,Coefficients!$K$3:$K$10)+1)</f>
        <v>0.35425563574488944</v>
      </c>
      <c r="AR452" s="214">
        <f>INDEX(Coefficients!$M$3:$M$10,MATCH(S452,Coefficients!$K$3:$K$10))</f>
        <v>0.20023799980895765</v>
      </c>
      <c r="AS452" s="214">
        <f>INDEX(Coefficients!$M$3:$M$10,MATCH(S452,Coefficients!$K$3:$K$10)+1)</f>
        <v>0.20987997823914079</v>
      </c>
      <c r="AT452" s="92">
        <f t="shared" si="686"/>
        <v>2.5655609924804158E-5</v>
      </c>
      <c r="AU452" s="140">
        <f t="shared" si="668"/>
        <v>0.20409479118103091</v>
      </c>
      <c r="AV452" s="215">
        <f t="shared" si="687"/>
        <v>1.0876520639148075E-5</v>
      </c>
      <c r="AW452" s="118">
        <f t="shared" si="688"/>
        <v>3.432295569470685E-2</v>
      </c>
      <c r="AX452" s="136">
        <f t="shared" si="669"/>
        <v>0.71366705445737511</v>
      </c>
      <c r="AY452" s="205">
        <f t="shared" si="670"/>
        <v>84.741590689541354</v>
      </c>
      <c r="AZ452" s="137">
        <f t="shared" si="671"/>
        <v>590.60000000000014</v>
      </c>
      <c r="BA452" s="213">
        <f t="shared" si="689"/>
        <v>31361.099999999995</v>
      </c>
      <c r="BB452" s="228">
        <f t="shared" si="690"/>
        <v>8.8934462686567149E-4</v>
      </c>
      <c r="BC452" s="136" t="str">
        <f t="shared" si="672"/>
        <v>YES</v>
      </c>
      <c r="BD452" s="209">
        <f t="shared" si="673"/>
        <v>4.2695717604462313</v>
      </c>
      <c r="BE452" s="55">
        <f t="shared" si="674"/>
        <v>8.5391435208924629E-2</v>
      </c>
      <c r="BF452" s="126">
        <f t="shared" si="675"/>
        <v>3.1403456174102855</v>
      </c>
      <c r="BG452" s="46">
        <f t="shared" si="691"/>
        <v>-0.85644981892790839</v>
      </c>
      <c r="BH452" s="204">
        <f>VLOOKUP(M452,Coefficients!$E$4:$I$7,3)</f>
        <v>0.43099999999999999</v>
      </c>
      <c r="BI452" s="136">
        <f t="shared" si="692"/>
        <v>7.2999999999999995E-2</v>
      </c>
      <c r="BJ452" s="50">
        <f t="shared" si="693"/>
        <v>0.44898415688059712</v>
      </c>
      <c r="BK452" s="134">
        <f t="shared" si="694"/>
        <v>28.917662139205952</v>
      </c>
      <c r="BL452" s="46"/>
      <c r="CB452" s="205" t="str">
        <f t="shared" si="676"/>
        <v>splash</v>
      </c>
      <c r="CC452" s="212">
        <f t="shared" si="677"/>
        <v>1</v>
      </c>
      <c r="CD452" s="205">
        <f>IF(CB452="atmospheric",IF(CC452&gt;=1,Coefficients!$T$5,Coefficients!$T$4),Coefficients!$T$3)</f>
        <v>7.35</v>
      </c>
      <c r="CE452" s="136">
        <f>IF(S452&lt;Coefficients!$V$3,Coefficients!$X$3-(Coefficients!$X$4-Coefficients!$X$3)*(Coefficients!$V$3-S452)/(Coefficients!$V$4-Coefficients!$V$3),IF(S452&gt;Coefficients!$V$6,(Coefficients!$X$6-Coefficients!$X$5)*(S452-Coefficients!$V$6)/(Coefficients!$V$6-Coefficients!$V$5)+Coefficients!$X$6,VLOOKUP(S452,Coefficients!$V$3:$X$6,3)))</f>
        <v>5.1999999999999975</v>
      </c>
      <c r="CF452" s="119">
        <f t="shared" si="695"/>
        <v>1.6409601519999992E-4</v>
      </c>
      <c r="CG452" s="136">
        <f>VLOOKUP(CB452,Coefficients!$Z$4:$AD$7,4,FALSE)</f>
        <v>0.26500000000000001</v>
      </c>
      <c r="CH452" s="136">
        <f>VLOOKUP(CB452,Coefficients!$Z$4:$AD$7,2,FALSE)</f>
        <v>0.37</v>
      </c>
      <c r="CI452" s="214">
        <f t="shared" si="678"/>
        <v>6.6501666008021321</v>
      </c>
      <c r="CJ452" s="47">
        <f t="shared" si="679"/>
        <v>1.1852817622743341</v>
      </c>
      <c r="CK452" s="34">
        <v>3.35</v>
      </c>
      <c r="CL452" s="52">
        <f t="shared" si="696"/>
        <v>0.35381545142517434</v>
      </c>
      <c r="CM452" s="204">
        <f>VLOOKUP(N452,Coefficients!$E$12:$I$16,3)</f>
        <v>6.0350000000000001</v>
      </c>
      <c r="CN452" s="205">
        <f t="shared" si="697"/>
        <v>7.2999999999999995E-2</v>
      </c>
      <c r="CO452" s="203">
        <f t="shared" si="698"/>
        <v>6.2868199229104498</v>
      </c>
      <c r="CP452" s="189">
        <f t="shared" si="699"/>
        <v>404.91436429259358</v>
      </c>
      <c r="DV452" s="48">
        <f t="shared" si="649"/>
        <v>3.0212809196289193E-2</v>
      </c>
    </row>
    <row r="453" spans="1:126" s="135" customFormat="1" outlineLevel="1">
      <c r="A453" s="133"/>
      <c r="B453" s="56" t="s">
        <v>89</v>
      </c>
      <c r="C453" s="56" t="s">
        <v>194</v>
      </c>
      <c r="D453" s="56">
        <v>2067</v>
      </c>
      <c r="E453" s="57">
        <f>'CSIRO Mk3.5 (Drier)'!N95</f>
        <v>22.136500000000005</v>
      </c>
      <c r="F453" s="57">
        <f>'CSIRO Mk3.5 (Drier)'!T95</f>
        <v>58.256250000000001</v>
      </c>
      <c r="G453" s="57">
        <f>'CSIRO Mk3.5 (Drier)'!L95</f>
        <v>594.45000000000016</v>
      </c>
      <c r="H453" s="146">
        <f t="shared" si="650"/>
        <v>2007</v>
      </c>
      <c r="I453" s="141" t="str">
        <f t="shared" si="651"/>
        <v>Pile No 243 @ Berth 107</v>
      </c>
      <c r="J453" s="205" t="str">
        <f t="shared" si="652"/>
        <v>splash</v>
      </c>
      <c r="K453" s="212">
        <f t="shared" si="653"/>
        <v>1</v>
      </c>
      <c r="L453" s="146" t="str">
        <f t="shared" si="654"/>
        <v>C1</v>
      </c>
      <c r="M453" s="146" t="str">
        <f t="shared" si="655"/>
        <v>CB4</v>
      </c>
      <c r="N453" s="146" t="str">
        <f t="shared" si="656"/>
        <v>CL5</v>
      </c>
      <c r="O453" s="146">
        <f t="shared" si="657"/>
        <v>0</v>
      </c>
      <c r="P453" s="146">
        <f t="shared" si="658"/>
        <v>50</v>
      </c>
      <c r="Q453" s="146">
        <f t="shared" si="659"/>
        <v>1200</v>
      </c>
      <c r="R453" s="146">
        <f t="shared" si="660"/>
        <v>60</v>
      </c>
      <c r="S453" s="146">
        <f t="shared" si="661"/>
        <v>0.37</v>
      </c>
      <c r="T453" s="146">
        <f t="shared" si="662"/>
        <v>310</v>
      </c>
      <c r="U453" s="205"/>
      <c r="V453" s="237">
        <f t="shared" si="680"/>
        <v>8.5974922792399586E-2</v>
      </c>
      <c r="W453" s="214">
        <f t="shared" si="681"/>
        <v>3.1695199965840333</v>
      </c>
      <c r="X453" s="205"/>
      <c r="Y453" s="238">
        <f t="shared" si="682"/>
        <v>0.35877162494781739</v>
      </c>
      <c r="Z453" s="214">
        <f t="shared" si="683"/>
        <v>1.2018849435751884</v>
      </c>
      <c r="AA453" s="205"/>
      <c r="AB453" s="207">
        <f>INDEX(Coefficients!$O$3:$O$7,MATCH(S453,Coefficients!$O$3:$O$7))</f>
        <v>0.3</v>
      </c>
      <c r="AC453" s="207">
        <f>INDEX(Coefficients!$O$3:$O$7,MATCH(S453,Coefficients!$O$3:$O$7)+1)</f>
        <v>0.4</v>
      </c>
      <c r="AD453" s="212">
        <f>INDEX(Coefficients!$P$3:$P$7,MATCH(S453,Coefficients!$O$3:$O$7))</f>
        <v>50</v>
      </c>
      <c r="AE453" s="212">
        <f>INDEX(Coefficients!$P$3:$P$7,MATCH(S453,Coefficients!$O$3:$O$7)+1)</f>
        <v>41.8</v>
      </c>
      <c r="AF453" s="212">
        <f t="shared" si="663"/>
        <v>44.26</v>
      </c>
      <c r="AG453" s="136">
        <f t="shared" si="664"/>
        <v>2067</v>
      </c>
      <c r="AH453" s="137">
        <f t="shared" si="665"/>
        <v>22.136500000000005</v>
      </c>
      <c r="AI453" s="207">
        <f t="shared" si="684"/>
        <v>1400.4335000000003</v>
      </c>
      <c r="AJ453" s="213">
        <f t="shared" si="685"/>
        <v>20.594610294117651</v>
      </c>
      <c r="AK453" s="136">
        <v>79</v>
      </c>
      <c r="AL453" s="137">
        <f t="shared" si="666"/>
        <v>58.256250000000001</v>
      </c>
      <c r="AM453" s="214">
        <f t="shared" si="667"/>
        <v>1.0374828916955856</v>
      </c>
      <c r="AN453" s="207">
        <f>INDEX(Coefficients!$K$3:$K$10,MATCH(S453,Coefficients!$K$3:$K$10))</f>
        <v>0.35</v>
      </c>
      <c r="AO453" s="207">
        <f>INDEX(Coefficients!$K$3:$K$10,MATCH(S453,Coefficients!$K$3:$K$10)+1)</f>
        <v>0.4</v>
      </c>
      <c r="AP453" s="207">
        <f>INDEX(Coefficients!$L$3:$L$10,MATCH(S453,Coefficients!$K$3:$K$10))</f>
        <v>0.19142307491680963</v>
      </c>
      <c r="AQ453" s="207">
        <f>INDEX(Coefficients!$L$3:$L$10,MATCH(S453,Coefficients!$K$3:$K$10)+1)</f>
        <v>0.35425563574488944</v>
      </c>
      <c r="AR453" s="214">
        <f>INDEX(Coefficients!$M$3:$M$10,MATCH(S453,Coefficients!$K$3:$K$10))</f>
        <v>0.20023799980895765</v>
      </c>
      <c r="AS453" s="214">
        <f>INDEX(Coefficients!$M$3:$M$10,MATCH(S453,Coefficients!$K$3:$K$10)+1)</f>
        <v>0.20987997823914079</v>
      </c>
      <c r="AT453" s="92">
        <f t="shared" si="686"/>
        <v>2.5655609924804158E-5</v>
      </c>
      <c r="AU453" s="140">
        <f t="shared" si="668"/>
        <v>0.20409479118103091</v>
      </c>
      <c r="AV453" s="215">
        <f t="shared" si="687"/>
        <v>1.0843683171259046E-5</v>
      </c>
      <c r="AW453" s="118">
        <f t="shared" si="688"/>
        <v>3.4219330740286706E-2</v>
      </c>
      <c r="AX453" s="136">
        <f t="shared" si="669"/>
        <v>0.71366705445737511</v>
      </c>
      <c r="AY453" s="205">
        <f t="shared" si="670"/>
        <v>84.741590689541354</v>
      </c>
      <c r="AZ453" s="137">
        <f t="shared" si="671"/>
        <v>594.45000000000016</v>
      </c>
      <c r="BA453" s="213">
        <f t="shared" si="689"/>
        <v>31955.549999999996</v>
      </c>
      <c r="BB453" s="228">
        <f t="shared" si="690"/>
        <v>8.9287566176470576E-4</v>
      </c>
      <c r="BC453" s="136" t="str">
        <f t="shared" si="672"/>
        <v>YES</v>
      </c>
      <c r="BD453" s="209">
        <f t="shared" si="673"/>
        <v>4.2987461396199791</v>
      </c>
      <c r="BE453" s="55">
        <f t="shared" si="674"/>
        <v>8.5974922792399586E-2</v>
      </c>
      <c r="BF453" s="126">
        <f t="shared" si="675"/>
        <v>3.1695199965840333</v>
      </c>
      <c r="BG453" s="46">
        <f t="shared" si="691"/>
        <v>-0.85712514800560724</v>
      </c>
      <c r="BH453" s="204">
        <f>VLOOKUP(M453,Coefficients!$E$4:$I$7,3)</f>
        <v>0.43099999999999999</v>
      </c>
      <c r="BI453" s="136">
        <f t="shared" si="692"/>
        <v>7.2999999999999995E-2</v>
      </c>
      <c r="BJ453" s="50">
        <f t="shared" si="693"/>
        <v>0.44970822368382368</v>
      </c>
      <c r="BK453" s="134">
        <f t="shared" si="694"/>
        <v>29.367370362889776</v>
      </c>
      <c r="BL453" s="46"/>
      <c r="CB453" s="205" t="str">
        <f t="shared" si="676"/>
        <v>splash</v>
      </c>
      <c r="CC453" s="212">
        <f t="shared" si="677"/>
        <v>1</v>
      </c>
      <c r="CD453" s="205">
        <f>IF(CB453="atmospheric",IF(CC453&gt;=1,Coefficients!$T$5,Coefficients!$T$4),Coefficients!$T$3)</f>
        <v>7.35</v>
      </c>
      <c r="CE453" s="136">
        <f>IF(S453&lt;Coefficients!$V$3,Coefficients!$X$3-(Coefficients!$X$4-Coefficients!$X$3)*(Coefficients!$V$3-S453)/(Coefficients!$V$4-Coefficients!$V$3),IF(S453&gt;Coefficients!$V$6,(Coefficients!$X$6-Coefficients!$X$5)*(S453-Coefficients!$V$6)/(Coefficients!$V$6-Coefficients!$V$5)+Coefficients!$X$6,VLOOKUP(S453,Coefficients!$V$3:$X$6,3)))</f>
        <v>5.1999999999999975</v>
      </c>
      <c r="CF453" s="119">
        <f t="shared" si="695"/>
        <v>1.6409601519999992E-4</v>
      </c>
      <c r="CG453" s="136">
        <f>VLOOKUP(CB453,Coefficients!$Z$4:$AD$7,4,FALSE)</f>
        <v>0.26500000000000001</v>
      </c>
      <c r="CH453" s="136">
        <f>VLOOKUP(CB453,Coefficients!$Z$4:$AD$7,2,FALSE)</f>
        <v>0.37</v>
      </c>
      <c r="CI453" s="214">
        <f t="shared" si="678"/>
        <v>6.6491682280702999</v>
      </c>
      <c r="CJ453" s="47">
        <f t="shared" si="679"/>
        <v>1.2018849435751884</v>
      </c>
      <c r="CK453" s="34">
        <v>3.35</v>
      </c>
      <c r="CL453" s="52">
        <f t="shared" si="696"/>
        <v>0.35877162494781739</v>
      </c>
      <c r="CM453" s="204">
        <f>VLOOKUP(N453,Coefficients!$E$12:$I$16,3)</f>
        <v>6.0350000000000001</v>
      </c>
      <c r="CN453" s="205">
        <f t="shared" si="697"/>
        <v>7.2999999999999995E-2</v>
      </c>
      <c r="CO453" s="203">
        <f t="shared" si="698"/>
        <v>6.2969585381250024</v>
      </c>
      <c r="CP453" s="189">
        <f t="shared" si="699"/>
        <v>411.21132283071859</v>
      </c>
      <c r="DV453" s="48">
        <f t="shared" si="649"/>
        <v>3.0845362754992341E-2</v>
      </c>
    </row>
    <row r="454" spans="1:126" s="135" customFormat="1" outlineLevel="1">
      <c r="A454" s="133"/>
      <c r="B454" s="56" t="s">
        <v>89</v>
      </c>
      <c r="C454" s="56" t="s">
        <v>194</v>
      </c>
      <c r="D454" s="56">
        <v>2068</v>
      </c>
      <c r="E454" s="57">
        <f>'CSIRO Mk3.5 (Drier)'!N96</f>
        <v>22.181000000000004</v>
      </c>
      <c r="F454" s="57">
        <f>'CSIRO Mk3.5 (Drier)'!T96</f>
        <v>58.193750000000001</v>
      </c>
      <c r="G454" s="57">
        <f>'CSIRO Mk3.5 (Drier)'!L96</f>
        <v>598.30000000000018</v>
      </c>
      <c r="H454" s="146">
        <f t="shared" si="650"/>
        <v>2007</v>
      </c>
      <c r="I454" s="141" t="str">
        <f t="shared" si="651"/>
        <v>Pile No 243 @ Berth 107</v>
      </c>
      <c r="J454" s="205" t="str">
        <f t="shared" si="652"/>
        <v>splash</v>
      </c>
      <c r="K454" s="212">
        <f t="shared" si="653"/>
        <v>1</v>
      </c>
      <c r="L454" s="146" t="str">
        <f t="shared" si="654"/>
        <v>C1</v>
      </c>
      <c r="M454" s="146" t="str">
        <f t="shared" si="655"/>
        <v>CB4</v>
      </c>
      <c r="N454" s="146" t="str">
        <f t="shared" si="656"/>
        <v>CL5</v>
      </c>
      <c r="O454" s="146">
        <f t="shared" si="657"/>
        <v>0</v>
      </c>
      <c r="P454" s="146">
        <f t="shared" si="658"/>
        <v>50</v>
      </c>
      <c r="Q454" s="146">
        <f t="shared" si="659"/>
        <v>1200</v>
      </c>
      <c r="R454" s="146">
        <f t="shared" si="660"/>
        <v>60</v>
      </c>
      <c r="S454" s="146">
        <f t="shared" si="661"/>
        <v>0.37</v>
      </c>
      <c r="T454" s="146">
        <f t="shared" si="662"/>
        <v>310</v>
      </c>
      <c r="U454" s="205"/>
      <c r="V454" s="237">
        <f t="shared" si="680"/>
        <v>8.6556625005764054E-2</v>
      </c>
      <c r="W454" s="214">
        <f t="shared" si="681"/>
        <v>3.1986051072522566</v>
      </c>
      <c r="X454" s="205"/>
      <c r="Y454" s="238">
        <f t="shared" si="682"/>
        <v>0.36368894742974123</v>
      </c>
      <c r="Z454" s="214">
        <f t="shared" si="683"/>
        <v>1.2183579738896331</v>
      </c>
      <c r="AA454" s="205"/>
      <c r="AB454" s="207">
        <f>INDEX(Coefficients!$O$3:$O$7,MATCH(S454,Coefficients!$O$3:$O$7))</f>
        <v>0.3</v>
      </c>
      <c r="AC454" s="207">
        <f>INDEX(Coefficients!$O$3:$O$7,MATCH(S454,Coefficients!$O$3:$O$7)+1)</f>
        <v>0.4</v>
      </c>
      <c r="AD454" s="212">
        <f>INDEX(Coefficients!$P$3:$P$7,MATCH(S454,Coefficients!$O$3:$O$7))</f>
        <v>50</v>
      </c>
      <c r="AE454" s="212">
        <f>INDEX(Coefficients!$P$3:$P$7,MATCH(S454,Coefficients!$O$3:$O$7)+1)</f>
        <v>41.8</v>
      </c>
      <c r="AF454" s="212">
        <f t="shared" si="663"/>
        <v>44.26</v>
      </c>
      <c r="AG454" s="136">
        <f t="shared" si="664"/>
        <v>2068</v>
      </c>
      <c r="AH454" s="137">
        <f t="shared" si="665"/>
        <v>22.181000000000004</v>
      </c>
      <c r="AI454" s="207">
        <f t="shared" si="684"/>
        <v>1422.6145000000004</v>
      </c>
      <c r="AJ454" s="213">
        <f t="shared" si="685"/>
        <v>20.617601449275366</v>
      </c>
      <c r="AK454" s="136">
        <v>80</v>
      </c>
      <c r="AL454" s="137">
        <f t="shared" si="666"/>
        <v>58.193750000000001</v>
      </c>
      <c r="AM454" s="214">
        <f t="shared" si="667"/>
        <v>1.0389569725510299</v>
      </c>
      <c r="AN454" s="207">
        <f>INDEX(Coefficients!$K$3:$K$10,MATCH(S454,Coefficients!$K$3:$K$10))</f>
        <v>0.35</v>
      </c>
      <c r="AO454" s="207">
        <f>INDEX(Coefficients!$K$3:$K$10,MATCH(S454,Coefficients!$K$3:$K$10)+1)</f>
        <v>0.4</v>
      </c>
      <c r="AP454" s="207">
        <f>INDEX(Coefficients!$L$3:$L$10,MATCH(S454,Coefficients!$K$3:$K$10))</f>
        <v>0.19142307491680963</v>
      </c>
      <c r="AQ454" s="207">
        <f>INDEX(Coefficients!$L$3:$L$10,MATCH(S454,Coefficients!$K$3:$K$10)+1)</f>
        <v>0.35425563574488944</v>
      </c>
      <c r="AR454" s="214">
        <f>INDEX(Coefficients!$M$3:$M$10,MATCH(S454,Coefficients!$K$3:$K$10))</f>
        <v>0.20023799980895765</v>
      </c>
      <c r="AS454" s="214">
        <f>INDEX(Coefficients!$M$3:$M$10,MATCH(S454,Coefficients!$K$3:$K$10)+1)</f>
        <v>0.20987997823914079</v>
      </c>
      <c r="AT454" s="92">
        <f t="shared" si="686"/>
        <v>2.5655609924804158E-5</v>
      </c>
      <c r="AU454" s="140">
        <f t="shared" si="668"/>
        <v>0.20409479118103091</v>
      </c>
      <c r="AV454" s="215">
        <f t="shared" si="687"/>
        <v>1.0811422080675517E-5</v>
      </c>
      <c r="AW454" s="118">
        <f t="shared" si="688"/>
        <v>3.4117524655464332E-2</v>
      </c>
      <c r="AX454" s="136">
        <f t="shared" si="669"/>
        <v>0.71366705445737511</v>
      </c>
      <c r="AY454" s="205">
        <f t="shared" si="670"/>
        <v>84.741590689541354</v>
      </c>
      <c r="AZ454" s="137">
        <f t="shared" si="671"/>
        <v>598.30000000000018</v>
      </c>
      <c r="BA454" s="213">
        <f t="shared" si="689"/>
        <v>32553.849999999995</v>
      </c>
      <c r="BB454" s="228">
        <f t="shared" si="690"/>
        <v>8.9641036231884045E-4</v>
      </c>
      <c r="BC454" s="136" t="str">
        <f t="shared" si="672"/>
        <v>YES</v>
      </c>
      <c r="BD454" s="209">
        <f t="shared" si="673"/>
        <v>4.3278312502882024</v>
      </c>
      <c r="BE454" s="55">
        <f t="shared" si="674"/>
        <v>8.6556625005764054E-2</v>
      </c>
      <c r="BF454" s="126">
        <f t="shared" si="675"/>
        <v>3.1986051072522566</v>
      </c>
      <c r="BG454" s="46">
        <f t="shared" si="691"/>
        <v>-0.8577828552464517</v>
      </c>
      <c r="BH454" s="204">
        <f>VLOOKUP(M454,Coefficients!$E$4:$I$7,3)</f>
        <v>0.43099999999999999</v>
      </c>
      <c r="BI454" s="136">
        <f t="shared" si="692"/>
        <v>7.2999999999999995E-2</v>
      </c>
      <c r="BJ454" s="50">
        <f t="shared" si="693"/>
        <v>0.45043159439855079</v>
      </c>
      <c r="BK454" s="134">
        <f t="shared" si="694"/>
        <v>29.817801957288328</v>
      </c>
      <c r="BL454" s="46"/>
      <c r="CB454" s="205" t="str">
        <f t="shared" si="676"/>
        <v>splash</v>
      </c>
      <c r="CC454" s="212">
        <f t="shared" si="677"/>
        <v>1</v>
      </c>
      <c r="CD454" s="205">
        <f>IF(CB454="atmospheric",IF(CC454&gt;=1,Coefficients!$T$5,Coefficients!$T$4),Coefficients!$T$3)</f>
        <v>7.35</v>
      </c>
      <c r="CE454" s="136">
        <f>IF(S454&lt;Coefficients!$V$3,Coefficients!$X$3-(Coefficients!$X$4-Coefficients!$X$3)*(Coefficients!$V$3-S454)/(Coefficients!$V$4-Coefficients!$V$3),IF(S454&gt;Coefficients!$V$6,(Coefficients!$X$6-Coefficients!$X$5)*(S454-Coefficients!$V$6)/(Coefficients!$V$6-Coefficients!$V$5)+Coefficients!$X$6,VLOOKUP(S454,Coefficients!$V$3:$X$6,3)))</f>
        <v>5.1999999999999975</v>
      </c>
      <c r="CF454" s="119">
        <f t="shared" si="695"/>
        <v>1.6409601519999992E-4</v>
      </c>
      <c r="CG454" s="136">
        <f>VLOOKUP(CB454,Coefficients!$Z$4:$AD$7,4,FALSE)</f>
        <v>0.26500000000000001</v>
      </c>
      <c r="CH454" s="136">
        <f>VLOOKUP(CB454,Coefficients!$Z$4:$AD$7,2,FALSE)</f>
        <v>0.37</v>
      </c>
      <c r="CI454" s="214">
        <f t="shared" si="678"/>
        <v>6.6481668818368282</v>
      </c>
      <c r="CJ454" s="47">
        <f t="shared" si="679"/>
        <v>1.2183579738896331</v>
      </c>
      <c r="CK454" s="34">
        <v>3.35</v>
      </c>
      <c r="CL454" s="52">
        <f t="shared" si="696"/>
        <v>0.36368894742974123</v>
      </c>
      <c r="CM454" s="204">
        <f>VLOOKUP(N454,Coefficients!$E$12:$I$16,3)</f>
        <v>6.0350000000000001</v>
      </c>
      <c r="CN454" s="205">
        <f t="shared" si="697"/>
        <v>7.2999999999999995E-2</v>
      </c>
      <c r="CO454" s="203">
        <f t="shared" si="698"/>
        <v>6.3070874064855085</v>
      </c>
      <c r="CP454" s="189">
        <f t="shared" si="699"/>
        <v>417.51841023720408</v>
      </c>
      <c r="DV454" s="48">
        <f t="shared" si="649"/>
        <v>3.147968784141715E-2</v>
      </c>
    </row>
    <row r="455" spans="1:126" s="135" customFormat="1" outlineLevel="1">
      <c r="A455" s="133"/>
      <c r="B455" s="56" t="s">
        <v>89</v>
      </c>
      <c r="C455" s="56" t="s">
        <v>194</v>
      </c>
      <c r="D455" s="56">
        <v>2069</v>
      </c>
      <c r="E455" s="57">
        <f>'CSIRO Mk3.5 (Drier)'!N97</f>
        <v>22.225500000000004</v>
      </c>
      <c r="F455" s="57">
        <f>'CSIRO Mk3.5 (Drier)'!T97</f>
        <v>58.131250000000009</v>
      </c>
      <c r="G455" s="57">
        <f>'CSIRO Mk3.5 (Drier)'!L97</f>
        <v>602.1500000000002</v>
      </c>
      <c r="H455" s="146">
        <f t="shared" si="650"/>
        <v>2007</v>
      </c>
      <c r="I455" s="141" t="str">
        <f t="shared" si="651"/>
        <v>Pile No 243 @ Berth 107</v>
      </c>
      <c r="J455" s="205" t="str">
        <f t="shared" si="652"/>
        <v>splash</v>
      </c>
      <c r="K455" s="212">
        <f t="shared" si="653"/>
        <v>1</v>
      </c>
      <c r="L455" s="146" t="str">
        <f t="shared" si="654"/>
        <v>C1</v>
      </c>
      <c r="M455" s="146" t="str">
        <f t="shared" si="655"/>
        <v>CB4</v>
      </c>
      <c r="N455" s="146" t="str">
        <f t="shared" si="656"/>
        <v>CL5</v>
      </c>
      <c r="O455" s="146">
        <f t="shared" si="657"/>
        <v>0</v>
      </c>
      <c r="P455" s="146">
        <f t="shared" si="658"/>
        <v>50</v>
      </c>
      <c r="Q455" s="146">
        <f t="shared" si="659"/>
        <v>1200</v>
      </c>
      <c r="R455" s="146">
        <f t="shared" si="660"/>
        <v>60</v>
      </c>
      <c r="S455" s="146">
        <f t="shared" si="661"/>
        <v>0.37</v>
      </c>
      <c r="T455" s="146">
        <f t="shared" si="662"/>
        <v>310</v>
      </c>
      <c r="U455" s="205"/>
      <c r="V455" s="237">
        <f t="shared" si="680"/>
        <v>8.7136600912767329E-2</v>
      </c>
      <c r="W455" s="214">
        <f t="shared" si="681"/>
        <v>3.2276039026024206</v>
      </c>
      <c r="X455" s="205"/>
      <c r="Y455" s="238">
        <f t="shared" si="682"/>
        <v>0.36856784377051971</v>
      </c>
      <c r="Z455" s="214">
        <f t="shared" si="683"/>
        <v>1.234702276631241</v>
      </c>
      <c r="AA455" s="205"/>
      <c r="AB455" s="207">
        <f>INDEX(Coefficients!$O$3:$O$7,MATCH(S455,Coefficients!$O$3:$O$7))</f>
        <v>0.3</v>
      </c>
      <c r="AC455" s="207">
        <f>INDEX(Coefficients!$O$3:$O$7,MATCH(S455,Coefficients!$O$3:$O$7)+1)</f>
        <v>0.4</v>
      </c>
      <c r="AD455" s="212">
        <f>INDEX(Coefficients!$P$3:$P$7,MATCH(S455,Coefficients!$O$3:$O$7))</f>
        <v>50</v>
      </c>
      <c r="AE455" s="212">
        <f>INDEX(Coefficients!$P$3:$P$7,MATCH(S455,Coefficients!$O$3:$O$7)+1)</f>
        <v>41.8</v>
      </c>
      <c r="AF455" s="212">
        <f t="shared" si="663"/>
        <v>44.26</v>
      </c>
      <c r="AG455" s="136">
        <f t="shared" si="664"/>
        <v>2069</v>
      </c>
      <c r="AH455" s="137">
        <f t="shared" si="665"/>
        <v>22.225500000000004</v>
      </c>
      <c r="AI455" s="207">
        <f t="shared" si="684"/>
        <v>1444.8400000000004</v>
      </c>
      <c r="AJ455" s="213">
        <f t="shared" si="685"/>
        <v>20.640571428571434</v>
      </c>
      <c r="AK455" s="136">
        <v>81</v>
      </c>
      <c r="AL455" s="137">
        <f t="shared" si="666"/>
        <v>58.131250000000009</v>
      </c>
      <c r="AM455" s="214">
        <f t="shared" si="667"/>
        <v>1.0404315562253357</v>
      </c>
      <c r="AN455" s="207">
        <f>INDEX(Coefficients!$K$3:$K$10,MATCH(S455,Coefficients!$K$3:$K$10))</f>
        <v>0.35</v>
      </c>
      <c r="AO455" s="207">
        <f>INDEX(Coefficients!$K$3:$K$10,MATCH(S455,Coefficients!$K$3:$K$10)+1)</f>
        <v>0.4</v>
      </c>
      <c r="AP455" s="207">
        <f>INDEX(Coefficients!$L$3:$L$10,MATCH(S455,Coefficients!$K$3:$K$10))</f>
        <v>0.19142307491680963</v>
      </c>
      <c r="AQ455" s="207">
        <f>INDEX(Coefficients!$L$3:$L$10,MATCH(S455,Coefficients!$K$3:$K$10)+1)</f>
        <v>0.35425563574488944</v>
      </c>
      <c r="AR455" s="214">
        <f>INDEX(Coefficients!$M$3:$M$10,MATCH(S455,Coefficients!$K$3:$K$10))</f>
        <v>0.20023799980895765</v>
      </c>
      <c r="AS455" s="214">
        <f>INDEX(Coefficients!$M$3:$M$10,MATCH(S455,Coefficients!$K$3:$K$10)+1)</f>
        <v>0.20987997823914079</v>
      </c>
      <c r="AT455" s="92">
        <f t="shared" si="686"/>
        <v>2.5655609924804158E-5</v>
      </c>
      <c r="AU455" s="140">
        <f t="shared" si="668"/>
        <v>0.20409479118103091</v>
      </c>
      <c r="AV455" s="215">
        <f t="shared" si="687"/>
        <v>1.0779719114387686E-5</v>
      </c>
      <c r="AW455" s="118">
        <f t="shared" si="688"/>
        <v>3.4017479839351772E-2</v>
      </c>
      <c r="AX455" s="136">
        <f t="shared" si="669"/>
        <v>0.71366705445737511</v>
      </c>
      <c r="AY455" s="205">
        <f t="shared" si="670"/>
        <v>84.741590689541354</v>
      </c>
      <c r="AZ455" s="137">
        <f t="shared" si="671"/>
        <v>602.1500000000002</v>
      </c>
      <c r="BA455" s="213">
        <f t="shared" si="689"/>
        <v>33155.999999999993</v>
      </c>
      <c r="BB455" s="228">
        <f t="shared" si="690"/>
        <v>8.9994857142857126E-4</v>
      </c>
      <c r="BC455" s="136" t="str">
        <f t="shared" si="672"/>
        <v>YES</v>
      </c>
      <c r="BD455" s="209">
        <f t="shared" si="673"/>
        <v>4.3568300456383664</v>
      </c>
      <c r="BE455" s="55">
        <f t="shared" si="674"/>
        <v>8.7136600912767329E-2</v>
      </c>
      <c r="BF455" s="126">
        <f t="shared" si="675"/>
        <v>3.2276039026024206</v>
      </c>
      <c r="BG455" s="46">
        <f t="shared" si="691"/>
        <v>-0.85842359856545969</v>
      </c>
      <c r="BH455" s="204">
        <f>VLOOKUP(M455,Coefficients!$E$4:$I$7,3)</f>
        <v>0.43099999999999999</v>
      </c>
      <c r="BI455" s="136">
        <f t="shared" si="692"/>
        <v>7.2999999999999995E-2</v>
      </c>
      <c r="BJ455" s="50">
        <f t="shared" si="693"/>
        <v>0.45115429885714298</v>
      </c>
      <c r="BK455" s="134">
        <f t="shared" si="694"/>
        <v>30.268956256145472</v>
      </c>
      <c r="BL455" s="46"/>
      <c r="CB455" s="205" t="str">
        <f t="shared" si="676"/>
        <v>splash</v>
      </c>
      <c r="CC455" s="212">
        <f t="shared" si="677"/>
        <v>1</v>
      </c>
      <c r="CD455" s="205">
        <f>IF(CB455="atmospheric",IF(CC455&gt;=1,Coefficients!$T$5,Coefficients!$T$4),Coefficients!$T$3)</f>
        <v>7.35</v>
      </c>
      <c r="CE455" s="136">
        <f>IF(S455&lt;Coefficients!$V$3,Coefficients!$X$3-(Coefficients!$X$4-Coefficients!$X$3)*(Coefficients!$V$3-S455)/(Coefficients!$V$4-Coefficients!$V$3),IF(S455&gt;Coefficients!$V$6,(Coefficients!$X$6-Coefficients!$X$5)*(S455-Coefficients!$V$6)/(Coefficients!$V$6-Coefficients!$V$5)+Coefficients!$X$6,VLOOKUP(S455,Coefficients!$V$3:$X$6,3)))</f>
        <v>5.1999999999999975</v>
      </c>
      <c r="CF455" s="119">
        <f t="shared" si="695"/>
        <v>1.6409601519999992E-4</v>
      </c>
      <c r="CG455" s="136">
        <f>VLOOKUP(CB455,Coefficients!$Z$4:$AD$7,4,FALSE)</f>
        <v>0.26500000000000001</v>
      </c>
      <c r="CH455" s="136">
        <f>VLOOKUP(CB455,Coefficients!$Z$4:$AD$7,2,FALSE)</f>
        <v>0.37</v>
      </c>
      <c r="CI455" s="214">
        <f t="shared" si="678"/>
        <v>6.647162749723571</v>
      </c>
      <c r="CJ455" s="47">
        <f t="shared" si="679"/>
        <v>1.234702276631241</v>
      </c>
      <c r="CK455" s="34">
        <v>3.35</v>
      </c>
      <c r="CL455" s="52">
        <f t="shared" si="696"/>
        <v>0.36856784377051971</v>
      </c>
      <c r="CM455" s="204">
        <f>VLOOKUP(N455,Coefficients!$E$12:$I$16,3)</f>
        <v>6.0350000000000001</v>
      </c>
      <c r="CN455" s="205">
        <f t="shared" si="697"/>
        <v>7.2999999999999995E-2</v>
      </c>
      <c r="CO455" s="203">
        <f t="shared" si="698"/>
        <v>6.3172069457142879</v>
      </c>
      <c r="CP455" s="189">
        <f t="shared" si="699"/>
        <v>423.83561718291838</v>
      </c>
      <c r="DV455" s="48">
        <f t="shared" si="649"/>
        <v>3.2115749111910952E-2</v>
      </c>
    </row>
    <row r="456" spans="1:126" s="135" customFormat="1" outlineLevel="1">
      <c r="A456" s="133"/>
      <c r="B456" s="56" t="s">
        <v>89</v>
      </c>
      <c r="C456" s="56" t="s">
        <v>194</v>
      </c>
      <c r="D456" s="56">
        <v>2070</v>
      </c>
      <c r="E456" s="57">
        <f>'CSIRO Mk3.5 (Drier)'!N98</f>
        <v>22.270000000000003</v>
      </c>
      <c r="F456" s="57">
        <f>'CSIRO Mk3.5 (Drier)'!T98</f>
        <v>58.068750000000001</v>
      </c>
      <c r="G456" s="57">
        <f>'CSIRO Mk3.5 (Drier)'!L98</f>
        <v>606</v>
      </c>
      <c r="H456" s="146">
        <f t="shared" si="650"/>
        <v>2007</v>
      </c>
      <c r="I456" s="141" t="str">
        <f t="shared" si="651"/>
        <v>Pile No 243 @ Berth 107</v>
      </c>
      <c r="J456" s="205" t="str">
        <f t="shared" si="652"/>
        <v>splash</v>
      </c>
      <c r="K456" s="212">
        <f t="shared" si="653"/>
        <v>1</v>
      </c>
      <c r="L456" s="146" t="str">
        <f t="shared" si="654"/>
        <v>C1</v>
      </c>
      <c r="M456" s="146" t="str">
        <f t="shared" si="655"/>
        <v>CB4</v>
      </c>
      <c r="N456" s="146" t="str">
        <f t="shared" si="656"/>
        <v>CL5</v>
      </c>
      <c r="O456" s="146">
        <f t="shared" si="657"/>
        <v>0</v>
      </c>
      <c r="P456" s="146">
        <f t="shared" si="658"/>
        <v>50</v>
      </c>
      <c r="Q456" s="146">
        <f t="shared" si="659"/>
        <v>1200</v>
      </c>
      <c r="R456" s="146">
        <f t="shared" si="660"/>
        <v>60</v>
      </c>
      <c r="S456" s="146">
        <f t="shared" si="661"/>
        <v>0.37</v>
      </c>
      <c r="T456" s="146">
        <f t="shared" si="662"/>
        <v>310</v>
      </c>
      <c r="U456" s="205"/>
      <c r="V456" s="237">
        <f t="shared" si="680"/>
        <v>8.7714907214757346E-2</v>
      </c>
      <c r="W456" s="214">
        <f t="shared" si="681"/>
        <v>3.2565192177019213</v>
      </c>
      <c r="X456" s="205"/>
      <c r="Y456" s="238">
        <f t="shared" si="682"/>
        <v>0.3734089409635245</v>
      </c>
      <c r="Z456" s="214">
        <f t="shared" si="683"/>
        <v>1.2509199522278072</v>
      </c>
      <c r="AA456" s="205"/>
      <c r="AB456" s="207">
        <f>INDEX(Coefficients!$O$3:$O$7,MATCH(S456,Coefficients!$O$3:$O$7))</f>
        <v>0.3</v>
      </c>
      <c r="AC456" s="207">
        <f>INDEX(Coefficients!$O$3:$O$7,MATCH(S456,Coefficients!$O$3:$O$7)+1)</f>
        <v>0.4</v>
      </c>
      <c r="AD456" s="212">
        <f>INDEX(Coefficients!$P$3:$P$7,MATCH(S456,Coefficients!$O$3:$O$7))</f>
        <v>50</v>
      </c>
      <c r="AE456" s="212">
        <f>INDEX(Coefficients!$P$3:$P$7,MATCH(S456,Coefficients!$O$3:$O$7)+1)</f>
        <v>41.8</v>
      </c>
      <c r="AF456" s="212">
        <f t="shared" si="663"/>
        <v>44.26</v>
      </c>
      <c r="AG456" s="136">
        <f t="shared" si="664"/>
        <v>2070</v>
      </c>
      <c r="AH456" s="137">
        <f t="shared" si="665"/>
        <v>22.270000000000003</v>
      </c>
      <c r="AI456" s="207">
        <f t="shared" si="684"/>
        <v>1467.1100000000004</v>
      </c>
      <c r="AJ456" s="213">
        <f t="shared" si="685"/>
        <v>20.663521126760568</v>
      </c>
      <c r="AK456" s="136">
        <v>82</v>
      </c>
      <c r="AL456" s="137">
        <f t="shared" si="666"/>
        <v>58.068750000000001</v>
      </c>
      <c r="AM456" s="214">
        <f t="shared" si="667"/>
        <v>1.0419066971596933</v>
      </c>
      <c r="AN456" s="207">
        <f>INDEX(Coefficients!$K$3:$K$10,MATCH(S456,Coefficients!$K$3:$K$10))</f>
        <v>0.35</v>
      </c>
      <c r="AO456" s="207">
        <f>INDEX(Coefficients!$K$3:$K$10,MATCH(S456,Coefficients!$K$3:$K$10)+1)</f>
        <v>0.4</v>
      </c>
      <c r="AP456" s="207">
        <f>INDEX(Coefficients!$L$3:$L$10,MATCH(S456,Coefficients!$K$3:$K$10))</f>
        <v>0.19142307491680963</v>
      </c>
      <c r="AQ456" s="207">
        <f>INDEX(Coefficients!$L$3:$L$10,MATCH(S456,Coefficients!$K$3:$K$10)+1)</f>
        <v>0.35425563574488944</v>
      </c>
      <c r="AR456" s="214">
        <f>INDEX(Coefficients!$M$3:$M$10,MATCH(S456,Coefficients!$K$3:$K$10))</f>
        <v>0.20023799980895765</v>
      </c>
      <c r="AS456" s="214">
        <f>INDEX(Coefficients!$M$3:$M$10,MATCH(S456,Coefficients!$K$3:$K$10)+1)</f>
        <v>0.20987997823914079</v>
      </c>
      <c r="AT456" s="92">
        <f t="shared" si="686"/>
        <v>2.5655609924804158E-5</v>
      </c>
      <c r="AU456" s="140">
        <f t="shared" si="668"/>
        <v>0.20409479118103091</v>
      </c>
      <c r="AV456" s="215">
        <f t="shared" si="687"/>
        <v>1.0748556847799731E-5</v>
      </c>
      <c r="AW456" s="118">
        <f t="shared" si="688"/>
        <v>3.3919141305280939E-2</v>
      </c>
      <c r="AX456" s="136">
        <f t="shared" si="669"/>
        <v>0.71366705445737511</v>
      </c>
      <c r="AY456" s="205">
        <f t="shared" si="670"/>
        <v>84.741590689541354</v>
      </c>
      <c r="AZ456" s="137">
        <f t="shared" si="671"/>
        <v>606</v>
      </c>
      <c r="BA456" s="213">
        <f t="shared" si="689"/>
        <v>33761.999999999993</v>
      </c>
      <c r="BB456" s="228">
        <f t="shared" si="690"/>
        <v>9.0349014084507016E-4</v>
      </c>
      <c r="BC456" s="136" t="str">
        <f t="shared" si="672"/>
        <v>YES</v>
      </c>
      <c r="BD456" s="209">
        <f t="shared" si="673"/>
        <v>4.3857453607378671</v>
      </c>
      <c r="BE456" s="55">
        <f t="shared" si="674"/>
        <v>8.7714907214757346E-2</v>
      </c>
      <c r="BF456" s="126">
        <f t="shared" si="675"/>
        <v>3.2565192177019213</v>
      </c>
      <c r="BG456" s="46">
        <f t="shared" si="691"/>
        <v>-0.85904800252886104</v>
      </c>
      <c r="BH456" s="204">
        <f>VLOOKUP(M456,Coefficients!$E$4:$I$7,3)</f>
        <v>0.43099999999999999</v>
      </c>
      <c r="BI456" s="136">
        <f t="shared" si="692"/>
        <v>7.2999999999999995E-2</v>
      </c>
      <c r="BJ456" s="50">
        <f t="shared" si="693"/>
        <v>0.45187636521126773</v>
      </c>
      <c r="BK456" s="134">
        <f t="shared" si="694"/>
        <v>30.720832621356738</v>
      </c>
      <c r="BL456" s="46"/>
      <c r="CB456" s="205" t="str">
        <f t="shared" si="676"/>
        <v>splash</v>
      </c>
      <c r="CC456" s="212">
        <f t="shared" si="677"/>
        <v>1</v>
      </c>
      <c r="CD456" s="205">
        <f>IF(CB456="atmospheric",IF(CC456&gt;=1,Coefficients!$T$5,Coefficients!$T$4),Coefficients!$T$3)</f>
        <v>7.35</v>
      </c>
      <c r="CE456" s="136">
        <f>IF(S456&lt;Coefficients!$V$3,Coefficients!$X$3-(Coefficients!$X$4-Coefficients!$X$3)*(Coefficients!$V$3-S456)/(Coefficients!$V$4-Coefficients!$V$3),IF(S456&gt;Coefficients!$V$6,(Coefficients!$X$6-Coefficients!$X$5)*(S456-Coefficients!$V$6)/(Coefficients!$V$6-Coefficients!$V$5)+Coefficients!$X$6,VLOOKUP(S456,Coefficients!$V$3:$X$6,3)))</f>
        <v>5.1999999999999975</v>
      </c>
      <c r="CF456" s="119">
        <f t="shared" si="695"/>
        <v>1.6409601519999992E-4</v>
      </c>
      <c r="CG456" s="136">
        <f>VLOOKUP(CB456,Coefficients!$Z$4:$AD$7,4,FALSE)</f>
        <v>0.26500000000000001</v>
      </c>
      <c r="CH456" s="136">
        <f>VLOOKUP(CB456,Coefficients!$Z$4:$AD$7,2,FALSE)</f>
        <v>0.37</v>
      </c>
      <c r="CI456" s="214">
        <f t="shared" si="678"/>
        <v>6.6461560094307401</v>
      </c>
      <c r="CJ456" s="47">
        <f t="shared" si="679"/>
        <v>1.2509199522278072</v>
      </c>
      <c r="CK456" s="34">
        <v>3.35</v>
      </c>
      <c r="CL456" s="52">
        <f t="shared" si="696"/>
        <v>0.3734089409635245</v>
      </c>
      <c r="CM456" s="204">
        <f>VLOOKUP(N456,Coefficients!$E$12:$I$16,3)</f>
        <v>6.0350000000000001</v>
      </c>
      <c r="CN456" s="205">
        <f t="shared" si="697"/>
        <v>7.2999999999999995E-2</v>
      </c>
      <c r="CO456" s="203">
        <f t="shared" si="698"/>
        <v>6.3273175500000018</v>
      </c>
      <c r="CP456" s="189">
        <f t="shared" si="699"/>
        <v>430.16293473291836</v>
      </c>
      <c r="DV456" s="48">
        <f t="shared" si="649"/>
        <v>3.2753530609776357E-2</v>
      </c>
    </row>
    <row r="457" spans="1:126" s="38" customFormat="1">
      <c r="B457" s="76" t="str">
        <f>B458&amp;" "&amp;C458</f>
        <v>A1B MIROC(hires)</v>
      </c>
      <c r="C457" s="74"/>
      <c r="D457" s="65"/>
      <c r="E457" s="65"/>
      <c r="F457" s="65"/>
      <c r="G457" s="65"/>
      <c r="J457" s="199"/>
      <c r="K457" s="199"/>
      <c r="L457" s="54"/>
      <c r="M457" s="54"/>
      <c r="N457" s="54"/>
      <c r="O457" s="54"/>
      <c r="P457" s="54"/>
      <c r="Q457" s="54"/>
      <c r="R457" s="54"/>
      <c r="S457" s="54"/>
      <c r="T457" s="54"/>
      <c r="U457" s="206"/>
      <c r="V457" s="206"/>
      <c r="W457" s="206"/>
      <c r="X457" s="206"/>
      <c r="Y457" s="206"/>
      <c r="Z457" s="206"/>
      <c r="AA457" s="206"/>
      <c r="AB457" s="85"/>
      <c r="AC457" s="85"/>
      <c r="AD457" s="85"/>
      <c r="AE457" s="85"/>
      <c r="AF457" s="85"/>
      <c r="AG457" s="54"/>
      <c r="AH457" s="88"/>
      <c r="AI457" s="88"/>
      <c r="AJ457" s="88"/>
      <c r="AK457" s="54"/>
      <c r="AL457" s="85"/>
      <c r="AM457" s="90"/>
      <c r="AN457" s="88"/>
      <c r="AO457" s="88"/>
      <c r="AP457" s="88"/>
      <c r="AQ457" s="88"/>
      <c r="AR457" s="90"/>
      <c r="AS457" s="90"/>
      <c r="AT457" s="93"/>
      <c r="AU457" s="90"/>
      <c r="AV457" s="90"/>
      <c r="AW457" s="120"/>
      <c r="AX457" s="54"/>
      <c r="AY457" s="54"/>
      <c r="AZ457" s="88"/>
      <c r="BA457" s="88"/>
      <c r="BB457" s="121"/>
      <c r="BC457" s="54"/>
      <c r="BD457" s="54"/>
      <c r="BE457" s="53"/>
      <c r="BF457" s="127"/>
      <c r="BG457" s="66"/>
      <c r="BH457" s="66"/>
      <c r="BI457" s="66"/>
      <c r="BJ457" s="66"/>
      <c r="BK457" s="66"/>
      <c r="BL457" s="66"/>
      <c r="CB457" s="76" t="str">
        <f>B458&amp;" "&amp;C458</f>
        <v>A1B MIROC(hires)</v>
      </c>
      <c r="CC457" s="54"/>
      <c r="CD457" s="54"/>
      <c r="CE457" s="54"/>
      <c r="CF457" s="121"/>
      <c r="CI457" s="90"/>
      <c r="CJ457" s="70"/>
      <c r="CK457" s="41"/>
      <c r="CL457" s="71"/>
      <c r="DV457" s="72"/>
    </row>
    <row r="458" spans="1:126" s="135" customFormat="1" outlineLevel="1">
      <c r="A458" s="133"/>
      <c r="B458" s="56" t="s">
        <v>89</v>
      </c>
      <c r="C458" s="56" t="s">
        <v>196</v>
      </c>
      <c r="D458" s="56">
        <v>2000</v>
      </c>
      <c r="E458" s="57">
        <f>'MIROC(hires) (Wetter)'!N28</f>
        <v>19.25</v>
      </c>
      <c r="F458" s="57">
        <f>'MIROC(hires) (Wetter)'!T28</f>
        <v>62.484375</v>
      </c>
      <c r="G458" s="57">
        <f>'MIROC(hires) (Wetter)'!L28</f>
        <v>368</v>
      </c>
      <c r="H458" s="146">
        <f t="shared" ref="H458:H521" si="700">$H$26</f>
        <v>2007</v>
      </c>
      <c r="I458" s="141" t="str">
        <f t="shared" ref="I458:I521" si="701">$I$26</f>
        <v>Pile No 243 @ Berth 107</v>
      </c>
      <c r="J458" s="205" t="str">
        <f t="shared" ref="J458:J521" si="702">$J$26</f>
        <v>splash</v>
      </c>
      <c r="K458" s="212">
        <f t="shared" ref="K458:K521" si="703">$K$26</f>
        <v>1</v>
      </c>
      <c r="L458" s="146" t="str">
        <f t="shared" ref="L458:L521" si="704">$L$26</f>
        <v>C1</v>
      </c>
      <c r="M458" s="146" t="str">
        <f t="shared" ref="M458:M521" si="705">$M$26</f>
        <v>CB4</v>
      </c>
      <c r="N458" s="146" t="str">
        <f t="shared" ref="N458:N521" si="706">$N$26</f>
        <v>CL5</v>
      </c>
      <c r="O458" s="146">
        <f t="shared" ref="O458:O521" si="707">$O$26</f>
        <v>0</v>
      </c>
      <c r="P458" s="146">
        <f t="shared" ref="P458:P521" si="708">$P$26</f>
        <v>50</v>
      </c>
      <c r="Q458" s="146">
        <f t="shared" ref="Q458:Q521" si="709">$Q$26</f>
        <v>1200</v>
      </c>
      <c r="R458" s="146">
        <f t="shared" ref="R458:R521" si="710">$R$26</f>
        <v>60</v>
      </c>
      <c r="S458" s="146">
        <f t="shared" ref="S458:S521" si="711">$S$26</f>
        <v>0.37</v>
      </c>
      <c r="T458" s="146">
        <f t="shared" ref="T458:T521" si="712">$T$26</f>
        <v>310</v>
      </c>
      <c r="U458" s="205"/>
      <c r="V458" s="237">
        <f>BE458</f>
        <v>2.2584522860718912E-2</v>
      </c>
      <c r="W458" s="214">
        <f>BF458</f>
        <v>0</v>
      </c>
      <c r="X458" s="205"/>
      <c r="Y458" s="238">
        <f>CL458</f>
        <v>8.9228156341215318E-8</v>
      </c>
      <c r="Z458" s="214">
        <f>CJ458</f>
        <v>2.9891432374307133E-7</v>
      </c>
      <c r="AA458" s="205"/>
      <c r="AB458" s="207">
        <f>INDEX(Coefficients!$O$3:$O$7,MATCH(S458,Coefficients!$O$3:$O$7))</f>
        <v>0.3</v>
      </c>
      <c r="AC458" s="207">
        <f>INDEX(Coefficients!$O$3:$O$7,MATCH(S458,Coefficients!$O$3:$O$7)+1)</f>
        <v>0.4</v>
      </c>
      <c r="AD458" s="212">
        <f>INDEX(Coefficients!$P$3:$P$7,MATCH(S458,Coefficients!$O$3:$O$7))</f>
        <v>50</v>
      </c>
      <c r="AE458" s="212">
        <f>INDEX(Coefficients!$P$3:$P$7,MATCH(S458,Coefficients!$O$3:$O$7)+1)</f>
        <v>41.8</v>
      </c>
      <c r="AF458" s="212">
        <f t="shared" ref="AF458:AF521" si="713">AD458+(S458-AB458)/(AC458-AB458)*(AE458-AD458)</f>
        <v>44.26</v>
      </c>
      <c r="AG458" s="136">
        <f t="shared" ref="AG458:AG489" si="714">D458</f>
        <v>2000</v>
      </c>
      <c r="AH458" s="137">
        <f t="shared" ref="AH458:AH489" si="715">E458</f>
        <v>19.25</v>
      </c>
      <c r="AI458" s="207">
        <f>IF(AG458&gt;=$C$20,AH458+AI457,0)</f>
        <v>19.25</v>
      </c>
      <c r="AJ458" s="213">
        <f>IF(ISERROR(AI458/(AG458-($C$20-1))),0,AI458/(AG458-($C$20-1)))</f>
        <v>19.25</v>
      </c>
      <c r="AK458" s="136">
        <v>12</v>
      </c>
      <c r="AL458" s="137">
        <f t="shared" ref="AL458:AL489" si="716">F458</f>
        <v>62.484375</v>
      </c>
      <c r="AM458" s="214">
        <f t="shared" ref="AM458:AM489" si="717">EXP(AF458/RR*(1/293-1/(273+AJ458)))</f>
        <v>0.95444302716120455</v>
      </c>
      <c r="AN458" s="207">
        <f>INDEX(Coefficients!$K$3:$K$10,MATCH(S458,Coefficients!$K$3:$K$10))</f>
        <v>0.35</v>
      </c>
      <c r="AO458" s="207">
        <f>INDEX(Coefficients!$K$3:$K$10,MATCH(S458,Coefficients!$K$3:$K$10)+1)</f>
        <v>0.4</v>
      </c>
      <c r="AP458" s="207">
        <f>INDEX(Coefficients!$L$3:$L$10,MATCH(S458,Coefficients!$K$3:$K$10))</f>
        <v>0.19142307491680963</v>
      </c>
      <c r="AQ458" s="207">
        <f>INDEX(Coefficients!$L$3:$L$10,MATCH(S458,Coefficients!$K$3:$K$10)+1)</f>
        <v>0.35425563574488944</v>
      </c>
      <c r="AR458" s="214">
        <f>INDEX(Coefficients!$M$3:$M$10,MATCH(S458,Coefficients!$K$3:$K$10))</f>
        <v>0.20023799980895765</v>
      </c>
      <c r="AS458" s="214">
        <f>INDEX(Coefficients!$M$3:$M$10,MATCH(S458,Coefficients!$K$3:$K$10)+1)</f>
        <v>0.20987997823914079</v>
      </c>
      <c r="AT458" s="92">
        <f>(AP458+(S458-AN458)/(AO458-AN458)*(AQ458-AP458))*10^-4</f>
        <v>2.5655609924804158E-5</v>
      </c>
      <c r="AU458" s="140">
        <f t="shared" ref="AU458:AU521" si="718">AR458+(S458-AN458)/(AO458-AN458)*(AS458-AR458)</f>
        <v>0.20409479118103091</v>
      </c>
      <c r="AV458" s="215">
        <f>AT458*(AG458-($C$20-1))^(-AU458)</f>
        <v>2.5655609924804158E-5</v>
      </c>
      <c r="AW458" s="118">
        <f>AV458*31556926/10000</f>
        <v>8.0961218388191036E-2</v>
      </c>
      <c r="AX458" s="136">
        <f t="shared" ref="AX458:AX521" si="719">1-EXP(-3.38*S458)</f>
        <v>0.71366705445737511</v>
      </c>
      <c r="AY458" s="205">
        <f t="shared" ref="AY458:AY489" si="720">0.75*T458*CaO*AX458*(MCO2_/MCaO)</f>
        <v>84.741590689541354</v>
      </c>
      <c r="AZ458" s="137">
        <f t="shared" ref="AZ458:AZ489" si="721">G458</f>
        <v>368</v>
      </c>
      <c r="BA458" s="213">
        <f>IF(AG458&gt;=$C$20,BA457+AZ458,0)</f>
        <v>368</v>
      </c>
      <c r="BB458" s="228">
        <f>BA458/(AG458-($C$20-1))*0.0019*10^-3</f>
        <v>6.9920000000000008E-4</v>
      </c>
      <c r="BC458" s="136" t="str">
        <f t="shared" ref="BC458:BC521" si="722">IF(AK458&gt;=12,IF(AL458&gt;=50,"YES","NO"),"NO")</f>
        <v>YES</v>
      </c>
      <c r="BD458" s="209">
        <f t="shared" ref="BD458:BD489" si="723">IF(BC458="YES",SQRT((2*AM458*AW458/AY458)*kurban*BB458*(AG458-($C$20-1)))*(1/(AG458-($C$20-1)))^nm*1000,0)</f>
        <v>1.1292261430359456</v>
      </c>
      <c r="BE458" s="55">
        <f t="shared" ref="BE458:BE521" si="724">BD458/P458</f>
        <v>2.2584522860718912E-2</v>
      </c>
      <c r="BF458" s="126">
        <f t="shared" ref="BF458:BF489" si="725">BD458-VLOOKUP($C$20,$AG$458:$BD$528,24)</f>
        <v>0</v>
      </c>
      <c r="BG458" s="46">
        <f>((SQRT(AM458*BB458)/SQRT(VLOOKUP($C$20,$AG$458:$BD$528,7)*VLOOKUP($C$20,$AG$458:$BD$528,22)*(AG458-($C$20-1))))-1)</f>
        <v>0</v>
      </c>
      <c r="BH458" s="204">
        <f>VLOOKUP(M458,Coefficients!$E$4:$I$7,3)</f>
        <v>0.43099999999999999</v>
      </c>
      <c r="BI458" s="136">
        <f>IF($AJ458&lt;20,0.025,0.073)</f>
        <v>2.5000000000000001E-2</v>
      </c>
      <c r="BJ458" s="50">
        <f>BH458*(1+BI458*($AJ458-20))</f>
        <v>0.42291874999999995</v>
      </c>
      <c r="BK458" s="134">
        <f>BK457+BJ458</f>
        <v>0.42291874999999995</v>
      </c>
      <c r="BL458" s="46"/>
      <c r="CB458" s="205" t="str">
        <f t="shared" ref="CB458:CB489" si="726">J458</f>
        <v>splash</v>
      </c>
      <c r="CC458" s="212">
        <f t="shared" ref="CC458:CC489" si="727">K458</f>
        <v>1</v>
      </c>
      <c r="CD458" s="205">
        <f>IF(CB458="atmospheric",IF(CC458&gt;=1,Coefficients!$T$5,Coefficients!$T$4),Coefficients!$T$3)</f>
        <v>7.35</v>
      </c>
      <c r="CE458" s="136">
        <f>IF(S458&lt;Coefficients!$V$3,Coefficients!$X$3-(Coefficients!$X$4-Coefficients!$X$3)*(Coefficients!$V$3-S458)/(Coefficients!$V$4-Coefficients!$V$3),IF(S458&gt;Coefficients!$V$6,(Coefficients!$X$6-Coefficients!$X$5)*(S458-Coefficients!$V$6)/(Coefficients!$V$6-Coefficients!$V$5)+Coefficients!$X$6,VLOOKUP(S458,Coefficients!$V$3:$X$6,3)))</f>
        <v>5.1999999999999975</v>
      </c>
      <c r="CF458" s="119">
        <f>CE458*10^-12*31556926</f>
        <v>1.6409601519999992E-4</v>
      </c>
      <c r="CG458" s="136">
        <f>VLOOKUP(CB458,Coefficients!$Z$4:$AD$7,4,FALSE)</f>
        <v>0.26500000000000001</v>
      </c>
      <c r="CH458" s="136">
        <f>VLOOKUP(CB458,Coefficients!$Z$4:$AD$7,2,FALSE)</f>
        <v>0.37</v>
      </c>
      <c r="CI458" s="214">
        <f t="shared" ref="CI458:CI489" si="728">CD458*(1-ERF(BD458/(2*(SQRT(CG458*kt*kc*AM458*CF458*10^6*(1/(AG458-($C$20-1)))^CH458*(AG458-($C$20-1)))))))</f>
        <v>6.6250040304906115</v>
      </c>
      <c r="CJ458" s="47">
        <f t="shared" ref="CJ458:CJ489" si="729">CD458*(1-ERF(P458/(2*(SQRT(CG458*kt*kc*AM458*CF458*10^6*(1/(AG458-($C$20-1)))^CH458*(AG458-($C$20-1)))))))</f>
        <v>2.9891432374307133E-7</v>
      </c>
      <c r="CK458" s="34">
        <v>3.35</v>
      </c>
      <c r="CL458" s="52">
        <f>CJ458/CK458</f>
        <v>8.9228156341215318E-8</v>
      </c>
      <c r="CM458" s="204">
        <f>VLOOKUP(N458,Coefficients!$E$12:$I$16,3)</f>
        <v>6.0350000000000001</v>
      </c>
      <c r="CN458" s="205">
        <f>IF($AJ458&lt;20,0.025,0.073)</f>
        <v>2.5000000000000001E-2</v>
      </c>
      <c r="CO458" s="203">
        <f>CM458*(1+CN458*($AJ458-20))</f>
        <v>5.9218437499999999</v>
      </c>
      <c r="CP458" s="189">
        <f>CP457+CO458</f>
        <v>5.9218437499999999</v>
      </c>
      <c r="DV458" s="48">
        <f t="shared" ref="DV458:DV504" si="730">BE458*CL458</f>
        <v>2.0151753367079783E-9</v>
      </c>
    </row>
    <row r="459" spans="1:126" s="135" customFormat="1" outlineLevel="1">
      <c r="A459" s="133"/>
      <c r="B459" s="56" t="s">
        <v>89</v>
      </c>
      <c r="C459" s="56" t="s">
        <v>196</v>
      </c>
      <c r="D459" s="56">
        <v>2001</v>
      </c>
      <c r="E459" s="57">
        <f>'MIROC(hires) (Wetter)'!N29</f>
        <v>19.265000000000001</v>
      </c>
      <c r="F459" s="57">
        <f>'MIROC(hires) (Wetter)'!T29</f>
        <v>62.482812500000001</v>
      </c>
      <c r="G459" s="57">
        <f>'MIROC(hires) (Wetter)'!L29</f>
        <v>370.15</v>
      </c>
      <c r="H459" s="146">
        <f t="shared" si="700"/>
        <v>2007</v>
      </c>
      <c r="I459" s="141" t="str">
        <f t="shared" si="701"/>
        <v>Pile No 243 @ Berth 107</v>
      </c>
      <c r="J459" s="205" t="str">
        <f t="shared" si="702"/>
        <v>splash</v>
      </c>
      <c r="K459" s="212">
        <f t="shared" si="703"/>
        <v>1</v>
      </c>
      <c r="L459" s="146" t="str">
        <f t="shared" si="704"/>
        <v>C1</v>
      </c>
      <c r="M459" s="146" t="str">
        <f t="shared" si="705"/>
        <v>CB4</v>
      </c>
      <c r="N459" s="146" t="str">
        <f t="shared" si="706"/>
        <v>CL5</v>
      </c>
      <c r="O459" s="146">
        <f t="shared" si="707"/>
        <v>0</v>
      </c>
      <c r="P459" s="146">
        <f t="shared" si="708"/>
        <v>50</v>
      </c>
      <c r="Q459" s="146">
        <f t="shared" si="709"/>
        <v>1200</v>
      </c>
      <c r="R459" s="146">
        <f t="shared" si="710"/>
        <v>60</v>
      </c>
      <c r="S459" s="146">
        <f t="shared" si="711"/>
        <v>0.37</v>
      </c>
      <c r="T459" s="146">
        <f t="shared" si="712"/>
        <v>310</v>
      </c>
      <c r="U459" s="205"/>
      <c r="V459" s="237">
        <f t="shared" ref="V459:V522" si="731">BE459</f>
        <v>2.7429500756229141E-2</v>
      </c>
      <c r="W459" s="214">
        <f t="shared" ref="W459:W522" si="732">BF459</f>
        <v>0.24224889477551148</v>
      </c>
      <c r="X459" s="205"/>
      <c r="Y459" s="238">
        <f t="shared" ref="Y459:Y522" si="733">CL459</f>
        <v>2.2633601043490194E-5</v>
      </c>
      <c r="Z459" s="214">
        <f t="shared" ref="Z459:Z522" si="734">CJ459</f>
        <v>7.5822563495692158E-5</v>
      </c>
      <c r="AA459" s="205"/>
      <c r="AB459" s="207">
        <f>INDEX(Coefficients!$O$3:$O$7,MATCH(S459,Coefficients!$O$3:$O$7))</f>
        <v>0.3</v>
      </c>
      <c r="AC459" s="207">
        <f>INDEX(Coefficients!$O$3:$O$7,MATCH(S459,Coefficients!$O$3:$O$7)+1)</f>
        <v>0.4</v>
      </c>
      <c r="AD459" s="212">
        <f>INDEX(Coefficients!$P$3:$P$7,MATCH(S459,Coefficients!$O$3:$O$7))</f>
        <v>50</v>
      </c>
      <c r="AE459" s="212">
        <f>INDEX(Coefficients!$P$3:$P$7,MATCH(S459,Coefficients!$O$3:$O$7)+1)</f>
        <v>41.8</v>
      </c>
      <c r="AF459" s="212">
        <f t="shared" si="713"/>
        <v>44.26</v>
      </c>
      <c r="AG459" s="136">
        <f t="shared" si="714"/>
        <v>2001</v>
      </c>
      <c r="AH459" s="137">
        <f t="shared" si="715"/>
        <v>19.265000000000001</v>
      </c>
      <c r="AI459" s="207">
        <f t="shared" ref="AI459:AI522" si="735">IF(AG459&gt;=$C$20,AH459+AI458,0)</f>
        <v>38.515000000000001</v>
      </c>
      <c r="AJ459" s="213">
        <f t="shared" ref="AJ459:AJ522" si="736">IF(ISERROR(AI459/(AG459-($C$20-1))),0,AI459/(AG459-($C$20-1)))</f>
        <v>19.2575</v>
      </c>
      <c r="AK459" s="136">
        <v>13</v>
      </c>
      <c r="AL459" s="137">
        <f t="shared" si="716"/>
        <v>62.482812500000001</v>
      </c>
      <c r="AM459" s="214">
        <f t="shared" si="717"/>
        <v>0.95488929335485384</v>
      </c>
      <c r="AN459" s="207">
        <f>INDEX(Coefficients!$K$3:$K$10,MATCH(S459,Coefficients!$K$3:$K$10))</f>
        <v>0.35</v>
      </c>
      <c r="AO459" s="207">
        <f>INDEX(Coefficients!$K$3:$K$10,MATCH(S459,Coefficients!$K$3:$K$10)+1)</f>
        <v>0.4</v>
      </c>
      <c r="AP459" s="207">
        <f>INDEX(Coefficients!$L$3:$L$10,MATCH(S459,Coefficients!$K$3:$K$10))</f>
        <v>0.19142307491680963</v>
      </c>
      <c r="AQ459" s="207">
        <f>INDEX(Coefficients!$L$3:$L$10,MATCH(S459,Coefficients!$K$3:$K$10)+1)</f>
        <v>0.35425563574488944</v>
      </c>
      <c r="AR459" s="214">
        <f>INDEX(Coefficients!$M$3:$M$10,MATCH(S459,Coefficients!$K$3:$K$10))</f>
        <v>0.20023799980895765</v>
      </c>
      <c r="AS459" s="214">
        <f>INDEX(Coefficients!$M$3:$M$10,MATCH(S459,Coefficients!$K$3:$K$10)+1)</f>
        <v>0.20987997823914079</v>
      </c>
      <c r="AT459" s="92">
        <f t="shared" ref="AT459:AT522" si="737">(AP459+(S459-AN459)/(AO459-AN459)*(AQ459-AP459))*10^-4</f>
        <v>2.5655609924804158E-5</v>
      </c>
      <c r="AU459" s="140">
        <f t="shared" si="718"/>
        <v>0.20409479118103091</v>
      </c>
      <c r="AV459" s="215">
        <f t="shared" ref="AV459:AV522" si="738">AT459*(AG459-($C$20-1))^(-AU459)</f>
        <v>2.2271203678780301E-5</v>
      </c>
      <c r="AW459" s="118">
        <f t="shared" ref="AW459:AW522" si="739">AV459*31556926/10000</f>
        <v>7.0281072642219777E-2</v>
      </c>
      <c r="AX459" s="136">
        <f t="shared" si="719"/>
        <v>0.71366705445737511</v>
      </c>
      <c r="AY459" s="205">
        <f t="shared" si="720"/>
        <v>84.741590689541354</v>
      </c>
      <c r="AZ459" s="137">
        <f t="shared" si="721"/>
        <v>370.15</v>
      </c>
      <c r="BA459" s="213">
        <f t="shared" ref="BA459:BA522" si="740">IF(AG459&gt;=$C$20,BA458+AZ459,0)</f>
        <v>738.15</v>
      </c>
      <c r="BB459" s="228">
        <f t="shared" ref="BB459:BB522" si="741">BA459/(AG459-($C$20-1))*0.0019*10^-3</f>
        <v>7.0124249999999999E-4</v>
      </c>
      <c r="BC459" s="136" t="str">
        <f t="shared" si="722"/>
        <v>YES</v>
      </c>
      <c r="BD459" s="209">
        <f t="shared" si="723"/>
        <v>1.3714750378114571</v>
      </c>
      <c r="BE459" s="55">
        <f t="shared" si="724"/>
        <v>2.7429500756229141E-2</v>
      </c>
      <c r="BF459" s="126">
        <f t="shared" si="725"/>
        <v>0.24224889477551148</v>
      </c>
      <c r="BG459" s="46">
        <f t="shared" ref="BG459:BG522" si="742">((SQRT(AM459*BB459)/SQRT(VLOOKUP($C$20,$AG$458:$BD$528,7)*VLOOKUP($C$20,$AG$458:$BD$528,22)*(AG459-($C$20-1))))-1)</f>
        <v>-0.29169564146326465</v>
      </c>
      <c r="BH459" s="204">
        <f>VLOOKUP(M459,Coefficients!$E$4:$I$7,3)</f>
        <v>0.43099999999999999</v>
      </c>
      <c r="BI459" s="136">
        <f t="shared" ref="BI459:BI522" si="743">IF($AJ459&lt;20,0.025,0.073)</f>
        <v>2.5000000000000001E-2</v>
      </c>
      <c r="BJ459" s="50">
        <f t="shared" ref="BJ459:BJ522" si="744">BH459*(1+BI459*($AJ459-20))</f>
        <v>0.42299956249999998</v>
      </c>
      <c r="BK459" s="134">
        <f t="shared" ref="BK459:BK522" si="745">BK458+BJ459</f>
        <v>0.84591831249999994</v>
      </c>
      <c r="BL459" s="46"/>
      <c r="CB459" s="205" t="str">
        <f t="shared" si="726"/>
        <v>splash</v>
      </c>
      <c r="CC459" s="212">
        <f t="shared" si="727"/>
        <v>1</v>
      </c>
      <c r="CD459" s="205">
        <f>IF(CB459="atmospheric",IF(CC459&gt;=1,Coefficients!$T$5,Coefficients!$T$4),Coefficients!$T$3)</f>
        <v>7.35</v>
      </c>
      <c r="CE459" s="136">
        <f>IF(S459&lt;Coefficients!$V$3,Coefficients!$X$3-(Coefficients!$X$4-Coefficients!$X$3)*(Coefficients!$V$3-S459)/(Coefficients!$V$4-Coefficients!$V$3),IF(S459&gt;Coefficients!$V$6,(Coefficients!$X$6-Coefficients!$X$5)*(S459-Coefficients!$V$6)/(Coefficients!$V$6-Coefficients!$V$5)+Coefficients!$X$6,VLOOKUP(S459,Coefficients!$V$3:$X$6,3)))</f>
        <v>5.1999999999999975</v>
      </c>
      <c r="CF459" s="119">
        <f t="shared" ref="CF459:CF522" si="746">CE459*10^-12*31556926</f>
        <v>1.6409601519999992E-4</v>
      </c>
      <c r="CG459" s="136">
        <f>VLOOKUP(CB459,Coefficients!$Z$4:$AD$7,4,FALSE)</f>
        <v>0.26500000000000001</v>
      </c>
      <c r="CH459" s="136">
        <f>VLOOKUP(CB459,Coefficients!$Z$4:$AD$7,2,FALSE)</f>
        <v>0.37</v>
      </c>
      <c r="CI459" s="214">
        <f t="shared" si="728"/>
        <v>6.6422675743511226</v>
      </c>
      <c r="CJ459" s="47">
        <f t="shared" si="729"/>
        <v>7.5822563495692158E-5</v>
      </c>
      <c r="CK459" s="34">
        <v>3.35</v>
      </c>
      <c r="CL459" s="52">
        <f t="shared" ref="CL459:CL522" si="747">CJ459/CK459</f>
        <v>2.2633601043490194E-5</v>
      </c>
      <c r="CM459" s="204">
        <f>VLOOKUP(N459,Coefficients!$E$12:$I$16,3)</f>
        <v>6.0350000000000001</v>
      </c>
      <c r="CN459" s="205">
        <f t="shared" ref="CN459:CN522" si="748">IF($AJ459&lt;20,0.025,0.073)</f>
        <v>2.5000000000000001E-2</v>
      </c>
      <c r="CO459" s="203">
        <f t="shared" ref="CO459:CO522" si="749">CM459*(1+CN459*($AJ459-20))</f>
        <v>5.9229753125000002</v>
      </c>
      <c r="CP459" s="189">
        <f t="shared" ref="CP459:CP522" si="750">CP458+CO459</f>
        <v>11.844819062500001</v>
      </c>
      <c r="DV459" s="48">
        <f t="shared" si="730"/>
        <v>6.20828376938603E-7</v>
      </c>
    </row>
    <row r="460" spans="1:126" s="135" customFormat="1" outlineLevel="1">
      <c r="A460" s="133"/>
      <c r="B460" s="56" t="s">
        <v>89</v>
      </c>
      <c r="C460" s="56" t="s">
        <v>196</v>
      </c>
      <c r="D460" s="56">
        <v>2002</v>
      </c>
      <c r="E460" s="57">
        <f>'MIROC(hires) (Wetter)'!N30</f>
        <v>19.28</v>
      </c>
      <c r="F460" s="57">
        <f>'MIROC(hires) (Wetter)'!T30</f>
        <v>62.481250000000003</v>
      </c>
      <c r="G460" s="57">
        <f>'MIROC(hires) (Wetter)'!L30</f>
        <v>372.29999999999995</v>
      </c>
      <c r="H460" s="146">
        <f t="shared" si="700"/>
        <v>2007</v>
      </c>
      <c r="I460" s="141" t="str">
        <f t="shared" si="701"/>
        <v>Pile No 243 @ Berth 107</v>
      </c>
      <c r="J460" s="205" t="str">
        <f t="shared" si="702"/>
        <v>splash</v>
      </c>
      <c r="K460" s="212">
        <f t="shared" si="703"/>
        <v>1</v>
      </c>
      <c r="L460" s="146" t="str">
        <f t="shared" si="704"/>
        <v>C1</v>
      </c>
      <c r="M460" s="146" t="str">
        <f t="shared" si="705"/>
        <v>CB4</v>
      </c>
      <c r="N460" s="146" t="str">
        <f t="shared" si="706"/>
        <v>CL5</v>
      </c>
      <c r="O460" s="146">
        <f t="shared" si="707"/>
        <v>0</v>
      </c>
      <c r="P460" s="146">
        <f t="shared" si="708"/>
        <v>50</v>
      </c>
      <c r="Q460" s="146">
        <f t="shared" si="709"/>
        <v>1200</v>
      </c>
      <c r="R460" s="146">
        <f t="shared" si="710"/>
        <v>60</v>
      </c>
      <c r="S460" s="146">
        <f t="shared" si="711"/>
        <v>0.37</v>
      </c>
      <c r="T460" s="146">
        <f t="shared" si="712"/>
        <v>310</v>
      </c>
      <c r="U460" s="205"/>
      <c r="V460" s="237">
        <f t="shared" si="731"/>
        <v>3.0753602153694513E-2</v>
      </c>
      <c r="W460" s="214">
        <f t="shared" si="732"/>
        <v>0.40845396464878014</v>
      </c>
      <c r="X460" s="205"/>
      <c r="Y460" s="238">
        <f t="shared" si="733"/>
        <v>2.2850705297619277E-4</v>
      </c>
      <c r="Z460" s="214">
        <f t="shared" si="734"/>
        <v>7.6549862747024577E-4</v>
      </c>
      <c r="AA460" s="205"/>
      <c r="AB460" s="207">
        <f>INDEX(Coefficients!$O$3:$O$7,MATCH(S460,Coefficients!$O$3:$O$7))</f>
        <v>0.3</v>
      </c>
      <c r="AC460" s="207">
        <f>INDEX(Coefficients!$O$3:$O$7,MATCH(S460,Coefficients!$O$3:$O$7)+1)</f>
        <v>0.4</v>
      </c>
      <c r="AD460" s="212">
        <f>INDEX(Coefficients!$P$3:$P$7,MATCH(S460,Coefficients!$O$3:$O$7))</f>
        <v>50</v>
      </c>
      <c r="AE460" s="212">
        <f>INDEX(Coefficients!$P$3:$P$7,MATCH(S460,Coefficients!$O$3:$O$7)+1)</f>
        <v>41.8</v>
      </c>
      <c r="AF460" s="212">
        <f t="shared" si="713"/>
        <v>44.26</v>
      </c>
      <c r="AG460" s="136">
        <f t="shared" si="714"/>
        <v>2002</v>
      </c>
      <c r="AH460" s="137">
        <f t="shared" si="715"/>
        <v>19.28</v>
      </c>
      <c r="AI460" s="207">
        <f t="shared" si="735"/>
        <v>57.795000000000002</v>
      </c>
      <c r="AJ460" s="213">
        <f t="shared" si="736"/>
        <v>19.265000000000001</v>
      </c>
      <c r="AK460" s="136">
        <v>14</v>
      </c>
      <c r="AL460" s="137">
        <f t="shared" si="716"/>
        <v>62.481250000000003</v>
      </c>
      <c r="AM460" s="214">
        <f t="shared" si="717"/>
        <v>0.95533574528799958</v>
      </c>
      <c r="AN460" s="207">
        <f>INDEX(Coefficients!$K$3:$K$10,MATCH(S460,Coefficients!$K$3:$K$10))</f>
        <v>0.35</v>
      </c>
      <c r="AO460" s="207">
        <f>INDEX(Coefficients!$K$3:$K$10,MATCH(S460,Coefficients!$K$3:$K$10)+1)</f>
        <v>0.4</v>
      </c>
      <c r="AP460" s="207">
        <f>INDEX(Coefficients!$L$3:$L$10,MATCH(S460,Coefficients!$K$3:$K$10))</f>
        <v>0.19142307491680963</v>
      </c>
      <c r="AQ460" s="207">
        <f>INDEX(Coefficients!$L$3:$L$10,MATCH(S460,Coefficients!$K$3:$K$10)+1)</f>
        <v>0.35425563574488944</v>
      </c>
      <c r="AR460" s="214">
        <f>INDEX(Coefficients!$M$3:$M$10,MATCH(S460,Coefficients!$K$3:$K$10))</f>
        <v>0.20023799980895765</v>
      </c>
      <c r="AS460" s="214">
        <f>INDEX(Coefficients!$M$3:$M$10,MATCH(S460,Coefficients!$K$3:$K$10)+1)</f>
        <v>0.20987997823914079</v>
      </c>
      <c r="AT460" s="92">
        <f t="shared" si="737"/>
        <v>2.5655609924804158E-5</v>
      </c>
      <c r="AU460" s="140">
        <f t="shared" si="718"/>
        <v>0.20409479118103091</v>
      </c>
      <c r="AV460" s="215">
        <f t="shared" si="738"/>
        <v>2.0502384830579242E-5</v>
      </c>
      <c r="AW460" s="118">
        <f t="shared" si="739"/>
        <v>6.4699224092211169E-2</v>
      </c>
      <c r="AX460" s="136">
        <f t="shared" si="719"/>
        <v>0.71366705445737511</v>
      </c>
      <c r="AY460" s="205">
        <f t="shared" si="720"/>
        <v>84.741590689541354</v>
      </c>
      <c r="AZ460" s="137">
        <f t="shared" si="721"/>
        <v>372.29999999999995</v>
      </c>
      <c r="BA460" s="213">
        <f t="shared" si="740"/>
        <v>1110.4499999999998</v>
      </c>
      <c r="BB460" s="228">
        <f t="shared" si="741"/>
        <v>7.0328499999999989E-4</v>
      </c>
      <c r="BC460" s="136" t="str">
        <f t="shared" si="722"/>
        <v>YES</v>
      </c>
      <c r="BD460" s="209">
        <f t="shared" si="723"/>
        <v>1.5376801076847257</v>
      </c>
      <c r="BE460" s="55">
        <f t="shared" si="724"/>
        <v>3.0753602153694513E-2</v>
      </c>
      <c r="BF460" s="126">
        <f t="shared" si="725"/>
        <v>0.40845396464878014</v>
      </c>
      <c r="BG460" s="46">
        <f t="shared" si="742"/>
        <v>-0.42069490342860061</v>
      </c>
      <c r="BH460" s="204">
        <f>VLOOKUP(M460,Coefficients!$E$4:$I$7,3)</f>
        <v>0.43099999999999999</v>
      </c>
      <c r="BI460" s="136">
        <f t="shared" si="743"/>
        <v>2.5000000000000001E-2</v>
      </c>
      <c r="BJ460" s="50">
        <f t="shared" si="744"/>
        <v>0.42308037500000001</v>
      </c>
      <c r="BK460" s="134">
        <f t="shared" si="745"/>
        <v>1.2689986874999999</v>
      </c>
      <c r="BL460" s="46"/>
      <c r="CB460" s="205" t="str">
        <f t="shared" si="726"/>
        <v>splash</v>
      </c>
      <c r="CC460" s="212">
        <f t="shared" si="727"/>
        <v>1</v>
      </c>
      <c r="CD460" s="205">
        <f>IF(CB460="atmospheric",IF(CC460&gt;=1,Coefficients!$T$5,Coefficients!$T$4),Coefficients!$T$3)</f>
        <v>7.35</v>
      </c>
      <c r="CE460" s="136">
        <f>IF(S460&lt;Coefficients!$V$3,Coefficients!$X$3-(Coefficients!$X$4-Coefficients!$X$3)*(Coefficients!$V$3-S460)/(Coefficients!$V$4-Coefficients!$V$3),IF(S460&gt;Coefficients!$V$6,(Coefficients!$X$6-Coefficients!$X$5)*(S460-Coefficients!$V$6)/(Coefficients!$V$6-Coefficients!$V$5)+Coefficients!$X$6,VLOOKUP(S460,Coefficients!$V$3:$X$6,3)))</f>
        <v>5.1999999999999975</v>
      </c>
      <c r="CF460" s="119">
        <f t="shared" si="746"/>
        <v>1.6409601519999992E-4</v>
      </c>
      <c r="CG460" s="136">
        <f>VLOOKUP(CB460,Coefficients!$Z$4:$AD$7,4,FALSE)</f>
        <v>0.26500000000000001</v>
      </c>
      <c r="CH460" s="136">
        <f>VLOOKUP(CB460,Coefficients!$Z$4:$AD$7,2,FALSE)</f>
        <v>0.37</v>
      </c>
      <c r="CI460" s="214">
        <f t="shared" si="728"/>
        <v>6.6517591756797509</v>
      </c>
      <c r="CJ460" s="47">
        <f t="shared" si="729"/>
        <v>7.6549862747024577E-4</v>
      </c>
      <c r="CK460" s="34">
        <v>3.35</v>
      </c>
      <c r="CL460" s="52">
        <f t="shared" si="747"/>
        <v>2.2850705297619277E-4</v>
      </c>
      <c r="CM460" s="204">
        <f>VLOOKUP(N460,Coefficients!$E$12:$I$16,3)</f>
        <v>6.0350000000000001</v>
      </c>
      <c r="CN460" s="205">
        <f t="shared" si="748"/>
        <v>2.5000000000000001E-2</v>
      </c>
      <c r="CO460" s="203">
        <f t="shared" si="749"/>
        <v>5.9241068749999997</v>
      </c>
      <c r="CP460" s="189">
        <f t="shared" si="750"/>
        <v>17.768925937500001</v>
      </c>
      <c r="DV460" s="48">
        <f t="shared" si="730"/>
        <v>7.0274149965430282E-6</v>
      </c>
    </row>
    <row r="461" spans="1:126" s="135" customFormat="1" outlineLevel="1">
      <c r="A461" s="133"/>
      <c r="B461" s="56" t="s">
        <v>89</v>
      </c>
      <c r="C461" s="56" t="s">
        <v>196</v>
      </c>
      <c r="D461" s="56">
        <v>2003</v>
      </c>
      <c r="E461" s="57">
        <f>'MIROC(hires) (Wetter)'!N31</f>
        <v>19.295000000000002</v>
      </c>
      <c r="F461" s="57">
        <f>'MIROC(hires) (Wetter)'!T31</f>
        <v>62.479687499999997</v>
      </c>
      <c r="G461" s="57">
        <f>'MIROC(hires) (Wetter)'!L31</f>
        <v>374.44999999999993</v>
      </c>
      <c r="H461" s="146">
        <f t="shared" si="700"/>
        <v>2007</v>
      </c>
      <c r="I461" s="141" t="str">
        <f t="shared" si="701"/>
        <v>Pile No 243 @ Berth 107</v>
      </c>
      <c r="J461" s="205" t="str">
        <f t="shared" si="702"/>
        <v>splash</v>
      </c>
      <c r="K461" s="212">
        <f t="shared" si="703"/>
        <v>1</v>
      </c>
      <c r="L461" s="146" t="str">
        <f t="shared" si="704"/>
        <v>C1</v>
      </c>
      <c r="M461" s="146" t="str">
        <f t="shared" si="705"/>
        <v>CB4</v>
      </c>
      <c r="N461" s="146" t="str">
        <f t="shared" si="706"/>
        <v>CL5</v>
      </c>
      <c r="O461" s="146">
        <f t="shared" si="707"/>
        <v>0</v>
      </c>
      <c r="P461" s="146">
        <f t="shared" si="708"/>
        <v>50</v>
      </c>
      <c r="Q461" s="146">
        <f t="shared" si="709"/>
        <v>1200</v>
      </c>
      <c r="R461" s="146">
        <f t="shared" si="710"/>
        <v>60</v>
      </c>
      <c r="S461" s="146">
        <f t="shared" si="711"/>
        <v>0.37</v>
      </c>
      <c r="T461" s="146">
        <f t="shared" si="712"/>
        <v>310</v>
      </c>
      <c r="U461" s="205"/>
      <c r="V461" s="237">
        <f t="shared" si="731"/>
        <v>3.3369850953385384E-2</v>
      </c>
      <c r="W461" s="214">
        <f t="shared" si="732"/>
        <v>0.53926640463332354</v>
      </c>
      <c r="X461" s="205"/>
      <c r="Y461" s="238">
        <f t="shared" si="733"/>
        <v>8.6572483660430461E-4</v>
      </c>
      <c r="Z461" s="214">
        <f t="shared" si="734"/>
        <v>2.9001782026244205E-3</v>
      </c>
      <c r="AA461" s="205"/>
      <c r="AB461" s="207">
        <f>INDEX(Coefficients!$O$3:$O$7,MATCH(S461,Coefficients!$O$3:$O$7))</f>
        <v>0.3</v>
      </c>
      <c r="AC461" s="207">
        <f>INDEX(Coefficients!$O$3:$O$7,MATCH(S461,Coefficients!$O$3:$O$7)+1)</f>
        <v>0.4</v>
      </c>
      <c r="AD461" s="212">
        <f>INDEX(Coefficients!$P$3:$P$7,MATCH(S461,Coefficients!$O$3:$O$7))</f>
        <v>50</v>
      </c>
      <c r="AE461" s="212">
        <f>INDEX(Coefficients!$P$3:$P$7,MATCH(S461,Coefficients!$O$3:$O$7)+1)</f>
        <v>41.8</v>
      </c>
      <c r="AF461" s="212">
        <f t="shared" si="713"/>
        <v>44.26</v>
      </c>
      <c r="AG461" s="136">
        <f t="shared" si="714"/>
        <v>2003</v>
      </c>
      <c r="AH461" s="137">
        <f t="shared" si="715"/>
        <v>19.295000000000002</v>
      </c>
      <c r="AI461" s="207">
        <f t="shared" si="735"/>
        <v>77.09</v>
      </c>
      <c r="AJ461" s="213">
        <f t="shared" si="736"/>
        <v>19.272500000000001</v>
      </c>
      <c r="AK461" s="136">
        <v>15</v>
      </c>
      <c r="AL461" s="137">
        <f t="shared" si="716"/>
        <v>62.479687499999997</v>
      </c>
      <c r="AM461" s="214">
        <f t="shared" si="717"/>
        <v>0.95578238302781682</v>
      </c>
      <c r="AN461" s="207">
        <f>INDEX(Coefficients!$K$3:$K$10,MATCH(S461,Coefficients!$K$3:$K$10))</f>
        <v>0.35</v>
      </c>
      <c r="AO461" s="207">
        <f>INDEX(Coefficients!$K$3:$K$10,MATCH(S461,Coefficients!$K$3:$K$10)+1)</f>
        <v>0.4</v>
      </c>
      <c r="AP461" s="207">
        <f>INDEX(Coefficients!$L$3:$L$10,MATCH(S461,Coefficients!$K$3:$K$10))</f>
        <v>0.19142307491680963</v>
      </c>
      <c r="AQ461" s="207">
        <f>INDEX(Coefficients!$L$3:$L$10,MATCH(S461,Coefficients!$K$3:$K$10)+1)</f>
        <v>0.35425563574488944</v>
      </c>
      <c r="AR461" s="214">
        <f>INDEX(Coefficients!$M$3:$M$10,MATCH(S461,Coefficients!$K$3:$K$10))</f>
        <v>0.20023799980895765</v>
      </c>
      <c r="AS461" s="214">
        <f>INDEX(Coefficients!$M$3:$M$10,MATCH(S461,Coefficients!$K$3:$K$10)+1)</f>
        <v>0.20987997823914079</v>
      </c>
      <c r="AT461" s="92">
        <f t="shared" si="737"/>
        <v>2.5655609924804158E-5</v>
      </c>
      <c r="AU461" s="140">
        <f t="shared" si="718"/>
        <v>0.20409479118103091</v>
      </c>
      <c r="AV461" s="215">
        <f t="shared" si="738"/>
        <v>1.9333257511924208E-5</v>
      </c>
      <c r="AW461" s="118">
        <f t="shared" si="739"/>
        <v>6.1009817664273637E-2</v>
      </c>
      <c r="AX461" s="136">
        <f t="shared" si="719"/>
        <v>0.71366705445737511</v>
      </c>
      <c r="AY461" s="205">
        <f t="shared" si="720"/>
        <v>84.741590689541354</v>
      </c>
      <c r="AZ461" s="137">
        <f t="shared" si="721"/>
        <v>374.44999999999993</v>
      </c>
      <c r="BA461" s="213">
        <f t="shared" si="740"/>
        <v>1484.8999999999996</v>
      </c>
      <c r="BB461" s="228">
        <f t="shared" si="741"/>
        <v>7.053274999999998E-4</v>
      </c>
      <c r="BC461" s="136" t="str">
        <f t="shared" si="722"/>
        <v>YES</v>
      </c>
      <c r="BD461" s="209">
        <f t="shared" si="723"/>
        <v>1.6684925476692691</v>
      </c>
      <c r="BE461" s="55">
        <f t="shared" si="724"/>
        <v>3.3369850953385384E-2</v>
      </c>
      <c r="BF461" s="126">
        <f t="shared" si="725"/>
        <v>0.53926640463332354</v>
      </c>
      <c r="BG461" s="46">
        <f t="shared" si="742"/>
        <v>-0.49746165070066384</v>
      </c>
      <c r="BH461" s="204">
        <f>VLOOKUP(M461,Coefficients!$E$4:$I$7,3)</f>
        <v>0.43099999999999999</v>
      </c>
      <c r="BI461" s="136">
        <f t="shared" si="743"/>
        <v>2.5000000000000001E-2</v>
      </c>
      <c r="BJ461" s="50">
        <f t="shared" si="744"/>
        <v>0.42316118749999998</v>
      </c>
      <c r="BK461" s="134">
        <f t="shared" si="745"/>
        <v>1.6921598749999998</v>
      </c>
      <c r="BL461" s="46"/>
      <c r="CB461" s="205" t="str">
        <f t="shared" si="726"/>
        <v>splash</v>
      </c>
      <c r="CC461" s="212">
        <f t="shared" si="727"/>
        <v>1</v>
      </c>
      <c r="CD461" s="205">
        <f>IF(CB461="atmospheric",IF(CC461&gt;=1,Coefficients!$T$5,Coefficients!$T$4),Coefficients!$T$3)</f>
        <v>7.35</v>
      </c>
      <c r="CE461" s="136">
        <f>IF(S461&lt;Coefficients!$V$3,Coefficients!$X$3-(Coefficients!$X$4-Coefficients!$X$3)*(Coefficients!$V$3-S461)/(Coefficients!$V$4-Coefficients!$V$3),IF(S461&gt;Coefficients!$V$6,(Coefficients!$X$6-Coefficients!$X$5)*(S461-Coefficients!$V$6)/(Coefficients!$V$6-Coefficients!$V$5)+Coefficients!$X$6,VLOOKUP(S461,Coefficients!$V$3:$X$6,3)))</f>
        <v>5.1999999999999975</v>
      </c>
      <c r="CF461" s="119">
        <f t="shared" si="746"/>
        <v>1.6409601519999992E-4</v>
      </c>
      <c r="CG461" s="136">
        <f>VLOOKUP(CB461,Coefficients!$Z$4:$AD$7,4,FALSE)</f>
        <v>0.26500000000000001</v>
      </c>
      <c r="CH461" s="136">
        <f>VLOOKUP(CB461,Coefficients!$Z$4:$AD$7,2,FALSE)</f>
        <v>0.37</v>
      </c>
      <c r="CI461" s="214">
        <f t="shared" si="728"/>
        <v>6.6581290585523982</v>
      </c>
      <c r="CJ461" s="47">
        <f t="shared" si="729"/>
        <v>2.9001782026244205E-3</v>
      </c>
      <c r="CK461" s="34">
        <v>3.35</v>
      </c>
      <c r="CL461" s="52">
        <f t="shared" si="747"/>
        <v>8.6572483660430461E-4</v>
      </c>
      <c r="CM461" s="204">
        <f>VLOOKUP(N461,Coefficients!$E$12:$I$16,3)</f>
        <v>6.0350000000000001</v>
      </c>
      <c r="CN461" s="205">
        <f t="shared" si="748"/>
        <v>2.5000000000000001E-2</v>
      </c>
      <c r="CO461" s="203">
        <f t="shared" si="749"/>
        <v>5.9252384375</v>
      </c>
      <c r="CP461" s="189">
        <f t="shared" si="750"/>
        <v>23.694164375</v>
      </c>
      <c r="DV461" s="48">
        <f t="shared" si="730"/>
        <v>2.888910876412956E-5</v>
      </c>
    </row>
    <row r="462" spans="1:126" s="135" customFormat="1" outlineLevel="1">
      <c r="A462" s="133"/>
      <c r="B462" s="56" t="s">
        <v>89</v>
      </c>
      <c r="C462" s="56" t="s">
        <v>196</v>
      </c>
      <c r="D462" s="56">
        <v>2004</v>
      </c>
      <c r="E462" s="57">
        <f>'MIROC(hires) (Wetter)'!N32</f>
        <v>19.310000000000002</v>
      </c>
      <c r="F462" s="57">
        <f>'MIROC(hires) (Wetter)'!T32</f>
        <v>62.478124999999999</v>
      </c>
      <c r="G462" s="57">
        <f>'MIROC(hires) (Wetter)'!L32</f>
        <v>376.59999999999991</v>
      </c>
      <c r="H462" s="146">
        <f t="shared" si="700"/>
        <v>2007</v>
      </c>
      <c r="I462" s="141" t="str">
        <f t="shared" si="701"/>
        <v>Pile No 243 @ Berth 107</v>
      </c>
      <c r="J462" s="205" t="str">
        <f t="shared" si="702"/>
        <v>splash</v>
      </c>
      <c r="K462" s="212">
        <f t="shared" si="703"/>
        <v>1</v>
      </c>
      <c r="L462" s="146" t="str">
        <f t="shared" si="704"/>
        <v>C1</v>
      </c>
      <c r="M462" s="146" t="str">
        <f t="shared" si="705"/>
        <v>CB4</v>
      </c>
      <c r="N462" s="146" t="str">
        <f t="shared" si="706"/>
        <v>CL5</v>
      </c>
      <c r="O462" s="146">
        <f t="shared" si="707"/>
        <v>0</v>
      </c>
      <c r="P462" s="146">
        <f t="shared" si="708"/>
        <v>50</v>
      </c>
      <c r="Q462" s="146">
        <f t="shared" si="709"/>
        <v>1200</v>
      </c>
      <c r="R462" s="146">
        <f t="shared" si="710"/>
        <v>60</v>
      </c>
      <c r="S462" s="146">
        <f t="shared" si="711"/>
        <v>0.37</v>
      </c>
      <c r="T462" s="146">
        <f t="shared" si="712"/>
        <v>310</v>
      </c>
      <c r="U462" s="205"/>
      <c r="V462" s="237">
        <f t="shared" si="731"/>
        <v>3.5564774476723182E-2</v>
      </c>
      <c r="W462" s="214">
        <f t="shared" si="732"/>
        <v>0.6490125808002134</v>
      </c>
      <c r="X462" s="205"/>
      <c r="Y462" s="238">
        <f t="shared" si="733"/>
        <v>2.1034059377651525E-3</v>
      </c>
      <c r="Z462" s="214">
        <f t="shared" si="734"/>
        <v>7.0464098915132608E-3</v>
      </c>
      <c r="AA462" s="205"/>
      <c r="AB462" s="207">
        <f>INDEX(Coefficients!$O$3:$O$7,MATCH(S462,Coefficients!$O$3:$O$7))</f>
        <v>0.3</v>
      </c>
      <c r="AC462" s="207">
        <f>INDEX(Coefficients!$O$3:$O$7,MATCH(S462,Coefficients!$O$3:$O$7)+1)</f>
        <v>0.4</v>
      </c>
      <c r="AD462" s="212">
        <f>INDEX(Coefficients!$P$3:$P$7,MATCH(S462,Coefficients!$O$3:$O$7))</f>
        <v>50</v>
      </c>
      <c r="AE462" s="212">
        <f>INDEX(Coefficients!$P$3:$P$7,MATCH(S462,Coefficients!$O$3:$O$7)+1)</f>
        <v>41.8</v>
      </c>
      <c r="AF462" s="212">
        <f t="shared" si="713"/>
        <v>44.26</v>
      </c>
      <c r="AG462" s="136">
        <f t="shared" si="714"/>
        <v>2004</v>
      </c>
      <c r="AH462" s="137">
        <f t="shared" si="715"/>
        <v>19.310000000000002</v>
      </c>
      <c r="AI462" s="207">
        <f t="shared" si="735"/>
        <v>96.4</v>
      </c>
      <c r="AJ462" s="213">
        <f t="shared" si="736"/>
        <v>19.28</v>
      </c>
      <c r="AK462" s="136">
        <v>16</v>
      </c>
      <c r="AL462" s="137">
        <f t="shared" si="716"/>
        <v>62.478124999999999</v>
      </c>
      <c r="AM462" s="214">
        <f t="shared" si="717"/>
        <v>0.95622920664151001</v>
      </c>
      <c r="AN462" s="207">
        <f>INDEX(Coefficients!$K$3:$K$10,MATCH(S462,Coefficients!$K$3:$K$10))</f>
        <v>0.35</v>
      </c>
      <c r="AO462" s="207">
        <f>INDEX(Coefficients!$K$3:$K$10,MATCH(S462,Coefficients!$K$3:$K$10)+1)</f>
        <v>0.4</v>
      </c>
      <c r="AP462" s="207">
        <f>INDEX(Coefficients!$L$3:$L$10,MATCH(S462,Coefficients!$K$3:$K$10))</f>
        <v>0.19142307491680963</v>
      </c>
      <c r="AQ462" s="207">
        <f>INDEX(Coefficients!$L$3:$L$10,MATCH(S462,Coefficients!$K$3:$K$10)+1)</f>
        <v>0.35425563574488944</v>
      </c>
      <c r="AR462" s="214">
        <f>INDEX(Coefficients!$M$3:$M$10,MATCH(S462,Coefficients!$K$3:$K$10))</f>
        <v>0.20023799980895765</v>
      </c>
      <c r="AS462" s="214">
        <f>INDEX(Coefficients!$M$3:$M$10,MATCH(S462,Coefficients!$K$3:$K$10)+1)</f>
        <v>0.20987997823914079</v>
      </c>
      <c r="AT462" s="92">
        <f t="shared" si="737"/>
        <v>2.5655609924804158E-5</v>
      </c>
      <c r="AU462" s="140">
        <f t="shared" si="718"/>
        <v>0.20409479118103091</v>
      </c>
      <c r="AV462" s="215">
        <f t="shared" si="738"/>
        <v>1.8472522608212184E-5</v>
      </c>
      <c r="AW462" s="118">
        <f t="shared" si="739"/>
        <v>5.8293602898067891E-2</v>
      </c>
      <c r="AX462" s="136">
        <f t="shared" si="719"/>
        <v>0.71366705445737511</v>
      </c>
      <c r="AY462" s="205">
        <f t="shared" si="720"/>
        <v>84.741590689541354</v>
      </c>
      <c r="AZ462" s="137">
        <f t="shared" si="721"/>
        <v>376.59999999999991</v>
      </c>
      <c r="BA462" s="213">
        <f t="shared" si="740"/>
        <v>1861.4999999999995</v>
      </c>
      <c r="BB462" s="228">
        <f t="shared" si="741"/>
        <v>7.0736999999999981E-4</v>
      </c>
      <c r="BC462" s="136" t="str">
        <f t="shared" si="722"/>
        <v>YES</v>
      </c>
      <c r="BD462" s="209">
        <f t="shared" si="723"/>
        <v>1.778238723836159</v>
      </c>
      <c r="BE462" s="55">
        <f t="shared" si="724"/>
        <v>3.5564774476723182E-2</v>
      </c>
      <c r="BF462" s="126">
        <f t="shared" si="725"/>
        <v>0.6490125808002134</v>
      </c>
      <c r="BG462" s="46">
        <f t="shared" si="742"/>
        <v>-0.54976048898454133</v>
      </c>
      <c r="BH462" s="204">
        <f>VLOOKUP(M462,Coefficients!$E$4:$I$7,3)</f>
        <v>0.43099999999999999</v>
      </c>
      <c r="BI462" s="136">
        <f t="shared" si="743"/>
        <v>2.5000000000000001E-2</v>
      </c>
      <c r="BJ462" s="50">
        <f t="shared" si="744"/>
        <v>0.42324200000000001</v>
      </c>
      <c r="BK462" s="134">
        <f t="shared" si="745"/>
        <v>2.1154018749999999</v>
      </c>
      <c r="BL462" s="46"/>
      <c r="CB462" s="205" t="str">
        <f t="shared" si="726"/>
        <v>splash</v>
      </c>
      <c r="CC462" s="212">
        <f t="shared" si="727"/>
        <v>1</v>
      </c>
      <c r="CD462" s="205">
        <f>IF(CB462="atmospheric",IF(CC462&gt;=1,Coefficients!$T$5,Coefficients!$T$4),Coefficients!$T$3)</f>
        <v>7.35</v>
      </c>
      <c r="CE462" s="136">
        <f>IF(S462&lt;Coefficients!$V$3,Coefficients!$X$3-(Coefficients!$X$4-Coefficients!$X$3)*(Coefficients!$V$3-S462)/(Coefficients!$V$4-Coefficients!$V$3),IF(S462&gt;Coefficients!$V$6,(Coefficients!$X$6-Coefficients!$X$5)*(S462-Coefficients!$V$6)/(Coefficients!$V$6-Coefficients!$V$5)+Coefficients!$X$6,VLOOKUP(S462,Coefficients!$V$3:$X$6,3)))</f>
        <v>5.1999999999999975</v>
      </c>
      <c r="CF462" s="119">
        <f t="shared" si="746"/>
        <v>1.6409601519999992E-4</v>
      </c>
      <c r="CG462" s="136">
        <f>VLOOKUP(CB462,Coefficients!$Z$4:$AD$7,4,FALSE)</f>
        <v>0.26500000000000001</v>
      </c>
      <c r="CH462" s="136">
        <f>VLOOKUP(CB462,Coefficients!$Z$4:$AD$7,2,FALSE)</f>
        <v>0.37</v>
      </c>
      <c r="CI462" s="214">
        <f t="shared" si="728"/>
        <v>6.6628106406259402</v>
      </c>
      <c r="CJ462" s="47">
        <f t="shared" si="729"/>
        <v>7.0464098915132608E-3</v>
      </c>
      <c r="CK462" s="34">
        <v>3.35</v>
      </c>
      <c r="CL462" s="52">
        <f t="shared" si="747"/>
        <v>2.1034059377651525E-3</v>
      </c>
      <c r="CM462" s="204">
        <f>VLOOKUP(N462,Coefficients!$E$12:$I$16,3)</f>
        <v>6.0350000000000001</v>
      </c>
      <c r="CN462" s="205">
        <f t="shared" si="748"/>
        <v>2.5000000000000001E-2</v>
      </c>
      <c r="CO462" s="203">
        <f t="shared" si="749"/>
        <v>5.9263700000000004</v>
      </c>
      <c r="CP462" s="189">
        <f t="shared" si="750"/>
        <v>29.620534374999998</v>
      </c>
      <c r="DV462" s="48">
        <f t="shared" si="730"/>
        <v>7.4807157809618079E-5</v>
      </c>
    </row>
    <row r="463" spans="1:126" s="135" customFormat="1" outlineLevel="1">
      <c r="A463" s="133"/>
      <c r="B463" s="56" t="s">
        <v>89</v>
      </c>
      <c r="C463" s="56" t="s">
        <v>196</v>
      </c>
      <c r="D463" s="56">
        <v>2005</v>
      </c>
      <c r="E463" s="57">
        <f>'MIROC(hires) (Wetter)'!N33</f>
        <v>19.325000000000003</v>
      </c>
      <c r="F463" s="57">
        <f>'MIROC(hires) (Wetter)'!T33</f>
        <v>62.4765625</v>
      </c>
      <c r="G463" s="57">
        <f>'MIROC(hires) (Wetter)'!L33</f>
        <v>378.74999999999989</v>
      </c>
      <c r="H463" s="146">
        <f t="shared" si="700"/>
        <v>2007</v>
      </c>
      <c r="I463" s="141" t="str">
        <f t="shared" si="701"/>
        <v>Pile No 243 @ Berth 107</v>
      </c>
      <c r="J463" s="205" t="str">
        <f t="shared" si="702"/>
        <v>splash</v>
      </c>
      <c r="K463" s="212">
        <f t="shared" si="703"/>
        <v>1</v>
      </c>
      <c r="L463" s="146" t="str">
        <f t="shared" si="704"/>
        <v>C1</v>
      </c>
      <c r="M463" s="146" t="str">
        <f t="shared" si="705"/>
        <v>CB4</v>
      </c>
      <c r="N463" s="146" t="str">
        <f t="shared" si="706"/>
        <v>CL5</v>
      </c>
      <c r="O463" s="146">
        <f t="shared" si="707"/>
        <v>0</v>
      </c>
      <c r="P463" s="146">
        <f t="shared" si="708"/>
        <v>50</v>
      </c>
      <c r="Q463" s="146">
        <f t="shared" si="709"/>
        <v>1200</v>
      </c>
      <c r="R463" s="146">
        <f t="shared" si="710"/>
        <v>60</v>
      </c>
      <c r="S463" s="146">
        <f t="shared" si="711"/>
        <v>0.37</v>
      </c>
      <c r="T463" s="146">
        <f t="shared" si="712"/>
        <v>310</v>
      </c>
      <c r="U463" s="205"/>
      <c r="V463" s="237">
        <f t="shared" si="731"/>
        <v>3.7476263054399495E-2</v>
      </c>
      <c r="W463" s="214">
        <f t="shared" si="732"/>
        <v>0.74458700968402902</v>
      </c>
      <c r="X463" s="205"/>
      <c r="Y463" s="238">
        <f t="shared" si="733"/>
        <v>4.0040288335681734E-3</v>
      </c>
      <c r="Z463" s="214">
        <f t="shared" si="734"/>
        <v>1.3413496592453382E-2</v>
      </c>
      <c r="AA463" s="205"/>
      <c r="AB463" s="207">
        <f>INDEX(Coefficients!$O$3:$O$7,MATCH(S463,Coefficients!$O$3:$O$7))</f>
        <v>0.3</v>
      </c>
      <c r="AC463" s="207">
        <f>INDEX(Coefficients!$O$3:$O$7,MATCH(S463,Coefficients!$O$3:$O$7)+1)</f>
        <v>0.4</v>
      </c>
      <c r="AD463" s="212">
        <f>INDEX(Coefficients!$P$3:$P$7,MATCH(S463,Coefficients!$O$3:$O$7))</f>
        <v>50</v>
      </c>
      <c r="AE463" s="212">
        <f>INDEX(Coefficients!$P$3:$P$7,MATCH(S463,Coefficients!$O$3:$O$7)+1)</f>
        <v>41.8</v>
      </c>
      <c r="AF463" s="212">
        <f t="shared" si="713"/>
        <v>44.26</v>
      </c>
      <c r="AG463" s="136">
        <f t="shared" si="714"/>
        <v>2005</v>
      </c>
      <c r="AH463" s="137">
        <f t="shared" si="715"/>
        <v>19.325000000000003</v>
      </c>
      <c r="AI463" s="207">
        <f t="shared" si="735"/>
        <v>115.72500000000001</v>
      </c>
      <c r="AJ463" s="213">
        <f t="shared" si="736"/>
        <v>19.287500000000001</v>
      </c>
      <c r="AK463" s="136">
        <v>17</v>
      </c>
      <c r="AL463" s="137">
        <f t="shared" si="716"/>
        <v>62.4765625</v>
      </c>
      <c r="AM463" s="214">
        <f t="shared" si="717"/>
        <v>0.95667621619629739</v>
      </c>
      <c r="AN463" s="207">
        <f>INDEX(Coefficients!$K$3:$K$10,MATCH(S463,Coefficients!$K$3:$K$10))</f>
        <v>0.35</v>
      </c>
      <c r="AO463" s="207">
        <f>INDEX(Coefficients!$K$3:$K$10,MATCH(S463,Coefficients!$K$3:$K$10)+1)</f>
        <v>0.4</v>
      </c>
      <c r="AP463" s="207">
        <f>INDEX(Coefficients!$L$3:$L$10,MATCH(S463,Coefficients!$K$3:$K$10))</f>
        <v>0.19142307491680963</v>
      </c>
      <c r="AQ463" s="207">
        <f>INDEX(Coefficients!$L$3:$L$10,MATCH(S463,Coefficients!$K$3:$K$10)+1)</f>
        <v>0.35425563574488944</v>
      </c>
      <c r="AR463" s="214">
        <f>INDEX(Coefficients!$M$3:$M$10,MATCH(S463,Coefficients!$K$3:$K$10))</f>
        <v>0.20023799980895765</v>
      </c>
      <c r="AS463" s="214">
        <f>INDEX(Coefficients!$M$3:$M$10,MATCH(S463,Coefficients!$K$3:$K$10)+1)</f>
        <v>0.20987997823914079</v>
      </c>
      <c r="AT463" s="92">
        <f t="shared" si="737"/>
        <v>2.5655609924804158E-5</v>
      </c>
      <c r="AU463" s="140">
        <f t="shared" si="718"/>
        <v>0.20409479118103091</v>
      </c>
      <c r="AV463" s="215">
        <f t="shared" si="738"/>
        <v>1.7797775605447878E-5</v>
      </c>
      <c r="AW463" s="118">
        <f t="shared" si="739"/>
        <v>5.6164308774572382E-2</v>
      </c>
      <c r="AX463" s="136">
        <f t="shared" si="719"/>
        <v>0.71366705445737511</v>
      </c>
      <c r="AY463" s="205">
        <f t="shared" si="720"/>
        <v>84.741590689541354</v>
      </c>
      <c r="AZ463" s="137">
        <f t="shared" si="721"/>
        <v>378.74999999999989</v>
      </c>
      <c r="BA463" s="213">
        <f t="shared" si="740"/>
        <v>2240.2499999999995</v>
      </c>
      <c r="BB463" s="228">
        <f t="shared" si="741"/>
        <v>7.0941249999999993E-4</v>
      </c>
      <c r="BC463" s="136" t="str">
        <f t="shared" si="722"/>
        <v>YES</v>
      </c>
      <c r="BD463" s="209">
        <f t="shared" si="723"/>
        <v>1.8738131527199746</v>
      </c>
      <c r="BE463" s="55">
        <f t="shared" si="724"/>
        <v>3.7476263054399495E-2</v>
      </c>
      <c r="BF463" s="126">
        <f t="shared" si="725"/>
        <v>0.74458700968402902</v>
      </c>
      <c r="BG463" s="46">
        <f t="shared" si="742"/>
        <v>-0.58830028428629078</v>
      </c>
      <c r="BH463" s="204">
        <f>VLOOKUP(M463,Coefficients!$E$4:$I$7,3)</f>
        <v>0.43099999999999999</v>
      </c>
      <c r="BI463" s="136">
        <f t="shared" si="743"/>
        <v>2.5000000000000001E-2</v>
      </c>
      <c r="BJ463" s="50">
        <f t="shared" si="744"/>
        <v>0.42332281249999998</v>
      </c>
      <c r="BK463" s="134">
        <f t="shared" si="745"/>
        <v>2.5387246874999998</v>
      </c>
      <c r="BL463" s="46"/>
      <c r="CB463" s="205" t="str">
        <f t="shared" si="726"/>
        <v>splash</v>
      </c>
      <c r="CC463" s="212">
        <f t="shared" si="727"/>
        <v>1</v>
      </c>
      <c r="CD463" s="205">
        <f>IF(CB463="atmospheric",IF(CC463&gt;=1,Coefficients!$T$5,Coefficients!$T$4),Coefficients!$T$3)</f>
        <v>7.35</v>
      </c>
      <c r="CE463" s="136">
        <f>IF(S463&lt;Coefficients!$V$3,Coefficients!$X$3-(Coefficients!$X$4-Coefficients!$X$3)*(Coefficients!$V$3-S463)/(Coefficients!$V$4-Coefficients!$V$3),IF(S463&gt;Coefficients!$V$6,(Coefficients!$X$6-Coefficients!$X$5)*(S463-Coefficients!$V$6)/(Coefficients!$V$6-Coefficients!$V$5)+Coefficients!$X$6,VLOOKUP(S463,Coefficients!$V$3:$X$6,3)))</f>
        <v>5.1999999999999975</v>
      </c>
      <c r="CF463" s="119">
        <f t="shared" si="746"/>
        <v>1.6409601519999992E-4</v>
      </c>
      <c r="CG463" s="136">
        <f>VLOOKUP(CB463,Coefficients!$Z$4:$AD$7,4,FALSE)</f>
        <v>0.26500000000000001</v>
      </c>
      <c r="CH463" s="136">
        <f>VLOOKUP(CB463,Coefficients!$Z$4:$AD$7,2,FALSE)</f>
        <v>0.37</v>
      </c>
      <c r="CI463" s="214">
        <f t="shared" si="728"/>
        <v>6.6664353416515603</v>
      </c>
      <c r="CJ463" s="47">
        <f t="shared" si="729"/>
        <v>1.3413496592453382E-2</v>
      </c>
      <c r="CK463" s="34">
        <v>3.35</v>
      </c>
      <c r="CL463" s="52">
        <f t="shared" si="747"/>
        <v>4.0040288335681734E-3</v>
      </c>
      <c r="CM463" s="204">
        <f>VLOOKUP(N463,Coefficients!$E$12:$I$16,3)</f>
        <v>6.0350000000000001</v>
      </c>
      <c r="CN463" s="205">
        <f t="shared" si="748"/>
        <v>2.5000000000000001E-2</v>
      </c>
      <c r="CO463" s="203">
        <f t="shared" si="749"/>
        <v>5.9275015624999998</v>
      </c>
      <c r="CP463" s="189">
        <f t="shared" si="750"/>
        <v>35.548035937499996</v>
      </c>
      <c r="DV463" s="48">
        <f t="shared" si="730"/>
        <v>1.5005603784420124E-4</v>
      </c>
    </row>
    <row r="464" spans="1:126" s="135" customFormat="1" outlineLevel="1">
      <c r="A464" s="133"/>
      <c r="B464" s="56" t="s">
        <v>89</v>
      </c>
      <c r="C464" s="56" t="s">
        <v>196</v>
      </c>
      <c r="D464" s="56">
        <v>2006</v>
      </c>
      <c r="E464" s="57">
        <f>'MIROC(hires) (Wetter)'!N34</f>
        <v>19.34</v>
      </c>
      <c r="F464" s="57">
        <f>'MIROC(hires) (Wetter)'!T34</f>
        <v>62.475000000000001</v>
      </c>
      <c r="G464" s="57">
        <f>'MIROC(hires) (Wetter)'!L34</f>
        <v>380.89999999999986</v>
      </c>
      <c r="H464" s="146">
        <f t="shared" si="700"/>
        <v>2007</v>
      </c>
      <c r="I464" s="141" t="str">
        <f t="shared" si="701"/>
        <v>Pile No 243 @ Berth 107</v>
      </c>
      <c r="J464" s="205" t="str">
        <f t="shared" si="702"/>
        <v>splash</v>
      </c>
      <c r="K464" s="212">
        <f t="shared" si="703"/>
        <v>1</v>
      </c>
      <c r="L464" s="146" t="str">
        <f t="shared" si="704"/>
        <v>C1</v>
      </c>
      <c r="M464" s="146" t="str">
        <f t="shared" si="705"/>
        <v>CB4</v>
      </c>
      <c r="N464" s="146" t="str">
        <f t="shared" si="706"/>
        <v>CL5</v>
      </c>
      <c r="O464" s="146">
        <f t="shared" si="707"/>
        <v>0</v>
      </c>
      <c r="P464" s="146">
        <f t="shared" si="708"/>
        <v>50</v>
      </c>
      <c r="Q464" s="146">
        <f t="shared" si="709"/>
        <v>1200</v>
      </c>
      <c r="R464" s="146">
        <f t="shared" si="710"/>
        <v>60</v>
      </c>
      <c r="S464" s="146">
        <f t="shared" si="711"/>
        <v>0.37</v>
      </c>
      <c r="T464" s="146">
        <f t="shared" si="712"/>
        <v>310</v>
      </c>
      <c r="U464" s="205"/>
      <c r="V464" s="237">
        <f t="shared" si="731"/>
        <v>3.9182315206554137E-2</v>
      </c>
      <c r="W464" s="214">
        <f t="shared" si="732"/>
        <v>0.82988961729176136</v>
      </c>
      <c r="X464" s="205"/>
      <c r="Y464" s="238">
        <f t="shared" si="733"/>
        <v>6.5575955325529716E-3</v>
      </c>
      <c r="Z464" s="214">
        <f t="shared" si="734"/>
        <v>2.1967945034052454E-2</v>
      </c>
      <c r="AA464" s="205"/>
      <c r="AB464" s="207">
        <f>INDEX(Coefficients!$O$3:$O$7,MATCH(S464,Coefficients!$O$3:$O$7))</f>
        <v>0.3</v>
      </c>
      <c r="AC464" s="207">
        <f>INDEX(Coefficients!$O$3:$O$7,MATCH(S464,Coefficients!$O$3:$O$7)+1)</f>
        <v>0.4</v>
      </c>
      <c r="AD464" s="212">
        <f>INDEX(Coefficients!$P$3:$P$7,MATCH(S464,Coefficients!$O$3:$O$7))</f>
        <v>50</v>
      </c>
      <c r="AE464" s="212">
        <f>INDEX(Coefficients!$P$3:$P$7,MATCH(S464,Coefficients!$O$3:$O$7)+1)</f>
        <v>41.8</v>
      </c>
      <c r="AF464" s="212">
        <f t="shared" si="713"/>
        <v>44.26</v>
      </c>
      <c r="AG464" s="136">
        <f t="shared" si="714"/>
        <v>2006</v>
      </c>
      <c r="AH464" s="137">
        <f t="shared" si="715"/>
        <v>19.34</v>
      </c>
      <c r="AI464" s="207">
        <f t="shared" si="735"/>
        <v>135.065</v>
      </c>
      <c r="AJ464" s="213">
        <f t="shared" si="736"/>
        <v>19.294999999999998</v>
      </c>
      <c r="AK464" s="136">
        <v>18</v>
      </c>
      <c r="AL464" s="137">
        <f t="shared" si="716"/>
        <v>62.475000000000001</v>
      </c>
      <c r="AM464" s="214">
        <f t="shared" si="717"/>
        <v>0.95712341175941762</v>
      </c>
      <c r="AN464" s="207">
        <f>INDEX(Coefficients!$K$3:$K$10,MATCH(S464,Coefficients!$K$3:$K$10))</f>
        <v>0.35</v>
      </c>
      <c r="AO464" s="207">
        <f>INDEX(Coefficients!$K$3:$K$10,MATCH(S464,Coefficients!$K$3:$K$10)+1)</f>
        <v>0.4</v>
      </c>
      <c r="AP464" s="207">
        <f>INDEX(Coefficients!$L$3:$L$10,MATCH(S464,Coefficients!$K$3:$K$10))</f>
        <v>0.19142307491680963</v>
      </c>
      <c r="AQ464" s="207">
        <f>INDEX(Coefficients!$L$3:$L$10,MATCH(S464,Coefficients!$K$3:$K$10)+1)</f>
        <v>0.35425563574488944</v>
      </c>
      <c r="AR464" s="214">
        <f>INDEX(Coefficients!$M$3:$M$10,MATCH(S464,Coefficients!$K$3:$K$10))</f>
        <v>0.20023799980895765</v>
      </c>
      <c r="AS464" s="214">
        <f>INDEX(Coefficients!$M$3:$M$10,MATCH(S464,Coefficients!$K$3:$K$10)+1)</f>
        <v>0.20987997823914079</v>
      </c>
      <c r="AT464" s="92">
        <f t="shared" si="737"/>
        <v>2.5655609924804158E-5</v>
      </c>
      <c r="AU464" s="140">
        <f t="shared" si="718"/>
        <v>0.20409479118103091</v>
      </c>
      <c r="AV464" s="215">
        <f t="shared" si="738"/>
        <v>1.7246550158989146E-5</v>
      </c>
      <c r="AW464" s="118">
        <f t="shared" si="739"/>
        <v>5.4424810712250873E-2</v>
      </c>
      <c r="AX464" s="136">
        <f t="shared" si="719"/>
        <v>0.71366705445737511</v>
      </c>
      <c r="AY464" s="205">
        <f t="shared" si="720"/>
        <v>84.741590689541354</v>
      </c>
      <c r="AZ464" s="137">
        <f t="shared" si="721"/>
        <v>380.89999999999986</v>
      </c>
      <c r="BA464" s="213">
        <f t="shared" si="740"/>
        <v>2621.1499999999996</v>
      </c>
      <c r="BB464" s="228">
        <f t="shared" si="741"/>
        <v>7.1145499999999983E-4</v>
      </c>
      <c r="BC464" s="136" t="str">
        <f t="shared" si="722"/>
        <v>YES</v>
      </c>
      <c r="BD464" s="209">
        <f t="shared" si="723"/>
        <v>1.959115760327707</v>
      </c>
      <c r="BE464" s="55">
        <f t="shared" si="724"/>
        <v>3.9182315206554137E-2</v>
      </c>
      <c r="BF464" s="126">
        <f t="shared" si="725"/>
        <v>0.82988961729176136</v>
      </c>
      <c r="BG464" s="46">
        <f t="shared" si="742"/>
        <v>-0.61820261184930059</v>
      </c>
      <c r="BH464" s="204">
        <f>VLOOKUP(M464,Coefficients!$E$4:$I$7,3)</f>
        <v>0.43099999999999999</v>
      </c>
      <c r="BI464" s="136">
        <f t="shared" si="743"/>
        <v>2.5000000000000001E-2</v>
      </c>
      <c r="BJ464" s="50">
        <f t="shared" si="744"/>
        <v>0.42340362500000001</v>
      </c>
      <c r="BK464" s="134">
        <f t="shared" si="745"/>
        <v>2.9621283125</v>
      </c>
      <c r="BL464" s="46"/>
      <c r="CB464" s="205" t="str">
        <f t="shared" si="726"/>
        <v>splash</v>
      </c>
      <c r="CC464" s="212">
        <f t="shared" si="727"/>
        <v>1</v>
      </c>
      <c r="CD464" s="205">
        <f>IF(CB464="atmospheric",IF(CC464&gt;=1,Coefficients!$T$5,Coefficients!$T$4),Coefficients!$T$3)</f>
        <v>7.35</v>
      </c>
      <c r="CE464" s="136">
        <f>IF(S464&lt;Coefficients!$V$3,Coefficients!$X$3-(Coefficients!$X$4-Coefficients!$X$3)*(Coefficients!$V$3-S464)/(Coefficients!$V$4-Coefficients!$V$3),IF(S464&gt;Coefficients!$V$6,(Coefficients!$X$6-Coefficients!$X$5)*(S464-Coefficients!$V$6)/(Coefficients!$V$6-Coefficients!$V$5)+Coefficients!$X$6,VLOOKUP(S464,Coefficients!$V$3:$X$6,3)))</f>
        <v>5.1999999999999975</v>
      </c>
      <c r="CF464" s="119">
        <f t="shared" si="746"/>
        <v>1.6409601519999992E-4</v>
      </c>
      <c r="CG464" s="136">
        <f>VLOOKUP(CB464,Coefficients!$Z$4:$AD$7,4,FALSE)</f>
        <v>0.26500000000000001</v>
      </c>
      <c r="CH464" s="136">
        <f>VLOOKUP(CB464,Coefficients!$Z$4:$AD$7,2,FALSE)</f>
        <v>0.37</v>
      </c>
      <c r="CI464" s="214">
        <f t="shared" si="728"/>
        <v>6.6693370865598558</v>
      </c>
      <c r="CJ464" s="47">
        <f t="shared" si="729"/>
        <v>2.1967945034052454E-2</v>
      </c>
      <c r="CK464" s="34">
        <v>3.35</v>
      </c>
      <c r="CL464" s="52">
        <f t="shared" si="747"/>
        <v>6.5575955325529716E-3</v>
      </c>
      <c r="CM464" s="204">
        <f>VLOOKUP(N464,Coefficients!$E$12:$I$16,3)</f>
        <v>6.0350000000000001</v>
      </c>
      <c r="CN464" s="205">
        <f t="shared" si="748"/>
        <v>2.5000000000000001E-2</v>
      </c>
      <c r="CO464" s="203">
        <f t="shared" si="749"/>
        <v>5.9286331250000002</v>
      </c>
      <c r="CP464" s="189">
        <f t="shared" si="750"/>
        <v>41.476669062499994</v>
      </c>
      <c r="DV464" s="48">
        <f t="shared" si="730"/>
        <v>2.5694177515358179E-4</v>
      </c>
    </row>
    <row r="465" spans="1:126" s="135" customFormat="1" outlineLevel="1">
      <c r="A465" s="133"/>
      <c r="B465" s="56" t="s">
        <v>89</v>
      </c>
      <c r="C465" s="56" t="s">
        <v>196</v>
      </c>
      <c r="D465" s="56">
        <v>2007</v>
      </c>
      <c r="E465" s="57">
        <f>'MIROC(hires) (Wetter)'!N35</f>
        <v>19.355</v>
      </c>
      <c r="F465" s="57">
        <f>'MIROC(hires) (Wetter)'!T35</f>
        <v>62.473437500000003</v>
      </c>
      <c r="G465" s="57">
        <f>'MIROC(hires) (Wetter)'!L35</f>
        <v>383.04999999999984</v>
      </c>
      <c r="H465" s="146">
        <f t="shared" si="700"/>
        <v>2007</v>
      </c>
      <c r="I465" s="141" t="str">
        <f t="shared" si="701"/>
        <v>Pile No 243 @ Berth 107</v>
      </c>
      <c r="J465" s="205" t="str">
        <f t="shared" si="702"/>
        <v>splash</v>
      </c>
      <c r="K465" s="212">
        <f t="shared" si="703"/>
        <v>1</v>
      </c>
      <c r="L465" s="146" t="str">
        <f t="shared" si="704"/>
        <v>C1</v>
      </c>
      <c r="M465" s="146" t="str">
        <f t="shared" si="705"/>
        <v>CB4</v>
      </c>
      <c r="N465" s="146" t="str">
        <f t="shared" si="706"/>
        <v>CL5</v>
      </c>
      <c r="O465" s="146">
        <f t="shared" si="707"/>
        <v>0</v>
      </c>
      <c r="P465" s="146">
        <f t="shared" si="708"/>
        <v>50</v>
      </c>
      <c r="Q465" s="146">
        <f t="shared" si="709"/>
        <v>1200</v>
      </c>
      <c r="R465" s="146">
        <f t="shared" si="710"/>
        <v>60</v>
      </c>
      <c r="S465" s="146">
        <f t="shared" si="711"/>
        <v>0.37</v>
      </c>
      <c r="T465" s="146">
        <f t="shared" si="712"/>
        <v>310</v>
      </c>
      <c r="U465" s="205"/>
      <c r="V465" s="237">
        <f t="shared" si="731"/>
        <v>4.0731752163501465E-2</v>
      </c>
      <c r="W465" s="214">
        <f t="shared" si="732"/>
        <v>0.90736146513912774</v>
      </c>
      <c r="X465" s="205"/>
      <c r="Y465" s="238">
        <f t="shared" si="733"/>
        <v>9.7155783418597045E-3</v>
      </c>
      <c r="Z465" s="214">
        <f t="shared" si="734"/>
        <v>3.2547187445230011E-2</v>
      </c>
      <c r="AA465" s="205"/>
      <c r="AB465" s="207">
        <f>INDEX(Coefficients!$O$3:$O$7,MATCH(S465,Coefficients!$O$3:$O$7))</f>
        <v>0.3</v>
      </c>
      <c r="AC465" s="207">
        <f>INDEX(Coefficients!$O$3:$O$7,MATCH(S465,Coefficients!$O$3:$O$7)+1)</f>
        <v>0.4</v>
      </c>
      <c r="AD465" s="212">
        <f>INDEX(Coefficients!$P$3:$P$7,MATCH(S465,Coefficients!$O$3:$O$7))</f>
        <v>50</v>
      </c>
      <c r="AE465" s="212">
        <f>INDEX(Coefficients!$P$3:$P$7,MATCH(S465,Coefficients!$O$3:$O$7)+1)</f>
        <v>41.8</v>
      </c>
      <c r="AF465" s="212">
        <f t="shared" si="713"/>
        <v>44.26</v>
      </c>
      <c r="AG465" s="136">
        <f t="shared" si="714"/>
        <v>2007</v>
      </c>
      <c r="AH465" s="137">
        <f t="shared" si="715"/>
        <v>19.355</v>
      </c>
      <c r="AI465" s="207">
        <f t="shared" si="735"/>
        <v>154.41999999999999</v>
      </c>
      <c r="AJ465" s="213">
        <f t="shared" si="736"/>
        <v>19.302499999999998</v>
      </c>
      <c r="AK465" s="136">
        <v>19</v>
      </c>
      <c r="AL465" s="137">
        <f t="shared" si="716"/>
        <v>62.473437500000003</v>
      </c>
      <c r="AM465" s="214">
        <f t="shared" si="717"/>
        <v>0.95757079339813012</v>
      </c>
      <c r="AN465" s="207">
        <f>INDEX(Coefficients!$K$3:$K$10,MATCH(S465,Coefficients!$K$3:$K$10))</f>
        <v>0.35</v>
      </c>
      <c r="AO465" s="207">
        <f>INDEX(Coefficients!$K$3:$K$10,MATCH(S465,Coefficients!$K$3:$K$10)+1)</f>
        <v>0.4</v>
      </c>
      <c r="AP465" s="207">
        <f>INDEX(Coefficients!$L$3:$L$10,MATCH(S465,Coefficients!$K$3:$K$10))</f>
        <v>0.19142307491680963</v>
      </c>
      <c r="AQ465" s="207">
        <f>INDEX(Coefficients!$L$3:$L$10,MATCH(S465,Coefficients!$K$3:$K$10)+1)</f>
        <v>0.35425563574488944</v>
      </c>
      <c r="AR465" s="214">
        <f>INDEX(Coefficients!$M$3:$M$10,MATCH(S465,Coefficients!$K$3:$K$10))</f>
        <v>0.20023799980895765</v>
      </c>
      <c r="AS465" s="214">
        <f>INDEX(Coefficients!$M$3:$M$10,MATCH(S465,Coefficients!$K$3:$K$10)+1)</f>
        <v>0.20987997823914079</v>
      </c>
      <c r="AT465" s="92">
        <f t="shared" si="737"/>
        <v>2.5655609924804158E-5</v>
      </c>
      <c r="AU465" s="140">
        <f t="shared" si="718"/>
        <v>0.20409479118103091</v>
      </c>
      <c r="AV465" s="215">
        <f t="shared" si="738"/>
        <v>1.6782875834344841E-5</v>
      </c>
      <c r="AW465" s="118">
        <f t="shared" si="739"/>
        <v>5.2961597077160846E-2</v>
      </c>
      <c r="AX465" s="136">
        <f t="shared" si="719"/>
        <v>0.71366705445737511</v>
      </c>
      <c r="AY465" s="205">
        <f t="shared" si="720"/>
        <v>84.741590689541354</v>
      </c>
      <c r="AZ465" s="137">
        <f t="shared" si="721"/>
        <v>383.04999999999984</v>
      </c>
      <c r="BA465" s="213">
        <f t="shared" si="740"/>
        <v>3004.1999999999994</v>
      </c>
      <c r="BB465" s="228">
        <f t="shared" si="741"/>
        <v>7.1349749999999996E-4</v>
      </c>
      <c r="BC465" s="136" t="str">
        <f t="shared" si="722"/>
        <v>YES</v>
      </c>
      <c r="BD465" s="209">
        <f t="shared" si="723"/>
        <v>2.0365876081750733</v>
      </c>
      <c r="BE465" s="55">
        <f t="shared" si="724"/>
        <v>4.0731752163501465E-2</v>
      </c>
      <c r="BF465" s="126">
        <f t="shared" si="725"/>
        <v>0.90736146513912774</v>
      </c>
      <c r="BG465" s="46">
        <f t="shared" si="742"/>
        <v>-0.64226538481505857</v>
      </c>
      <c r="BH465" s="204">
        <f>VLOOKUP(M465,Coefficients!$E$4:$I$7,3)</f>
        <v>0.43099999999999999</v>
      </c>
      <c r="BI465" s="136">
        <f t="shared" si="743"/>
        <v>2.5000000000000001E-2</v>
      </c>
      <c r="BJ465" s="50">
        <f t="shared" si="744"/>
        <v>0.42348443749999998</v>
      </c>
      <c r="BK465" s="134">
        <f t="shared" si="745"/>
        <v>3.3856127499999999</v>
      </c>
      <c r="BL465" s="46"/>
      <c r="CB465" s="205" t="str">
        <f t="shared" si="726"/>
        <v>splash</v>
      </c>
      <c r="CC465" s="212">
        <f t="shared" si="727"/>
        <v>1</v>
      </c>
      <c r="CD465" s="205">
        <f>IF(CB465="atmospheric",IF(CC465&gt;=1,Coefficients!$T$5,Coefficients!$T$4),Coefficients!$T$3)</f>
        <v>7.35</v>
      </c>
      <c r="CE465" s="136">
        <f>IF(S465&lt;Coefficients!$V$3,Coefficients!$X$3-(Coefficients!$X$4-Coefficients!$X$3)*(Coefficients!$V$3-S465)/(Coefficients!$V$4-Coefficients!$V$3),IF(S465&gt;Coefficients!$V$6,(Coefficients!$X$6-Coefficients!$X$5)*(S465-Coefficients!$V$6)/(Coefficients!$V$6-Coefficients!$V$5)+Coefficients!$X$6,VLOOKUP(S465,Coefficients!$V$3:$X$6,3)))</f>
        <v>5.1999999999999975</v>
      </c>
      <c r="CF465" s="119">
        <f t="shared" si="746"/>
        <v>1.6409601519999992E-4</v>
      </c>
      <c r="CG465" s="136">
        <f>VLOOKUP(CB465,Coefficients!$Z$4:$AD$7,4,FALSE)</f>
        <v>0.26500000000000001</v>
      </c>
      <c r="CH465" s="136">
        <f>VLOOKUP(CB465,Coefficients!$Z$4:$AD$7,2,FALSE)</f>
        <v>0.37</v>
      </c>
      <c r="CI465" s="214">
        <f t="shared" si="728"/>
        <v>6.6717137796855646</v>
      </c>
      <c r="CJ465" s="47">
        <f t="shared" si="729"/>
        <v>3.2547187445230011E-2</v>
      </c>
      <c r="CK465" s="34">
        <v>3.35</v>
      </c>
      <c r="CL465" s="52">
        <f t="shared" si="747"/>
        <v>9.7155783418597045E-3</v>
      </c>
      <c r="CM465" s="204">
        <f>VLOOKUP(N465,Coefficients!$E$12:$I$16,3)</f>
        <v>6.0350000000000001</v>
      </c>
      <c r="CN465" s="205">
        <f t="shared" si="748"/>
        <v>2.5000000000000001E-2</v>
      </c>
      <c r="CO465" s="203">
        <f t="shared" si="749"/>
        <v>5.9297646875000005</v>
      </c>
      <c r="CP465" s="189">
        <f t="shared" si="750"/>
        <v>47.406433749999991</v>
      </c>
      <c r="DV465" s="48">
        <f t="shared" si="730"/>
        <v>3.9573252914571199E-4</v>
      </c>
    </row>
    <row r="466" spans="1:126" s="135" customFormat="1" outlineLevel="1">
      <c r="A466" s="133"/>
      <c r="B466" s="56" t="s">
        <v>89</v>
      </c>
      <c r="C466" s="56" t="s">
        <v>196</v>
      </c>
      <c r="D466" s="56">
        <v>2008</v>
      </c>
      <c r="E466" s="57">
        <f>'MIROC(hires) (Wetter)'!N36</f>
        <v>19.37</v>
      </c>
      <c r="F466" s="57">
        <f>'MIROC(hires) (Wetter)'!T36</f>
        <v>62.471874999999997</v>
      </c>
      <c r="G466" s="57">
        <f>'MIROC(hires) (Wetter)'!L36</f>
        <v>385.19999999999982</v>
      </c>
      <c r="H466" s="146">
        <f t="shared" si="700"/>
        <v>2007</v>
      </c>
      <c r="I466" s="141" t="str">
        <f t="shared" si="701"/>
        <v>Pile No 243 @ Berth 107</v>
      </c>
      <c r="J466" s="205" t="str">
        <f t="shared" si="702"/>
        <v>splash</v>
      </c>
      <c r="K466" s="212">
        <f t="shared" si="703"/>
        <v>1</v>
      </c>
      <c r="L466" s="146" t="str">
        <f t="shared" si="704"/>
        <v>C1</v>
      </c>
      <c r="M466" s="146" t="str">
        <f t="shared" si="705"/>
        <v>CB4</v>
      </c>
      <c r="N466" s="146" t="str">
        <f t="shared" si="706"/>
        <v>CL5</v>
      </c>
      <c r="O466" s="146">
        <f t="shared" si="707"/>
        <v>0</v>
      </c>
      <c r="P466" s="146">
        <f t="shared" si="708"/>
        <v>50</v>
      </c>
      <c r="Q466" s="146">
        <f t="shared" si="709"/>
        <v>1200</v>
      </c>
      <c r="R466" s="146">
        <f t="shared" si="710"/>
        <v>60</v>
      </c>
      <c r="S466" s="146">
        <f t="shared" si="711"/>
        <v>0.37</v>
      </c>
      <c r="T466" s="146">
        <f t="shared" si="712"/>
        <v>310</v>
      </c>
      <c r="U466" s="205"/>
      <c r="V466" s="237">
        <f t="shared" si="731"/>
        <v>4.2157346813801816E-2</v>
      </c>
      <c r="W466" s="214">
        <f t="shared" si="732"/>
        <v>0.97864119765414537</v>
      </c>
      <c r="X466" s="205"/>
      <c r="Y466" s="238">
        <f t="shared" si="733"/>
        <v>1.3413006201543155E-2</v>
      </c>
      <c r="Z466" s="214">
        <f t="shared" si="734"/>
        <v>4.4933570775169573E-2</v>
      </c>
      <c r="AA466" s="205"/>
      <c r="AB466" s="207">
        <f>INDEX(Coefficients!$O$3:$O$7,MATCH(S466,Coefficients!$O$3:$O$7))</f>
        <v>0.3</v>
      </c>
      <c r="AC466" s="207">
        <f>INDEX(Coefficients!$O$3:$O$7,MATCH(S466,Coefficients!$O$3:$O$7)+1)</f>
        <v>0.4</v>
      </c>
      <c r="AD466" s="212">
        <f>INDEX(Coefficients!$P$3:$P$7,MATCH(S466,Coefficients!$O$3:$O$7))</f>
        <v>50</v>
      </c>
      <c r="AE466" s="212">
        <f>INDEX(Coefficients!$P$3:$P$7,MATCH(S466,Coefficients!$O$3:$O$7)+1)</f>
        <v>41.8</v>
      </c>
      <c r="AF466" s="212">
        <f t="shared" si="713"/>
        <v>44.26</v>
      </c>
      <c r="AG466" s="136">
        <f t="shared" si="714"/>
        <v>2008</v>
      </c>
      <c r="AH466" s="137">
        <f t="shared" si="715"/>
        <v>19.37</v>
      </c>
      <c r="AI466" s="207">
        <f t="shared" si="735"/>
        <v>173.79</v>
      </c>
      <c r="AJ466" s="213">
        <f t="shared" si="736"/>
        <v>19.309999999999999</v>
      </c>
      <c r="AK466" s="136">
        <v>20</v>
      </c>
      <c r="AL466" s="137">
        <f t="shared" si="716"/>
        <v>62.471874999999997</v>
      </c>
      <c r="AM466" s="214">
        <f t="shared" si="717"/>
        <v>0.95801836117971906</v>
      </c>
      <c r="AN466" s="207">
        <f>INDEX(Coefficients!$K$3:$K$10,MATCH(S466,Coefficients!$K$3:$K$10))</f>
        <v>0.35</v>
      </c>
      <c r="AO466" s="207">
        <f>INDEX(Coefficients!$K$3:$K$10,MATCH(S466,Coefficients!$K$3:$K$10)+1)</f>
        <v>0.4</v>
      </c>
      <c r="AP466" s="207">
        <f>INDEX(Coefficients!$L$3:$L$10,MATCH(S466,Coefficients!$K$3:$K$10))</f>
        <v>0.19142307491680963</v>
      </c>
      <c r="AQ466" s="207">
        <f>INDEX(Coefficients!$L$3:$L$10,MATCH(S466,Coefficients!$K$3:$K$10)+1)</f>
        <v>0.35425563574488944</v>
      </c>
      <c r="AR466" s="214">
        <f>INDEX(Coefficients!$M$3:$M$10,MATCH(S466,Coefficients!$K$3:$K$10))</f>
        <v>0.20023799980895765</v>
      </c>
      <c r="AS466" s="214">
        <f>INDEX(Coefficients!$M$3:$M$10,MATCH(S466,Coefficients!$K$3:$K$10)+1)</f>
        <v>0.20987997823914079</v>
      </c>
      <c r="AT466" s="92">
        <f t="shared" si="737"/>
        <v>2.5655609924804158E-5</v>
      </c>
      <c r="AU466" s="140">
        <f t="shared" si="718"/>
        <v>0.20409479118103091</v>
      </c>
      <c r="AV466" s="215">
        <f t="shared" si="738"/>
        <v>1.6384244419571115E-5</v>
      </c>
      <c r="AW466" s="118">
        <f t="shared" si="739"/>
        <v>5.170363887143186E-2</v>
      </c>
      <c r="AX466" s="136">
        <f t="shared" si="719"/>
        <v>0.71366705445737511</v>
      </c>
      <c r="AY466" s="205">
        <f t="shared" si="720"/>
        <v>84.741590689541354</v>
      </c>
      <c r="AZ466" s="137">
        <f t="shared" si="721"/>
        <v>385.19999999999982</v>
      </c>
      <c r="BA466" s="213">
        <f t="shared" si="740"/>
        <v>3389.3999999999992</v>
      </c>
      <c r="BB466" s="228">
        <f t="shared" si="741"/>
        <v>7.1553999999999986E-4</v>
      </c>
      <c r="BC466" s="136" t="str">
        <f t="shared" si="722"/>
        <v>YES</v>
      </c>
      <c r="BD466" s="209">
        <f t="shared" si="723"/>
        <v>2.107867340690091</v>
      </c>
      <c r="BE466" s="55">
        <f t="shared" si="724"/>
        <v>4.2157346813801816E-2</v>
      </c>
      <c r="BF466" s="126">
        <f t="shared" si="725"/>
        <v>0.97864119765414537</v>
      </c>
      <c r="BG466" s="46">
        <f t="shared" si="742"/>
        <v>-0.66216323840631341</v>
      </c>
      <c r="BH466" s="204">
        <f>VLOOKUP(M466,Coefficients!$E$4:$I$7,3)</f>
        <v>0.43099999999999999</v>
      </c>
      <c r="BI466" s="136">
        <f t="shared" si="743"/>
        <v>2.5000000000000001E-2</v>
      </c>
      <c r="BJ466" s="50">
        <f t="shared" si="744"/>
        <v>0.42356525</v>
      </c>
      <c r="BK466" s="134">
        <f t="shared" si="745"/>
        <v>3.8091780000000002</v>
      </c>
      <c r="BL466" s="46"/>
      <c r="CB466" s="205" t="str">
        <f t="shared" si="726"/>
        <v>splash</v>
      </c>
      <c r="CC466" s="212">
        <f t="shared" si="727"/>
        <v>1</v>
      </c>
      <c r="CD466" s="205">
        <f>IF(CB466="atmospheric",IF(CC466&gt;=1,Coefficients!$T$5,Coefficients!$T$4),Coefficients!$T$3)</f>
        <v>7.35</v>
      </c>
      <c r="CE466" s="136">
        <f>IF(S466&lt;Coefficients!$V$3,Coefficients!$X$3-(Coefficients!$X$4-Coefficients!$X$3)*(Coefficients!$V$3-S466)/(Coefficients!$V$4-Coefficients!$V$3),IF(S466&gt;Coefficients!$V$6,(Coefficients!$X$6-Coefficients!$X$5)*(S466-Coefficients!$V$6)/(Coefficients!$V$6-Coefficients!$V$5)+Coefficients!$X$6,VLOOKUP(S466,Coefficients!$V$3:$X$6,3)))</f>
        <v>5.1999999999999975</v>
      </c>
      <c r="CF466" s="119">
        <f t="shared" si="746"/>
        <v>1.6409601519999992E-4</v>
      </c>
      <c r="CG466" s="136">
        <f>VLOOKUP(CB466,Coefficients!$Z$4:$AD$7,4,FALSE)</f>
        <v>0.26500000000000001</v>
      </c>
      <c r="CH466" s="136">
        <f>VLOOKUP(CB466,Coefficients!$Z$4:$AD$7,2,FALSE)</f>
        <v>0.37</v>
      </c>
      <c r="CI466" s="214">
        <f t="shared" si="728"/>
        <v>6.673692290694734</v>
      </c>
      <c r="CJ466" s="47">
        <f t="shared" si="729"/>
        <v>4.4933570775169573E-2</v>
      </c>
      <c r="CK466" s="34">
        <v>3.35</v>
      </c>
      <c r="CL466" s="52">
        <f t="shared" si="747"/>
        <v>1.3413006201543155E-2</v>
      </c>
      <c r="CM466" s="204">
        <f>VLOOKUP(N466,Coefficients!$E$12:$I$16,3)</f>
        <v>6.0350000000000001</v>
      </c>
      <c r="CN466" s="205">
        <f t="shared" si="748"/>
        <v>2.5000000000000001E-2</v>
      </c>
      <c r="CO466" s="203">
        <f t="shared" si="749"/>
        <v>5.93089625</v>
      </c>
      <c r="CP466" s="189">
        <f t="shared" si="750"/>
        <v>53.337329999999994</v>
      </c>
      <c r="DV466" s="48">
        <f t="shared" si="730"/>
        <v>5.654567542541293E-4</v>
      </c>
    </row>
    <row r="467" spans="1:126" s="135" customFormat="1" outlineLevel="1">
      <c r="A467" s="133"/>
      <c r="B467" s="56" t="s">
        <v>89</v>
      </c>
      <c r="C467" s="56" t="s">
        <v>196</v>
      </c>
      <c r="D467" s="56">
        <v>2009</v>
      </c>
      <c r="E467" s="57">
        <f>'MIROC(hires) (Wetter)'!N37</f>
        <v>19.385000000000002</v>
      </c>
      <c r="F467" s="57">
        <f>'MIROC(hires) (Wetter)'!T37</f>
        <v>62.470312499999999</v>
      </c>
      <c r="G467" s="57">
        <f>'MIROC(hires) (Wetter)'!L37</f>
        <v>387.3499999999998</v>
      </c>
      <c r="H467" s="146">
        <f t="shared" si="700"/>
        <v>2007</v>
      </c>
      <c r="I467" s="141" t="str">
        <f t="shared" si="701"/>
        <v>Pile No 243 @ Berth 107</v>
      </c>
      <c r="J467" s="205" t="str">
        <f t="shared" si="702"/>
        <v>splash</v>
      </c>
      <c r="K467" s="212">
        <f t="shared" si="703"/>
        <v>1</v>
      </c>
      <c r="L467" s="146" t="str">
        <f t="shared" si="704"/>
        <v>C1</v>
      </c>
      <c r="M467" s="146" t="str">
        <f t="shared" si="705"/>
        <v>CB4</v>
      </c>
      <c r="N467" s="146" t="str">
        <f t="shared" si="706"/>
        <v>CL5</v>
      </c>
      <c r="O467" s="146">
        <f t="shared" si="707"/>
        <v>0</v>
      </c>
      <c r="P467" s="146">
        <f t="shared" si="708"/>
        <v>50</v>
      </c>
      <c r="Q467" s="146">
        <f t="shared" si="709"/>
        <v>1200</v>
      </c>
      <c r="R467" s="146">
        <f t="shared" si="710"/>
        <v>60</v>
      </c>
      <c r="S467" s="146">
        <f t="shared" si="711"/>
        <v>0.37</v>
      </c>
      <c r="T467" s="146">
        <f t="shared" si="712"/>
        <v>310</v>
      </c>
      <c r="U467" s="205"/>
      <c r="V467" s="237">
        <f t="shared" si="731"/>
        <v>4.3482260234432364E-2</v>
      </c>
      <c r="W467" s="214">
        <f t="shared" si="732"/>
        <v>1.0448868686856725</v>
      </c>
      <c r="X467" s="205"/>
      <c r="Y467" s="238">
        <f t="shared" si="733"/>
        <v>1.7580917834975021E-2</v>
      </c>
      <c r="Z467" s="214">
        <f t="shared" si="734"/>
        <v>5.8896074747166322E-2</v>
      </c>
      <c r="AA467" s="205"/>
      <c r="AB467" s="207">
        <f>INDEX(Coefficients!$O$3:$O$7,MATCH(S467,Coefficients!$O$3:$O$7))</f>
        <v>0.3</v>
      </c>
      <c r="AC467" s="207">
        <f>INDEX(Coefficients!$O$3:$O$7,MATCH(S467,Coefficients!$O$3:$O$7)+1)</f>
        <v>0.4</v>
      </c>
      <c r="AD467" s="212">
        <f>INDEX(Coefficients!$P$3:$P$7,MATCH(S467,Coefficients!$O$3:$O$7))</f>
        <v>50</v>
      </c>
      <c r="AE467" s="212">
        <f>INDEX(Coefficients!$P$3:$P$7,MATCH(S467,Coefficients!$O$3:$O$7)+1)</f>
        <v>41.8</v>
      </c>
      <c r="AF467" s="212">
        <f t="shared" si="713"/>
        <v>44.26</v>
      </c>
      <c r="AG467" s="136">
        <f t="shared" si="714"/>
        <v>2009</v>
      </c>
      <c r="AH467" s="137">
        <f t="shared" si="715"/>
        <v>19.385000000000002</v>
      </c>
      <c r="AI467" s="207">
        <f t="shared" si="735"/>
        <v>193.17499999999998</v>
      </c>
      <c r="AJ467" s="213">
        <f t="shared" si="736"/>
        <v>19.317499999999999</v>
      </c>
      <c r="AK467" s="136">
        <v>21</v>
      </c>
      <c r="AL467" s="137">
        <f t="shared" si="716"/>
        <v>62.470312499999999</v>
      </c>
      <c r="AM467" s="214">
        <f t="shared" si="717"/>
        <v>0.95846611517148705</v>
      </c>
      <c r="AN467" s="207">
        <f>INDEX(Coefficients!$K$3:$K$10,MATCH(S467,Coefficients!$K$3:$K$10))</f>
        <v>0.35</v>
      </c>
      <c r="AO467" s="207">
        <f>INDEX(Coefficients!$K$3:$K$10,MATCH(S467,Coefficients!$K$3:$K$10)+1)</f>
        <v>0.4</v>
      </c>
      <c r="AP467" s="207">
        <f>INDEX(Coefficients!$L$3:$L$10,MATCH(S467,Coefficients!$K$3:$K$10))</f>
        <v>0.19142307491680963</v>
      </c>
      <c r="AQ467" s="207">
        <f>INDEX(Coefficients!$L$3:$L$10,MATCH(S467,Coefficients!$K$3:$K$10)+1)</f>
        <v>0.35425563574488944</v>
      </c>
      <c r="AR467" s="214">
        <f>INDEX(Coefficients!$M$3:$M$10,MATCH(S467,Coefficients!$K$3:$K$10))</f>
        <v>0.20023799980895765</v>
      </c>
      <c r="AS467" s="214">
        <f>INDEX(Coefficients!$M$3:$M$10,MATCH(S467,Coefficients!$K$3:$K$10)+1)</f>
        <v>0.20987997823914079</v>
      </c>
      <c r="AT467" s="92">
        <f t="shared" si="737"/>
        <v>2.5655609924804158E-5</v>
      </c>
      <c r="AU467" s="140">
        <f t="shared" si="718"/>
        <v>0.20409479118103091</v>
      </c>
      <c r="AV467" s="215">
        <f t="shared" si="738"/>
        <v>1.6035686334263126E-5</v>
      </c>
      <c r="AW467" s="118">
        <f t="shared" si="739"/>
        <v>5.060369670095527E-2</v>
      </c>
      <c r="AX467" s="136">
        <f t="shared" si="719"/>
        <v>0.71366705445737511</v>
      </c>
      <c r="AY467" s="205">
        <f t="shared" si="720"/>
        <v>84.741590689541354</v>
      </c>
      <c r="AZ467" s="137">
        <f t="shared" si="721"/>
        <v>387.3499999999998</v>
      </c>
      <c r="BA467" s="213">
        <f t="shared" si="740"/>
        <v>3776.7499999999991</v>
      </c>
      <c r="BB467" s="228">
        <f t="shared" si="741"/>
        <v>7.1758249999999977E-4</v>
      </c>
      <c r="BC467" s="136" t="str">
        <f t="shared" si="722"/>
        <v>YES</v>
      </c>
      <c r="BD467" s="209">
        <f t="shared" si="723"/>
        <v>2.1741130117216181</v>
      </c>
      <c r="BE467" s="55">
        <f t="shared" si="724"/>
        <v>4.3482260234432364E-2</v>
      </c>
      <c r="BF467" s="126">
        <f t="shared" si="725"/>
        <v>1.0448868686856725</v>
      </c>
      <c r="BG467" s="46">
        <f t="shared" si="742"/>
        <v>-0.67896780606816032</v>
      </c>
      <c r="BH467" s="204">
        <f>VLOOKUP(M467,Coefficients!$E$4:$I$7,3)</f>
        <v>0.43099999999999999</v>
      </c>
      <c r="BI467" s="136">
        <f t="shared" si="743"/>
        <v>2.5000000000000001E-2</v>
      </c>
      <c r="BJ467" s="50">
        <f t="shared" si="744"/>
        <v>0.42364606249999998</v>
      </c>
      <c r="BK467" s="134">
        <f t="shared" si="745"/>
        <v>4.2328240624999998</v>
      </c>
      <c r="BL467" s="46"/>
      <c r="CB467" s="205" t="str">
        <f t="shared" si="726"/>
        <v>splash</v>
      </c>
      <c r="CC467" s="212">
        <f t="shared" si="727"/>
        <v>1</v>
      </c>
      <c r="CD467" s="205">
        <f>IF(CB467="atmospheric",IF(CC467&gt;=1,Coefficients!$T$5,Coefficients!$T$4),Coefficients!$T$3)</f>
        <v>7.35</v>
      </c>
      <c r="CE467" s="136">
        <f>IF(S467&lt;Coefficients!$V$3,Coefficients!$X$3-(Coefficients!$X$4-Coefficients!$X$3)*(Coefficients!$V$3-S467)/(Coefficients!$V$4-Coefficients!$V$3),IF(S467&gt;Coefficients!$V$6,(Coefficients!$X$6-Coefficients!$X$5)*(S467-Coefficients!$V$6)/(Coefficients!$V$6-Coefficients!$V$5)+Coefficients!$X$6,VLOOKUP(S467,Coefficients!$V$3:$X$6,3)))</f>
        <v>5.1999999999999975</v>
      </c>
      <c r="CF467" s="119">
        <f t="shared" si="746"/>
        <v>1.6409601519999992E-4</v>
      </c>
      <c r="CG467" s="136">
        <f>VLOOKUP(CB467,Coefficients!$Z$4:$AD$7,4,FALSE)</f>
        <v>0.26500000000000001</v>
      </c>
      <c r="CH467" s="136">
        <f>VLOOKUP(CB467,Coefficients!$Z$4:$AD$7,2,FALSE)</f>
        <v>0.37</v>
      </c>
      <c r="CI467" s="214">
        <f t="shared" si="728"/>
        <v>6.6753587759187969</v>
      </c>
      <c r="CJ467" s="47">
        <f t="shared" si="729"/>
        <v>5.8896074747166322E-2</v>
      </c>
      <c r="CK467" s="34">
        <v>3.35</v>
      </c>
      <c r="CL467" s="52">
        <f t="shared" si="747"/>
        <v>1.7580917834975021E-2</v>
      </c>
      <c r="CM467" s="204">
        <f>VLOOKUP(N467,Coefficients!$E$12:$I$16,3)</f>
        <v>6.0350000000000001</v>
      </c>
      <c r="CN467" s="205">
        <f t="shared" si="748"/>
        <v>2.5000000000000001E-2</v>
      </c>
      <c r="CO467" s="203">
        <f t="shared" si="749"/>
        <v>5.9320278125000003</v>
      </c>
      <c r="CP467" s="189">
        <f t="shared" si="750"/>
        <v>59.269357812499997</v>
      </c>
      <c r="DV467" s="48">
        <f t="shared" si="730"/>
        <v>7.6445804446055707E-4</v>
      </c>
    </row>
    <row r="468" spans="1:126" s="135" customFormat="1" outlineLevel="1">
      <c r="A468" s="133"/>
      <c r="B468" s="56" t="s">
        <v>89</v>
      </c>
      <c r="C468" s="56" t="s">
        <v>196</v>
      </c>
      <c r="D468" s="56">
        <v>2010</v>
      </c>
      <c r="E468" s="57">
        <f>'MIROC(hires) (Wetter)'!N38</f>
        <v>19.400000000000002</v>
      </c>
      <c r="F468" s="57">
        <f>'MIROC(hires) (Wetter)'!T38</f>
        <v>62.46875</v>
      </c>
      <c r="G468" s="57">
        <f>'MIROC(hires) (Wetter)'!L38</f>
        <v>389.5</v>
      </c>
      <c r="H468" s="146">
        <f t="shared" si="700"/>
        <v>2007</v>
      </c>
      <c r="I468" s="141" t="str">
        <f t="shared" si="701"/>
        <v>Pile No 243 @ Berth 107</v>
      </c>
      <c r="J468" s="205" t="str">
        <f t="shared" si="702"/>
        <v>splash</v>
      </c>
      <c r="K468" s="212">
        <f t="shared" si="703"/>
        <v>1</v>
      </c>
      <c r="L468" s="146" t="str">
        <f t="shared" si="704"/>
        <v>C1</v>
      </c>
      <c r="M468" s="146" t="str">
        <f t="shared" si="705"/>
        <v>CB4</v>
      </c>
      <c r="N468" s="146" t="str">
        <f t="shared" si="706"/>
        <v>CL5</v>
      </c>
      <c r="O468" s="146">
        <f t="shared" si="707"/>
        <v>0</v>
      </c>
      <c r="P468" s="146">
        <f t="shared" si="708"/>
        <v>50</v>
      </c>
      <c r="Q468" s="146">
        <f t="shared" si="709"/>
        <v>1200</v>
      </c>
      <c r="R468" s="146">
        <f t="shared" si="710"/>
        <v>60</v>
      </c>
      <c r="S468" s="146">
        <f t="shared" si="711"/>
        <v>0.37</v>
      </c>
      <c r="T468" s="146">
        <f t="shared" si="712"/>
        <v>310</v>
      </c>
      <c r="U468" s="205"/>
      <c r="V468" s="237">
        <f t="shared" si="731"/>
        <v>4.4723519994734208E-2</v>
      </c>
      <c r="W468" s="214">
        <f t="shared" si="732"/>
        <v>1.106949856700765</v>
      </c>
      <c r="X468" s="205"/>
      <c r="Y468" s="238">
        <f t="shared" si="733"/>
        <v>2.2152782524987202E-2</v>
      </c>
      <c r="Z468" s="214">
        <f t="shared" si="734"/>
        <v>7.4211821458707125E-2</v>
      </c>
      <c r="AA468" s="205"/>
      <c r="AB468" s="207">
        <f>INDEX(Coefficients!$O$3:$O$7,MATCH(S468,Coefficients!$O$3:$O$7))</f>
        <v>0.3</v>
      </c>
      <c r="AC468" s="207">
        <f>INDEX(Coefficients!$O$3:$O$7,MATCH(S468,Coefficients!$O$3:$O$7)+1)</f>
        <v>0.4</v>
      </c>
      <c r="AD468" s="212">
        <f>INDEX(Coefficients!$P$3:$P$7,MATCH(S468,Coefficients!$O$3:$O$7))</f>
        <v>50</v>
      </c>
      <c r="AE468" s="212">
        <f>INDEX(Coefficients!$P$3:$P$7,MATCH(S468,Coefficients!$O$3:$O$7)+1)</f>
        <v>41.8</v>
      </c>
      <c r="AF468" s="212">
        <f t="shared" si="713"/>
        <v>44.26</v>
      </c>
      <c r="AG468" s="136">
        <f t="shared" si="714"/>
        <v>2010</v>
      </c>
      <c r="AH468" s="137">
        <f t="shared" si="715"/>
        <v>19.400000000000002</v>
      </c>
      <c r="AI468" s="207">
        <f t="shared" si="735"/>
        <v>212.57499999999999</v>
      </c>
      <c r="AJ468" s="213">
        <f t="shared" si="736"/>
        <v>19.324999999999999</v>
      </c>
      <c r="AK468" s="136">
        <v>22</v>
      </c>
      <c r="AL468" s="137">
        <f t="shared" si="716"/>
        <v>62.46875</v>
      </c>
      <c r="AM468" s="214">
        <f t="shared" si="717"/>
        <v>0.95891405544075281</v>
      </c>
      <c r="AN468" s="207">
        <f>INDEX(Coefficients!$K$3:$K$10,MATCH(S468,Coefficients!$K$3:$K$10))</f>
        <v>0.35</v>
      </c>
      <c r="AO468" s="207">
        <f>INDEX(Coefficients!$K$3:$K$10,MATCH(S468,Coefficients!$K$3:$K$10)+1)</f>
        <v>0.4</v>
      </c>
      <c r="AP468" s="207">
        <f>INDEX(Coefficients!$L$3:$L$10,MATCH(S468,Coefficients!$K$3:$K$10))</f>
        <v>0.19142307491680963</v>
      </c>
      <c r="AQ468" s="207">
        <f>INDEX(Coefficients!$L$3:$L$10,MATCH(S468,Coefficients!$K$3:$K$10)+1)</f>
        <v>0.35425563574488944</v>
      </c>
      <c r="AR468" s="214">
        <f>INDEX(Coefficients!$M$3:$M$10,MATCH(S468,Coefficients!$K$3:$K$10))</f>
        <v>0.20023799980895765</v>
      </c>
      <c r="AS468" s="214">
        <f>INDEX(Coefficients!$M$3:$M$10,MATCH(S468,Coefficients!$K$3:$K$10)+1)</f>
        <v>0.20987997823914079</v>
      </c>
      <c r="AT468" s="92">
        <f t="shared" si="737"/>
        <v>2.5655609924804158E-5</v>
      </c>
      <c r="AU468" s="140">
        <f t="shared" si="718"/>
        <v>0.20409479118103091</v>
      </c>
      <c r="AV468" s="215">
        <f t="shared" si="738"/>
        <v>1.5726769486921184E-5</v>
      </c>
      <c r="AW468" s="118">
        <f t="shared" si="739"/>
        <v>4.9628850091782979E-2</v>
      </c>
      <c r="AX468" s="136">
        <f t="shared" si="719"/>
        <v>0.71366705445737511</v>
      </c>
      <c r="AY468" s="205">
        <f t="shared" si="720"/>
        <v>84.741590689541354</v>
      </c>
      <c r="AZ468" s="137">
        <f t="shared" si="721"/>
        <v>389.5</v>
      </c>
      <c r="BA468" s="213">
        <f t="shared" si="740"/>
        <v>4166.2499999999991</v>
      </c>
      <c r="BB468" s="228">
        <f t="shared" si="741"/>
        <v>7.1962499999999989E-4</v>
      </c>
      <c r="BC468" s="136" t="str">
        <f t="shared" si="722"/>
        <v>YES</v>
      </c>
      <c r="BD468" s="209">
        <f t="shared" si="723"/>
        <v>2.2361759997367106</v>
      </c>
      <c r="BE468" s="55">
        <f t="shared" si="724"/>
        <v>4.4723519994734208E-2</v>
      </c>
      <c r="BF468" s="126">
        <f t="shared" si="725"/>
        <v>1.106949856700765</v>
      </c>
      <c r="BG468" s="46">
        <f t="shared" si="742"/>
        <v>-0.69340087838229203</v>
      </c>
      <c r="BH468" s="204">
        <f>VLOOKUP(M468,Coefficients!$E$4:$I$7,3)</f>
        <v>0.43099999999999999</v>
      </c>
      <c r="BI468" s="136">
        <f t="shared" si="743"/>
        <v>2.5000000000000001E-2</v>
      </c>
      <c r="BJ468" s="50">
        <f t="shared" si="744"/>
        <v>0.423726875</v>
      </c>
      <c r="BK468" s="134">
        <f t="shared" si="745"/>
        <v>4.6565509374999996</v>
      </c>
      <c r="BL468" s="46"/>
      <c r="CB468" s="205" t="str">
        <f t="shared" si="726"/>
        <v>splash</v>
      </c>
      <c r="CC468" s="212">
        <f t="shared" si="727"/>
        <v>1</v>
      </c>
      <c r="CD468" s="205">
        <f>IF(CB468="atmospheric",IF(CC468&gt;=1,Coefficients!$T$5,Coefficients!$T$4),Coefficients!$T$3)</f>
        <v>7.35</v>
      </c>
      <c r="CE468" s="136">
        <f>IF(S468&lt;Coefficients!$V$3,Coefficients!$X$3-(Coefficients!$X$4-Coefficients!$X$3)*(Coefficients!$V$3-S468)/(Coefficients!$V$4-Coefficients!$V$3),IF(S468&gt;Coefficients!$V$6,(Coefficients!$X$6-Coefficients!$X$5)*(S468-Coefficients!$V$6)/(Coefficients!$V$6-Coefficients!$V$5)+Coefficients!$X$6,VLOOKUP(S468,Coefficients!$V$3:$X$6,3)))</f>
        <v>5.1999999999999975</v>
      </c>
      <c r="CF468" s="119">
        <f t="shared" si="746"/>
        <v>1.6409601519999992E-4</v>
      </c>
      <c r="CG468" s="136">
        <f>VLOOKUP(CB468,Coefficients!$Z$4:$AD$7,4,FALSE)</f>
        <v>0.26500000000000001</v>
      </c>
      <c r="CH468" s="136">
        <f>VLOOKUP(CB468,Coefficients!$Z$4:$AD$7,2,FALSE)</f>
        <v>0.37</v>
      </c>
      <c r="CI468" s="214">
        <f t="shared" si="728"/>
        <v>6.6767743873364696</v>
      </c>
      <c r="CJ468" s="47">
        <f t="shared" si="729"/>
        <v>7.4211821458707125E-2</v>
      </c>
      <c r="CK468" s="34">
        <v>3.35</v>
      </c>
      <c r="CL468" s="52">
        <f t="shared" si="747"/>
        <v>2.2152782524987202E-2</v>
      </c>
      <c r="CM468" s="204">
        <f>VLOOKUP(N468,Coefficients!$E$12:$I$16,3)</f>
        <v>6.0350000000000001</v>
      </c>
      <c r="CN468" s="205">
        <f t="shared" si="748"/>
        <v>2.5000000000000001E-2</v>
      </c>
      <c r="CO468" s="203">
        <f t="shared" si="749"/>
        <v>5.9331593750000007</v>
      </c>
      <c r="CP468" s="189">
        <f t="shared" si="750"/>
        <v>65.202517187499993</v>
      </c>
      <c r="DV468" s="48">
        <f t="shared" si="730"/>
        <v>9.9075041219526369E-4</v>
      </c>
    </row>
    <row r="469" spans="1:126" s="135" customFormat="1" outlineLevel="1">
      <c r="A469" s="133"/>
      <c r="B469" s="56" t="s">
        <v>89</v>
      </c>
      <c r="C469" s="56" t="s">
        <v>196</v>
      </c>
      <c r="D469" s="56">
        <v>2011</v>
      </c>
      <c r="E469" s="57">
        <f>'MIROC(hires) (Wetter)'!N39</f>
        <v>19.454000000000001</v>
      </c>
      <c r="F469" s="57">
        <f>'MIROC(hires) (Wetter)'!T39</f>
        <v>62.467187500000001</v>
      </c>
      <c r="G469" s="57">
        <f>'MIROC(hires) (Wetter)'!L39</f>
        <v>392.45</v>
      </c>
      <c r="H469" s="146">
        <f t="shared" si="700"/>
        <v>2007</v>
      </c>
      <c r="I469" s="141" t="str">
        <f t="shared" si="701"/>
        <v>Pile No 243 @ Berth 107</v>
      </c>
      <c r="J469" s="205" t="str">
        <f t="shared" si="702"/>
        <v>splash</v>
      </c>
      <c r="K469" s="212">
        <f t="shared" si="703"/>
        <v>1</v>
      </c>
      <c r="L469" s="146" t="str">
        <f t="shared" si="704"/>
        <v>C1</v>
      </c>
      <c r="M469" s="146" t="str">
        <f t="shared" si="705"/>
        <v>CB4</v>
      </c>
      <c r="N469" s="146" t="str">
        <f t="shared" si="706"/>
        <v>CL5</v>
      </c>
      <c r="O469" s="146">
        <f t="shared" si="707"/>
        <v>0</v>
      </c>
      <c r="P469" s="146">
        <f t="shared" si="708"/>
        <v>50</v>
      </c>
      <c r="Q469" s="146">
        <f t="shared" si="709"/>
        <v>1200</v>
      </c>
      <c r="R469" s="146">
        <f t="shared" si="710"/>
        <v>60</v>
      </c>
      <c r="S469" s="146">
        <f t="shared" si="711"/>
        <v>0.37</v>
      </c>
      <c r="T469" s="146">
        <f t="shared" si="712"/>
        <v>310</v>
      </c>
      <c r="U469" s="205"/>
      <c r="V469" s="237">
        <f t="shared" si="731"/>
        <v>4.5902716397849819E-2</v>
      </c>
      <c r="W469" s="214">
        <f t="shared" si="732"/>
        <v>1.1659096768565453</v>
      </c>
      <c r="X469" s="205"/>
      <c r="Y469" s="238">
        <f t="shared" si="733"/>
        <v>2.7086829041082741E-2</v>
      </c>
      <c r="Z469" s="214">
        <f t="shared" si="734"/>
        <v>9.0740877287627184E-2</v>
      </c>
      <c r="AA469" s="205"/>
      <c r="AB469" s="207">
        <f>INDEX(Coefficients!$O$3:$O$7,MATCH(S469,Coefficients!$O$3:$O$7))</f>
        <v>0.3</v>
      </c>
      <c r="AC469" s="207">
        <f>INDEX(Coefficients!$O$3:$O$7,MATCH(S469,Coefficients!$O$3:$O$7)+1)</f>
        <v>0.4</v>
      </c>
      <c r="AD469" s="212">
        <f>INDEX(Coefficients!$P$3:$P$7,MATCH(S469,Coefficients!$O$3:$O$7))</f>
        <v>50</v>
      </c>
      <c r="AE469" s="212">
        <f>INDEX(Coefficients!$P$3:$P$7,MATCH(S469,Coefficients!$O$3:$O$7)+1)</f>
        <v>41.8</v>
      </c>
      <c r="AF469" s="212">
        <f t="shared" si="713"/>
        <v>44.26</v>
      </c>
      <c r="AG469" s="136">
        <f t="shared" si="714"/>
        <v>2011</v>
      </c>
      <c r="AH469" s="137">
        <f t="shared" si="715"/>
        <v>19.454000000000001</v>
      </c>
      <c r="AI469" s="207">
        <f t="shared" si="735"/>
        <v>232.029</v>
      </c>
      <c r="AJ469" s="213">
        <f t="shared" si="736"/>
        <v>19.335750000000001</v>
      </c>
      <c r="AK469" s="136">
        <v>23</v>
      </c>
      <c r="AL469" s="137">
        <f t="shared" si="716"/>
        <v>62.467187500000001</v>
      </c>
      <c r="AM469" s="214">
        <f t="shared" si="717"/>
        <v>0.95955642814169995</v>
      </c>
      <c r="AN469" s="207">
        <f>INDEX(Coefficients!$K$3:$K$10,MATCH(S469,Coefficients!$K$3:$K$10))</f>
        <v>0.35</v>
      </c>
      <c r="AO469" s="207">
        <f>INDEX(Coefficients!$K$3:$K$10,MATCH(S469,Coefficients!$K$3:$K$10)+1)</f>
        <v>0.4</v>
      </c>
      <c r="AP469" s="207">
        <f>INDEX(Coefficients!$L$3:$L$10,MATCH(S469,Coefficients!$K$3:$K$10))</f>
        <v>0.19142307491680963</v>
      </c>
      <c r="AQ469" s="207">
        <f>INDEX(Coefficients!$L$3:$L$10,MATCH(S469,Coefficients!$K$3:$K$10)+1)</f>
        <v>0.35425563574488944</v>
      </c>
      <c r="AR469" s="214">
        <f>INDEX(Coefficients!$M$3:$M$10,MATCH(S469,Coefficients!$K$3:$K$10))</f>
        <v>0.20023799980895765</v>
      </c>
      <c r="AS469" s="214">
        <f>INDEX(Coefficients!$M$3:$M$10,MATCH(S469,Coefficients!$K$3:$K$10)+1)</f>
        <v>0.20987997823914079</v>
      </c>
      <c r="AT469" s="92">
        <f t="shared" si="737"/>
        <v>2.5655609924804158E-5</v>
      </c>
      <c r="AU469" s="140">
        <f t="shared" si="718"/>
        <v>0.20409479118103091</v>
      </c>
      <c r="AV469" s="215">
        <f t="shared" si="738"/>
        <v>1.5449949804348019E-5</v>
      </c>
      <c r="AW469" s="118">
        <f t="shared" si="739"/>
        <v>4.8755292267952492E-2</v>
      </c>
      <c r="AX469" s="136">
        <f t="shared" si="719"/>
        <v>0.71366705445737511</v>
      </c>
      <c r="AY469" s="205">
        <f t="shared" si="720"/>
        <v>84.741590689541354</v>
      </c>
      <c r="AZ469" s="137">
        <f t="shared" si="721"/>
        <v>392.45</v>
      </c>
      <c r="BA469" s="213">
        <f t="shared" si="740"/>
        <v>4558.6999999999989</v>
      </c>
      <c r="BB469" s="228">
        <f t="shared" si="741"/>
        <v>7.2179416666666657E-4</v>
      </c>
      <c r="BC469" s="136" t="str">
        <f t="shared" si="722"/>
        <v>YES</v>
      </c>
      <c r="BD469" s="209">
        <f t="shared" si="723"/>
        <v>2.2951358198924909</v>
      </c>
      <c r="BE469" s="55">
        <f t="shared" si="724"/>
        <v>4.5902716397849819E-2</v>
      </c>
      <c r="BF469" s="126">
        <f t="shared" si="725"/>
        <v>1.1659096768565453</v>
      </c>
      <c r="BG469" s="46">
        <f t="shared" si="742"/>
        <v>-0.7059131497705835</v>
      </c>
      <c r="BH469" s="204">
        <f>VLOOKUP(M469,Coefficients!$E$4:$I$7,3)</f>
        <v>0.43099999999999999</v>
      </c>
      <c r="BI469" s="136">
        <f t="shared" si="743"/>
        <v>2.5000000000000001E-2</v>
      </c>
      <c r="BJ469" s="50">
        <f t="shared" si="744"/>
        <v>0.42384270625000003</v>
      </c>
      <c r="BK469" s="134">
        <f t="shared" si="745"/>
        <v>5.0803936437499999</v>
      </c>
      <c r="BL469" s="46"/>
      <c r="CB469" s="205" t="str">
        <f t="shared" si="726"/>
        <v>splash</v>
      </c>
      <c r="CC469" s="212">
        <f t="shared" si="727"/>
        <v>1</v>
      </c>
      <c r="CD469" s="205">
        <f>IF(CB469="atmospheric",IF(CC469&gt;=1,Coefficients!$T$5,Coefficients!$T$4),Coefficients!$T$3)</f>
        <v>7.35</v>
      </c>
      <c r="CE469" s="136">
        <f>IF(S469&lt;Coefficients!$V$3,Coefficients!$X$3-(Coefficients!$X$4-Coefficients!$X$3)*(Coefficients!$V$3-S469)/(Coefficients!$V$4-Coefficients!$V$3),IF(S469&gt;Coefficients!$V$6,(Coefficients!$X$6-Coefficients!$X$5)*(S469-Coefficients!$V$6)/(Coefficients!$V$6-Coefficients!$V$5)+Coefficients!$X$6,VLOOKUP(S469,Coefficients!$V$3:$X$6,3)))</f>
        <v>5.1999999999999975</v>
      </c>
      <c r="CF469" s="119">
        <f t="shared" si="746"/>
        <v>1.6409601519999992E-4</v>
      </c>
      <c r="CG469" s="136">
        <f>VLOOKUP(CB469,Coefficients!$Z$4:$AD$7,4,FALSE)</f>
        <v>0.26500000000000001</v>
      </c>
      <c r="CH469" s="136">
        <f>VLOOKUP(CB469,Coefficients!$Z$4:$AD$7,2,FALSE)</f>
        <v>0.37</v>
      </c>
      <c r="CI469" s="214">
        <f t="shared" si="728"/>
        <v>6.6779253615972438</v>
      </c>
      <c r="CJ469" s="47">
        <f t="shared" si="729"/>
        <v>9.0740877287627184E-2</v>
      </c>
      <c r="CK469" s="34">
        <v>3.35</v>
      </c>
      <c r="CL469" s="52">
        <f t="shared" si="747"/>
        <v>2.7086829041082741E-2</v>
      </c>
      <c r="CM469" s="204">
        <f>VLOOKUP(N469,Coefficients!$E$12:$I$16,3)</f>
        <v>6.0350000000000001</v>
      </c>
      <c r="CN469" s="205">
        <f t="shared" si="748"/>
        <v>2.5000000000000001E-2</v>
      </c>
      <c r="CO469" s="203">
        <f t="shared" si="749"/>
        <v>5.9347812812500003</v>
      </c>
      <c r="CP469" s="189">
        <f t="shared" si="750"/>
        <v>71.137298468749989</v>
      </c>
      <c r="DV469" s="48">
        <f t="shared" si="730"/>
        <v>1.2433590315898634E-3</v>
      </c>
    </row>
    <row r="470" spans="1:126" s="135" customFormat="1" outlineLevel="1">
      <c r="A470" s="133"/>
      <c r="B470" s="56" t="s">
        <v>89</v>
      </c>
      <c r="C470" s="56" t="s">
        <v>196</v>
      </c>
      <c r="D470" s="56">
        <v>2012</v>
      </c>
      <c r="E470" s="57">
        <f>'MIROC(hires) (Wetter)'!N40</f>
        <v>19.508000000000003</v>
      </c>
      <c r="F470" s="57">
        <f>'MIROC(hires) (Wetter)'!T40</f>
        <v>62.465625000000003</v>
      </c>
      <c r="G470" s="57">
        <f>'MIROC(hires) (Wetter)'!L40</f>
        <v>395.4</v>
      </c>
      <c r="H470" s="146">
        <f t="shared" si="700"/>
        <v>2007</v>
      </c>
      <c r="I470" s="141" t="str">
        <f t="shared" si="701"/>
        <v>Pile No 243 @ Berth 107</v>
      </c>
      <c r="J470" s="205" t="str">
        <f t="shared" si="702"/>
        <v>splash</v>
      </c>
      <c r="K470" s="212">
        <f t="shared" si="703"/>
        <v>1</v>
      </c>
      <c r="L470" s="146" t="str">
        <f t="shared" si="704"/>
        <v>C1</v>
      </c>
      <c r="M470" s="146" t="str">
        <f t="shared" si="705"/>
        <v>CB4</v>
      </c>
      <c r="N470" s="146" t="str">
        <f t="shared" si="706"/>
        <v>CL5</v>
      </c>
      <c r="O470" s="146">
        <f t="shared" si="707"/>
        <v>0</v>
      </c>
      <c r="P470" s="146">
        <f t="shared" si="708"/>
        <v>50</v>
      </c>
      <c r="Q470" s="146">
        <f t="shared" si="709"/>
        <v>1200</v>
      </c>
      <c r="R470" s="146">
        <f t="shared" si="710"/>
        <v>60</v>
      </c>
      <c r="S470" s="146">
        <f t="shared" si="711"/>
        <v>0.37</v>
      </c>
      <c r="T470" s="146">
        <f t="shared" si="712"/>
        <v>310</v>
      </c>
      <c r="U470" s="205"/>
      <c r="V470" s="237">
        <f t="shared" si="731"/>
        <v>4.7028448358257063E-2</v>
      </c>
      <c r="W470" s="214">
        <f t="shared" si="732"/>
        <v>1.2221962748769075</v>
      </c>
      <c r="X470" s="205"/>
      <c r="Y470" s="238">
        <f t="shared" si="733"/>
        <v>3.2331376540642207E-2</v>
      </c>
      <c r="Z470" s="214">
        <f t="shared" si="734"/>
        <v>0.10831011141115139</v>
      </c>
      <c r="AA470" s="205"/>
      <c r="AB470" s="207">
        <f>INDEX(Coefficients!$O$3:$O$7,MATCH(S470,Coefficients!$O$3:$O$7))</f>
        <v>0.3</v>
      </c>
      <c r="AC470" s="207">
        <f>INDEX(Coefficients!$O$3:$O$7,MATCH(S470,Coefficients!$O$3:$O$7)+1)</f>
        <v>0.4</v>
      </c>
      <c r="AD470" s="212">
        <f>INDEX(Coefficients!$P$3:$P$7,MATCH(S470,Coefficients!$O$3:$O$7))</f>
        <v>50</v>
      </c>
      <c r="AE470" s="212">
        <f>INDEX(Coefficients!$P$3:$P$7,MATCH(S470,Coefficients!$O$3:$O$7)+1)</f>
        <v>41.8</v>
      </c>
      <c r="AF470" s="212">
        <f t="shared" si="713"/>
        <v>44.26</v>
      </c>
      <c r="AG470" s="136">
        <f t="shared" si="714"/>
        <v>2012</v>
      </c>
      <c r="AH470" s="137">
        <f t="shared" si="715"/>
        <v>19.508000000000003</v>
      </c>
      <c r="AI470" s="207">
        <f t="shared" si="735"/>
        <v>251.53700000000001</v>
      </c>
      <c r="AJ470" s="213">
        <f t="shared" si="736"/>
        <v>19.349</v>
      </c>
      <c r="AK470" s="136">
        <v>24</v>
      </c>
      <c r="AL470" s="137">
        <f t="shared" si="716"/>
        <v>62.465625000000003</v>
      </c>
      <c r="AM470" s="214">
        <f t="shared" si="717"/>
        <v>0.96034871687172751</v>
      </c>
      <c r="AN470" s="207">
        <f>INDEX(Coefficients!$K$3:$K$10,MATCH(S470,Coefficients!$K$3:$K$10))</f>
        <v>0.35</v>
      </c>
      <c r="AO470" s="207">
        <f>INDEX(Coefficients!$K$3:$K$10,MATCH(S470,Coefficients!$K$3:$K$10)+1)</f>
        <v>0.4</v>
      </c>
      <c r="AP470" s="207">
        <f>INDEX(Coefficients!$L$3:$L$10,MATCH(S470,Coefficients!$K$3:$K$10))</f>
        <v>0.19142307491680963</v>
      </c>
      <c r="AQ470" s="207">
        <f>INDEX(Coefficients!$L$3:$L$10,MATCH(S470,Coefficients!$K$3:$K$10)+1)</f>
        <v>0.35425563574488944</v>
      </c>
      <c r="AR470" s="214">
        <f>INDEX(Coefficients!$M$3:$M$10,MATCH(S470,Coefficients!$K$3:$K$10))</f>
        <v>0.20023799980895765</v>
      </c>
      <c r="AS470" s="214">
        <f>INDEX(Coefficients!$M$3:$M$10,MATCH(S470,Coefficients!$K$3:$K$10)+1)</f>
        <v>0.20987997823914079</v>
      </c>
      <c r="AT470" s="92">
        <f t="shared" si="737"/>
        <v>2.5655609924804158E-5</v>
      </c>
      <c r="AU470" s="140">
        <f t="shared" si="718"/>
        <v>0.20409479118103091</v>
      </c>
      <c r="AV470" s="215">
        <f t="shared" si="738"/>
        <v>1.519960521352872E-5</v>
      </c>
      <c r="AW470" s="118">
        <f t="shared" si="739"/>
        <v>4.7965281695254006E-2</v>
      </c>
      <c r="AX470" s="136">
        <f t="shared" si="719"/>
        <v>0.71366705445737511</v>
      </c>
      <c r="AY470" s="205">
        <f t="shared" si="720"/>
        <v>84.741590689541354</v>
      </c>
      <c r="AZ470" s="137">
        <f t="shared" si="721"/>
        <v>395.4</v>
      </c>
      <c r="BA470" s="213">
        <f t="shared" si="740"/>
        <v>4954.0999999999985</v>
      </c>
      <c r="BB470" s="228">
        <f t="shared" si="741"/>
        <v>7.2406076923076904E-4</v>
      </c>
      <c r="BC470" s="136" t="str">
        <f t="shared" si="722"/>
        <v>YES</v>
      </c>
      <c r="BD470" s="209">
        <f t="shared" si="723"/>
        <v>2.3514224179128531</v>
      </c>
      <c r="BE470" s="55">
        <f t="shared" si="724"/>
        <v>4.7028448358257063E-2</v>
      </c>
      <c r="BF470" s="126">
        <f t="shared" si="725"/>
        <v>1.2221962748769075</v>
      </c>
      <c r="BG470" s="46">
        <f t="shared" si="742"/>
        <v>-0.71689039868118432</v>
      </c>
      <c r="BH470" s="204">
        <f>VLOOKUP(M470,Coefficients!$E$4:$I$7,3)</f>
        <v>0.43099999999999999</v>
      </c>
      <c r="BI470" s="136">
        <f t="shared" si="743"/>
        <v>2.5000000000000001E-2</v>
      </c>
      <c r="BJ470" s="50">
        <f t="shared" si="744"/>
        <v>0.423985475</v>
      </c>
      <c r="BK470" s="134">
        <f t="shared" si="745"/>
        <v>5.5043791187500002</v>
      </c>
      <c r="BL470" s="46"/>
      <c r="CB470" s="205" t="str">
        <f t="shared" si="726"/>
        <v>splash</v>
      </c>
      <c r="CC470" s="212">
        <f t="shared" si="727"/>
        <v>1</v>
      </c>
      <c r="CD470" s="205">
        <f>IF(CB470="atmospheric",IF(CC470&gt;=1,Coefficients!$T$5,Coefficients!$T$4),Coefficients!$T$3)</f>
        <v>7.35</v>
      </c>
      <c r="CE470" s="136">
        <f>IF(S470&lt;Coefficients!$V$3,Coefficients!$X$3-(Coefficients!$X$4-Coefficients!$X$3)*(Coefficients!$V$3-S470)/(Coefficients!$V$4-Coefficients!$V$3),IF(S470&gt;Coefficients!$V$6,(Coefficients!$X$6-Coefficients!$X$5)*(S470-Coefficients!$V$6)/(Coefficients!$V$6-Coefficients!$V$5)+Coefficients!$X$6,VLOOKUP(S470,Coefficients!$V$3:$X$6,3)))</f>
        <v>5.1999999999999975</v>
      </c>
      <c r="CF470" s="119">
        <f t="shared" si="746"/>
        <v>1.6409601519999992E-4</v>
      </c>
      <c r="CG470" s="136">
        <f>VLOOKUP(CB470,Coefficients!$Z$4:$AD$7,4,FALSE)</f>
        <v>0.26500000000000001</v>
      </c>
      <c r="CH470" s="136">
        <f>VLOOKUP(CB470,Coefficients!$Z$4:$AD$7,2,FALSE)</f>
        <v>0.37</v>
      </c>
      <c r="CI470" s="214">
        <f t="shared" si="728"/>
        <v>6.6788599637911581</v>
      </c>
      <c r="CJ470" s="47">
        <f t="shared" si="729"/>
        <v>0.10831011141115139</v>
      </c>
      <c r="CK470" s="34">
        <v>3.35</v>
      </c>
      <c r="CL470" s="52">
        <f t="shared" si="747"/>
        <v>3.2331376540642207E-2</v>
      </c>
      <c r="CM470" s="204">
        <f>VLOOKUP(N470,Coefficients!$E$12:$I$16,3)</f>
        <v>6.0350000000000001</v>
      </c>
      <c r="CN470" s="205">
        <f t="shared" si="748"/>
        <v>2.5000000000000001E-2</v>
      </c>
      <c r="CO470" s="203">
        <f t="shared" si="749"/>
        <v>5.9367803749999997</v>
      </c>
      <c r="CP470" s="189">
        <f t="shared" si="750"/>
        <v>77.074078843749987</v>
      </c>
      <c r="DV470" s="48">
        <f t="shared" si="730"/>
        <v>1.5204944719929558E-3</v>
      </c>
    </row>
    <row r="471" spans="1:126" s="135" customFormat="1" outlineLevel="1">
      <c r="A471" s="133"/>
      <c r="B471" s="56" t="s">
        <v>89</v>
      </c>
      <c r="C471" s="56" t="s">
        <v>196</v>
      </c>
      <c r="D471" s="56">
        <v>2013</v>
      </c>
      <c r="E471" s="57">
        <f>'MIROC(hires) (Wetter)'!N41</f>
        <v>19.562000000000001</v>
      </c>
      <c r="F471" s="57">
        <f>'MIROC(hires) (Wetter)'!T41</f>
        <v>62.464062499999997</v>
      </c>
      <c r="G471" s="57">
        <f>'MIROC(hires) (Wetter)'!L41</f>
        <v>398.34999999999997</v>
      </c>
      <c r="H471" s="146">
        <f t="shared" si="700"/>
        <v>2007</v>
      </c>
      <c r="I471" s="141" t="str">
        <f t="shared" si="701"/>
        <v>Pile No 243 @ Berth 107</v>
      </c>
      <c r="J471" s="205" t="str">
        <f t="shared" si="702"/>
        <v>splash</v>
      </c>
      <c r="K471" s="212">
        <f t="shared" si="703"/>
        <v>1</v>
      </c>
      <c r="L471" s="146" t="str">
        <f t="shared" si="704"/>
        <v>C1</v>
      </c>
      <c r="M471" s="146" t="str">
        <f t="shared" si="705"/>
        <v>CB4</v>
      </c>
      <c r="N471" s="146" t="str">
        <f t="shared" si="706"/>
        <v>CL5</v>
      </c>
      <c r="O471" s="146">
        <f t="shared" si="707"/>
        <v>0</v>
      </c>
      <c r="P471" s="146">
        <f t="shared" si="708"/>
        <v>50</v>
      </c>
      <c r="Q471" s="146">
        <f t="shared" si="709"/>
        <v>1200</v>
      </c>
      <c r="R471" s="146">
        <f t="shared" si="710"/>
        <v>60</v>
      </c>
      <c r="S471" s="146">
        <f t="shared" si="711"/>
        <v>0.37</v>
      </c>
      <c r="T471" s="146">
        <f t="shared" si="712"/>
        <v>310</v>
      </c>
      <c r="U471" s="205"/>
      <c r="V471" s="237">
        <f t="shared" si="731"/>
        <v>4.8107614230554416E-2</v>
      </c>
      <c r="W471" s="214">
        <f t="shared" si="732"/>
        <v>1.2761545684917752</v>
      </c>
      <c r="X471" s="205"/>
      <c r="Y471" s="238">
        <f t="shared" si="733"/>
        <v>3.7840307122531863E-2</v>
      </c>
      <c r="Z471" s="214">
        <f t="shared" si="734"/>
        <v>0.12676502886048174</v>
      </c>
      <c r="AA471" s="205"/>
      <c r="AB471" s="207">
        <f>INDEX(Coefficients!$O$3:$O$7,MATCH(S471,Coefficients!$O$3:$O$7))</f>
        <v>0.3</v>
      </c>
      <c r="AC471" s="207">
        <f>INDEX(Coefficients!$O$3:$O$7,MATCH(S471,Coefficients!$O$3:$O$7)+1)</f>
        <v>0.4</v>
      </c>
      <c r="AD471" s="212">
        <f>INDEX(Coefficients!$P$3:$P$7,MATCH(S471,Coefficients!$O$3:$O$7))</f>
        <v>50</v>
      </c>
      <c r="AE471" s="212">
        <f>INDEX(Coefficients!$P$3:$P$7,MATCH(S471,Coefficients!$O$3:$O$7)+1)</f>
        <v>41.8</v>
      </c>
      <c r="AF471" s="212">
        <f t="shared" si="713"/>
        <v>44.26</v>
      </c>
      <c r="AG471" s="136">
        <f t="shared" si="714"/>
        <v>2013</v>
      </c>
      <c r="AH471" s="137">
        <f t="shared" si="715"/>
        <v>19.562000000000001</v>
      </c>
      <c r="AI471" s="207">
        <f t="shared" si="735"/>
        <v>271.09899999999999</v>
      </c>
      <c r="AJ471" s="213">
        <f t="shared" si="736"/>
        <v>19.364214285714286</v>
      </c>
      <c r="AK471" s="136">
        <v>25</v>
      </c>
      <c r="AL471" s="137">
        <f t="shared" si="716"/>
        <v>62.464062499999997</v>
      </c>
      <c r="AM471" s="214">
        <f t="shared" si="717"/>
        <v>0.96125917898328728</v>
      </c>
      <c r="AN471" s="207">
        <f>INDEX(Coefficients!$K$3:$K$10,MATCH(S471,Coefficients!$K$3:$K$10))</f>
        <v>0.35</v>
      </c>
      <c r="AO471" s="207">
        <f>INDEX(Coefficients!$K$3:$K$10,MATCH(S471,Coefficients!$K$3:$K$10)+1)</f>
        <v>0.4</v>
      </c>
      <c r="AP471" s="207">
        <f>INDEX(Coefficients!$L$3:$L$10,MATCH(S471,Coefficients!$K$3:$K$10))</f>
        <v>0.19142307491680963</v>
      </c>
      <c r="AQ471" s="207">
        <f>INDEX(Coefficients!$L$3:$L$10,MATCH(S471,Coefficients!$K$3:$K$10)+1)</f>
        <v>0.35425563574488944</v>
      </c>
      <c r="AR471" s="214">
        <f>INDEX(Coefficients!$M$3:$M$10,MATCH(S471,Coefficients!$K$3:$K$10))</f>
        <v>0.20023799980895765</v>
      </c>
      <c r="AS471" s="214">
        <f>INDEX(Coefficients!$M$3:$M$10,MATCH(S471,Coefficients!$K$3:$K$10)+1)</f>
        <v>0.20987997823914079</v>
      </c>
      <c r="AT471" s="92">
        <f t="shared" si="737"/>
        <v>2.5655609924804158E-5</v>
      </c>
      <c r="AU471" s="140">
        <f t="shared" si="718"/>
        <v>0.20409479118103091</v>
      </c>
      <c r="AV471" s="215">
        <f t="shared" si="738"/>
        <v>1.4971440260938567E-5</v>
      </c>
      <c r="AW471" s="118">
        <f t="shared" si="739"/>
        <v>4.7245263242785905E-2</v>
      </c>
      <c r="AX471" s="136">
        <f t="shared" si="719"/>
        <v>0.71366705445737511</v>
      </c>
      <c r="AY471" s="205">
        <f t="shared" si="720"/>
        <v>84.741590689541354</v>
      </c>
      <c r="AZ471" s="137">
        <f t="shared" si="721"/>
        <v>398.34999999999997</v>
      </c>
      <c r="BA471" s="213">
        <f t="shared" si="740"/>
        <v>5352.4499999999989</v>
      </c>
      <c r="BB471" s="228">
        <f t="shared" si="741"/>
        <v>7.2640392857142844E-4</v>
      </c>
      <c r="BC471" s="136" t="str">
        <f t="shared" si="722"/>
        <v>YES</v>
      </c>
      <c r="BD471" s="209">
        <f t="shared" si="723"/>
        <v>2.4053807115277208</v>
      </c>
      <c r="BE471" s="55">
        <f t="shared" si="724"/>
        <v>4.8107614230554416E-2</v>
      </c>
      <c r="BF471" s="126">
        <f t="shared" si="725"/>
        <v>1.2761545684917752</v>
      </c>
      <c r="BG471" s="46">
        <f t="shared" si="742"/>
        <v>-0.72661819306466457</v>
      </c>
      <c r="BH471" s="204">
        <f>VLOOKUP(M471,Coefficients!$E$4:$I$7,3)</f>
        <v>0.43099999999999999</v>
      </c>
      <c r="BI471" s="136">
        <f t="shared" si="743"/>
        <v>2.5000000000000001E-2</v>
      </c>
      <c r="BJ471" s="50">
        <f t="shared" si="744"/>
        <v>0.42414940892857145</v>
      </c>
      <c r="BK471" s="134">
        <f t="shared" si="745"/>
        <v>5.928528527678572</v>
      </c>
      <c r="BL471" s="46"/>
      <c r="CB471" s="205" t="str">
        <f t="shared" si="726"/>
        <v>splash</v>
      </c>
      <c r="CC471" s="212">
        <f t="shared" si="727"/>
        <v>1</v>
      </c>
      <c r="CD471" s="205">
        <f>IF(CB471="atmospheric",IF(CC471&gt;=1,Coefficients!$T$5,Coefficients!$T$4),Coefficients!$T$3)</f>
        <v>7.35</v>
      </c>
      <c r="CE471" s="136">
        <f>IF(S471&lt;Coefficients!$V$3,Coefficients!$X$3-(Coefficients!$X$4-Coefficients!$X$3)*(Coefficients!$V$3-S471)/(Coefficients!$V$4-Coefficients!$V$3),IF(S471&gt;Coefficients!$V$6,(Coefficients!$X$6-Coefficients!$X$5)*(S471-Coefficients!$V$6)/(Coefficients!$V$6-Coefficients!$V$5)+Coefficients!$X$6,VLOOKUP(S471,Coefficients!$V$3:$X$6,3)))</f>
        <v>5.1999999999999975</v>
      </c>
      <c r="CF471" s="119">
        <f t="shared" si="746"/>
        <v>1.6409601519999992E-4</v>
      </c>
      <c r="CG471" s="136">
        <f>VLOOKUP(CB471,Coefficients!$Z$4:$AD$7,4,FALSE)</f>
        <v>0.26500000000000001</v>
      </c>
      <c r="CH471" s="136">
        <f>VLOOKUP(CB471,Coefficients!$Z$4:$AD$7,2,FALSE)</f>
        <v>0.37</v>
      </c>
      <c r="CI471" s="214">
        <f t="shared" si="728"/>
        <v>6.6796146461270611</v>
      </c>
      <c r="CJ471" s="47">
        <f t="shared" si="729"/>
        <v>0.12676502886048174</v>
      </c>
      <c r="CK471" s="34">
        <v>3.35</v>
      </c>
      <c r="CL471" s="52">
        <f t="shared" si="747"/>
        <v>3.7840307122531863E-2</v>
      </c>
      <c r="CM471" s="204">
        <f>VLOOKUP(N471,Coefficients!$E$12:$I$16,3)</f>
        <v>6.0350000000000001</v>
      </c>
      <c r="CN471" s="205">
        <f t="shared" si="748"/>
        <v>2.5000000000000001E-2</v>
      </c>
      <c r="CO471" s="203">
        <f t="shared" si="749"/>
        <v>5.9390758303571429</v>
      </c>
      <c r="CP471" s="189">
        <f t="shared" si="750"/>
        <v>83.013154674107128</v>
      </c>
      <c r="DV471" s="48">
        <f t="shared" si="730"/>
        <v>1.8204068974164635E-3</v>
      </c>
    </row>
    <row r="472" spans="1:126" s="135" customFormat="1" outlineLevel="1">
      <c r="A472" s="133"/>
      <c r="B472" s="56" t="s">
        <v>89</v>
      </c>
      <c r="C472" s="56" t="s">
        <v>196</v>
      </c>
      <c r="D472" s="56">
        <v>2014</v>
      </c>
      <c r="E472" s="57">
        <f>'MIROC(hires) (Wetter)'!N42</f>
        <v>19.616</v>
      </c>
      <c r="F472" s="57">
        <f>'MIROC(hires) (Wetter)'!T42</f>
        <v>62.462499999999999</v>
      </c>
      <c r="G472" s="57">
        <f>'MIROC(hires) (Wetter)'!L42</f>
        <v>401.29999999999995</v>
      </c>
      <c r="H472" s="146">
        <f t="shared" si="700"/>
        <v>2007</v>
      </c>
      <c r="I472" s="141" t="str">
        <f t="shared" si="701"/>
        <v>Pile No 243 @ Berth 107</v>
      </c>
      <c r="J472" s="205" t="str">
        <f t="shared" si="702"/>
        <v>splash</v>
      </c>
      <c r="K472" s="212">
        <f t="shared" si="703"/>
        <v>1</v>
      </c>
      <c r="L472" s="146" t="str">
        <f t="shared" si="704"/>
        <v>C1</v>
      </c>
      <c r="M472" s="146" t="str">
        <f t="shared" si="705"/>
        <v>CB4</v>
      </c>
      <c r="N472" s="146" t="str">
        <f t="shared" si="706"/>
        <v>CL5</v>
      </c>
      <c r="O472" s="146">
        <f t="shared" si="707"/>
        <v>0</v>
      </c>
      <c r="P472" s="146">
        <f t="shared" si="708"/>
        <v>50</v>
      </c>
      <c r="Q472" s="146">
        <f t="shared" si="709"/>
        <v>1200</v>
      </c>
      <c r="R472" s="146">
        <f t="shared" si="710"/>
        <v>60</v>
      </c>
      <c r="S472" s="146">
        <f t="shared" si="711"/>
        <v>0.37</v>
      </c>
      <c r="T472" s="146">
        <f t="shared" si="712"/>
        <v>310</v>
      </c>
      <c r="U472" s="205"/>
      <c r="V472" s="237">
        <f t="shared" si="731"/>
        <v>4.9145838204540979E-2</v>
      </c>
      <c r="W472" s="214">
        <f t="shared" si="732"/>
        <v>1.3280657671911034</v>
      </c>
      <c r="X472" s="205"/>
      <c r="Y472" s="238">
        <f t="shared" si="733"/>
        <v>4.3572902375448211E-2</v>
      </c>
      <c r="Z472" s="214">
        <f t="shared" si="734"/>
        <v>0.1459692229577515</v>
      </c>
      <c r="AA472" s="205"/>
      <c r="AB472" s="207">
        <f>INDEX(Coefficients!$O$3:$O$7,MATCH(S472,Coefficients!$O$3:$O$7))</f>
        <v>0.3</v>
      </c>
      <c r="AC472" s="207">
        <f>INDEX(Coefficients!$O$3:$O$7,MATCH(S472,Coefficients!$O$3:$O$7)+1)</f>
        <v>0.4</v>
      </c>
      <c r="AD472" s="212">
        <f>INDEX(Coefficients!$P$3:$P$7,MATCH(S472,Coefficients!$O$3:$O$7))</f>
        <v>50</v>
      </c>
      <c r="AE472" s="212">
        <f>INDEX(Coefficients!$P$3:$P$7,MATCH(S472,Coefficients!$O$3:$O$7)+1)</f>
        <v>41.8</v>
      </c>
      <c r="AF472" s="212">
        <f t="shared" si="713"/>
        <v>44.26</v>
      </c>
      <c r="AG472" s="136">
        <f t="shared" si="714"/>
        <v>2014</v>
      </c>
      <c r="AH472" s="137">
        <f t="shared" si="715"/>
        <v>19.616</v>
      </c>
      <c r="AI472" s="207">
        <f t="shared" si="735"/>
        <v>290.71499999999997</v>
      </c>
      <c r="AJ472" s="213">
        <f t="shared" si="736"/>
        <v>19.380999999999997</v>
      </c>
      <c r="AK472" s="136">
        <v>26</v>
      </c>
      <c r="AL472" s="137">
        <f t="shared" si="716"/>
        <v>62.462499999999999</v>
      </c>
      <c r="AM472" s="214">
        <f t="shared" si="717"/>
        <v>0.96226457086293604</v>
      </c>
      <c r="AN472" s="207">
        <f>INDEX(Coefficients!$K$3:$K$10,MATCH(S472,Coefficients!$K$3:$K$10))</f>
        <v>0.35</v>
      </c>
      <c r="AO472" s="207">
        <f>INDEX(Coefficients!$K$3:$K$10,MATCH(S472,Coefficients!$K$3:$K$10)+1)</f>
        <v>0.4</v>
      </c>
      <c r="AP472" s="207">
        <f>INDEX(Coefficients!$L$3:$L$10,MATCH(S472,Coefficients!$K$3:$K$10))</f>
        <v>0.19142307491680963</v>
      </c>
      <c r="AQ472" s="207">
        <f>INDEX(Coefficients!$L$3:$L$10,MATCH(S472,Coefficients!$K$3:$K$10)+1)</f>
        <v>0.35425563574488944</v>
      </c>
      <c r="AR472" s="214">
        <f>INDEX(Coefficients!$M$3:$M$10,MATCH(S472,Coefficients!$K$3:$K$10))</f>
        <v>0.20023799980895765</v>
      </c>
      <c r="AS472" s="214">
        <f>INDEX(Coefficients!$M$3:$M$10,MATCH(S472,Coefficients!$K$3:$K$10)+1)</f>
        <v>0.20987997823914079</v>
      </c>
      <c r="AT472" s="92">
        <f t="shared" si="737"/>
        <v>2.5655609924804158E-5</v>
      </c>
      <c r="AU472" s="140">
        <f t="shared" si="718"/>
        <v>0.20409479118103091</v>
      </c>
      <c r="AV472" s="215">
        <f t="shared" si="738"/>
        <v>1.4762103431381688E-5</v>
      </c>
      <c r="AW472" s="118">
        <f t="shared" si="739"/>
        <v>4.6584660558845803E-2</v>
      </c>
      <c r="AX472" s="136">
        <f t="shared" si="719"/>
        <v>0.71366705445737511</v>
      </c>
      <c r="AY472" s="205">
        <f t="shared" si="720"/>
        <v>84.741590689541354</v>
      </c>
      <c r="AZ472" s="137">
        <f t="shared" si="721"/>
        <v>401.29999999999995</v>
      </c>
      <c r="BA472" s="213">
        <f t="shared" si="740"/>
        <v>5753.7499999999991</v>
      </c>
      <c r="BB472" s="228">
        <f t="shared" si="741"/>
        <v>7.2880833333333322E-4</v>
      </c>
      <c r="BC472" s="136" t="str">
        <f t="shared" si="722"/>
        <v>YES</v>
      </c>
      <c r="BD472" s="209">
        <f t="shared" si="723"/>
        <v>2.457291910227049</v>
      </c>
      <c r="BE472" s="55">
        <f t="shared" si="724"/>
        <v>4.9145838204540979E-2</v>
      </c>
      <c r="BF472" s="126">
        <f t="shared" si="725"/>
        <v>1.3280657671911034</v>
      </c>
      <c r="BG472" s="46">
        <f t="shared" si="742"/>
        <v>-0.73531302608442217</v>
      </c>
      <c r="BH472" s="204">
        <f>VLOOKUP(M472,Coefficients!$E$4:$I$7,3)</f>
        <v>0.43099999999999999</v>
      </c>
      <c r="BI472" s="136">
        <f t="shared" si="743"/>
        <v>2.5000000000000001E-2</v>
      </c>
      <c r="BJ472" s="50">
        <f t="shared" si="744"/>
        <v>0.42433027499999992</v>
      </c>
      <c r="BK472" s="134">
        <f t="shared" si="745"/>
        <v>6.3528588026785719</v>
      </c>
      <c r="BL472" s="46"/>
      <c r="CB472" s="205" t="str">
        <f t="shared" si="726"/>
        <v>splash</v>
      </c>
      <c r="CC472" s="212">
        <f t="shared" si="727"/>
        <v>1</v>
      </c>
      <c r="CD472" s="205">
        <f>IF(CB472="atmospheric",IF(CC472&gt;=1,Coefficients!$T$5,Coefficients!$T$4),Coefficients!$T$3)</f>
        <v>7.35</v>
      </c>
      <c r="CE472" s="136">
        <f>IF(S472&lt;Coefficients!$V$3,Coefficients!$X$3-(Coefficients!$X$4-Coefficients!$X$3)*(Coefficients!$V$3-S472)/(Coefficients!$V$4-Coefficients!$V$3),IF(S472&gt;Coefficients!$V$6,(Coefficients!$X$6-Coefficients!$X$5)*(S472-Coefficients!$V$6)/(Coefficients!$V$6-Coefficients!$V$5)+Coefficients!$X$6,VLOOKUP(S472,Coefficients!$V$3:$X$6,3)))</f>
        <v>5.1999999999999975</v>
      </c>
      <c r="CF472" s="119">
        <f t="shared" si="746"/>
        <v>1.6409601519999992E-4</v>
      </c>
      <c r="CG472" s="136">
        <f>VLOOKUP(CB472,Coefficients!$Z$4:$AD$7,4,FALSE)</f>
        <v>0.26500000000000001</v>
      </c>
      <c r="CH472" s="136">
        <f>VLOOKUP(CB472,Coefficients!$Z$4:$AD$7,2,FALSE)</f>
        <v>0.37</v>
      </c>
      <c r="CI472" s="214">
        <f t="shared" si="728"/>
        <v>6.6802175812515294</v>
      </c>
      <c r="CJ472" s="47">
        <f t="shared" si="729"/>
        <v>0.1459692229577515</v>
      </c>
      <c r="CK472" s="34">
        <v>3.35</v>
      </c>
      <c r="CL472" s="52">
        <f t="shared" si="747"/>
        <v>4.3572902375448211E-2</v>
      </c>
      <c r="CM472" s="204">
        <f>VLOOKUP(N472,Coefficients!$E$12:$I$16,3)</f>
        <v>6.0350000000000001</v>
      </c>
      <c r="CN472" s="205">
        <f t="shared" si="748"/>
        <v>2.5000000000000001E-2</v>
      </c>
      <c r="CO472" s="203">
        <f t="shared" si="749"/>
        <v>5.9416083749999995</v>
      </c>
      <c r="CP472" s="189">
        <f t="shared" si="750"/>
        <v>88.954763049107129</v>
      </c>
      <c r="DV472" s="48">
        <f t="shared" si="730"/>
        <v>2.141426810246037E-3</v>
      </c>
    </row>
    <row r="473" spans="1:126" s="135" customFormat="1" outlineLevel="1">
      <c r="A473" s="133"/>
      <c r="B473" s="56" t="s">
        <v>89</v>
      </c>
      <c r="C473" s="56" t="s">
        <v>196</v>
      </c>
      <c r="D473" s="56">
        <v>2015</v>
      </c>
      <c r="E473" s="57">
        <f>'MIROC(hires) (Wetter)'!N43</f>
        <v>19.670000000000002</v>
      </c>
      <c r="F473" s="57">
        <f>'MIROC(hires) (Wetter)'!T43</f>
        <v>62.4609375</v>
      </c>
      <c r="G473" s="57">
        <f>'MIROC(hires) (Wetter)'!L43</f>
        <v>404.24999999999994</v>
      </c>
      <c r="H473" s="146">
        <f t="shared" si="700"/>
        <v>2007</v>
      </c>
      <c r="I473" s="141" t="str">
        <f t="shared" si="701"/>
        <v>Pile No 243 @ Berth 107</v>
      </c>
      <c r="J473" s="205" t="str">
        <f t="shared" si="702"/>
        <v>splash</v>
      </c>
      <c r="K473" s="212">
        <f t="shared" si="703"/>
        <v>1</v>
      </c>
      <c r="L473" s="146" t="str">
        <f t="shared" si="704"/>
        <v>C1</v>
      </c>
      <c r="M473" s="146" t="str">
        <f t="shared" si="705"/>
        <v>CB4</v>
      </c>
      <c r="N473" s="146" t="str">
        <f t="shared" si="706"/>
        <v>CL5</v>
      </c>
      <c r="O473" s="146">
        <f t="shared" si="707"/>
        <v>0</v>
      </c>
      <c r="P473" s="146">
        <f t="shared" si="708"/>
        <v>50</v>
      </c>
      <c r="Q473" s="146">
        <f t="shared" si="709"/>
        <v>1200</v>
      </c>
      <c r="R473" s="146">
        <f t="shared" si="710"/>
        <v>60</v>
      </c>
      <c r="S473" s="146">
        <f t="shared" si="711"/>
        <v>0.37</v>
      </c>
      <c r="T473" s="146">
        <f t="shared" si="712"/>
        <v>310</v>
      </c>
      <c r="U473" s="205"/>
      <c r="V473" s="237">
        <f t="shared" si="731"/>
        <v>5.0147769975548318E-2</v>
      </c>
      <c r="W473" s="214">
        <f t="shared" si="732"/>
        <v>1.3781623557414704</v>
      </c>
      <c r="X473" s="205"/>
      <c r="Y473" s="238">
        <f t="shared" si="733"/>
        <v>4.9493462217374072E-2</v>
      </c>
      <c r="Z473" s="214">
        <f t="shared" si="734"/>
        <v>0.16580309842820315</v>
      </c>
      <c r="AA473" s="205"/>
      <c r="AB473" s="207">
        <f>INDEX(Coefficients!$O$3:$O$7,MATCH(S473,Coefficients!$O$3:$O$7))</f>
        <v>0.3</v>
      </c>
      <c r="AC473" s="207">
        <f>INDEX(Coefficients!$O$3:$O$7,MATCH(S473,Coefficients!$O$3:$O$7)+1)</f>
        <v>0.4</v>
      </c>
      <c r="AD473" s="212">
        <f>INDEX(Coefficients!$P$3:$P$7,MATCH(S473,Coefficients!$O$3:$O$7))</f>
        <v>50</v>
      </c>
      <c r="AE473" s="212">
        <f>INDEX(Coefficients!$P$3:$P$7,MATCH(S473,Coefficients!$O$3:$O$7)+1)</f>
        <v>41.8</v>
      </c>
      <c r="AF473" s="212">
        <f t="shared" si="713"/>
        <v>44.26</v>
      </c>
      <c r="AG473" s="136">
        <f t="shared" si="714"/>
        <v>2015</v>
      </c>
      <c r="AH473" s="137">
        <f t="shared" si="715"/>
        <v>19.670000000000002</v>
      </c>
      <c r="AI473" s="207">
        <f t="shared" si="735"/>
        <v>310.38499999999999</v>
      </c>
      <c r="AJ473" s="213">
        <f t="shared" si="736"/>
        <v>19.399062499999999</v>
      </c>
      <c r="AK473" s="136">
        <v>27</v>
      </c>
      <c r="AL473" s="137">
        <f t="shared" si="716"/>
        <v>62.4609375</v>
      </c>
      <c r="AM473" s="214">
        <f t="shared" si="717"/>
        <v>0.96334748215104693</v>
      </c>
      <c r="AN473" s="207">
        <f>INDEX(Coefficients!$K$3:$K$10,MATCH(S473,Coefficients!$K$3:$K$10))</f>
        <v>0.35</v>
      </c>
      <c r="AO473" s="207">
        <f>INDEX(Coefficients!$K$3:$K$10,MATCH(S473,Coefficients!$K$3:$K$10)+1)</f>
        <v>0.4</v>
      </c>
      <c r="AP473" s="207">
        <f>INDEX(Coefficients!$L$3:$L$10,MATCH(S473,Coefficients!$K$3:$K$10))</f>
        <v>0.19142307491680963</v>
      </c>
      <c r="AQ473" s="207">
        <f>INDEX(Coefficients!$L$3:$L$10,MATCH(S473,Coefficients!$K$3:$K$10)+1)</f>
        <v>0.35425563574488944</v>
      </c>
      <c r="AR473" s="214">
        <f>INDEX(Coefficients!$M$3:$M$10,MATCH(S473,Coefficients!$K$3:$K$10))</f>
        <v>0.20023799980895765</v>
      </c>
      <c r="AS473" s="214">
        <f>INDEX(Coefficients!$M$3:$M$10,MATCH(S473,Coefficients!$K$3:$K$10)+1)</f>
        <v>0.20987997823914079</v>
      </c>
      <c r="AT473" s="92">
        <f t="shared" si="737"/>
        <v>2.5655609924804158E-5</v>
      </c>
      <c r="AU473" s="140">
        <f t="shared" si="718"/>
        <v>0.20409479118103091</v>
      </c>
      <c r="AV473" s="215">
        <f t="shared" si="738"/>
        <v>1.456893237455266E-5</v>
      </c>
      <c r="AW473" s="118">
        <f t="shared" si="739"/>
        <v>4.5975072084276258E-2</v>
      </c>
      <c r="AX473" s="136">
        <f t="shared" si="719"/>
        <v>0.71366705445737511</v>
      </c>
      <c r="AY473" s="205">
        <f t="shared" si="720"/>
        <v>84.741590689541354</v>
      </c>
      <c r="AZ473" s="137">
        <f t="shared" si="721"/>
        <v>404.24999999999994</v>
      </c>
      <c r="BA473" s="213">
        <f t="shared" si="740"/>
        <v>6157.9999999999991</v>
      </c>
      <c r="BB473" s="228">
        <f t="shared" si="741"/>
        <v>7.3126249999999995E-4</v>
      </c>
      <c r="BC473" s="136" t="str">
        <f t="shared" si="722"/>
        <v>YES</v>
      </c>
      <c r="BD473" s="209">
        <f t="shared" si="723"/>
        <v>2.507388498777416</v>
      </c>
      <c r="BE473" s="55">
        <f t="shared" si="724"/>
        <v>5.0147769975548318E-2</v>
      </c>
      <c r="BF473" s="126">
        <f t="shared" si="725"/>
        <v>1.3781623557414704</v>
      </c>
      <c r="BG473" s="46">
        <f t="shared" si="742"/>
        <v>-0.74314239495095857</v>
      </c>
      <c r="BH473" s="204">
        <f>VLOOKUP(M473,Coefficients!$E$4:$I$7,3)</f>
        <v>0.43099999999999999</v>
      </c>
      <c r="BI473" s="136">
        <f t="shared" si="743"/>
        <v>2.5000000000000001E-2</v>
      </c>
      <c r="BJ473" s="50">
        <f t="shared" si="744"/>
        <v>0.42452489843749996</v>
      </c>
      <c r="BK473" s="134">
        <f t="shared" si="745"/>
        <v>6.7773837011160722</v>
      </c>
      <c r="BL473" s="46"/>
      <c r="CB473" s="205" t="str">
        <f t="shared" si="726"/>
        <v>splash</v>
      </c>
      <c r="CC473" s="212">
        <f t="shared" si="727"/>
        <v>1</v>
      </c>
      <c r="CD473" s="205">
        <f>IF(CB473="atmospheric",IF(CC473&gt;=1,Coefficients!$T$5,Coefficients!$T$4),Coefficients!$T$3)</f>
        <v>7.35</v>
      </c>
      <c r="CE473" s="136">
        <f>IF(S473&lt;Coefficients!$V$3,Coefficients!$X$3-(Coefficients!$X$4-Coefficients!$X$3)*(Coefficients!$V$3-S473)/(Coefficients!$V$4-Coefficients!$V$3),IF(S473&gt;Coefficients!$V$6,(Coefficients!$X$6-Coefficients!$X$5)*(S473-Coefficients!$V$6)/(Coefficients!$V$6-Coefficients!$V$5)+Coefficients!$X$6,VLOOKUP(S473,Coefficients!$V$3:$X$6,3)))</f>
        <v>5.1999999999999975</v>
      </c>
      <c r="CF473" s="119">
        <f t="shared" si="746"/>
        <v>1.6409601519999992E-4</v>
      </c>
      <c r="CG473" s="136">
        <f>VLOOKUP(CB473,Coefficients!$Z$4:$AD$7,4,FALSE)</f>
        <v>0.26500000000000001</v>
      </c>
      <c r="CH473" s="136">
        <f>VLOOKUP(CB473,Coefficients!$Z$4:$AD$7,2,FALSE)</f>
        <v>0.37</v>
      </c>
      <c r="CI473" s="214">
        <f t="shared" si="728"/>
        <v>6.6806909731378408</v>
      </c>
      <c r="CJ473" s="47">
        <f t="shared" si="729"/>
        <v>0.16580309842820315</v>
      </c>
      <c r="CK473" s="34">
        <v>3.35</v>
      </c>
      <c r="CL473" s="52">
        <f t="shared" si="747"/>
        <v>4.9493462217374072E-2</v>
      </c>
      <c r="CM473" s="204">
        <f>VLOOKUP(N473,Coefficients!$E$12:$I$16,3)</f>
        <v>6.0350000000000001</v>
      </c>
      <c r="CN473" s="205">
        <f t="shared" si="748"/>
        <v>2.5000000000000001E-2</v>
      </c>
      <c r="CO473" s="203">
        <f t="shared" si="749"/>
        <v>5.9443335546874998</v>
      </c>
      <c r="CP473" s="189">
        <f t="shared" si="750"/>
        <v>94.899096603794632</v>
      </c>
      <c r="DV473" s="48">
        <f t="shared" si="730"/>
        <v>2.4819867585703665E-3</v>
      </c>
    </row>
    <row r="474" spans="1:126" s="135" customFormat="1" outlineLevel="1">
      <c r="A474" s="133"/>
      <c r="B474" s="56" t="s">
        <v>89</v>
      </c>
      <c r="C474" s="56" t="s">
        <v>196</v>
      </c>
      <c r="D474" s="56">
        <v>2016</v>
      </c>
      <c r="E474" s="57">
        <f>'MIROC(hires) (Wetter)'!N44</f>
        <v>19.724</v>
      </c>
      <c r="F474" s="57">
        <f>'MIROC(hires) (Wetter)'!T44</f>
        <v>62.459375000000001</v>
      </c>
      <c r="G474" s="57">
        <f>'MIROC(hires) (Wetter)'!L44</f>
        <v>407.19999999999993</v>
      </c>
      <c r="H474" s="146">
        <f t="shared" si="700"/>
        <v>2007</v>
      </c>
      <c r="I474" s="141" t="str">
        <f t="shared" si="701"/>
        <v>Pile No 243 @ Berth 107</v>
      </c>
      <c r="J474" s="205" t="str">
        <f t="shared" si="702"/>
        <v>splash</v>
      </c>
      <c r="K474" s="212">
        <f t="shared" si="703"/>
        <v>1</v>
      </c>
      <c r="L474" s="146" t="str">
        <f t="shared" si="704"/>
        <v>C1</v>
      </c>
      <c r="M474" s="146" t="str">
        <f t="shared" si="705"/>
        <v>CB4</v>
      </c>
      <c r="N474" s="146" t="str">
        <f t="shared" si="706"/>
        <v>CL5</v>
      </c>
      <c r="O474" s="146">
        <f t="shared" si="707"/>
        <v>0</v>
      </c>
      <c r="P474" s="146">
        <f t="shared" si="708"/>
        <v>50</v>
      </c>
      <c r="Q474" s="146">
        <f t="shared" si="709"/>
        <v>1200</v>
      </c>
      <c r="R474" s="146">
        <f t="shared" si="710"/>
        <v>60</v>
      </c>
      <c r="S474" s="146">
        <f t="shared" si="711"/>
        <v>0.37</v>
      </c>
      <c r="T474" s="146">
        <f t="shared" si="712"/>
        <v>310</v>
      </c>
      <c r="U474" s="205"/>
      <c r="V474" s="237">
        <f t="shared" si="731"/>
        <v>5.1117300542638897E-2</v>
      </c>
      <c r="W474" s="214">
        <f t="shared" si="732"/>
        <v>1.4266388840959994</v>
      </c>
      <c r="X474" s="205"/>
      <c r="Y474" s="238">
        <f t="shared" si="733"/>
        <v>5.5570811702662225E-2</v>
      </c>
      <c r="Z474" s="214">
        <f t="shared" si="734"/>
        <v>0.18616221920391846</v>
      </c>
      <c r="AA474" s="205"/>
      <c r="AB474" s="207">
        <f>INDEX(Coefficients!$O$3:$O$7,MATCH(S474,Coefficients!$O$3:$O$7))</f>
        <v>0.3</v>
      </c>
      <c r="AC474" s="207">
        <f>INDEX(Coefficients!$O$3:$O$7,MATCH(S474,Coefficients!$O$3:$O$7)+1)</f>
        <v>0.4</v>
      </c>
      <c r="AD474" s="212">
        <f>INDEX(Coefficients!$P$3:$P$7,MATCH(S474,Coefficients!$O$3:$O$7))</f>
        <v>50</v>
      </c>
      <c r="AE474" s="212">
        <f>INDEX(Coefficients!$P$3:$P$7,MATCH(S474,Coefficients!$O$3:$O$7)+1)</f>
        <v>41.8</v>
      </c>
      <c r="AF474" s="212">
        <f t="shared" si="713"/>
        <v>44.26</v>
      </c>
      <c r="AG474" s="136">
        <f t="shared" si="714"/>
        <v>2016</v>
      </c>
      <c r="AH474" s="137">
        <f t="shared" si="715"/>
        <v>19.724</v>
      </c>
      <c r="AI474" s="207">
        <f t="shared" si="735"/>
        <v>330.10899999999998</v>
      </c>
      <c r="AJ474" s="213">
        <f t="shared" si="736"/>
        <v>19.418176470588236</v>
      </c>
      <c r="AK474" s="136">
        <v>28</v>
      </c>
      <c r="AL474" s="137">
        <f t="shared" si="716"/>
        <v>62.459375000000001</v>
      </c>
      <c r="AM474" s="214">
        <f t="shared" si="717"/>
        <v>0.96449461409811388</v>
      </c>
      <c r="AN474" s="207">
        <f>INDEX(Coefficients!$K$3:$K$10,MATCH(S474,Coefficients!$K$3:$K$10))</f>
        <v>0.35</v>
      </c>
      <c r="AO474" s="207">
        <f>INDEX(Coefficients!$K$3:$K$10,MATCH(S474,Coefficients!$K$3:$K$10)+1)</f>
        <v>0.4</v>
      </c>
      <c r="AP474" s="207">
        <f>INDEX(Coefficients!$L$3:$L$10,MATCH(S474,Coefficients!$K$3:$K$10))</f>
        <v>0.19142307491680963</v>
      </c>
      <c r="AQ474" s="207">
        <f>INDEX(Coefficients!$L$3:$L$10,MATCH(S474,Coefficients!$K$3:$K$10)+1)</f>
        <v>0.35425563574488944</v>
      </c>
      <c r="AR474" s="214">
        <f>INDEX(Coefficients!$M$3:$M$10,MATCH(S474,Coefficients!$K$3:$K$10))</f>
        <v>0.20023799980895765</v>
      </c>
      <c r="AS474" s="214">
        <f>INDEX(Coefficients!$M$3:$M$10,MATCH(S474,Coefficients!$K$3:$K$10)+1)</f>
        <v>0.20987997823914079</v>
      </c>
      <c r="AT474" s="92">
        <f t="shared" si="737"/>
        <v>2.5655609924804158E-5</v>
      </c>
      <c r="AU474" s="140">
        <f t="shared" si="718"/>
        <v>0.20409479118103091</v>
      </c>
      <c r="AV474" s="215">
        <f t="shared" si="738"/>
        <v>1.4389779136723271E-5</v>
      </c>
      <c r="AW474" s="118">
        <f t="shared" si="739"/>
        <v>4.5409719537392014E-2</v>
      </c>
      <c r="AX474" s="136">
        <f t="shared" si="719"/>
        <v>0.71366705445737511</v>
      </c>
      <c r="AY474" s="205">
        <f t="shared" si="720"/>
        <v>84.741590689541354</v>
      </c>
      <c r="AZ474" s="137">
        <f t="shared" si="721"/>
        <v>407.19999999999993</v>
      </c>
      <c r="BA474" s="213">
        <f t="shared" si="740"/>
        <v>6565.1999999999989</v>
      </c>
      <c r="BB474" s="228">
        <f t="shared" si="741"/>
        <v>7.3375764705882343E-4</v>
      </c>
      <c r="BC474" s="136" t="str">
        <f t="shared" si="722"/>
        <v>YES</v>
      </c>
      <c r="BD474" s="209">
        <f t="shared" si="723"/>
        <v>2.555865027131945</v>
      </c>
      <c r="BE474" s="55">
        <f t="shared" si="724"/>
        <v>5.1117300542638897E-2</v>
      </c>
      <c r="BF474" s="126">
        <f t="shared" si="725"/>
        <v>1.4266388840959994</v>
      </c>
      <c r="BG474" s="46">
        <f t="shared" si="742"/>
        <v>-0.75023818118025343</v>
      </c>
      <c r="BH474" s="204">
        <f>VLOOKUP(M474,Coefficients!$E$4:$I$7,3)</f>
        <v>0.43099999999999999</v>
      </c>
      <c r="BI474" s="136">
        <f t="shared" si="743"/>
        <v>2.5000000000000001E-2</v>
      </c>
      <c r="BJ474" s="50">
        <f t="shared" si="744"/>
        <v>0.42473085147058826</v>
      </c>
      <c r="BK474" s="134">
        <f t="shared" si="745"/>
        <v>7.2021145525866608</v>
      </c>
      <c r="BL474" s="46"/>
      <c r="CB474" s="205" t="str">
        <f t="shared" si="726"/>
        <v>splash</v>
      </c>
      <c r="CC474" s="212">
        <f t="shared" si="727"/>
        <v>1</v>
      </c>
      <c r="CD474" s="205">
        <f>IF(CB474="atmospheric",IF(CC474&gt;=1,Coefficients!$T$5,Coefficients!$T$4),Coefficients!$T$3)</f>
        <v>7.35</v>
      </c>
      <c r="CE474" s="136">
        <f>IF(S474&lt;Coefficients!$V$3,Coefficients!$X$3-(Coefficients!$X$4-Coefficients!$X$3)*(Coefficients!$V$3-S474)/(Coefficients!$V$4-Coefficients!$V$3),IF(S474&gt;Coefficients!$V$6,(Coefficients!$X$6-Coefficients!$X$5)*(S474-Coefficients!$V$6)/(Coefficients!$V$6-Coefficients!$V$5)+Coefficients!$X$6,VLOOKUP(S474,Coefficients!$V$3:$X$6,3)))</f>
        <v>5.1999999999999975</v>
      </c>
      <c r="CF474" s="119">
        <f t="shared" si="746"/>
        <v>1.6409601519999992E-4</v>
      </c>
      <c r="CG474" s="136">
        <f>VLOOKUP(CB474,Coefficients!$Z$4:$AD$7,4,FALSE)</f>
        <v>0.26500000000000001</v>
      </c>
      <c r="CH474" s="136">
        <f>VLOOKUP(CB474,Coefficients!$Z$4:$AD$7,2,FALSE)</f>
        <v>0.37</v>
      </c>
      <c r="CI474" s="214">
        <f t="shared" si="728"/>
        <v>6.681052618365741</v>
      </c>
      <c r="CJ474" s="47">
        <f t="shared" si="729"/>
        <v>0.18616221920391846</v>
      </c>
      <c r="CK474" s="34">
        <v>3.35</v>
      </c>
      <c r="CL474" s="52">
        <f t="shared" si="747"/>
        <v>5.5570811702662225E-2</v>
      </c>
      <c r="CM474" s="204">
        <f>VLOOKUP(N474,Coefficients!$E$12:$I$16,3)</f>
        <v>6.0350000000000001</v>
      </c>
      <c r="CN474" s="205">
        <f t="shared" si="748"/>
        <v>2.5000000000000001E-2</v>
      </c>
      <c r="CO474" s="203">
        <f t="shared" si="749"/>
        <v>5.9472173750000001</v>
      </c>
      <c r="CP474" s="189">
        <f t="shared" si="750"/>
        <v>100.84631397879463</v>
      </c>
      <c r="DV474" s="48">
        <f t="shared" si="730"/>
        <v>2.8406298832033797E-3</v>
      </c>
    </row>
    <row r="475" spans="1:126" s="135" customFormat="1" outlineLevel="1">
      <c r="A475" s="133"/>
      <c r="B475" s="56" t="s">
        <v>89</v>
      </c>
      <c r="C475" s="56" t="s">
        <v>196</v>
      </c>
      <c r="D475" s="56">
        <v>2017</v>
      </c>
      <c r="E475" s="57">
        <f>'MIROC(hires) (Wetter)'!N45</f>
        <v>19.778000000000002</v>
      </c>
      <c r="F475" s="57">
        <f>'MIROC(hires) (Wetter)'!T45</f>
        <v>62.457812500000003</v>
      </c>
      <c r="G475" s="57">
        <f>'MIROC(hires) (Wetter)'!L45</f>
        <v>410.14999999999992</v>
      </c>
      <c r="H475" s="146">
        <f t="shared" si="700"/>
        <v>2007</v>
      </c>
      <c r="I475" s="141" t="str">
        <f t="shared" si="701"/>
        <v>Pile No 243 @ Berth 107</v>
      </c>
      <c r="J475" s="205" t="str">
        <f t="shared" si="702"/>
        <v>splash</v>
      </c>
      <c r="K475" s="212">
        <f t="shared" si="703"/>
        <v>1</v>
      </c>
      <c r="L475" s="146" t="str">
        <f t="shared" si="704"/>
        <v>C1</v>
      </c>
      <c r="M475" s="146" t="str">
        <f t="shared" si="705"/>
        <v>CB4</v>
      </c>
      <c r="N475" s="146" t="str">
        <f t="shared" si="706"/>
        <v>CL5</v>
      </c>
      <c r="O475" s="146">
        <f t="shared" si="707"/>
        <v>0</v>
      </c>
      <c r="P475" s="146">
        <f t="shared" si="708"/>
        <v>50</v>
      </c>
      <c r="Q475" s="146">
        <f t="shared" si="709"/>
        <v>1200</v>
      </c>
      <c r="R475" s="146">
        <f t="shared" si="710"/>
        <v>60</v>
      </c>
      <c r="S475" s="146">
        <f t="shared" si="711"/>
        <v>0.37</v>
      </c>
      <c r="T475" s="146">
        <f t="shared" si="712"/>
        <v>310</v>
      </c>
      <c r="U475" s="205"/>
      <c r="V475" s="237">
        <f t="shared" si="731"/>
        <v>5.2057720939789352E-2</v>
      </c>
      <c r="W475" s="214">
        <f t="shared" si="732"/>
        <v>1.4736599039535221</v>
      </c>
      <c r="X475" s="205"/>
      <c r="Y475" s="238">
        <f t="shared" si="733"/>
        <v>6.177781681320977E-2</v>
      </c>
      <c r="Z475" s="214">
        <f t="shared" si="734"/>
        <v>0.20695568632425274</v>
      </c>
      <c r="AA475" s="205"/>
      <c r="AB475" s="207">
        <f>INDEX(Coefficients!$O$3:$O$7,MATCH(S475,Coefficients!$O$3:$O$7))</f>
        <v>0.3</v>
      </c>
      <c r="AC475" s="207">
        <f>INDEX(Coefficients!$O$3:$O$7,MATCH(S475,Coefficients!$O$3:$O$7)+1)</f>
        <v>0.4</v>
      </c>
      <c r="AD475" s="212">
        <f>INDEX(Coefficients!$P$3:$P$7,MATCH(S475,Coefficients!$O$3:$O$7))</f>
        <v>50</v>
      </c>
      <c r="AE475" s="212">
        <f>INDEX(Coefficients!$P$3:$P$7,MATCH(S475,Coefficients!$O$3:$O$7)+1)</f>
        <v>41.8</v>
      </c>
      <c r="AF475" s="212">
        <f t="shared" si="713"/>
        <v>44.26</v>
      </c>
      <c r="AG475" s="136">
        <f t="shared" si="714"/>
        <v>2017</v>
      </c>
      <c r="AH475" s="137">
        <f t="shared" si="715"/>
        <v>19.778000000000002</v>
      </c>
      <c r="AI475" s="207">
        <f t="shared" si="735"/>
        <v>349.887</v>
      </c>
      <c r="AJ475" s="213">
        <f t="shared" si="736"/>
        <v>19.438166666666667</v>
      </c>
      <c r="AK475" s="136">
        <v>29</v>
      </c>
      <c r="AL475" s="137">
        <f t="shared" si="716"/>
        <v>62.457812500000003</v>
      </c>
      <c r="AM475" s="214">
        <f t="shared" si="717"/>
        <v>0.96569563368911004</v>
      </c>
      <c r="AN475" s="207">
        <f>INDEX(Coefficients!$K$3:$K$10,MATCH(S475,Coefficients!$K$3:$K$10))</f>
        <v>0.35</v>
      </c>
      <c r="AO475" s="207">
        <f>INDEX(Coefficients!$K$3:$K$10,MATCH(S475,Coefficients!$K$3:$K$10)+1)</f>
        <v>0.4</v>
      </c>
      <c r="AP475" s="207">
        <f>INDEX(Coefficients!$L$3:$L$10,MATCH(S475,Coefficients!$K$3:$K$10))</f>
        <v>0.19142307491680963</v>
      </c>
      <c r="AQ475" s="207">
        <f>INDEX(Coefficients!$L$3:$L$10,MATCH(S475,Coefficients!$K$3:$K$10)+1)</f>
        <v>0.35425563574488944</v>
      </c>
      <c r="AR475" s="214">
        <f>INDEX(Coefficients!$M$3:$M$10,MATCH(S475,Coefficients!$K$3:$K$10))</f>
        <v>0.20023799980895765</v>
      </c>
      <c r="AS475" s="214">
        <f>INDEX(Coefficients!$M$3:$M$10,MATCH(S475,Coefficients!$K$3:$K$10)+1)</f>
        <v>0.20987997823914079</v>
      </c>
      <c r="AT475" s="92">
        <f t="shared" si="737"/>
        <v>2.5655609924804158E-5</v>
      </c>
      <c r="AU475" s="140">
        <f t="shared" si="718"/>
        <v>0.20409479118103091</v>
      </c>
      <c r="AV475" s="215">
        <f t="shared" si="738"/>
        <v>1.4222887144787821E-5</v>
      </c>
      <c r="AW475" s="118">
        <f t="shared" si="739"/>
        <v>4.4883059713442051E-2</v>
      </c>
      <c r="AX475" s="136">
        <f t="shared" si="719"/>
        <v>0.71366705445737511</v>
      </c>
      <c r="AY475" s="205">
        <f t="shared" si="720"/>
        <v>84.741590689541354</v>
      </c>
      <c r="AZ475" s="137">
        <f t="shared" si="721"/>
        <v>410.14999999999992</v>
      </c>
      <c r="BA475" s="213">
        <f t="shared" si="740"/>
        <v>6975.3499999999985</v>
      </c>
      <c r="BB475" s="228">
        <f t="shared" si="741"/>
        <v>7.3628694444444437E-4</v>
      </c>
      <c r="BC475" s="136" t="str">
        <f t="shared" si="722"/>
        <v>YES</v>
      </c>
      <c r="BD475" s="209">
        <f t="shared" si="723"/>
        <v>2.6028860469894677</v>
      </c>
      <c r="BE475" s="55">
        <f t="shared" si="724"/>
        <v>5.2057720939789352E-2</v>
      </c>
      <c r="BF475" s="126">
        <f t="shared" si="725"/>
        <v>1.4736599039535221</v>
      </c>
      <c r="BG475" s="46">
        <f t="shared" si="742"/>
        <v>-0.75670582186539193</v>
      </c>
      <c r="BH475" s="204">
        <f>VLOOKUP(M475,Coefficients!$E$4:$I$7,3)</f>
        <v>0.43099999999999999</v>
      </c>
      <c r="BI475" s="136">
        <f t="shared" si="743"/>
        <v>2.5000000000000001E-2</v>
      </c>
      <c r="BJ475" s="50">
        <f t="shared" si="744"/>
        <v>0.42494624583333335</v>
      </c>
      <c r="BK475" s="134">
        <f t="shared" si="745"/>
        <v>7.6270607984199943</v>
      </c>
      <c r="BL475" s="46"/>
      <c r="CB475" s="205" t="str">
        <f t="shared" si="726"/>
        <v>splash</v>
      </c>
      <c r="CC475" s="212">
        <f t="shared" si="727"/>
        <v>1</v>
      </c>
      <c r="CD475" s="205">
        <f>IF(CB475="atmospheric",IF(CC475&gt;=1,Coefficients!$T$5,Coefficients!$T$4),Coefficients!$T$3)</f>
        <v>7.35</v>
      </c>
      <c r="CE475" s="136">
        <f>IF(S475&lt;Coefficients!$V$3,Coefficients!$X$3-(Coefficients!$X$4-Coefficients!$X$3)*(Coefficients!$V$3-S475)/(Coefficients!$V$4-Coefficients!$V$3),IF(S475&gt;Coefficients!$V$6,(Coefficients!$X$6-Coefficients!$X$5)*(S475-Coefficients!$V$6)/(Coefficients!$V$6-Coefficients!$V$5)+Coefficients!$X$6,VLOOKUP(S475,Coefficients!$V$3:$X$6,3)))</f>
        <v>5.1999999999999975</v>
      </c>
      <c r="CF475" s="119">
        <f t="shared" si="746"/>
        <v>1.6409601519999992E-4</v>
      </c>
      <c r="CG475" s="136">
        <f>VLOOKUP(CB475,Coefficients!$Z$4:$AD$7,4,FALSE)</f>
        <v>0.26500000000000001</v>
      </c>
      <c r="CH475" s="136">
        <f>VLOOKUP(CB475,Coefficients!$Z$4:$AD$7,2,FALSE)</f>
        <v>0.37</v>
      </c>
      <c r="CI475" s="214">
        <f t="shared" si="728"/>
        <v>6.6813169907590151</v>
      </c>
      <c r="CJ475" s="47">
        <f t="shared" si="729"/>
        <v>0.20695568632425274</v>
      </c>
      <c r="CK475" s="34">
        <v>3.35</v>
      </c>
      <c r="CL475" s="52">
        <f t="shared" si="747"/>
        <v>6.177781681320977E-2</v>
      </c>
      <c r="CM475" s="204">
        <f>VLOOKUP(N475,Coefficients!$E$12:$I$16,3)</f>
        <v>6.0350000000000001</v>
      </c>
      <c r="CN475" s="205">
        <f t="shared" si="748"/>
        <v>2.5000000000000001E-2</v>
      </c>
      <c r="CO475" s="203">
        <f t="shared" si="749"/>
        <v>5.950233395833334</v>
      </c>
      <c r="CP475" s="189">
        <f t="shared" si="750"/>
        <v>106.79654737462796</v>
      </c>
      <c r="DV475" s="48">
        <f t="shared" si="730"/>
        <v>3.2160123479315007E-3</v>
      </c>
    </row>
    <row r="476" spans="1:126" s="135" customFormat="1" outlineLevel="1">
      <c r="A476" s="133"/>
      <c r="B476" s="56" t="s">
        <v>89</v>
      </c>
      <c r="C476" s="56" t="s">
        <v>196</v>
      </c>
      <c r="D476" s="56">
        <v>2018</v>
      </c>
      <c r="E476" s="57">
        <f>'MIROC(hires) (Wetter)'!N46</f>
        <v>19.832000000000001</v>
      </c>
      <c r="F476" s="57">
        <f>'MIROC(hires) (Wetter)'!T46</f>
        <v>62.456249999999997</v>
      </c>
      <c r="G476" s="57">
        <f>'MIROC(hires) (Wetter)'!L46</f>
        <v>413.09999999999991</v>
      </c>
      <c r="H476" s="146">
        <f t="shared" si="700"/>
        <v>2007</v>
      </c>
      <c r="I476" s="141" t="str">
        <f t="shared" si="701"/>
        <v>Pile No 243 @ Berth 107</v>
      </c>
      <c r="J476" s="205" t="str">
        <f t="shared" si="702"/>
        <v>splash</v>
      </c>
      <c r="K476" s="212">
        <f t="shared" si="703"/>
        <v>1</v>
      </c>
      <c r="L476" s="146" t="str">
        <f t="shared" si="704"/>
        <v>C1</v>
      </c>
      <c r="M476" s="146" t="str">
        <f t="shared" si="705"/>
        <v>CB4</v>
      </c>
      <c r="N476" s="146" t="str">
        <f t="shared" si="706"/>
        <v>CL5</v>
      </c>
      <c r="O476" s="146">
        <f t="shared" si="707"/>
        <v>0</v>
      </c>
      <c r="P476" s="146">
        <f t="shared" si="708"/>
        <v>50</v>
      </c>
      <c r="Q476" s="146">
        <f t="shared" si="709"/>
        <v>1200</v>
      </c>
      <c r="R476" s="146">
        <f t="shared" si="710"/>
        <v>60</v>
      </c>
      <c r="S476" s="146">
        <f t="shared" si="711"/>
        <v>0.37</v>
      </c>
      <c r="T476" s="146">
        <f t="shared" si="712"/>
        <v>310</v>
      </c>
      <c r="U476" s="205"/>
      <c r="V476" s="237">
        <f t="shared" si="731"/>
        <v>5.297184118739004E-2</v>
      </c>
      <c r="W476" s="214">
        <f t="shared" si="732"/>
        <v>1.5193659163335564</v>
      </c>
      <c r="X476" s="205"/>
      <c r="Y476" s="238">
        <f t="shared" si="733"/>
        <v>6.809087140902409E-2</v>
      </c>
      <c r="Z476" s="214">
        <f t="shared" si="734"/>
        <v>0.22810441922023073</v>
      </c>
      <c r="AA476" s="205"/>
      <c r="AB476" s="207">
        <f>INDEX(Coefficients!$O$3:$O$7,MATCH(S476,Coefficients!$O$3:$O$7))</f>
        <v>0.3</v>
      </c>
      <c r="AC476" s="207">
        <f>INDEX(Coefficients!$O$3:$O$7,MATCH(S476,Coefficients!$O$3:$O$7)+1)</f>
        <v>0.4</v>
      </c>
      <c r="AD476" s="212">
        <f>INDEX(Coefficients!$P$3:$P$7,MATCH(S476,Coefficients!$O$3:$O$7))</f>
        <v>50</v>
      </c>
      <c r="AE476" s="212">
        <f>INDEX(Coefficients!$P$3:$P$7,MATCH(S476,Coefficients!$O$3:$O$7)+1)</f>
        <v>41.8</v>
      </c>
      <c r="AF476" s="212">
        <f t="shared" si="713"/>
        <v>44.26</v>
      </c>
      <c r="AG476" s="136">
        <f t="shared" si="714"/>
        <v>2018</v>
      </c>
      <c r="AH476" s="137">
        <f t="shared" si="715"/>
        <v>19.832000000000001</v>
      </c>
      <c r="AI476" s="207">
        <f t="shared" si="735"/>
        <v>369.71899999999999</v>
      </c>
      <c r="AJ476" s="213">
        <f t="shared" si="736"/>
        <v>19.458894736842105</v>
      </c>
      <c r="AK476" s="136">
        <v>30</v>
      </c>
      <c r="AL476" s="137">
        <f t="shared" si="716"/>
        <v>62.456249999999997</v>
      </c>
      <c r="AM476" s="214">
        <f t="shared" si="717"/>
        <v>0.96694239075098765</v>
      </c>
      <c r="AN476" s="207">
        <f>INDEX(Coefficients!$K$3:$K$10,MATCH(S476,Coefficients!$K$3:$K$10))</f>
        <v>0.35</v>
      </c>
      <c r="AO476" s="207">
        <f>INDEX(Coefficients!$K$3:$K$10,MATCH(S476,Coefficients!$K$3:$K$10)+1)</f>
        <v>0.4</v>
      </c>
      <c r="AP476" s="207">
        <f>INDEX(Coefficients!$L$3:$L$10,MATCH(S476,Coefficients!$K$3:$K$10))</f>
        <v>0.19142307491680963</v>
      </c>
      <c r="AQ476" s="207">
        <f>INDEX(Coefficients!$L$3:$L$10,MATCH(S476,Coefficients!$K$3:$K$10)+1)</f>
        <v>0.35425563574488944</v>
      </c>
      <c r="AR476" s="214">
        <f>INDEX(Coefficients!$M$3:$M$10,MATCH(S476,Coefficients!$K$3:$K$10))</f>
        <v>0.20023799980895765</v>
      </c>
      <c r="AS476" s="214">
        <f>INDEX(Coefficients!$M$3:$M$10,MATCH(S476,Coefficients!$K$3:$K$10)+1)</f>
        <v>0.20987997823914079</v>
      </c>
      <c r="AT476" s="92">
        <f t="shared" si="737"/>
        <v>2.5655609924804158E-5</v>
      </c>
      <c r="AU476" s="140">
        <f t="shared" si="718"/>
        <v>0.20409479118103091</v>
      </c>
      <c r="AV476" s="215">
        <f t="shared" si="738"/>
        <v>1.4066802653302827E-5</v>
      </c>
      <c r="AW476" s="118">
        <f t="shared" si="739"/>
        <v>4.4390505038688098E-2</v>
      </c>
      <c r="AX476" s="136">
        <f t="shared" si="719"/>
        <v>0.71366705445737511</v>
      </c>
      <c r="AY476" s="205">
        <f t="shared" si="720"/>
        <v>84.741590689541354</v>
      </c>
      <c r="AZ476" s="137">
        <f t="shared" si="721"/>
        <v>413.09999999999991</v>
      </c>
      <c r="BA476" s="213">
        <f t="shared" si="740"/>
        <v>7388.4499999999989</v>
      </c>
      <c r="BB476" s="228">
        <f t="shared" si="741"/>
        <v>7.3884500000000002E-4</v>
      </c>
      <c r="BC476" s="136" t="str">
        <f t="shared" si="722"/>
        <v>YES</v>
      </c>
      <c r="BD476" s="209">
        <f t="shared" si="723"/>
        <v>2.648592059369502</v>
      </c>
      <c r="BE476" s="55">
        <f t="shared" si="724"/>
        <v>5.297184118739004E-2</v>
      </c>
      <c r="BF476" s="126">
        <f t="shared" si="725"/>
        <v>1.5193659163335564</v>
      </c>
      <c r="BG476" s="46">
        <f t="shared" si="742"/>
        <v>-0.76263075176620321</v>
      </c>
      <c r="BH476" s="204">
        <f>VLOOKUP(M476,Coefficients!$E$4:$I$7,3)</f>
        <v>0.43099999999999999</v>
      </c>
      <c r="BI476" s="136">
        <f t="shared" si="743"/>
        <v>2.5000000000000001E-2</v>
      </c>
      <c r="BJ476" s="50">
        <f t="shared" si="744"/>
        <v>0.42516959078947364</v>
      </c>
      <c r="BK476" s="134">
        <f t="shared" si="745"/>
        <v>8.052230389209468</v>
      </c>
      <c r="BL476" s="46"/>
      <c r="CB476" s="205" t="str">
        <f t="shared" si="726"/>
        <v>splash</v>
      </c>
      <c r="CC476" s="212">
        <f t="shared" si="727"/>
        <v>1</v>
      </c>
      <c r="CD476" s="205">
        <f>IF(CB476="atmospheric",IF(CC476&gt;=1,Coefficients!$T$5,Coefficients!$T$4),Coefficients!$T$3)</f>
        <v>7.35</v>
      </c>
      <c r="CE476" s="136">
        <f>IF(S476&lt;Coefficients!$V$3,Coefficients!$X$3-(Coefficients!$X$4-Coefficients!$X$3)*(Coefficients!$V$3-S476)/(Coefficients!$V$4-Coefficients!$V$3),IF(S476&gt;Coefficients!$V$6,(Coefficients!$X$6-Coefficients!$X$5)*(S476-Coefficients!$V$6)/(Coefficients!$V$6-Coefficients!$V$5)+Coefficients!$X$6,VLOOKUP(S476,Coefficients!$V$3:$X$6,3)))</f>
        <v>5.1999999999999975</v>
      </c>
      <c r="CF476" s="119">
        <f t="shared" si="746"/>
        <v>1.6409601519999992E-4</v>
      </c>
      <c r="CG476" s="136">
        <f>VLOOKUP(CB476,Coefficients!$Z$4:$AD$7,4,FALSE)</f>
        <v>0.26500000000000001</v>
      </c>
      <c r="CH476" s="136">
        <f>VLOOKUP(CB476,Coefficients!$Z$4:$AD$7,2,FALSE)</f>
        <v>0.37</v>
      </c>
      <c r="CI476" s="214">
        <f t="shared" si="728"/>
        <v>6.6814960133322163</v>
      </c>
      <c r="CJ476" s="47">
        <f t="shared" si="729"/>
        <v>0.22810441922023073</v>
      </c>
      <c r="CK476" s="34">
        <v>3.35</v>
      </c>
      <c r="CL476" s="52">
        <f t="shared" si="747"/>
        <v>6.809087140902409E-2</v>
      </c>
      <c r="CM476" s="204">
        <f>VLOOKUP(N476,Coefficients!$E$12:$I$16,3)</f>
        <v>6.0350000000000001</v>
      </c>
      <c r="CN476" s="205">
        <f t="shared" si="748"/>
        <v>2.5000000000000001E-2</v>
      </c>
      <c r="CO476" s="203">
        <f t="shared" si="749"/>
        <v>5.9533607434210527</v>
      </c>
      <c r="CP476" s="189">
        <f t="shared" si="750"/>
        <v>112.74990811804902</v>
      </c>
      <c r="DV476" s="48">
        <f t="shared" si="730"/>
        <v>3.6068988265898212E-3</v>
      </c>
    </row>
    <row r="477" spans="1:126" s="135" customFormat="1" outlineLevel="1">
      <c r="A477" s="133"/>
      <c r="B477" s="56" t="s">
        <v>89</v>
      </c>
      <c r="C477" s="56" t="s">
        <v>196</v>
      </c>
      <c r="D477" s="56">
        <v>2019</v>
      </c>
      <c r="E477" s="57">
        <f>'MIROC(hires) (Wetter)'!N47</f>
        <v>19.886000000000003</v>
      </c>
      <c r="F477" s="57">
        <f>'MIROC(hires) (Wetter)'!T47</f>
        <v>62.454687499999999</v>
      </c>
      <c r="G477" s="57">
        <f>'MIROC(hires) (Wetter)'!L47</f>
        <v>416.0499999999999</v>
      </c>
      <c r="H477" s="146">
        <f t="shared" si="700"/>
        <v>2007</v>
      </c>
      <c r="I477" s="141" t="str">
        <f t="shared" si="701"/>
        <v>Pile No 243 @ Berth 107</v>
      </c>
      <c r="J477" s="205" t="str">
        <f t="shared" si="702"/>
        <v>splash</v>
      </c>
      <c r="K477" s="212">
        <f t="shared" si="703"/>
        <v>1</v>
      </c>
      <c r="L477" s="146" t="str">
        <f t="shared" si="704"/>
        <v>C1</v>
      </c>
      <c r="M477" s="146" t="str">
        <f t="shared" si="705"/>
        <v>CB4</v>
      </c>
      <c r="N477" s="146" t="str">
        <f t="shared" si="706"/>
        <v>CL5</v>
      </c>
      <c r="O477" s="146">
        <f t="shared" si="707"/>
        <v>0</v>
      </c>
      <c r="P477" s="146">
        <f t="shared" si="708"/>
        <v>50</v>
      </c>
      <c r="Q477" s="146">
        <f t="shared" si="709"/>
        <v>1200</v>
      </c>
      <c r="R477" s="146">
        <f t="shared" si="710"/>
        <v>60</v>
      </c>
      <c r="S477" s="146">
        <f t="shared" si="711"/>
        <v>0.37</v>
      </c>
      <c r="T477" s="146">
        <f t="shared" si="712"/>
        <v>310</v>
      </c>
      <c r="U477" s="205"/>
      <c r="V477" s="237">
        <f t="shared" si="731"/>
        <v>5.3862080916419773E-2</v>
      </c>
      <c r="W477" s="214">
        <f t="shared" si="732"/>
        <v>1.5638779027850431</v>
      </c>
      <c r="X477" s="205"/>
      <c r="Y477" s="238">
        <f t="shared" si="733"/>
        <v>7.4489468488780464E-2</v>
      </c>
      <c r="Z477" s="214">
        <f t="shared" si="734"/>
        <v>0.24953971943741454</v>
      </c>
      <c r="AA477" s="205"/>
      <c r="AB477" s="207">
        <f>INDEX(Coefficients!$O$3:$O$7,MATCH(S477,Coefficients!$O$3:$O$7))</f>
        <v>0.3</v>
      </c>
      <c r="AC477" s="207">
        <f>INDEX(Coefficients!$O$3:$O$7,MATCH(S477,Coefficients!$O$3:$O$7)+1)</f>
        <v>0.4</v>
      </c>
      <c r="AD477" s="212">
        <f>INDEX(Coefficients!$P$3:$P$7,MATCH(S477,Coefficients!$O$3:$O$7))</f>
        <v>50</v>
      </c>
      <c r="AE477" s="212">
        <f>INDEX(Coefficients!$P$3:$P$7,MATCH(S477,Coefficients!$O$3:$O$7)+1)</f>
        <v>41.8</v>
      </c>
      <c r="AF477" s="212">
        <f t="shared" si="713"/>
        <v>44.26</v>
      </c>
      <c r="AG477" s="136">
        <f t="shared" si="714"/>
        <v>2019</v>
      </c>
      <c r="AH477" s="137">
        <f t="shared" si="715"/>
        <v>19.886000000000003</v>
      </c>
      <c r="AI477" s="207">
        <f t="shared" si="735"/>
        <v>389.60500000000002</v>
      </c>
      <c r="AJ477" s="213">
        <f t="shared" si="736"/>
        <v>19.480250000000002</v>
      </c>
      <c r="AK477" s="136">
        <v>31</v>
      </c>
      <c r="AL477" s="137">
        <f t="shared" si="716"/>
        <v>62.454687499999999</v>
      </c>
      <c r="AM477" s="214">
        <f t="shared" si="717"/>
        <v>0.96822837062367662</v>
      </c>
      <c r="AN477" s="207">
        <f>INDEX(Coefficients!$K$3:$K$10,MATCH(S477,Coefficients!$K$3:$K$10))</f>
        <v>0.35</v>
      </c>
      <c r="AO477" s="207">
        <f>INDEX(Coefficients!$K$3:$K$10,MATCH(S477,Coefficients!$K$3:$K$10)+1)</f>
        <v>0.4</v>
      </c>
      <c r="AP477" s="207">
        <f>INDEX(Coefficients!$L$3:$L$10,MATCH(S477,Coefficients!$K$3:$K$10))</f>
        <v>0.19142307491680963</v>
      </c>
      <c r="AQ477" s="207">
        <f>INDEX(Coefficients!$L$3:$L$10,MATCH(S477,Coefficients!$K$3:$K$10)+1)</f>
        <v>0.35425563574488944</v>
      </c>
      <c r="AR477" s="214">
        <f>INDEX(Coefficients!$M$3:$M$10,MATCH(S477,Coefficients!$K$3:$K$10))</f>
        <v>0.20023799980895765</v>
      </c>
      <c r="AS477" s="214">
        <f>INDEX(Coefficients!$M$3:$M$10,MATCH(S477,Coefficients!$K$3:$K$10)+1)</f>
        <v>0.20987997823914079</v>
      </c>
      <c r="AT477" s="92">
        <f t="shared" si="737"/>
        <v>2.5655609924804158E-5</v>
      </c>
      <c r="AU477" s="140">
        <f t="shared" si="718"/>
        <v>0.20409479118103091</v>
      </c>
      <c r="AV477" s="215">
        <f t="shared" si="738"/>
        <v>1.3920309730548499E-5</v>
      </c>
      <c r="AW477" s="118">
        <f t="shared" si="739"/>
        <v>4.3928218406399898E-2</v>
      </c>
      <c r="AX477" s="136">
        <f t="shared" si="719"/>
        <v>0.71366705445737511</v>
      </c>
      <c r="AY477" s="205">
        <f t="shared" si="720"/>
        <v>84.741590689541354</v>
      </c>
      <c r="AZ477" s="137">
        <f t="shared" si="721"/>
        <v>416.0499999999999</v>
      </c>
      <c r="BA477" s="213">
        <f t="shared" si="740"/>
        <v>7804.4999999999991</v>
      </c>
      <c r="BB477" s="228">
        <f t="shared" si="741"/>
        <v>7.4142749999999997E-4</v>
      </c>
      <c r="BC477" s="136" t="str">
        <f t="shared" si="722"/>
        <v>YES</v>
      </c>
      <c r="BD477" s="209">
        <f t="shared" si="723"/>
        <v>2.6931040458209887</v>
      </c>
      <c r="BE477" s="55">
        <f t="shared" si="724"/>
        <v>5.3862080916419773E-2</v>
      </c>
      <c r="BF477" s="126">
        <f t="shared" si="725"/>
        <v>1.5638779027850431</v>
      </c>
      <c r="BG477" s="46">
        <f t="shared" si="742"/>
        <v>-0.76808302657501681</v>
      </c>
      <c r="BH477" s="204">
        <f>VLOOKUP(M477,Coefficients!$E$4:$I$7,3)</f>
        <v>0.43099999999999999</v>
      </c>
      <c r="BI477" s="136">
        <f t="shared" si="743"/>
        <v>2.5000000000000001E-2</v>
      </c>
      <c r="BJ477" s="50">
        <f t="shared" si="744"/>
        <v>0.42539969375000003</v>
      </c>
      <c r="BK477" s="134">
        <f t="shared" si="745"/>
        <v>8.4776300829594682</v>
      </c>
      <c r="BL477" s="46"/>
      <c r="CB477" s="205" t="str">
        <f t="shared" si="726"/>
        <v>splash</v>
      </c>
      <c r="CC477" s="212">
        <f t="shared" si="727"/>
        <v>1</v>
      </c>
      <c r="CD477" s="205">
        <f>IF(CB477="atmospheric",IF(CC477&gt;=1,Coefficients!$T$5,Coefficients!$T$4),Coefficients!$T$3)</f>
        <v>7.35</v>
      </c>
      <c r="CE477" s="136">
        <f>IF(S477&lt;Coefficients!$V$3,Coefficients!$X$3-(Coefficients!$X$4-Coefficients!$X$3)*(Coefficients!$V$3-S477)/(Coefficients!$V$4-Coefficients!$V$3),IF(S477&gt;Coefficients!$V$6,(Coefficients!$X$6-Coefficients!$X$5)*(S477-Coefficients!$V$6)/(Coefficients!$V$6-Coefficients!$V$5)+Coefficients!$X$6,VLOOKUP(S477,Coefficients!$V$3:$X$6,3)))</f>
        <v>5.1999999999999975</v>
      </c>
      <c r="CF477" s="119">
        <f t="shared" si="746"/>
        <v>1.6409601519999992E-4</v>
      </c>
      <c r="CG477" s="136">
        <f>VLOOKUP(CB477,Coefficients!$Z$4:$AD$7,4,FALSE)</f>
        <v>0.26500000000000001</v>
      </c>
      <c r="CH477" s="136">
        <f>VLOOKUP(CB477,Coefficients!$Z$4:$AD$7,2,FALSE)</f>
        <v>0.37</v>
      </c>
      <c r="CI477" s="214">
        <f t="shared" si="728"/>
        <v>6.6815996194481526</v>
      </c>
      <c r="CJ477" s="47">
        <f t="shared" si="729"/>
        <v>0.24953971943741454</v>
      </c>
      <c r="CK477" s="34">
        <v>3.35</v>
      </c>
      <c r="CL477" s="52">
        <f t="shared" si="747"/>
        <v>7.4489468488780464E-2</v>
      </c>
      <c r="CM477" s="204">
        <f>VLOOKUP(N477,Coefficients!$E$12:$I$16,3)</f>
        <v>6.0350000000000001</v>
      </c>
      <c r="CN477" s="205">
        <f t="shared" si="748"/>
        <v>2.5000000000000001E-2</v>
      </c>
      <c r="CO477" s="203">
        <f t="shared" si="749"/>
        <v>5.9565827187500009</v>
      </c>
      <c r="CP477" s="189">
        <f t="shared" si="750"/>
        <v>118.70649083679902</v>
      </c>
      <c r="DV477" s="48">
        <f t="shared" si="730"/>
        <v>4.012157779163794E-3</v>
      </c>
    </row>
    <row r="478" spans="1:126" s="135" customFormat="1" outlineLevel="1">
      <c r="A478" s="133"/>
      <c r="B478" s="56" t="s">
        <v>89</v>
      </c>
      <c r="C478" s="56" t="s">
        <v>196</v>
      </c>
      <c r="D478" s="56">
        <v>2020</v>
      </c>
      <c r="E478" s="57">
        <f>'MIROC(hires) (Wetter)'!N48</f>
        <v>19.940000000000001</v>
      </c>
      <c r="F478" s="57">
        <f>'MIROC(hires) (Wetter)'!T48</f>
        <v>62.453125</v>
      </c>
      <c r="G478" s="57">
        <f>'MIROC(hires) (Wetter)'!L48</f>
        <v>419</v>
      </c>
      <c r="H478" s="146">
        <f t="shared" si="700"/>
        <v>2007</v>
      </c>
      <c r="I478" s="141" t="str">
        <f t="shared" si="701"/>
        <v>Pile No 243 @ Berth 107</v>
      </c>
      <c r="J478" s="205" t="str">
        <f t="shared" si="702"/>
        <v>splash</v>
      </c>
      <c r="K478" s="212">
        <f t="shared" si="703"/>
        <v>1</v>
      </c>
      <c r="L478" s="146" t="str">
        <f t="shared" si="704"/>
        <v>C1</v>
      </c>
      <c r="M478" s="146" t="str">
        <f t="shared" si="705"/>
        <v>CB4</v>
      </c>
      <c r="N478" s="146" t="str">
        <f t="shared" si="706"/>
        <v>CL5</v>
      </c>
      <c r="O478" s="146">
        <f t="shared" si="707"/>
        <v>0</v>
      </c>
      <c r="P478" s="146">
        <f t="shared" si="708"/>
        <v>50</v>
      </c>
      <c r="Q478" s="146">
        <f t="shared" si="709"/>
        <v>1200</v>
      </c>
      <c r="R478" s="146">
        <f t="shared" si="710"/>
        <v>60</v>
      </c>
      <c r="S478" s="146">
        <f t="shared" si="711"/>
        <v>0.37</v>
      </c>
      <c r="T478" s="146">
        <f t="shared" si="712"/>
        <v>310</v>
      </c>
      <c r="U478" s="205"/>
      <c r="V478" s="237">
        <f t="shared" si="731"/>
        <v>5.4730539434511512E-2</v>
      </c>
      <c r="W478" s="214">
        <f t="shared" si="732"/>
        <v>1.60730082868963</v>
      </c>
      <c r="X478" s="205"/>
      <c r="Y478" s="238">
        <f t="shared" si="733"/>
        <v>8.0955796296450916E-2</v>
      </c>
      <c r="Z478" s="214">
        <f t="shared" si="734"/>
        <v>0.27120191759311058</v>
      </c>
      <c r="AA478" s="205"/>
      <c r="AB478" s="207">
        <f>INDEX(Coefficients!$O$3:$O$7,MATCH(S478,Coefficients!$O$3:$O$7))</f>
        <v>0.3</v>
      </c>
      <c r="AC478" s="207">
        <f>INDEX(Coefficients!$O$3:$O$7,MATCH(S478,Coefficients!$O$3:$O$7)+1)</f>
        <v>0.4</v>
      </c>
      <c r="AD478" s="212">
        <f>INDEX(Coefficients!$P$3:$P$7,MATCH(S478,Coefficients!$O$3:$O$7))</f>
        <v>50</v>
      </c>
      <c r="AE478" s="212">
        <f>INDEX(Coefficients!$P$3:$P$7,MATCH(S478,Coefficients!$O$3:$O$7)+1)</f>
        <v>41.8</v>
      </c>
      <c r="AF478" s="212">
        <f t="shared" si="713"/>
        <v>44.26</v>
      </c>
      <c r="AG478" s="136">
        <f t="shared" si="714"/>
        <v>2020</v>
      </c>
      <c r="AH478" s="137">
        <f t="shared" si="715"/>
        <v>19.940000000000001</v>
      </c>
      <c r="AI478" s="207">
        <f t="shared" si="735"/>
        <v>409.54500000000002</v>
      </c>
      <c r="AJ478" s="213">
        <f t="shared" si="736"/>
        <v>19.502142857142857</v>
      </c>
      <c r="AK478" s="136">
        <v>32</v>
      </c>
      <c r="AL478" s="137">
        <f t="shared" si="716"/>
        <v>62.453125</v>
      </c>
      <c r="AM478" s="214">
        <f t="shared" si="717"/>
        <v>0.96954830365216338</v>
      </c>
      <c r="AN478" s="207">
        <f>INDEX(Coefficients!$K$3:$K$10,MATCH(S478,Coefficients!$K$3:$K$10))</f>
        <v>0.35</v>
      </c>
      <c r="AO478" s="207">
        <f>INDEX(Coefficients!$K$3:$K$10,MATCH(S478,Coefficients!$K$3:$K$10)+1)</f>
        <v>0.4</v>
      </c>
      <c r="AP478" s="207">
        <f>INDEX(Coefficients!$L$3:$L$10,MATCH(S478,Coefficients!$K$3:$K$10))</f>
        <v>0.19142307491680963</v>
      </c>
      <c r="AQ478" s="207">
        <f>INDEX(Coefficients!$L$3:$L$10,MATCH(S478,Coefficients!$K$3:$K$10)+1)</f>
        <v>0.35425563574488944</v>
      </c>
      <c r="AR478" s="214">
        <f>INDEX(Coefficients!$M$3:$M$10,MATCH(S478,Coefficients!$K$3:$K$10))</f>
        <v>0.20023799980895765</v>
      </c>
      <c r="AS478" s="214">
        <f>INDEX(Coefficients!$M$3:$M$10,MATCH(S478,Coefficients!$K$3:$K$10)+1)</f>
        <v>0.20987997823914079</v>
      </c>
      <c r="AT478" s="92">
        <f t="shared" si="737"/>
        <v>2.5655609924804158E-5</v>
      </c>
      <c r="AU478" s="140">
        <f t="shared" si="718"/>
        <v>0.20409479118103091</v>
      </c>
      <c r="AV478" s="215">
        <f t="shared" si="738"/>
        <v>1.3782381685559643E-5</v>
      </c>
      <c r="AW478" s="118">
        <f t="shared" si="739"/>
        <v>4.3492959895496092E-2</v>
      </c>
      <c r="AX478" s="136">
        <f t="shared" si="719"/>
        <v>0.71366705445737511</v>
      </c>
      <c r="AY478" s="205">
        <f t="shared" si="720"/>
        <v>84.741590689541354</v>
      </c>
      <c r="AZ478" s="137">
        <f t="shared" si="721"/>
        <v>419</v>
      </c>
      <c r="BA478" s="213">
        <f t="shared" si="740"/>
        <v>8223.5</v>
      </c>
      <c r="BB478" s="228">
        <f t="shared" si="741"/>
        <v>7.4403095238095233E-4</v>
      </c>
      <c r="BC478" s="136" t="str">
        <f t="shared" si="722"/>
        <v>YES</v>
      </c>
      <c r="BD478" s="209">
        <f t="shared" si="723"/>
        <v>2.7365269717255756</v>
      </c>
      <c r="BE478" s="55">
        <f t="shared" si="724"/>
        <v>5.4730539434511512E-2</v>
      </c>
      <c r="BF478" s="126">
        <f t="shared" si="725"/>
        <v>1.60730082868963</v>
      </c>
      <c r="BG478" s="46">
        <f t="shared" si="742"/>
        <v>-0.7731207044800712</v>
      </c>
      <c r="BH478" s="204">
        <f>VLOOKUP(M478,Coefficients!$E$4:$I$7,3)</f>
        <v>0.43099999999999999</v>
      </c>
      <c r="BI478" s="136">
        <f t="shared" si="743"/>
        <v>2.5000000000000001E-2</v>
      </c>
      <c r="BJ478" s="50">
        <f t="shared" si="744"/>
        <v>0.42563558928571432</v>
      </c>
      <c r="BK478" s="134">
        <f t="shared" si="745"/>
        <v>8.9032656722451833</v>
      </c>
      <c r="BL478" s="46"/>
      <c r="CB478" s="205" t="str">
        <f t="shared" si="726"/>
        <v>splash</v>
      </c>
      <c r="CC478" s="212">
        <f t="shared" si="727"/>
        <v>1</v>
      </c>
      <c r="CD478" s="205">
        <f>IF(CB478="atmospheric",IF(CC478&gt;=1,Coefficients!$T$5,Coefficients!$T$4),Coefficients!$T$3)</f>
        <v>7.35</v>
      </c>
      <c r="CE478" s="136">
        <f>IF(S478&lt;Coefficients!$V$3,Coefficients!$X$3-(Coefficients!$X$4-Coefficients!$X$3)*(Coefficients!$V$3-S478)/(Coefficients!$V$4-Coefficients!$V$3),IF(S478&gt;Coefficients!$V$6,(Coefficients!$X$6-Coefficients!$X$5)*(S478-Coefficients!$V$6)/(Coefficients!$V$6-Coefficients!$V$5)+Coefficients!$X$6,VLOOKUP(S478,Coefficients!$V$3:$X$6,3)))</f>
        <v>5.1999999999999975</v>
      </c>
      <c r="CF478" s="119">
        <f t="shared" si="746"/>
        <v>1.6409601519999992E-4</v>
      </c>
      <c r="CG478" s="136">
        <f>VLOOKUP(CB478,Coefficients!$Z$4:$AD$7,4,FALSE)</f>
        <v>0.26500000000000001</v>
      </c>
      <c r="CH478" s="136">
        <f>VLOOKUP(CB478,Coefficients!$Z$4:$AD$7,2,FALSE)</f>
        <v>0.37</v>
      </c>
      <c r="CI478" s="214">
        <f t="shared" si="728"/>
        <v>6.681636168443096</v>
      </c>
      <c r="CJ478" s="47">
        <f t="shared" si="729"/>
        <v>0.27120191759311058</v>
      </c>
      <c r="CK478" s="34">
        <v>3.35</v>
      </c>
      <c r="CL478" s="52">
        <f t="shared" si="747"/>
        <v>8.0955796296450916E-2</v>
      </c>
      <c r="CM478" s="204">
        <f>VLOOKUP(N478,Coefficients!$E$12:$I$16,3)</f>
        <v>6.0350000000000001</v>
      </c>
      <c r="CN478" s="205">
        <f t="shared" si="748"/>
        <v>2.5000000000000001E-2</v>
      </c>
      <c r="CO478" s="203">
        <f t="shared" si="749"/>
        <v>5.9598858035714288</v>
      </c>
      <c r="CP478" s="189">
        <f t="shared" si="750"/>
        <v>124.66637664037044</v>
      </c>
      <c r="DV478" s="48">
        <f t="shared" si="730"/>
        <v>4.4307544016551877E-3</v>
      </c>
    </row>
    <row r="479" spans="1:126" s="135" customFormat="1" outlineLevel="1">
      <c r="A479" s="133"/>
      <c r="B479" s="56" t="s">
        <v>89</v>
      </c>
      <c r="C479" s="56" t="s">
        <v>196</v>
      </c>
      <c r="D479" s="56">
        <v>2021</v>
      </c>
      <c r="E479" s="57">
        <f>'MIROC(hires) (Wetter)'!N49</f>
        <v>19.994000000000003</v>
      </c>
      <c r="F479" s="57">
        <f>'MIROC(hires) (Wetter)'!T49</f>
        <v>62.451562500000001</v>
      </c>
      <c r="G479" s="57">
        <f>'MIROC(hires) (Wetter)'!L49</f>
        <v>422.15</v>
      </c>
      <c r="H479" s="146">
        <f t="shared" si="700"/>
        <v>2007</v>
      </c>
      <c r="I479" s="141" t="str">
        <f t="shared" si="701"/>
        <v>Pile No 243 @ Berth 107</v>
      </c>
      <c r="J479" s="205" t="str">
        <f t="shared" si="702"/>
        <v>splash</v>
      </c>
      <c r="K479" s="212">
        <f t="shared" si="703"/>
        <v>1</v>
      </c>
      <c r="L479" s="146" t="str">
        <f t="shared" si="704"/>
        <v>C1</v>
      </c>
      <c r="M479" s="146" t="str">
        <f t="shared" si="705"/>
        <v>CB4</v>
      </c>
      <c r="N479" s="146" t="str">
        <f t="shared" si="706"/>
        <v>CL5</v>
      </c>
      <c r="O479" s="146">
        <f t="shared" si="707"/>
        <v>0</v>
      </c>
      <c r="P479" s="146">
        <f t="shared" si="708"/>
        <v>50</v>
      </c>
      <c r="Q479" s="146">
        <f t="shared" si="709"/>
        <v>1200</v>
      </c>
      <c r="R479" s="146">
        <f t="shared" si="710"/>
        <v>60</v>
      </c>
      <c r="S479" s="146">
        <f t="shared" si="711"/>
        <v>0.37</v>
      </c>
      <c r="T479" s="146">
        <f t="shared" si="712"/>
        <v>310</v>
      </c>
      <c r="U479" s="205"/>
      <c r="V479" s="237">
        <f t="shared" si="731"/>
        <v>5.5579693484054928E-2</v>
      </c>
      <c r="W479" s="214">
        <f t="shared" si="732"/>
        <v>1.6497585311668008</v>
      </c>
      <c r="X479" s="205"/>
      <c r="Y479" s="238">
        <f t="shared" si="733"/>
        <v>8.7474373665875613E-2</v>
      </c>
      <c r="Z479" s="214">
        <f t="shared" si="734"/>
        <v>0.29303915178068329</v>
      </c>
      <c r="AA479" s="205"/>
      <c r="AB479" s="207">
        <f>INDEX(Coefficients!$O$3:$O$7,MATCH(S479,Coefficients!$O$3:$O$7))</f>
        <v>0.3</v>
      </c>
      <c r="AC479" s="207">
        <f>INDEX(Coefficients!$O$3:$O$7,MATCH(S479,Coefficients!$O$3:$O$7)+1)</f>
        <v>0.4</v>
      </c>
      <c r="AD479" s="212">
        <f>INDEX(Coefficients!$P$3:$P$7,MATCH(S479,Coefficients!$O$3:$O$7))</f>
        <v>50</v>
      </c>
      <c r="AE479" s="212">
        <f>INDEX(Coefficients!$P$3:$P$7,MATCH(S479,Coefficients!$O$3:$O$7)+1)</f>
        <v>41.8</v>
      </c>
      <c r="AF479" s="212">
        <f t="shared" si="713"/>
        <v>44.26</v>
      </c>
      <c r="AG479" s="136">
        <f t="shared" si="714"/>
        <v>2021</v>
      </c>
      <c r="AH479" s="137">
        <f t="shared" si="715"/>
        <v>19.994000000000003</v>
      </c>
      <c r="AI479" s="207">
        <f t="shared" si="735"/>
        <v>429.53900000000004</v>
      </c>
      <c r="AJ479" s="213">
        <f t="shared" si="736"/>
        <v>19.524500000000003</v>
      </c>
      <c r="AK479" s="136">
        <v>33</v>
      </c>
      <c r="AL479" s="137">
        <f t="shared" si="716"/>
        <v>62.451562500000001</v>
      </c>
      <c r="AM479" s="214">
        <f t="shared" si="717"/>
        <v>0.97089788146776967</v>
      </c>
      <c r="AN479" s="207">
        <f>INDEX(Coefficients!$K$3:$K$10,MATCH(S479,Coefficients!$K$3:$K$10))</f>
        <v>0.35</v>
      </c>
      <c r="AO479" s="207">
        <f>INDEX(Coefficients!$K$3:$K$10,MATCH(S479,Coefficients!$K$3:$K$10)+1)</f>
        <v>0.4</v>
      </c>
      <c r="AP479" s="207">
        <f>INDEX(Coefficients!$L$3:$L$10,MATCH(S479,Coefficients!$K$3:$K$10))</f>
        <v>0.19142307491680963</v>
      </c>
      <c r="AQ479" s="207">
        <f>INDEX(Coefficients!$L$3:$L$10,MATCH(S479,Coefficients!$K$3:$K$10)+1)</f>
        <v>0.35425563574488944</v>
      </c>
      <c r="AR479" s="214">
        <f>INDEX(Coefficients!$M$3:$M$10,MATCH(S479,Coefficients!$K$3:$K$10))</f>
        <v>0.20023799980895765</v>
      </c>
      <c r="AS479" s="214">
        <f>INDEX(Coefficients!$M$3:$M$10,MATCH(S479,Coefficients!$K$3:$K$10)+1)</f>
        <v>0.20987997823914079</v>
      </c>
      <c r="AT479" s="92">
        <f t="shared" si="737"/>
        <v>2.5655609924804158E-5</v>
      </c>
      <c r="AU479" s="140">
        <f t="shared" si="718"/>
        <v>0.20409479118103091</v>
      </c>
      <c r="AV479" s="215">
        <f t="shared" si="738"/>
        <v>1.3652144208577906E-5</v>
      </c>
      <c r="AW479" s="118">
        <f t="shared" si="739"/>
        <v>4.3081970453142153E-2</v>
      </c>
      <c r="AX479" s="136">
        <f t="shared" si="719"/>
        <v>0.71366705445737511</v>
      </c>
      <c r="AY479" s="205">
        <f t="shared" si="720"/>
        <v>84.741590689541354</v>
      </c>
      <c r="AZ479" s="137">
        <f t="shared" si="721"/>
        <v>422.15</v>
      </c>
      <c r="BA479" s="213">
        <f t="shared" si="740"/>
        <v>8645.65</v>
      </c>
      <c r="BB479" s="228">
        <f t="shared" si="741"/>
        <v>7.4666977272727262E-4</v>
      </c>
      <c r="BC479" s="136" t="str">
        <f t="shared" si="722"/>
        <v>YES</v>
      </c>
      <c r="BD479" s="209">
        <f t="shared" si="723"/>
        <v>2.7789846742027464</v>
      </c>
      <c r="BE479" s="55">
        <f t="shared" si="724"/>
        <v>5.5579693484054928E-2</v>
      </c>
      <c r="BF479" s="126">
        <f t="shared" si="725"/>
        <v>1.6497585311668008</v>
      </c>
      <c r="BG479" s="46">
        <f t="shared" si="742"/>
        <v>-0.77778979150176486</v>
      </c>
      <c r="BH479" s="204">
        <f>VLOOKUP(M479,Coefficients!$E$4:$I$7,3)</f>
        <v>0.43099999999999999</v>
      </c>
      <c r="BI479" s="136">
        <f t="shared" si="743"/>
        <v>2.5000000000000001E-2</v>
      </c>
      <c r="BJ479" s="50">
        <f t="shared" si="744"/>
        <v>0.42587648750000001</v>
      </c>
      <c r="BK479" s="134">
        <f t="shared" si="745"/>
        <v>9.3291421597451833</v>
      </c>
      <c r="BL479" s="46"/>
      <c r="CB479" s="205" t="str">
        <f t="shared" si="726"/>
        <v>splash</v>
      </c>
      <c r="CC479" s="212">
        <f t="shared" si="727"/>
        <v>1</v>
      </c>
      <c r="CD479" s="205">
        <f>IF(CB479="atmospheric",IF(CC479&gt;=1,Coefficients!$T$5,Coefficients!$T$4),Coefficients!$T$3)</f>
        <v>7.35</v>
      </c>
      <c r="CE479" s="136">
        <f>IF(S479&lt;Coefficients!$V$3,Coefficients!$X$3-(Coefficients!$X$4-Coefficients!$X$3)*(Coefficients!$V$3-S479)/(Coefficients!$V$4-Coefficients!$V$3),IF(S479&gt;Coefficients!$V$6,(Coefficients!$X$6-Coefficients!$X$5)*(S479-Coefficients!$V$6)/(Coefficients!$V$6-Coefficients!$V$5)+Coefficients!$X$6,VLOOKUP(S479,Coefficients!$V$3:$X$6,3)))</f>
        <v>5.1999999999999975</v>
      </c>
      <c r="CF479" s="119">
        <f t="shared" si="746"/>
        <v>1.6409601519999992E-4</v>
      </c>
      <c r="CG479" s="136">
        <f>VLOOKUP(CB479,Coefficients!$Z$4:$AD$7,4,FALSE)</f>
        <v>0.26500000000000001</v>
      </c>
      <c r="CH479" s="136">
        <f>VLOOKUP(CB479,Coefficients!$Z$4:$AD$7,2,FALSE)</f>
        <v>0.37</v>
      </c>
      <c r="CI479" s="214">
        <f t="shared" si="728"/>
        <v>6.6816050611456355</v>
      </c>
      <c r="CJ479" s="47">
        <f t="shared" si="729"/>
        <v>0.29303915178068329</v>
      </c>
      <c r="CK479" s="34">
        <v>3.35</v>
      </c>
      <c r="CL479" s="52">
        <f t="shared" si="747"/>
        <v>8.7474373665875613E-2</v>
      </c>
      <c r="CM479" s="204">
        <f>VLOOKUP(N479,Coefficients!$E$12:$I$16,3)</f>
        <v>6.0350000000000001</v>
      </c>
      <c r="CN479" s="205">
        <f t="shared" si="748"/>
        <v>2.5000000000000001E-2</v>
      </c>
      <c r="CO479" s="203">
        <f t="shared" si="749"/>
        <v>5.9632589375000009</v>
      </c>
      <c r="CP479" s="189">
        <f t="shared" si="750"/>
        <v>130.62963557787043</v>
      </c>
      <c r="DV479" s="48">
        <f t="shared" si="730"/>
        <v>4.8617988760590531E-3</v>
      </c>
    </row>
    <row r="480" spans="1:126" s="135" customFormat="1" outlineLevel="1">
      <c r="A480" s="133"/>
      <c r="B480" s="56" t="s">
        <v>89</v>
      </c>
      <c r="C480" s="56" t="s">
        <v>196</v>
      </c>
      <c r="D480" s="56">
        <v>2022</v>
      </c>
      <c r="E480" s="57">
        <f>'MIROC(hires) (Wetter)'!N50</f>
        <v>20.048000000000002</v>
      </c>
      <c r="F480" s="57">
        <f>'MIROC(hires) (Wetter)'!T50</f>
        <v>62.45</v>
      </c>
      <c r="G480" s="57">
        <f>'MIROC(hires) (Wetter)'!L50</f>
        <v>425.29999999999995</v>
      </c>
      <c r="H480" s="146">
        <f t="shared" si="700"/>
        <v>2007</v>
      </c>
      <c r="I480" s="141" t="str">
        <f t="shared" si="701"/>
        <v>Pile No 243 @ Berth 107</v>
      </c>
      <c r="J480" s="205" t="str">
        <f t="shared" si="702"/>
        <v>splash</v>
      </c>
      <c r="K480" s="212">
        <f t="shared" si="703"/>
        <v>1</v>
      </c>
      <c r="L480" s="146" t="str">
        <f t="shared" si="704"/>
        <v>C1</v>
      </c>
      <c r="M480" s="146" t="str">
        <f t="shared" si="705"/>
        <v>CB4</v>
      </c>
      <c r="N480" s="146" t="str">
        <f t="shared" si="706"/>
        <v>CL5</v>
      </c>
      <c r="O480" s="146">
        <f t="shared" si="707"/>
        <v>0</v>
      </c>
      <c r="P480" s="146">
        <f t="shared" si="708"/>
        <v>50</v>
      </c>
      <c r="Q480" s="146">
        <f t="shared" si="709"/>
        <v>1200</v>
      </c>
      <c r="R480" s="146">
        <f t="shared" si="710"/>
        <v>60</v>
      </c>
      <c r="S480" s="146">
        <f t="shared" si="711"/>
        <v>0.37</v>
      </c>
      <c r="T480" s="146">
        <f t="shared" si="712"/>
        <v>310</v>
      </c>
      <c r="U480" s="205"/>
      <c r="V480" s="237">
        <f t="shared" si="731"/>
        <v>5.6411092119158977E-2</v>
      </c>
      <c r="W480" s="214">
        <f t="shared" si="732"/>
        <v>1.6913284629220031</v>
      </c>
      <c r="X480" s="205"/>
      <c r="Y480" s="238">
        <f t="shared" si="733"/>
        <v>9.4031783164929453E-2</v>
      </c>
      <c r="Z480" s="214">
        <f t="shared" si="734"/>
        <v>0.31500647360251366</v>
      </c>
      <c r="AA480" s="205"/>
      <c r="AB480" s="207">
        <f>INDEX(Coefficients!$O$3:$O$7,MATCH(S480,Coefficients!$O$3:$O$7))</f>
        <v>0.3</v>
      </c>
      <c r="AC480" s="207">
        <f>INDEX(Coefficients!$O$3:$O$7,MATCH(S480,Coefficients!$O$3:$O$7)+1)</f>
        <v>0.4</v>
      </c>
      <c r="AD480" s="212">
        <f>INDEX(Coefficients!$P$3:$P$7,MATCH(S480,Coefficients!$O$3:$O$7))</f>
        <v>50</v>
      </c>
      <c r="AE480" s="212">
        <f>INDEX(Coefficients!$P$3:$P$7,MATCH(S480,Coefficients!$O$3:$O$7)+1)</f>
        <v>41.8</v>
      </c>
      <c r="AF480" s="212">
        <f t="shared" si="713"/>
        <v>44.26</v>
      </c>
      <c r="AG480" s="136">
        <f t="shared" si="714"/>
        <v>2022</v>
      </c>
      <c r="AH480" s="137">
        <f t="shared" si="715"/>
        <v>20.048000000000002</v>
      </c>
      <c r="AI480" s="207">
        <f t="shared" si="735"/>
        <v>449.58700000000005</v>
      </c>
      <c r="AJ480" s="213">
        <f t="shared" si="736"/>
        <v>19.547260869565218</v>
      </c>
      <c r="AK480" s="136">
        <v>34</v>
      </c>
      <c r="AL480" s="137">
        <f t="shared" si="716"/>
        <v>62.45</v>
      </c>
      <c r="AM480" s="214">
        <f t="shared" si="717"/>
        <v>0.97227354747389749</v>
      </c>
      <c r="AN480" s="207">
        <f>INDEX(Coefficients!$K$3:$K$10,MATCH(S480,Coefficients!$K$3:$K$10))</f>
        <v>0.35</v>
      </c>
      <c r="AO480" s="207">
        <f>INDEX(Coefficients!$K$3:$K$10,MATCH(S480,Coefficients!$K$3:$K$10)+1)</f>
        <v>0.4</v>
      </c>
      <c r="AP480" s="207">
        <f>INDEX(Coefficients!$L$3:$L$10,MATCH(S480,Coefficients!$K$3:$K$10))</f>
        <v>0.19142307491680963</v>
      </c>
      <c r="AQ480" s="207">
        <f>INDEX(Coefficients!$L$3:$L$10,MATCH(S480,Coefficients!$K$3:$K$10)+1)</f>
        <v>0.35425563574488944</v>
      </c>
      <c r="AR480" s="214">
        <f>INDEX(Coefficients!$M$3:$M$10,MATCH(S480,Coefficients!$K$3:$K$10))</f>
        <v>0.20023799980895765</v>
      </c>
      <c r="AS480" s="214">
        <f>INDEX(Coefficients!$M$3:$M$10,MATCH(S480,Coefficients!$K$3:$K$10)+1)</f>
        <v>0.20987997823914079</v>
      </c>
      <c r="AT480" s="92">
        <f t="shared" si="737"/>
        <v>2.5655609924804158E-5</v>
      </c>
      <c r="AU480" s="140">
        <f t="shared" si="718"/>
        <v>0.20409479118103091</v>
      </c>
      <c r="AV480" s="215">
        <f t="shared" si="738"/>
        <v>1.3528847006155289E-5</v>
      </c>
      <c r="AW480" s="118">
        <f t="shared" si="739"/>
        <v>4.2692882383856399E-2</v>
      </c>
      <c r="AX480" s="136">
        <f t="shared" si="719"/>
        <v>0.71366705445737511</v>
      </c>
      <c r="AY480" s="205">
        <f t="shared" si="720"/>
        <v>84.741590689541354</v>
      </c>
      <c r="AZ480" s="137">
        <f t="shared" si="721"/>
        <v>425.29999999999995</v>
      </c>
      <c r="BA480" s="213">
        <f t="shared" si="740"/>
        <v>9070.9499999999989</v>
      </c>
      <c r="BB480" s="228">
        <f t="shared" si="741"/>
        <v>7.4933934782608685E-4</v>
      </c>
      <c r="BC480" s="136" t="str">
        <f t="shared" si="722"/>
        <v>YES</v>
      </c>
      <c r="BD480" s="209">
        <f t="shared" si="723"/>
        <v>2.8205546059579487</v>
      </c>
      <c r="BE480" s="55">
        <f t="shared" si="724"/>
        <v>5.6411092119158977E-2</v>
      </c>
      <c r="BF480" s="126">
        <f t="shared" si="725"/>
        <v>1.6913284629220031</v>
      </c>
      <c r="BG480" s="46">
        <f t="shared" si="742"/>
        <v>-0.78213178687663742</v>
      </c>
      <c r="BH480" s="204">
        <f>VLOOKUP(M480,Coefficients!$E$4:$I$7,3)</f>
        <v>0.43099999999999999</v>
      </c>
      <c r="BI480" s="136">
        <f t="shared" si="743"/>
        <v>2.5000000000000001E-2</v>
      </c>
      <c r="BJ480" s="50">
        <f t="shared" si="744"/>
        <v>0.42612173586956525</v>
      </c>
      <c r="BK480" s="134">
        <f t="shared" si="745"/>
        <v>9.7552638956147479</v>
      </c>
      <c r="BL480" s="46"/>
      <c r="CB480" s="205" t="str">
        <f t="shared" si="726"/>
        <v>splash</v>
      </c>
      <c r="CC480" s="212">
        <f t="shared" si="727"/>
        <v>1</v>
      </c>
      <c r="CD480" s="205">
        <f>IF(CB480="atmospheric",IF(CC480&gt;=1,Coefficients!$T$5,Coefficients!$T$4),Coefficients!$T$3)</f>
        <v>7.35</v>
      </c>
      <c r="CE480" s="136">
        <f>IF(S480&lt;Coefficients!$V$3,Coefficients!$X$3-(Coefficients!$X$4-Coefficients!$X$3)*(Coefficients!$V$3-S480)/(Coefficients!$V$4-Coefficients!$V$3),IF(S480&gt;Coefficients!$V$6,(Coefficients!$X$6-Coefficients!$X$5)*(S480-Coefficients!$V$6)/(Coefficients!$V$6-Coefficients!$V$5)+Coefficients!$X$6,VLOOKUP(S480,Coefficients!$V$3:$X$6,3)))</f>
        <v>5.1999999999999975</v>
      </c>
      <c r="CF480" s="119">
        <f t="shared" si="746"/>
        <v>1.6409601519999992E-4</v>
      </c>
      <c r="CG480" s="136">
        <f>VLOOKUP(CB480,Coefficients!$Z$4:$AD$7,4,FALSE)</f>
        <v>0.26500000000000001</v>
      </c>
      <c r="CH480" s="136">
        <f>VLOOKUP(CB480,Coefficients!$Z$4:$AD$7,2,FALSE)</f>
        <v>0.37</v>
      </c>
      <c r="CI480" s="214">
        <f t="shared" si="728"/>
        <v>6.6815134535640857</v>
      </c>
      <c r="CJ480" s="47">
        <f t="shared" si="729"/>
        <v>0.31500647360251366</v>
      </c>
      <c r="CK480" s="34">
        <v>3.35</v>
      </c>
      <c r="CL480" s="52">
        <f t="shared" si="747"/>
        <v>9.4031783164929453E-2</v>
      </c>
      <c r="CM480" s="204">
        <f>VLOOKUP(N480,Coefficients!$E$12:$I$16,3)</f>
        <v>6.0350000000000001</v>
      </c>
      <c r="CN480" s="205">
        <f t="shared" si="748"/>
        <v>2.5000000000000001E-2</v>
      </c>
      <c r="CO480" s="203">
        <f t="shared" si="749"/>
        <v>5.966692983695653</v>
      </c>
      <c r="CP480" s="189">
        <f t="shared" si="750"/>
        <v>136.59632856156608</v>
      </c>
      <c r="DV480" s="48">
        <f t="shared" si="730"/>
        <v>5.3044355822456177E-3</v>
      </c>
    </row>
    <row r="481" spans="1:126" s="135" customFormat="1" outlineLevel="1">
      <c r="A481" s="133"/>
      <c r="B481" s="56" t="s">
        <v>89</v>
      </c>
      <c r="C481" s="56" t="s">
        <v>196</v>
      </c>
      <c r="D481" s="56">
        <v>2023</v>
      </c>
      <c r="E481" s="57">
        <f>'MIROC(hires) (Wetter)'!N51</f>
        <v>20.102</v>
      </c>
      <c r="F481" s="57">
        <f>'MIROC(hires) (Wetter)'!T51</f>
        <v>62.448437499999997</v>
      </c>
      <c r="G481" s="57">
        <f>'MIROC(hires) (Wetter)'!L51</f>
        <v>428.44999999999993</v>
      </c>
      <c r="H481" s="146">
        <f t="shared" si="700"/>
        <v>2007</v>
      </c>
      <c r="I481" s="141" t="str">
        <f t="shared" si="701"/>
        <v>Pile No 243 @ Berth 107</v>
      </c>
      <c r="J481" s="205" t="str">
        <f t="shared" si="702"/>
        <v>splash</v>
      </c>
      <c r="K481" s="212">
        <f t="shared" si="703"/>
        <v>1</v>
      </c>
      <c r="L481" s="146" t="str">
        <f t="shared" si="704"/>
        <v>C1</v>
      </c>
      <c r="M481" s="146" t="str">
        <f t="shared" si="705"/>
        <v>CB4</v>
      </c>
      <c r="N481" s="146" t="str">
        <f t="shared" si="706"/>
        <v>CL5</v>
      </c>
      <c r="O481" s="146">
        <f t="shared" si="707"/>
        <v>0</v>
      </c>
      <c r="P481" s="146">
        <f t="shared" si="708"/>
        <v>50</v>
      </c>
      <c r="Q481" s="146">
        <f t="shared" si="709"/>
        <v>1200</v>
      </c>
      <c r="R481" s="146">
        <f t="shared" si="710"/>
        <v>60</v>
      </c>
      <c r="S481" s="146">
        <f t="shared" si="711"/>
        <v>0.37</v>
      </c>
      <c r="T481" s="146">
        <f t="shared" si="712"/>
        <v>310</v>
      </c>
      <c r="U481" s="205"/>
      <c r="V481" s="237">
        <f t="shared" si="731"/>
        <v>5.7226106407697798E-2</v>
      </c>
      <c r="W481" s="214">
        <f t="shared" si="732"/>
        <v>1.7320791773489443</v>
      </c>
      <c r="X481" s="205"/>
      <c r="Y481" s="238">
        <f t="shared" si="733"/>
        <v>0.10061634396481824</v>
      </c>
      <c r="Z481" s="214">
        <f t="shared" si="734"/>
        <v>0.33706475228214111</v>
      </c>
      <c r="AA481" s="205"/>
      <c r="AB481" s="207">
        <f>INDEX(Coefficients!$O$3:$O$7,MATCH(S481,Coefficients!$O$3:$O$7))</f>
        <v>0.3</v>
      </c>
      <c r="AC481" s="207">
        <f>INDEX(Coefficients!$O$3:$O$7,MATCH(S481,Coefficients!$O$3:$O$7)+1)</f>
        <v>0.4</v>
      </c>
      <c r="AD481" s="212">
        <f>INDEX(Coefficients!$P$3:$P$7,MATCH(S481,Coefficients!$O$3:$O$7))</f>
        <v>50</v>
      </c>
      <c r="AE481" s="212">
        <f>INDEX(Coefficients!$P$3:$P$7,MATCH(S481,Coefficients!$O$3:$O$7)+1)</f>
        <v>41.8</v>
      </c>
      <c r="AF481" s="212">
        <f t="shared" si="713"/>
        <v>44.26</v>
      </c>
      <c r="AG481" s="136">
        <f t="shared" si="714"/>
        <v>2023</v>
      </c>
      <c r="AH481" s="137">
        <f t="shared" si="715"/>
        <v>20.102</v>
      </c>
      <c r="AI481" s="207">
        <f t="shared" si="735"/>
        <v>469.68900000000002</v>
      </c>
      <c r="AJ481" s="213">
        <f t="shared" si="736"/>
        <v>19.570375000000002</v>
      </c>
      <c r="AK481" s="136">
        <v>35</v>
      </c>
      <c r="AL481" s="137">
        <f t="shared" si="716"/>
        <v>62.448437499999997</v>
      </c>
      <c r="AM481" s="214">
        <f t="shared" si="717"/>
        <v>0.9736723398398156</v>
      </c>
      <c r="AN481" s="207">
        <f>INDEX(Coefficients!$K$3:$K$10,MATCH(S481,Coefficients!$K$3:$K$10))</f>
        <v>0.35</v>
      </c>
      <c r="AO481" s="207">
        <f>INDEX(Coefficients!$K$3:$K$10,MATCH(S481,Coefficients!$K$3:$K$10)+1)</f>
        <v>0.4</v>
      </c>
      <c r="AP481" s="207">
        <f>INDEX(Coefficients!$L$3:$L$10,MATCH(S481,Coefficients!$K$3:$K$10))</f>
        <v>0.19142307491680963</v>
      </c>
      <c r="AQ481" s="207">
        <f>INDEX(Coefficients!$L$3:$L$10,MATCH(S481,Coefficients!$K$3:$K$10)+1)</f>
        <v>0.35425563574488944</v>
      </c>
      <c r="AR481" s="214">
        <f>INDEX(Coefficients!$M$3:$M$10,MATCH(S481,Coefficients!$K$3:$K$10))</f>
        <v>0.20023799980895765</v>
      </c>
      <c r="AS481" s="214">
        <f>INDEX(Coefficients!$M$3:$M$10,MATCH(S481,Coefficients!$K$3:$K$10)+1)</f>
        <v>0.20987997823914079</v>
      </c>
      <c r="AT481" s="92">
        <f t="shared" si="737"/>
        <v>2.5655609924804158E-5</v>
      </c>
      <c r="AU481" s="140">
        <f t="shared" si="718"/>
        <v>0.20409479118103091</v>
      </c>
      <c r="AV481" s="215">
        <f t="shared" si="738"/>
        <v>1.341184169575704E-5</v>
      </c>
      <c r="AW481" s="118">
        <f t="shared" si="739"/>
        <v>4.2323649591671945E-2</v>
      </c>
      <c r="AX481" s="136">
        <f t="shared" si="719"/>
        <v>0.71366705445737511</v>
      </c>
      <c r="AY481" s="205">
        <f t="shared" si="720"/>
        <v>84.741590689541354</v>
      </c>
      <c r="AZ481" s="137">
        <f t="shared" si="721"/>
        <v>428.44999999999993</v>
      </c>
      <c r="BA481" s="213">
        <f t="shared" si="740"/>
        <v>9499.4</v>
      </c>
      <c r="BB481" s="228">
        <f t="shared" si="741"/>
        <v>7.520358333333334E-4</v>
      </c>
      <c r="BC481" s="136" t="str">
        <f t="shared" si="722"/>
        <v>YES</v>
      </c>
      <c r="BD481" s="209">
        <f t="shared" si="723"/>
        <v>2.8613053203848899</v>
      </c>
      <c r="BE481" s="55">
        <f t="shared" si="724"/>
        <v>5.7226106407697798E-2</v>
      </c>
      <c r="BF481" s="126">
        <f t="shared" si="725"/>
        <v>1.7320791773489443</v>
      </c>
      <c r="BG481" s="46">
        <f t="shared" si="742"/>
        <v>-0.78618195802342017</v>
      </c>
      <c r="BH481" s="204">
        <f>VLOOKUP(M481,Coefficients!$E$4:$I$7,3)</f>
        <v>0.43099999999999999</v>
      </c>
      <c r="BI481" s="136">
        <f t="shared" si="743"/>
        <v>2.5000000000000001E-2</v>
      </c>
      <c r="BJ481" s="50">
        <f t="shared" si="744"/>
        <v>0.426370790625</v>
      </c>
      <c r="BK481" s="134">
        <f t="shared" si="745"/>
        <v>10.181634686239748</v>
      </c>
      <c r="BL481" s="46"/>
      <c r="CB481" s="205" t="str">
        <f t="shared" si="726"/>
        <v>splash</v>
      </c>
      <c r="CC481" s="212">
        <f t="shared" si="727"/>
        <v>1</v>
      </c>
      <c r="CD481" s="205">
        <f>IF(CB481="atmospheric",IF(CC481&gt;=1,Coefficients!$T$5,Coefficients!$T$4),Coefficients!$T$3)</f>
        <v>7.35</v>
      </c>
      <c r="CE481" s="136">
        <f>IF(S481&lt;Coefficients!$V$3,Coefficients!$X$3-(Coefficients!$X$4-Coefficients!$X$3)*(Coefficients!$V$3-S481)/(Coefficients!$V$4-Coefficients!$V$3),IF(S481&gt;Coefficients!$V$6,(Coefficients!$X$6-Coefficients!$X$5)*(S481-Coefficients!$V$6)/(Coefficients!$V$6-Coefficients!$V$5)+Coefficients!$X$6,VLOOKUP(S481,Coefficients!$V$3:$X$6,3)))</f>
        <v>5.1999999999999975</v>
      </c>
      <c r="CF481" s="119">
        <f t="shared" si="746"/>
        <v>1.6409601519999992E-4</v>
      </c>
      <c r="CG481" s="136">
        <f>VLOOKUP(CB481,Coefficients!$Z$4:$AD$7,4,FALSE)</f>
        <v>0.26500000000000001</v>
      </c>
      <c r="CH481" s="136">
        <f>VLOOKUP(CB481,Coefficients!$Z$4:$AD$7,2,FALSE)</f>
        <v>0.37</v>
      </c>
      <c r="CI481" s="214">
        <f t="shared" si="728"/>
        <v>6.6813674822628464</v>
      </c>
      <c r="CJ481" s="47">
        <f t="shared" si="729"/>
        <v>0.33706475228214111</v>
      </c>
      <c r="CK481" s="34">
        <v>3.35</v>
      </c>
      <c r="CL481" s="52">
        <f t="shared" si="747"/>
        <v>0.10061634396481824</v>
      </c>
      <c r="CM481" s="204">
        <f>VLOOKUP(N481,Coefficients!$E$12:$I$16,3)</f>
        <v>6.0350000000000001</v>
      </c>
      <c r="CN481" s="205">
        <f t="shared" si="748"/>
        <v>2.5000000000000001E-2</v>
      </c>
      <c r="CO481" s="203">
        <f t="shared" si="749"/>
        <v>5.9701803281250001</v>
      </c>
      <c r="CP481" s="189">
        <f t="shared" si="750"/>
        <v>142.56650888969108</v>
      </c>
      <c r="DV481" s="48">
        <f t="shared" si="730"/>
        <v>5.7578816060842109E-3</v>
      </c>
    </row>
    <row r="482" spans="1:126" s="135" customFormat="1" outlineLevel="1">
      <c r="A482" s="133"/>
      <c r="B482" s="56" t="s">
        <v>89</v>
      </c>
      <c r="C482" s="56" t="s">
        <v>196</v>
      </c>
      <c r="D482" s="56">
        <v>2024</v>
      </c>
      <c r="E482" s="57">
        <f>'MIROC(hires) (Wetter)'!N52</f>
        <v>20.156000000000002</v>
      </c>
      <c r="F482" s="57">
        <f>'MIROC(hires) (Wetter)'!T52</f>
        <v>62.446874999999999</v>
      </c>
      <c r="G482" s="57">
        <f>'MIROC(hires) (Wetter)'!L52</f>
        <v>431.59999999999991</v>
      </c>
      <c r="H482" s="146">
        <f t="shared" si="700"/>
        <v>2007</v>
      </c>
      <c r="I482" s="141" t="str">
        <f t="shared" si="701"/>
        <v>Pile No 243 @ Berth 107</v>
      </c>
      <c r="J482" s="205" t="str">
        <f t="shared" si="702"/>
        <v>splash</v>
      </c>
      <c r="K482" s="212">
        <f t="shared" si="703"/>
        <v>1</v>
      </c>
      <c r="L482" s="146" t="str">
        <f t="shared" si="704"/>
        <v>C1</v>
      </c>
      <c r="M482" s="146" t="str">
        <f t="shared" si="705"/>
        <v>CB4</v>
      </c>
      <c r="N482" s="146" t="str">
        <f t="shared" si="706"/>
        <v>CL5</v>
      </c>
      <c r="O482" s="146">
        <f t="shared" si="707"/>
        <v>0</v>
      </c>
      <c r="P482" s="146">
        <f t="shared" si="708"/>
        <v>50</v>
      </c>
      <c r="Q482" s="146">
        <f t="shared" si="709"/>
        <v>1200</v>
      </c>
      <c r="R482" s="146">
        <f t="shared" si="710"/>
        <v>60</v>
      </c>
      <c r="S482" s="146">
        <f t="shared" si="711"/>
        <v>0.37</v>
      </c>
      <c r="T482" s="146">
        <f t="shared" si="712"/>
        <v>310</v>
      </c>
      <c r="U482" s="205"/>
      <c r="V482" s="237">
        <f t="shared" si="731"/>
        <v>5.8025956010267603E-2</v>
      </c>
      <c r="W482" s="214">
        <f t="shared" si="732"/>
        <v>1.7720716574774344</v>
      </c>
      <c r="X482" s="205"/>
      <c r="Y482" s="238">
        <f t="shared" si="733"/>
        <v>0.1072179156188906</v>
      </c>
      <c r="Z482" s="214">
        <f t="shared" si="734"/>
        <v>0.35918001732328353</v>
      </c>
      <c r="AA482" s="205"/>
      <c r="AB482" s="207">
        <f>INDEX(Coefficients!$O$3:$O$7,MATCH(S482,Coefficients!$O$3:$O$7))</f>
        <v>0.3</v>
      </c>
      <c r="AC482" s="207">
        <f>INDEX(Coefficients!$O$3:$O$7,MATCH(S482,Coefficients!$O$3:$O$7)+1)</f>
        <v>0.4</v>
      </c>
      <c r="AD482" s="212">
        <f>INDEX(Coefficients!$P$3:$P$7,MATCH(S482,Coefficients!$O$3:$O$7))</f>
        <v>50</v>
      </c>
      <c r="AE482" s="212">
        <f>INDEX(Coefficients!$P$3:$P$7,MATCH(S482,Coefficients!$O$3:$O$7)+1)</f>
        <v>41.8</v>
      </c>
      <c r="AF482" s="212">
        <f t="shared" si="713"/>
        <v>44.26</v>
      </c>
      <c r="AG482" s="136">
        <f t="shared" si="714"/>
        <v>2024</v>
      </c>
      <c r="AH482" s="137">
        <f t="shared" si="715"/>
        <v>20.156000000000002</v>
      </c>
      <c r="AI482" s="207">
        <f t="shared" si="735"/>
        <v>489.84500000000003</v>
      </c>
      <c r="AJ482" s="213">
        <f t="shared" si="736"/>
        <v>19.593800000000002</v>
      </c>
      <c r="AK482" s="136">
        <v>36</v>
      </c>
      <c r="AL482" s="137">
        <f t="shared" si="716"/>
        <v>62.446874999999999</v>
      </c>
      <c r="AM482" s="214">
        <f t="shared" si="717"/>
        <v>0.97509177226541532</v>
      </c>
      <c r="AN482" s="207">
        <f>INDEX(Coefficients!$K$3:$K$10,MATCH(S482,Coefficients!$K$3:$K$10))</f>
        <v>0.35</v>
      </c>
      <c r="AO482" s="207">
        <f>INDEX(Coefficients!$K$3:$K$10,MATCH(S482,Coefficients!$K$3:$K$10)+1)</f>
        <v>0.4</v>
      </c>
      <c r="AP482" s="207">
        <f>INDEX(Coefficients!$L$3:$L$10,MATCH(S482,Coefficients!$K$3:$K$10))</f>
        <v>0.19142307491680963</v>
      </c>
      <c r="AQ482" s="207">
        <f>INDEX(Coefficients!$L$3:$L$10,MATCH(S482,Coefficients!$K$3:$K$10)+1)</f>
        <v>0.35425563574488944</v>
      </c>
      <c r="AR482" s="214">
        <f>INDEX(Coefficients!$M$3:$M$10,MATCH(S482,Coefficients!$K$3:$K$10))</f>
        <v>0.20023799980895765</v>
      </c>
      <c r="AS482" s="214">
        <f>INDEX(Coefficients!$M$3:$M$10,MATCH(S482,Coefficients!$K$3:$K$10)+1)</f>
        <v>0.20987997823914079</v>
      </c>
      <c r="AT482" s="92">
        <f t="shared" si="737"/>
        <v>2.5655609924804158E-5</v>
      </c>
      <c r="AU482" s="140">
        <f t="shared" si="718"/>
        <v>0.20409479118103091</v>
      </c>
      <c r="AV482" s="215">
        <f t="shared" si="738"/>
        <v>1.3300564379917586E-5</v>
      </c>
      <c r="AW482" s="118">
        <f t="shared" si="739"/>
        <v>4.1972492589529516E-2</v>
      </c>
      <c r="AX482" s="136">
        <f t="shared" si="719"/>
        <v>0.71366705445737511</v>
      </c>
      <c r="AY482" s="205">
        <f t="shared" si="720"/>
        <v>84.741590689541354</v>
      </c>
      <c r="AZ482" s="137">
        <f t="shared" si="721"/>
        <v>431.59999999999991</v>
      </c>
      <c r="BA482" s="213">
        <f t="shared" si="740"/>
        <v>9931</v>
      </c>
      <c r="BB482" s="228">
        <f t="shared" si="741"/>
        <v>7.5475599999999998E-4</v>
      </c>
      <c r="BC482" s="136" t="str">
        <f t="shared" si="722"/>
        <v>YES</v>
      </c>
      <c r="BD482" s="209">
        <f t="shared" si="723"/>
        <v>2.90129780051338</v>
      </c>
      <c r="BE482" s="55">
        <f t="shared" si="724"/>
        <v>5.8025956010267603E-2</v>
      </c>
      <c r="BF482" s="126">
        <f t="shared" si="725"/>
        <v>1.7720716574774344</v>
      </c>
      <c r="BG482" s="46">
        <f t="shared" si="742"/>
        <v>-0.78997049242466089</v>
      </c>
      <c r="BH482" s="204">
        <f>VLOOKUP(M482,Coefficients!$E$4:$I$7,3)</f>
        <v>0.43099999999999999</v>
      </c>
      <c r="BI482" s="136">
        <f t="shared" si="743"/>
        <v>2.5000000000000001E-2</v>
      </c>
      <c r="BJ482" s="50">
        <f t="shared" si="744"/>
        <v>0.42662319500000001</v>
      </c>
      <c r="BK482" s="134">
        <f t="shared" si="745"/>
        <v>10.608257881239748</v>
      </c>
      <c r="BL482" s="46"/>
      <c r="CB482" s="205" t="str">
        <f t="shared" si="726"/>
        <v>splash</v>
      </c>
      <c r="CC482" s="212">
        <f t="shared" si="727"/>
        <v>1</v>
      </c>
      <c r="CD482" s="205">
        <f>IF(CB482="atmospheric",IF(CC482&gt;=1,Coefficients!$T$5,Coefficients!$T$4),Coefficients!$T$3)</f>
        <v>7.35</v>
      </c>
      <c r="CE482" s="136">
        <f>IF(S482&lt;Coefficients!$V$3,Coefficients!$X$3-(Coefficients!$X$4-Coefficients!$X$3)*(Coefficients!$V$3-S482)/(Coefficients!$V$4-Coefficients!$V$3),IF(S482&gt;Coefficients!$V$6,(Coefficients!$X$6-Coefficients!$X$5)*(S482-Coefficients!$V$6)/(Coefficients!$V$6-Coefficients!$V$5)+Coefficients!$X$6,VLOOKUP(S482,Coefficients!$V$3:$X$6,3)))</f>
        <v>5.1999999999999975</v>
      </c>
      <c r="CF482" s="119">
        <f t="shared" si="746"/>
        <v>1.6409601519999992E-4</v>
      </c>
      <c r="CG482" s="136">
        <f>VLOOKUP(CB482,Coefficients!$Z$4:$AD$7,4,FALSE)</f>
        <v>0.26500000000000001</v>
      </c>
      <c r="CH482" s="136">
        <f>VLOOKUP(CB482,Coefficients!$Z$4:$AD$7,2,FALSE)</f>
        <v>0.37</v>
      </c>
      <c r="CI482" s="214">
        <f t="shared" si="728"/>
        <v>6.6811724466090459</v>
      </c>
      <c r="CJ482" s="47">
        <f t="shared" si="729"/>
        <v>0.35918001732328353</v>
      </c>
      <c r="CK482" s="34">
        <v>3.35</v>
      </c>
      <c r="CL482" s="52">
        <f t="shared" si="747"/>
        <v>0.1072179156188906</v>
      </c>
      <c r="CM482" s="204">
        <f>VLOOKUP(N482,Coefficients!$E$12:$I$16,3)</f>
        <v>6.0350000000000001</v>
      </c>
      <c r="CN482" s="205">
        <f t="shared" si="748"/>
        <v>2.5000000000000001E-2</v>
      </c>
      <c r="CO482" s="203">
        <f t="shared" si="749"/>
        <v>5.9737145750000007</v>
      </c>
      <c r="CP482" s="189">
        <f t="shared" si="750"/>
        <v>148.54022346469108</v>
      </c>
      <c r="DV482" s="48">
        <f t="shared" si="730"/>
        <v>6.2214220552143295E-3</v>
      </c>
    </row>
    <row r="483" spans="1:126" s="135" customFormat="1" outlineLevel="1">
      <c r="A483" s="133"/>
      <c r="B483" s="56" t="s">
        <v>89</v>
      </c>
      <c r="C483" s="56" t="s">
        <v>196</v>
      </c>
      <c r="D483" s="56">
        <v>2025</v>
      </c>
      <c r="E483" s="57">
        <f>'MIROC(hires) (Wetter)'!N53</f>
        <v>20.21</v>
      </c>
      <c r="F483" s="57">
        <f>'MIROC(hires) (Wetter)'!T53</f>
        <v>62.4453125</v>
      </c>
      <c r="G483" s="57">
        <f>'MIROC(hires) (Wetter)'!L53</f>
        <v>434.74999999999989</v>
      </c>
      <c r="H483" s="146">
        <f t="shared" si="700"/>
        <v>2007</v>
      </c>
      <c r="I483" s="141" t="str">
        <f t="shared" si="701"/>
        <v>Pile No 243 @ Berth 107</v>
      </c>
      <c r="J483" s="205" t="str">
        <f t="shared" si="702"/>
        <v>splash</v>
      </c>
      <c r="K483" s="212">
        <f t="shared" si="703"/>
        <v>1</v>
      </c>
      <c r="L483" s="146" t="str">
        <f t="shared" si="704"/>
        <v>C1</v>
      </c>
      <c r="M483" s="146" t="str">
        <f t="shared" si="705"/>
        <v>CB4</v>
      </c>
      <c r="N483" s="146" t="str">
        <f t="shared" si="706"/>
        <v>CL5</v>
      </c>
      <c r="O483" s="146">
        <f t="shared" si="707"/>
        <v>0</v>
      </c>
      <c r="P483" s="146">
        <f t="shared" si="708"/>
        <v>50</v>
      </c>
      <c r="Q483" s="146">
        <f t="shared" si="709"/>
        <v>1200</v>
      </c>
      <c r="R483" s="146">
        <f t="shared" si="710"/>
        <v>60</v>
      </c>
      <c r="S483" s="146">
        <f t="shared" si="711"/>
        <v>0.37</v>
      </c>
      <c r="T483" s="146">
        <f t="shared" si="712"/>
        <v>310</v>
      </c>
      <c r="U483" s="205"/>
      <c r="V483" s="237">
        <f t="shared" si="731"/>
        <v>5.8811730938411577E-2</v>
      </c>
      <c r="W483" s="214">
        <f t="shared" si="732"/>
        <v>1.8113604038846332</v>
      </c>
      <c r="X483" s="205"/>
      <c r="Y483" s="238">
        <f t="shared" si="733"/>
        <v>0.11382768846572436</v>
      </c>
      <c r="Z483" s="214">
        <f t="shared" si="734"/>
        <v>0.3813227563601766</v>
      </c>
      <c r="AA483" s="205"/>
      <c r="AB483" s="207">
        <f>INDEX(Coefficients!$O$3:$O$7,MATCH(S483,Coefficients!$O$3:$O$7))</f>
        <v>0.3</v>
      </c>
      <c r="AC483" s="207">
        <f>INDEX(Coefficients!$O$3:$O$7,MATCH(S483,Coefficients!$O$3:$O$7)+1)</f>
        <v>0.4</v>
      </c>
      <c r="AD483" s="212">
        <f>INDEX(Coefficients!$P$3:$P$7,MATCH(S483,Coefficients!$O$3:$O$7))</f>
        <v>50</v>
      </c>
      <c r="AE483" s="212">
        <f>INDEX(Coefficients!$P$3:$P$7,MATCH(S483,Coefficients!$O$3:$O$7)+1)</f>
        <v>41.8</v>
      </c>
      <c r="AF483" s="212">
        <f t="shared" si="713"/>
        <v>44.26</v>
      </c>
      <c r="AG483" s="136">
        <f t="shared" si="714"/>
        <v>2025</v>
      </c>
      <c r="AH483" s="137">
        <f t="shared" si="715"/>
        <v>20.21</v>
      </c>
      <c r="AI483" s="207">
        <f t="shared" si="735"/>
        <v>510.05500000000001</v>
      </c>
      <c r="AJ483" s="213">
        <f t="shared" si="736"/>
        <v>19.6175</v>
      </c>
      <c r="AK483" s="136">
        <v>37</v>
      </c>
      <c r="AL483" s="137">
        <f t="shared" si="716"/>
        <v>62.4453125</v>
      </c>
      <c r="AM483" s="214">
        <f t="shared" si="717"/>
        <v>0.97652974232460688</v>
      </c>
      <c r="AN483" s="207">
        <f>INDEX(Coefficients!$K$3:$K$10,MATCH(S483,Coefficients!$K$3:$K$10))</f>
        <v>0.35</v>
      </c>
      <c r="AO483" s="207">
        <f>INDEX(Coefficients!$K$3:$K$10,MATCH(S483,Coefficients!$K$3:$K$10)+1)</f>
        <v>0.4</v>
      </c>
      <c r="AP483" s="207">
        <f>INDEX(Coefficients!$L$3:$L$10,MATCH(S483,Coefficients!$K$3:$K$10))</f>
        <v>0.19142307491680963</v>
      </c>
      <c r="AQ483" s="207">
        <f>INDEX(Coefficients!$L$3:$L$10,MATCH(S483,Coefficients!$K$3:$K$10)+1)</f>
        <v>0.35425563574488944</v>
      </c>
      <c r="AR483" s="214">
        <f>INDEX(Coefficients!$M$3:$M$10,MATCH(S483,Coefficients!$K$3:$K$10))</f>
        <v>0.20023799980895765</v>
      </c>
      <c r="AS483" s="214">
        <f>INDEX(Coefficients!$M$3:$M$10,MATCH(S483,Coefficients!$K$3:$K$10)+1)</f>
        <v>0.20987997823914079</v>
      </c>
      <c r="AT483" s="92">
        <f t="shared" si="737"/>
        <v>2.5655609924804158E-5</v>
      </c>
      <c r="AU483" s="140">
        <f t="shared" si="718"/>
        <v>0.20409479118103091</v>
      </c>
      <c r="AV483" s="215">
        <f t="shared" si="738"/>
        <v>1.3194521765014445E-5</v>
      </c>
      <c r="AW483" s="118">
        <f t="shared" si="739"/>
        <v>4.1637854694395023E-2</v>
      </c>
      <c r="AX483" s="136">
        <f t="shared" si="719"/>
        <v>0.71366705445737511</v>
      </c>
      <c r="AY483" s="205">
        <f t="shared" si="720"/>
        <v>84.741590689541354</v>
      </c>
      <c r="AZ483" s="137">
        <f t="shared" si="721"/>
        <v>434.74999999999989</v>
      </c>
      <c r="BA483" s="213">
        <f t="shared" si="740"/>
        <v>10365.75</v>
      </c>
      <c r="BB483" s="228">
        <f t="shared" si="741"/>
        <v>7.5749711538461537E-4</v>
      </c>
      <c r="BC483" s="136" t="str">
        <f t="shared" si="722"/>
        <v>YES</v>
      </c>
      <c r="BD483" s="209">
        <f t="shared" si="723"/>
        <v>2.9405865469205787</v>
      </c>
      <c r="BE483" s="55">
        <f t="shared" si="724"/>
        <v>5.8811730938411577E-2</v>
      </c>
      <c r="BF483" s="126">
        <f t="shared" si="725"/>
        <v>1.8113604038846332</v>
      </c>
      <c r="BG483" s="46">
        <f t="shared" si="742"/>
        <v>-0.79352339973586927</v>
      </c>
      <c r="BH483" s="204">
        <f>VLOOKUP(M483,Coefficients!$E$4:$I$7,3)</f>
        <v>0.43099999999999999</v>
      </c>
      <c r="BI483" s="136">
        <f t="shared" si="743"/>
        <v>2.5000000000000001E-2</v>
      </c>
      <c r="BJ483" s="50">
        <f t="shared" si="744"/>
        <v>0.4268785625</v>
      </c>
      <c r="BK483" s="134">
        <f t="shared" si="745"/>
        <v>11.035136443739749</v>
      </c>
      <c r="BL483" s="46"/>
      <c r="CB483" s="205" t="str">
        <f t="shared" si="726"/>
        <v>splash</v>
      </c>
      <c r="CC483" s="212">
        <f t="shared" si="727"/>
        <v>1</v>
      </c>
      <c r="CD483" s="205">
        <f>IF(CB483="atmospheric",IF(CC483&gt;=1,Coefficients!$T$5,Coefficients!$T$4),Coefficients!$T$3)</f>
        <v>7.35</v>
      </c>
      <c r="CE483" s="136">
        <f>IF(S483&lt;Coefficients!$V$3,Coefficients!$X$3-(Coefficients!$X$4-Coefficients!$X$3)*(Coefficients!$V$3-S483)/(Coefficients!$V$4-Coefficients!$V$3),IF(S483&gt;Coefficients!$V$6,(Coefficients!$X$6-Coefficients!$X$5)*(S483-Coefficients!$V$6)/(Coefficients!$V$6-Coefficients!$V$5)+Coefficients!$X$6,VLOOKUP(S483,Coefficients!$V$3:$X$6,3)))</f>
        <v>5.1999999999999975</v>
      </c>
      <c r="CF483" s="119">
        <f t="shared" si="746"/>
        <v>1.6409601519999992E-4</v>
      </c>
      <c r="CG483" s="136">
        <f>VLOOKUP(CB483,Coefficients!$Z$4:$AD$7,4,FALSE)</f>
        <v>0.26500000000000001</v>
      </c>
      <c r="CH483" s="136">
        <f>VLOOKUP(CB483,Coefficients!$Z$4:$AD$7,2,FALSE)</f>
        <v>0.37</v>
      </c>
      <c r="CI483" s="214">
        <f t="shared" si="728"/>
        <v>6.6809329523522036</v>
      </c>
      <c r="CJ483" s="47">
        <f t="shared" si="729"/>
        <v>0.3813227563601766</v>
      </c>
      <c r="CK483" s="34">
        <v>3.35</v>
      </c>
      <c r="CL483" s="52">
        <f t="shared" si="747"/>
        <v>0.11382768846572436</v>
      </c>
      <c r="CM483" s="204">
        <f>VLOOKUP(N483,Coefficients!$E$12:$I$16,3)</f>
        <v>6.0350000000000001</v>
      </c>
      <c r="CN483" s="205">
        <f t="shared" si="748"/>
        <v>2.5000000000000001E-2</v>
      </c>
      <c r="CO483" s="203">
        <f t="shared" si="749"/>
        <v>5.9772903125000001</v>
      </c>
      <c r="CP483" s="189">
        <f t="shared" si="750"/>
        <v>154.51751377719108</v>
      </c>
      <c r="DV483" s="48">
        <f t="shared" si="730"/>
        <v>6.694403387387516E-3</v>
      </c>
    </row>
    <row r="484" spans="1:126" s="135" customFormat="1" outlineLevel="1">
      <c r="A484" s="133"/>
      <c r="B484" s="56" t="s">
        <v>89</v>
      </c>
      <c r="C484" s="56" t="s">
        <v>196</v>
      </c>
      <c r="D484" s="56">
        <v>2026</v>
      </c>
      <c r="E484" s="57">
        <f>'MIROC(hires) (Wetter)'!N54</f>
        <v>20.264000000000003</v>
      </c>
      <c r="F484" s="57">
        <f>'MIROC(hires) (Wetter)'!T54</f>
        <v>62.443750000000001</v>
      </c>
      <c r="G484" s="57">
        <f>'MIROC(hires) (Wetter)'!L54</f>
        <v>437.89999999999986</v>
      </c>
      <c r="H484" s="146">
        <f t="shared" si="700"/>
        <v>2007</v>
      </c>
      <c r="I484" s="141" t="str">
        <f t="shared" si="701"/>
        <v>Pile No 243 @ Berth 107</v>
      </c>
      <c r="J484" s="205" t="str">
        <f t="shared" si="702"/>
        <v>splash</v>
      </c>
      <c r="K484" s="212">
        <f t="shared" si="703"/>
        <v>1</v>
      </c>
      <c r="L484" s="146" t="str">
        <f t="shared" si="704"/>
        <v>C1</v>
      </c>
      <c r="M484" s="146" t="str">
        <f t="shared" si="705"/>
        <v>CB4</v>
      </c>
      <c r="N484" s="146" t="str">
        <f t="shared" si="706"/>
        <v>CL5</v>
      </c>
      <c r="O484" s="146">
        <f t="shared" si="707"/>
        <v>0</v>
      </c>
      <c r="P484" s="146">
        <f t="shared" si="708"/>
        <v>50</v>
      </c>
      <c r="Q484" s="146">
        <f t="shared" si="709"/>
        <v>1200</v>
      </c>
      <c r="R484" s="146">
        <f t="shared" si="710"/>
        <v>60</v>
      </c>
      <c r="S484" s="146">
        <f t="shared" si="711"/>
        <v>0.37</v>
      </c>
      <c r="T484" s="146">
        <f t="shared" si="712"/>
        <v>310</v>
      </c>
      <c r="U484" s="205"/>
      <c r="V484" s="237">
        <f t="shared" si="731"/>
        <v>5.9584409509938777E-2</v>
      </c>
      <c r="W484" s="214">
        <f t="shared" si="732"/>
        <v>1.8499943324609933</v>
      </c>
      <c r="X484" s="205"/>
      <c r="Y484" s="238">
        <f t="shared" si="733"/>
        <v>0.12043799279576356</v>
      </c>
      <c r="Z484" s="214">
        <f t="shared" si="734"/>
        <v>0.40346727586580794</v>
      </c>
      <c r="AA484" s="205"/>
      <c r="AB484" s="207">
        <f>INDEX(Coefficients!$O$3:$O$7,MATCH(S484,Coefficients!$O$3:$O$7))</f>
        <v>0.3</v>
      </c>
      <c r="AC484" s="207">
        <f>INDEX(Coefficients!$O$3:$O$7,MATCH(S484,Coefficients!$O$3:$O$7)+1)</f>
        <v>0.4</v>
      </c>
      <c r="AD484" s="212">
        <f>INDEX(Coefficients!$P$3:$P$7,MATCH(S484,Coefficients!$O$3:$O$7))</f>
        <v>50</v>
      </c>
      <c r="AE484" s="212">
        <f>INDEX(Coefficients!$P$3:$P$7,MATCH(S484,Coefficients!$O$3:$O$7)+1)</f>
        <v>41.8</v>
      </c>
      <c r="AF484" s="212">
        <f t="shared" si="713"/>
        <v>44.26</v>
      </c>
      <c r="AG484" s="136">
        <f t="shared" si="714"/>
        <v>2026</v>
      </c>
      <c r="AH484" s="137">
        <f t="shared" si="715"/>
        <v>20.264000000000003</v>
      </c>
      <c r="AI484" s="207">
        <f t="shared" si="735"/>
        <v>530.31899999999996</v>
      </c>
      <c r="AJ484" s="213">
        <f t="shared" si="736"/>
        <v>19.641444444444442</v>
      </c>
      <c r="AK484" s="136">
        <v>38</v>
      </c>
      <c r="AL484" s="137">
        <f t="shared" si="716"/>
        <v>62.443750000000001</v>
      </c>
      <c r="AM484" s="214">
        <f t="shared" si="717"/>
        <v>0.97798446022165098</v>
      </c>
      <c r="AN484" s="207">
        <f>INDEX(Coefficients!$K$3:$K$10,MATCH(S484,Coefficients!$K$3:$K$10))</f>
        <v>0.35</v>
      </c>
      <c r="AO484" s="207">
        <f>INDEX(Coefficients!$K$3:$K$10,MATCH(S484,Coefficients!$K$3:$K$10)+1)</f>
        <v>0.4</v>
      </c>
      <c r="AP484" s="207">
        <f>INDEX(Coefficients!$L$3:$L$10,MATCH(S484,Coefficients!$K$3:$K$10))</f>
        <v>0.19142307491680963</v>
      </c>
      <c r="AQ484" s="207">
        <f>INDEX(Coefficients!$L$3:$L$10,MATCH(S484,Coefficients!$K$3:$K$10)+1)</f>
        <v>0.35425563574488944</v>
      </c>
      <c r="AR484" s="214">
        <f>INDEX(Coefficients!$M$3:$M$10,MATCH(S484,Coefficients!$K$3:$K$10))</f>
        <v>0.20023799980895765</v>
      </c>
      <c r="AS484" s="214">
        <f>INDEX(Coefficients!$M$3:$M$10,MATCH(S484,Coefficients!$K$3:$K$10)+1)</f>
        <v>0.20987997823914079</v>
      </c>
      <c r="AT484" s="92">
        <f t="shared" si="737"/>
        <v>2.5655609924804158E-5</v>
      </c>
      <c r="AU484" s="140">
        <f t="shared" si="718"/>
        <v>0.20409479118103091</v>
      </c>
      <c r="AV484" s="215">
        <f t="shared" si="738"/>
        <v>1.3093279997352535E-5</v>
      </c>
      <c r="AW484" s="118">
        <f t="shared" si="739"/>
        <v>4.1318366797373413E-2</v>
      </c>
      <c r="AX484" s="136">
        <f t="shared" si="719"/>
        <v>0.71366705445737511</v>
      </c>
      <c r="AY484" s="205">
        <f t="shared" si="720"/>
        <v>84.741590689541354</v>
      </c>
      <c r="AZ484" s="137">
        <f t="shared" si="721"/>
        <v>437.89999999999986</v>
      </c>
      <c r="BA484" s="213">
        <f t="shared" si="740"/>
        <v>10803.65</v>
      </c>
      <c r="BB484" s="228">
        <f t="shared" si="741"/>
        <v>7.6025685185185181E-4</v>
      </c>
      <c r="BC484" s="136" t="str">
        <f t="shared" si="722"/>
        <v>YES</v>
      </c>
      <c r="BD484" s="209">
        <f t="shared" si="723"/>
        <v>2.9792204754969389</v>
      </c>
      <c r="BE484" s="55">
        <f t="shared" si="724"/>
        <v>5.9584409509938777E-2</v>
      </c>
      <c r="BF484" s="126">
        <f t="shared" si="725"/>
        <v>1.8499943324609933</v>
      </c>
      <c r="BG484" s="46">
        <f t="shared" si="742"/>
        <v>-0.7968632256754461</v>
      </c>
      <c r="BH484" s="204">
        <f>VLOOKUP(M484,Coefficients!$E$4:$I$7,3)</f>
        <v>0.43099999999999999</v>
      </c>
      <c r="BI484" s="136">
        <f t="shared" si="743"/>
        <v>2.5000000000000001E-2</v>
      </c>
      <c r="BJ484" s="50">
        <f t="shared" si="744"/>
        <v>0.42713656388888882</v>
      </c>
      <c r="BK484" s="134">
        <f t="shared" si="745"/>
        <v>11.462273007628637</v>
      </c>
      <c r="BL484" s="46"/>
      <c r="CB484" s="205" t="str">
        <f t="shared" si="726"/>
        <v>splash</v>
      </c>
      <c r="CC484" s="212">
        <f t="shared" si="727"/>
        <v>1</v>
      </c>
      <c r="CD484" s="205">
        <f>IF(CB484="atmospheric",IF(CC484&gt;=1,Coefficients!$T$5,Coefficients!$T$4),Coefficients!$T$3)</f>
        <v>7.35</v>
      </c>
      <c r="CE484" s="136">
        <f>IF(S484&lt;Coefficients!$V$3,Coefficients!$X$3-(Coefficients!$X$4-Coefficients!$X$3)*(Coefficients!$V$3-S484)/(Coefficients!$V$4-Coefficients!$V$3),IF(S484&gt;Coefficients!$V$6,(Coefficients!$X$6-Coefficients!$X$5)*(S484-Coefficients!$V$6)/(Coefficients!$V$6-Coefficients!$V$5)+Coefficients!$X$6,VLOOKUP(S484,Coefficients!$V$3:$X$6,3)))</f>
        <v>5.1999999999999975</v>
      </c>
      <c r="CF484" s="119">
        <f t="shared" si="746"/>
        <v>1.6409601519999992E-4</v>
      </c>
      <c r="CG484" s="136">
        <f>VLOOKUP(CB484,Coefficients!$Z$4:$AD$7,4,FALSE)</f>
        <v>0.26500000000000001</v>
      </c>
      <c r="CH484" s="136">
        <f>VLOOKUP(CB484,Coefficients!$Z$4:$AD$7,2,FALSE)</f>
        <v>0.37</v>
      </c>
      <c r="CI484" s="214">
        <f t="shared" si="728"/>
        <v>6.6806530259260484</v>
      </c>
      <c r="CJ484" s="47">
        <f t="shared" si="729"/>
        <v>0.40346727586580794</v>
      </c>
      <c r="CK484" s="34">
        <v>3.35</v>
      </c>
      <c r="CL484" s="52">
        <f t="shared" si="747"/>
        <v>0.12043799279576356</v>
      </c>
      <c r="CM484" s="204">
        <f>VLOOKUP(N484,Coefficients!$E$12:$I$16,3)</f>
        <v>6.0350000000000001</v>
      </c>
      <c r="CN484" s="205">
        <f t="shared" si="748"/>
        <v>2.5000000000000001E-2</v>
      </c>
      <c r="CO484" s="203">
        <f t="shared" si="749"/>
        <v>5.9809029305555548</v>
      </c>
      <c r="CP484" s="189">
        <f t="shared" si="750"/>
        <v>160.49841670774663</v>
      </c>
      <c r="DV484" s="48">
        <f t="shared" si="730"/>
        <v>7.1762266832978323E-3</v>
      </c>
    </row>
    <row r="485" spans="1:126" s="135" customFormat="1" outlineLevel="1">
      <c r="A485" s="133"/>
      <c r="B485" s="56" t="s">
        <v>89</v>
      </c>
      <c r="C485" s="56" t="s">
        <v>196</v>
      </c>
      <c r="D485" s="56">
        <v>2027</v>
      </c>
      <c r="E485" s="57">
        <f>'MIROC(hires) (Wetter)'!N55</f>
        <v>20.318000000000001</v>
      </c>
      <c r="F485" s="57">
        <f>'MIROC(hires) (Wetter)'!T55</f>
        <v>62.442187500000003</v>
      </c>
      <c r="G485" s="57">
        <f>'MIROC(hires) (Wetter)'!L55</f>
        <v>441.04999999999984</v>
      </c>
      <c r="H485" s="146">
        <f t="shared" si="700"/>
        <v>2007</v>
      </c>
      <c r="I485" s="141" t="str">
        <f t="shared" si="701"/>
        <v>Pile No 243 @ Berth 107</v>
      </c>
      <c r="J485" s="205" t="str">
        <f t="shared" si="702"/>
        <v>splash</v>
      </c>
      <c r="K485" s="212">
        <f t="shared" si="703"/>
        <v>1</v>
      </c>
      <c r="L485" s="146" t="str">
        <f t="shared" si="704"/>
        <v>C1</v>
      </c>
      <c r="M485" s="146" t="str">
        <f t="shared" si="705"/>
        <v>CB4</v>
      </c>
      <c r="N485" s="146" t="str">
        <f t="shared" si="706"/>
        <v>CL5</v>
      </c>
      <c r="O485" s="146">
        <f t="shared" si="707"/>
        <v>0</v>
      </c>
      <c r="P485" s="146">
        <f t="shared" si="708"/>
        <v>50</v>
      </c>
      <c r="Q485" s="146">
        <f t="shared" si="709"/>
        <v>1200</v>
      </c>
      <c r="R485" s="146">
        <f t="shared" si="710"/>
        <v>60</v>
      </c>
      <c r="S485" s="146">
        <f t="shared" si="711"/>
        <v>0.37</v>
      </c>
      <c r="T485" s="146">
        <f t="shared" si="712"/>
        <v>310</v>
      </c>
      <c r="U485" s="205"/>
      <c r="V485" s="237">
        <f t="shared" si="731"/>
        <v>6.0344873276114867E-2</v>
      </c>
      <c r="W485" s="214">
        <f t="shared" si="732"/>
        <v>1.8880175207697978</v>
      </c>
      <c r="X485" s="205"/>
      <c r="Y485" s="238">
        <f t="shared" si="733"/>
        <v>0.1270422135425362</v>
      </c>
      <c r="Z485" s="214">
        <f t="shared" si="734"/>
        <v>0.42559141536749623</v>
      </c>
      <c r="AA485" s="205"/>
      <c r="AB485" s="207">
        <f>INDEX(Coefficients!$O$3:$O$7,MATCH(S485,Coefficients!$O$3:$O$7))</f>
        <v>0.3</v>
      </c>
      <c r="AC485" s="207">
        <f>INDEX(Coefficients!$O$3:$O$7,MATCH(S485,Coefficients!$O$3:$O$7)+1)</f>
        <v>0.4</v>
      </c>
      <c r="AD485" s="212">
        <f>INDEX(Coefficients!$P$3:$P$7,MATCH(S485,Coefficients!$O$3:$O$7))</f>
        <v>50</v>
      </c>
      <c r="AE485" s="212">
        <f>INDEX(Coefficients!$P$3:$P$7,MATCH(S485,Coefficients!$O$3:$O$7)+1)</f>
        <v>41.8</v>
      </c>
      <c r="AF485" s="212">
        <f t="shared" si="713"/>
        <v>44.26</v>
      </c>
      <c r="AG485" s="136">
        <f t="shared" si="714"/>
        <v>2027</v>
      </c>
      <c r="AH485" s="137">
        <f t="shared" si="715"/>
        <v>20.318000000000001</v>
      </c>
      <c r="AI485" s="207">
        <f t="shared" si="735"/>
        <v>550.63699999999994</v>
      </c>
      <c r="AJ485" s="213">
        <f t="shared" si="736"/>
        <v>19.665607142857141</v>
      </c>
      <c r="AK485" s="136">
        <v>39</v>
      </c>
      <c r="AL485" s="137">
        <f t="shared" si="716"/>
        <v>62.442187500000003</v>
      </c>
      <c r="AM485" s="214">
        <f t="shared" si="717"/>
        <v>0.9794543928463697</v>
      </c>
      <c r="AN485" s="207">
        <f>INDEX(Coefficients!$K$3:$K$10,MATCH(S485,Coefficients!$K$3:$K$10))</f>
        <v>0.35</v>
      </c>
      <c r="AO485" s="207">
        <f>INDEX(Coefficients!$K$3:$K$10,MATCH(S485,Coefficients!$K$3:$K$10)+1)</f>
        <v>0.4</v>
      </c>
      <c r="AP485" s="207">
        <f>INDEX(Coefficients!$L$3:$L$10,MATCH(S485,Coefficients!$K$3:$K$10))</f>
        <v>0.19142307491680963</v>
      </c>
      <c r="AQ485" s="207">
        <f>INDEX(Coefficients!$L$3:$L$10,MATCH(S485,Coefficients!$K$3:$K$10)+1)</f>
        <v>0.35425563574488944</v>
      </c>
      <c r="AR485" s="214">
        <f>INDEX(Coefficients!$M$3:$M$10,MATCH(S485,Coefficients!$K$3:$K$10))</f>
        <v>0.20023799980895765</v>
      </c>
      <c r="AS485" s="214">
        <f>INDEX(Coefficients!$M$3:$M$10,MATCH(S485,Coefficients!$K$3:$K$10)+1)</f>
        <v>0.20987997823914079</v>
      </c>
      <c r="AT485" s="92">
        <f t="shared" si="737"/>
        <v>2.5655609924804158E-5</v>
      </c>
      <c r="AU485" s="140">
        <f t="shared" si="718"/>
        <v>0.20409479118103091</v>
      </c>
      <c r="AV485" s="215">
        <f t="shared" si="738"/>
        <v>1.2996455605356257E-5</v>
      </c>
      <c r="AW485" s="118">
        <f t="shared" si="739"/>
        <v>4.1012818780051259E-2</v>
      </c>
      <c r="AX485" s="136">
        <f t="shared" si="719"/>
        <v>0.71366705445737511</v>
      </c>
      <c r="AY485" s="205">
        <f t="shared" si="720"/>
        <v>84.741590689541354</v>
      </c>
      <c r="AZ485" s="137">
        <f t="shared" si="721"/>
        <v>441.04999999999984</v>
      </c>
      <c r="BA485" s="213">
        <f t="shared" si="740"/>
        <v>11244.699999999999</v>
      </c>
      <c r="BB485" s="228">
        <f t="shared" si="741"/>
        <v>7.6303321428571427E-4</v>
      </c>
      <c r="BC485" s="136" t="str">
        <f t="shared" si="722"/>
        <v>YES</v>
      </c>
      <c r="BD485" s="209">
        <f t="shared" si="723"/>
        <v>3.0172436638057434</v>
      </c>
      <c r="BE485" s="55">
        <f t="shared" si="724"/>
        <v>6.0344873276114867E-2</v>
      </c>
      <c r="BF485" s="126">
        <f t="shared" si="725"/>
        <v>1.8880175207697978</v>
      </c>
      <c r="BG485" s="46">
        <f t="shared" si="742"/>
        <v>-0.80000962239007334</v>
      </c>
      <c r="BH485" s="204">
        <f>VLOOKUP(M485,Coefficients!$E$4:$I$7,3)</f>
        <v>0.43099999999999999</v>
      </c>
      <c r="BI485" s="136">
        <f t="shared" si="743"/>
        <v>2.5000000000000001E-2</v>
      </c>
      <c r="BJ485" s="50">
        <f t="shared" si="744"/>
        <v>0.42739691696428567</v>
      </c>
      <c r="BK485" s="134">
        <f t="shared" si="745"/>
        <v>11.889669924592923</v>
      </c>
      <c r="BL485" s="46"/>
      <c r="CB485" s="205" t="str">
        <f t="shared" si="726"/>
        <v>splash</v>
      </c>
      <c r="CC485" s="212">
        <f t="shared" si="727"/>
        <v>1</v>
      </c>
      <c r="CD485" s="205">
        <f>IF(CB485="atmospheric",IF(CC485&gt;=1,Coefficients!$T$5,Coefficients!$T$4),Coefficients!$T$3)</f>
        <v>7.35</v>
      </c>
      <c r="CE485" s="136">
        <f>IF(S485&lt;Coefficients!$V$3,Coefficients!$X$3-(Coefficients!$X$4-Coefficients!$X$3)*(Coefficients!$V$3-S485)/(Coefficients!$V$4-Coefficients!$V$3),IF(S485&gt;Coefficients!$V$6,(Coefficients!$X$6-Coefficients!$X$5)*(S485-Coefficients!$V$6)/(Coefficients!$V$6-Coefficients!$V$5)+Coefficients!$X$6,VLOOKUP(S485,Coefficients!$V$3:$X$6,3)))</f>
        <v>5.1999999999999975</v>
      </c>
      <c r="CF485" s="119">
        <f t="shared" si="746"/>
        <v>1.6409601519999992E-4</v>
      </c>
      <c r="CG485" s="136">
        <f>VLOOKUP(CB485,Coefficients!$Z$4:$AD$7,4,FALSE)</f>
        <v>0.26500000000000001</v>
      </c>
      <c r="CH485" s="136">
        <f>VLOOKUP(CB485,Coefficients!$Z$4:$AD$7,2,FALSE)</f>
        <v>0.37</v>
      </c>
      <c r="CI485" s="214">
        <f t="shared" si="728"/>
        <v>6.6803362063166816</v>
      </c>
      <c r="CJ485" s="47">
        <f t="shared" si="729"/>
        <v>0.42559141536749623</v>
      </c>
      <c r="CK485" s="34">
        <v>3.35</v>
      </c>
      <c r="CL485" s="52">
        <f t="shared" si="747"/>
        <v>0.1270422135425362</v>
      </c>
      <c r="CM485" s="204">
        <f>VLOOKUP(N485,Coefficients!$E$12:$I$16,3)</f>
        <v>6.0350000000000001</v>
      </c>
      <c r="CN485" s="205">
        <f t="shared" si="748"/>
        <v>2.5000000000000001E-2</v>
      </c>
      <c r="CO485" s="203">
        <f t="shared" si="749"/>
        <v>5.9845484776785716</v>
      </c>
      <c r="CP485" s="189">
        <f t="shared" si="750"/>
        <v>166.4829651854252</v>
      </c>
      <c r="DV485" s="48">
        <f t="shared" si="730"/>
        <v>7.6663462769414707E-3</v>
      </c>
    </row>
    <row r="486" spans="1:126" s="135" customFormat="1" outlineLevel="1">
      <c r="A486" s="133"/>
      <c r="B486" s="56" t="s">
        <v>89</v>
      </c>
      <c r="C486" s="56" t="s">
        <v>196</v>
      </c>
      <c r="D486" s="56">
        <v>2028</v>
      </c>
      <c r="E486" s="57">
        <f>'MIROC(hires) (Wetter)'!N56</f>
        <v>20.372000000000003</v>
      </c>
      <c r="F486" s="57">
        <f>'MIROC(hires) (Wetter)'!T56</f>
        <v>62.440624999999997</v>
      </c>
      <c r="G486" s="57">
        <f>'MIROC(hires) (Wetter)'!L56</f>
        <v>444.19999999999982</v>
      </c>
      <c r="H486" s="146">
        <f t="shared" si="700"/>
        <v>2007</v>
      </c>
      <c r="I486" s="141" t="str">
        <f t="shared" si="701"/>
        <v>Pile No 243 @ Berth 107</v>
      </c>
      <c r="J486" s="205" t="str">
        <f t="shared" si="702"/>
        <v>splash</v>
      </c>
      <c r="K486" s="212">
        <f t="shared" si="703"/>
        <v>1</v>
      </c>
      <c r="L486" s="146" t="str">
        <f t="shared" si="704"/>
        <v>C1</v>
      </c>
      <c r="M486" s="146" t="str">
        <f t="shared" si="705"/>
        <v>CB4</v>
      </c>
      <c r="N486" s="146" t="str">
        <f t="shared" si="706"/>
        <v>CL5</v>
      </c>
      <c r="O486" s="146">
        <f t="shared" si="707"/>
        <v>0</v>
      </c>
      <c r="P486" s="146">
        <f t="shared" si="708"/>
        <v>50</v>
      </c>
      <c r="Q486" s="146">
        <f t="shared" si="709"/>
        <v>1200</v>
      </c>
      <c r="R486" s="146">
        <f t="shared" si="710"/>
        <v>60</v>
      </c>
      <c r="S486" s="146">
        <f t="shared" si="711"/>
        <v>0.37</v>
      </c>
      <c r="T486" s="146">
        <f t="shared" si="712"/>
        <v>310</v>
      </c>
      <c r="U486" s="205"/>
      <c r="V486" s="237">
        <f t="shared" si="731"/>
        <v>6.1093919516750174E-2</v>
      </c>
      <c r="W486" s="214">
        <f t="shared" si="732"/>
        <v>1.9254698328015631</v>
      </c>
      <c r="X486" s="205"/>
      <c r="Y486" s="238">
        <f t="shared" si="733"/>
        <v>0.13363456958619657</v>
      </c>
      <c r="Z486" s="214">
        <f t="shared" si="734"/>
        <v>0.44767580811375857</v>
      </c>
      <c r="AA486" s="205"/>
      <c r="AB486" s="207">
        <f>INDEX(Coefficients!$O$3:$O$7,MATCH(S486,Coefficients!$O$3:$O$7))</f>
        <v>0.3</v>
      </c>
      <c r="AC486" s="207">
        <f>INDEX(Coefficients!$O$3:$O$7,MATCH(S486,Coefficients!$O$3:$O$7)+1)</f>
        <v>0.4</v>
      </c>
      <c r="AD486" s="212">
        <f>INDEX(Coefficients!$P$3:$P$7,MATCH(S486,Coefficients!$O$3:$O$7))</f>
        <v>50</v>
      </c>
      <c r="AE486" s="212">
        <f>INDEX(Coefficients!$P$3:$P$7,MATCH(S486,Coefficients!$O$3:$O$7)+1)</f>
        <v>41.8</v>
      </c>
      <c r="AF486" s="212">
        <f t="shared" si="713"/>
        <v>44.26</v>
      </c>
      <c r="AG486" s="136">
        <f t="shared" si="714"/>
        <v>2028</v>
      </c>
      <c r="AH486" s="137">
        <f t="shared" si="715"/>
        <v>20.372000000000003</v>
      </c>
      <c r="AI486" s="207">
        <f t="shared" si="735"/>
        <v>571.0089999999999</v>
      </c>
      <c r="AJ486" s="213">
        <f t="shared" si="736"/>
        <v>19.689965517241376</v>
      </c>
      <c r="AK486" s="136">
        <v>40</v>
      </c>
      <c r="AL486" s="137">
        <f t="shared" si="716"/>
        <v>62.440624999999997</v>
      </c>
      <c r="AM486" s="214">
        <f t="shared" si="717"/>
        <v>0.98093821942786708</v>
      </c>
      <c r="AN486" s="207">
        <f>INDEX(Coefficients!$K$3:$K$10,MATCH(S486,Coefficients!$K$3:$K$10))</f>
        <v>0.35</v>
      </c>
      <c r="AO486" s="207">
        <f>INDEX(Coefficients!$K$3:$K$10,MATCH(S486,Coefficients!$K$3:$K$10)+1)</f>
        <v>0.4</v>
      </c>
      <c r="AP486" s="207">
        <f>INDEX(Coefficients!$L$3:$L$10,MATCH(S486,Coefficients!$K$3:$K$10))</f>
        <v>0.19142307491680963</v>
      </c>
      <c r="AQ486" s="207">
        <f>INDEX(Coefficients!$L$3:$L$10,MATCH(S486,Coefficients!$K$3:$K$10)+1)</f>
        <v>0.35425563574488944</v>
      </c>
      <c r="AR486" s="214">
        <f>INDEX(Coefficients!$M$3:$M$10,MATCH(S486,Coefficients!$K$3:$K$10))</f>
        <v>0.20023799980895765</v>
      </c>
      <c r="AS486" s="214">
        <f>INDEX(Coefficients!$M$3:$M$10,MATCH(S486,Coefficients!$K$3:$K$10)+1)</f>
        <v>0.20987997823914079</v>
      </c>
      <c r="AT486" s="92">
        <f t="shared" si="737"/>
        <v>2.5655609924804158E-5</v>
      </c>
      <c r="AU486" s="140">
        <f t="shared" si="718"/>
        <v>0.20409479118103091</v>
      </c>
      <c r="AV486" s="215">
        <f t="shared" si="738"/>
        <v>1.2903708090730619E-5</v>
      </c>
      <c r="AW486" s="118">
        <f t="shared" si="739"/>
        <v>4.0720136134478745E-2</v>
      </c>
      <c r="AX486" s="136">
        <f t="shared" si="719"/>
        <v>0.71366705445737511</v>
      </c>
      <c r="AY486" s="205">
        <f t="shared" si="720"/>
        <v>84.741590689541354</v>
      </c>
      <c r="AZ486" s="137">
        <f t="shared" si="721"/>
        <v>444.19999999999982</v>
      </c>
      <c r="BA486" s="213">
        <f t="shared" si="740"/>
        <v>11688.899999999998</v>
      </c>
      <c r="BB486" s="228">
        <f t="shared" si="741"/>
        <v>7.6582448275862053E-4</v>
      </c>
      <c r="BC486" s="136" t="str">
        <f t="shared" si="722"/>
        <v>YES</v>
      </c>
      <c r="BD486" s="209">
        <f t="shared" si="723"/>
        <v>3.0546959758375087</v>
      </c>
      <c r="BE486" s="55">
        <f t="shared" si="724"/>
        <v>6.1093919516750174E-2</v>
      </c>
      <c r="BF486" s="126">
        <f t="shared" si="725"/>
        <v>1.9254698328015631</v>
      </c>
      <c r="BG486" s="46">
        <f t="shared" si="742"/>
        <v>-0.80297980817923587</v>
      </c>
      <c r="BH486" s="204">
        <f>VLOOKUP(M486,Coefficients!$E$4:$I$7,3)</f>
        <v>0.43099999999999999</v>
      </c>
      <c r="BI486" s="136">
        <f t="shared" si="743"/>
        <v>2.5000000000000001E-2</v>
      </c>
      <c r="BJ486" s="50">
        <f t="shared" si="744"/>
        <v>0.42765937844827584</v>
      </c>
      <c r="BK486" s="134">
        <f t="shared" si="745"/>
        <v>12.317329303041198</v>
      </c>
      <c r="BL486" s="46"/>
      <c r="CB486" s="205" t="str">
        <f t="shared" si="726"/>
        <v>splash</v>
      </c>
      <c r="CC486" s="212">
        <f t="shared" si="727"/>
        <v>1</v>
      </c>
      <c r="CD486" s="205">
        <f>IF(CB486="atmospheric",IF(CC486&gt;=1,Coefficients!$T$5,Coefficients!$T$4),Coefficients!$T$3)</f>
        <v>7.35</v>
      </c>
      <c r="CE486" s="136">
        <f>IF(S486&lt;Coefficients!$V$3,Coefficients!$X$3-(Coefficients!$X$4-Coefficients!$X$3)*(Coefficients!$V$3-S486)/(Coefficients!$V$4-Coefficients!$V$3),IF(S486&gt;Coefficients!$V$6,(Coefficients!$X$6-Coefficients!$X$5)*(S486-Coefficients!$V$6)/(Coefficients!$V$6-Coefficients!$V$5)+Coefficients!$X$6,VLOOKUP(S486,Coefficients!$V$3:$X$6,3)))</f>
        <v>5.1999999999999975</v>
      </c>
      <c r="CF486" s="119">
        <f t="shared" si="746"/>
        <v>1.6409601519999992E-4</v>
      </c>
      <c r="CG486" s="136">
        <f>VLOOKUP(CB486,Coefficients!$Z$4:$AD$7,4,FALSE)</f>
        <v>0.26500000000000001</v>
      </c>
      <c r="CH486" s="136">
        <f>VLOOKUP(CB486,Coefficients!$Z$4:$AD$7,2,FALSE)</f>
        <v>0.37</v>
      </c>
      <c r="CI486" s="214">
        <f t="shared" si="728"/>
        <v>6.6799856195524656</v>
      </c>
      <c r="CJ486" s="47">
        <f t="shared" si="729"/>
        <v>0.44767580811375857</v>
      </c>
      <c r="CK486" s="34">
        <v>3.35</v>
      </c>
      <c r="CL486" s="52">
        <f t="shared" si="747"/>
        <v>0.13363456958619657</v>
      </c>
      <c r="CM486" s="204">
        <f>VLOOKUP(N486,Coefficients!$E$12:$I$16,3)</f>
        <v>6.0350000000000001</v>
      </c>
      <c r="CN486" s="205">
        <f t="shared" si="748"/>
        <v>2.5000000000000001E-2</v>
      </c>
      <c r="CO486" s="203">
        <f t="shared" si="749"/>
        <v>5.988223547413793</v>
      </c>
      <c r="CP486" s="189">
        <f t="shared" si="750"/>
        <v>172.47118873283898</v>
      </c>
      <c r="DV486" s="48">
        <f t="shared" si="730"/>
        <v>8.1642596389546445E-3</v>
      </c>
    </row>
    <row r="487" spans="1:126" s="135" customFormat="1" outlineLevel="1">
      <c r="A487" s="133"/>
      <c r="B487" s="56" t="s">
        <v>89</v>
      </c>
      <c r="C487" s="56" t="s">
        <v>196</v>
      </c>
      <c r="D487" s="56">
        <v>2028</v>
      </c>
      <c r="E487" s="57">
        <f>'MIROC(hires) (Wetter)'!N57</f>
        <v>20.426000000000002</v>
      </c>
      <c r="F487" s="57">
        <f>'MIROC(hires) (Wetter)'!T57</f>
        <v>62.439062499999999</v>
      </c>
      <c r="G487" s="57">
        <f>'MIROC(hires) (Wetter)'!L57</f>
        <v>447.3499999999998</v>
      </c>
      <c r="H487" s="146">
        <f t="shared" si="700"/>
        <v>2007</v>
      </c>
      <c r="I487" s="141" t="str">
        <f t="shared" si="701"/>
        <v>Pile No 243 @ Berth 107</v>
      </c>
      <c r="J487" s="205" t="str">
        <f t="shared" si="702"/>
        <v>splash</v>
      </c>
      <c r="K487" s="212">
        <f t="shared" si="703"/>
        <v>1</v>
      </c>
      <c r="L487" s="146" t="str">
        <f t="shared" si="704"/>
        <v>C1</v>
      </c>
      <c r="M487" s="146" t="str">
        <f t="shared" si="705"/>
        <v>CB4</v>
      </c>
      <c r="N487" s="146" t="str">
        <f t="shared" si="706"/>
        <v>CL5</v>
      </c>
      <c r="O487" s="146">
        <f t="shared" si="707"/>
        <v>0</v>
      </c>
      <c r="P487" s="146">
        <f t="shared" si="708"/>
        <v>50</v>
      </c>
      <c r="Q487" s="146">
        <f t="shared" si="709"/>
        <v>1200</v>
      </c>
      <c r="R487" s="146">
        <f t="shared" si="710"/>
        <v>60</v>
      </c>
      <c r="S487" s="146">
        <f t="shared" si="711"/>
        <v>0.37</v>
      </c>
      <c r="T487" s="146">
        <f t="shared" si="712"/>
        <v>310</v>
      </c>
      <c r="U487" s="205"/>
      <c r="V487" s="237">
        <f t="shared" si="731"/>
        <v>6.3626058633927327E-2</v>
      </c>
      <c r="W487" s="214">
        <f t="shared" si="732"/>
        <v>2.052076788660421</v>
      </c>
      <c r="X487" s="205"/>
      <c r="Y487" s="238">
        <f t="shared" si="733"/>
        <v>0.1463427864249027</v>
      </c>
      <c r="Z487" s="214">
        <f t="shared" si="734"/>
        <v>0.49024833452342403</v>
      </c>
      <c r="AA487" s="205"/>
      <c r="AB487" s="207">
        <f>INDEX(Coefficients!$O$3:$O$7,MATCH(S487,Coefficients!$O$3:$O$7))</f>
        <v>0.3</v>
      </c>
      <c r="AC487" s="207">
        <f>INDEX(Coefficients!$O$3:$O$7,MATCH(S487,Coefficients!$O$3:$O$7)+1)</f>
        <v>0.4</v>
      </c>
      <c r="AD487" s="212">
        <f>INDEX(Coefficients!$P$3:$P$7,MATCH(S487,Coefficients!$O$3:$O$7))</f>
        <v>50</v>
      </c>
      <c r="AE487" s="212">
        <f>INDEX(Coefficients!$P$3:$P$7,MATCH(S487,Coefficients!$O$3:$O$7)+1)</f>
        <v>41.8</v>
      </c>
      <c r="AF487" s="212">
        <f t="shared" si="713"/>
        <v>44.26</v>
      </c>
      <c r="AG487" s="136">
        <f t="shared" si="714"/>
        <v>2028</v>
      </c>
      <c r="AH487" s="137">
        <f t="shared" si="715"/>
        <v>20.426000000000002</v>
      </c>
      <c r="AI487" s="207">
        <f t="shared" si="735"/>
        <v>591.43499999999995</v>
      </c>
      <c r="AJ487" s="213">
        <f t="shared" si="736"/>
        <v>20.394310344827584</v>
      </c>
      <c r="AK487" s="136">
        <v>41</v>
      </c>
      <c r="AL487" s="137">
        <f t="shared" si="716"/>
        <v>62.439062499999999</v>
      </c>
      <c r="AM487" s="214">
        <f t="shared" si="717"/>
        <v>1.024719146292117</v>
      </c>
      <c r="AN487" s="207">
        <f>INDEX(Coefficients!$K$3:$K$10,MATCH(S487,Coefficients!$K$3:$K$10))</f>
        <v>0.35</v>
      </c>
      <c r="AO487" s="207">
        <f>INDEX(Coefficients!$K$3:$K$10,MATCH(S487,Coefficients!$K$3:$K$10)+1)</f>
        <v>0.4</v>
      </c>
      <c r="AP487" s="207">
        <f>INDEX(Coefficients!$L$3:$L$10,MATCH(S487,Coefficients!$K$3:$K$10))</f>
        <v>0.19142307491680963</v>
      </c>
      <c r="AQ487" s="207">
        <f>INDEX(Coefficients!$L$3:$L$10,MATCH(S487,Coefficients!$K$3:$K$10)+1)</f>
        <v>0.35425563574488944</v>
      </c>
      <c r="AR487" s="214">
        <f>INDEX(Coefficients!$M$3:$M$10,MATCH(S487,Coefficients!$K$3:$K$10))</f>
        <v>0.20023799980895765</v>
      </c>
      <c r="AS487" s="214">
        <f>INDEX(Coefficients!$M$3:$M$10,MATCH(S487,Coefficients!$K$3:$K$10)+1)</f>
        <v>0.20987997823914079</v>
      </c>
      <c r="AT487" s="92">
        <f t="shared" si="737"/>
        <v>2.5655609924804158E-5</v>
      </c>
      <c r="AU487" s="140">
        <f t="shared" si="718"/>
        <v>0.20409479118103091</v>
      </c>
      <c r="AV487" s="215">
        <f t="shared" si="738"/>
        <v>1.2903708090730619E-5</v>
      </c>
      <c r="AW487" s="118">
        <f t="shared" si="739"/>
        <v>4.0720136134478745E-2</v>
      </c>
      <c r="AX487" s="136">
        <f t="shared" si="719"/>
        <v>0.71366705445737511</v>
      </c>
      <c r="AY487" s="205">
        <f t="shared" si="720"/>
        <v>84.741590689541354</v>
      </c>
      <c r="AZ487" s="137">
        <f t="shared" si="721"/>
        <v>447.3499999999998</v>
      </c>
      <c r="BA487" s="213">
        <f t="shared" si="740"/>
        <v>12136.249999999998</v>
      </c>
      <c r="BB487" s="228">
        <f t="shared" si="741"/>
        <v>7.9513362068965511E-4</v>
      </c>
      <c r="BC487" s="136" t="str">
        <f t="shared" si="722"/>
        <v>YES</v>
      </c>
      <c r="BD487" s="209">
        <f t="shared" si="723"/>
        <v>3.1813029316963664</v>
      </c>
      <c r="BE487" s="55">
        <f t="shared" si="724"/>
        <v>6.3626058633927327E-2</v>
      </c>
      <c r="BF487" s="126">
        <f t="shared" si="725"/>
        <v>2.052076788660421</v>
      </c>
      <c r="BG487" s="46">
        <f t="shared" si="742"/>
        <v>-0.79481397860848246</v>
      </c>
      <c r="BH487" s="204">
        <f>VLOOKUP(M487,Coefficients!$E$4:$I$7,3)</f>
        <v>0.43099999999999999</v>
      </c>
      <c r="BI487" s="136">
        <f t="shared" si="743"/>
        <v>7.2999999999999995E-2</v>
      </c>
      <c r="BJ487" s="50">
        <f t="shared" si="744"/>
        <v>0.44340618637931023</v>
      </c>
      <c r="BK487" s="134">
        <f t="shared" si="745"/>
        <v>12.760735489420508</v>
      </c>
      <c r="BL487" s="46"/>
      <c r="CB487" s="205" t="str">
        <f t="shared" si="726"/>
        <v>splash</v>
      </c>
      <c r="CC487" s="212">
        <f t="shared" si="727"/>
        <v>1</v>
      </c>
      <c r="CD487" s="205">
        <f>IF(CB487="atmospheric",IF(CC487&gt;=1,Coefficients!$T$5,Coefficients!$T$4),Coefficients!$T$3)</f>
        <v>7.35</v>
      </c>
      <c r="CE487" s="136">
        <f>IF(S487&lt;Coefficients!$V$3,Coefficients!$X$3-(Coefficients!$X$4-Coefficients!$X$3)*(Coefficients!$V$3-S487)/(Coefficients!$V$4-Coefficients!$V$3),IF(S487&gt;Coefficients!$V$6,(Coefficients!$X$6-Coefficients!$X$5)*(S487-Coefficients!$V$6)/(Coefficients!$V$6-Coefficients!$V$5)+Coefficients!$X$6,VLOOKUP(S487,Coefficients!$V$3:$X$6,3)))</f>
        <v>5.1999999999999975</v>
      </c>
      <c r="CF487" s="119">
        <f t="shared" si="746"/>
        <v>1.6409601519999992E-4</v>
      </c>
      <c r="CG487" s="136">
        <f>VLOOKUP(CB487,Coefficients!$Z$4:$AD$7,4,FALSE)</f>
        <v>0.26500000000000001</v>
      </c>
      <c r="CH487" s="136">
        <f>VLOOKUP(CB487,Coefficients!$Z$4:$AD$7,2,FALSE)</f>
        <v>0.37</v>
      </c>
      <c r="CI487" s="214">
        <f t="shared" si="728"/>
        <v>6.6673418074094881</v>
      </c>
      <c r="CJ487" s="47">
        <f t="shared" si="729"/>
        <v>0.49024833452342403</v>
      </c>
      <c r="CK487" s="34">
        <v>3.35</v>
      </c>
      <c r="CL487" s="52">
        <f t="shared" si="747"/>
        <v>0.1463427864249027</v>
      </c>
      <c r="CM487" s="204">
        <f>VLOOKUP(N487,Coefficients!$E$12:$I$16,3)</f>
        <v>6.0350000000000001</v>
      </c>
      <c r="CN487" s="205">
        <f t="shared" si="748"/>
        <v>7.2999999999999995E-2</v>
      </c>
      <c r="CO487" s="203">
        <f t="shared" si="749"/>
        <v>6.208715393965516</v>
      </c>
      <c r="CP487" s="189">
        <f t="shared" si="750"/>
        <v>178.6799041268045</v>
      </c>
      <c r="DV487" s="48">
        <f t="shared" si="730"/>
        <v>9.3112147097231639E-3</v>
      </c>
    </row>
    <row r="488" spans="1:126" s="135" customFormat="1" outlineLevel="1">
      <c r="A488" s="133"/>
      <c r="B488" s="56" t="s">
        <v>89</v>
      </c>
      <c r="C488" s="56" t="s">
        <v>196</v>
      </c>
      <c r="D488" s="56">
        <v>2030</v>
      </c>
      <c r="E488" s="57">
        <f>'MIROC(hires) (Wetter)'!N58</f>
        <v>20.480000000000004</v>
      </c>
      <c r="F488" s="57">
        <f>'MIROC(hires) (Wetter)'!T58</f>
        <v>62.4375</v>
      </c>
      <c r="G488" s="57">
        <f>'MIROC(hires) (Wetter)'!L58</f>
        <v>450.5</v>
      </c>
      <c r="H488" s="146">
        <f t="shared" si="700"/>
        <v>2007</v>
      </c>
      <c r="I488" s="141" t="str">
        <f t="shared" si="701"/>
        <v>Pile No 243 @ Berth 107</v>
      </c>
      <c r="J488" s="205" t="str">
        <f t="shared" si="702"/>
        <v>splash</v>
      </c>
      <c r="K488" s="212">
        <f t="shared" si="703"/>
        <v>1</v>
      </c>
      <c r="L488" s="146" t="str">
        <f t="shared" si="704"/>
        <v>C1</v>
      </c>
      <c r="M488" s="146" t="str">
        <f t="shared" si="705"/>
        <v>CB4</v>
      </c>
      <c r="N488" s="146" t="str">
        <f t="shared" si="706"/>
        <v>CL5</v>
      </c>
      <c r="O488" s="146">
        <f t="shared" si="707"/>
        <v>0</v>
      </c>
      <c r="P488" s="146">
        <f t="shared" si="708"/>
        <v>50</v>
      </c>
      <c r="Q488" s="146">
        <f t="shared" si="709"/>
        <v>1200</v>
      </c>
      <c r="R488" s="146">
        <f t="shared" si="710"/>
        <v>60</v>
      </c>
      <c r="S488" s="146">
        <f t="shared" si="711"/>
        <v>0.37</v>
      </c>
      <c r="T488" s="146">
        <f t="shared" si="712"/>
        <v>310</v>
      </c>
      <c r="U488" s="205"/>
      <c r="V488" s="237">
        <f t="shared" si="731"/>
        <v>6.2560588733224454E-2</v>
      </c>
      <c r="W488" s="214">
        <f t="shared" si="732"/>
        <v>1.9988032936252769</v>
      </c>
      <c r="X488" s="205"/>
      <c r="Y488" s="238">
        <f t="shared" si="733"/>
        <v>0.14676435049349257</v>
      </c>
      <c r="Z488" s="214">
        <f t="shared" si="734"/>
        <v>0.49166057415320008</v>
      </c>
      <c r="AA488" s="205"/>
      <c r="AB488" s="207">
        <f>INDEX(Coefficients!$O$3:$O$7,MATCH(S488,Coefficients!$O$3:$O$7))</f>
        <v>0.3</v>
      </c>
      <c r="AC488" s="207">
        <f>INDEX(Coefficients!$O$3:$O$7,MATCH(S488,Coefficients!$O$3:$O$7)+1)</f>
        <v>0.4</v>
      </c>
      <c r="AD488" s="212">
        <f>INDEX(Coefficients!$P$3:$P$7,MATCH(S488,Coefficients!$O$3:$O$7))</f>
        <v>50</v>
      </c>
      <c r="AE488" s="212">
        <f>INDEX(Coefficients!$P$3:$P$7,MATCH(S488,Coefficients!$O$3:$O$7)+1)</f>
        <v>41.8</v>
      </c>
      <c r="AF488" s="212">
        <f t="shared" si="713"/>
        <v>44.26</v>
      </c>
      <c r="AG488" s="136">
        <f t="shared" si="714"/>
        <v>2030</v>
      </c>
      <c r="AH488" s="137">
        <f t="shared" si="715"/>
        <v>20.480000000000004</v>
      </c>
      <c r="AI488" s="207">
        <f t="shared" si="735"/>
        <v>611.91499999999996</v>
      </c>
      <c r="AJ488" s="213">
        <f t="shared" si="736"/>
        <v>19.739193548387096</v>
      </c>
      <c r="AK488" s="136">
        <v>42</v>
      </c>
      <c r="AL488" s="137">
        <f t="shared" si="716"/>
        <v>62.4375</v>
      </c>
      <c r="AM488" s="214">
        <f t="shared" si="717"/>
        <v>0.98394312719346699</v>
      </c>
      <c r="AN488" s="207">
        <f>INDEX(Coefficients!$K$3:$K$10,MATCH(S488,Coefficients!$K$3:$K$10))</f>
        <v>0.35</v>
      </c>
      <c r="AO488" s="207">
        <f>INDEX(Coefficients!$K$3:$K$10,MATCH(S488,Coefficients!$K$3:$K$10)+1)</f>
        <v>0.4</v>
      </c>
      <c r="AP488" s="207">
        <f>INDEX(Coefficients!$L$3:$L$10,MATCH(S488,Coefficients!$K$3:$K$10))</f>
        <v>0.19142307491680963</v>
      </c>
      <c r="AQ488" s="207">
        <f>INDEX(Coefficients!$L$3:$L$10,MATCH(S488,Coefficients!$K$3:$K$10)+1)</f>
        <v>0.35425563574488944</v>
      </c>
      <c r="AR488" s="214">
        <f>INDEX(Coefficients!$M$3:$M$10,MATCH(S488,Coefficients!$K$3:$K$10))</f>
        <v>0.20023799980895765</v>
      </c>
      <c r="AS488" s="214">
        <f>INDEX(Coefficients!$M$3:$M$10,MATCH(S488,Coefficients!$K$3:$K$10)+1)</f>
        <v>0.20987997823914079</v>
      </c>
      <c r="AT488" s="92">
        <f t="shared" si="737"/>
        <v>2.5655609924804158E-5</v>
      </c>
      <c r="AU488" s="140">
        <f t="shared" si="718"/>
        <v>0.20409479118103091</v>
      </c>
      <c r="AV488" s="215">
        <f t="shared" si="738"/>
        <v>1.2729260971561098E-5</v>
      </c>
      <c r="AW488" s="118">
        <f t="shared" si="739"/>
        <v>4.0169634651424167E-2</v>
      </c>
      <c r="AX488" s="136">
        <f t="shared" si="719"/>
        <v>0.71366705445737511</v>
      </c>
      <c r="AY488" s="205">
        <f t="shared" si="720"/>
        <v>84.741590689541354</v>
      </c>
      <c r="AZ488" s="137">
        <f t="shared" si="721"/>
        <v>450.5</v>
      </c>
      <c r="BA488" s="213">
        <f t="shared" si="740"/>
        <v>12586.749999999998</v>
      </c>
      <c r="BB488" s="228">
        <f t="shared" si="741"/>
        <v>7.7144596774193536E-4</v>
      </c>
      <c r="BC488" s="136" t="str">
        <f t="shared" si="722"/>
        <v>YES</v>
      </c>
      <c r="BD488" s="209">
        <f t="shared" si="723"/>
        <v>3.1280294366612225</v>
      </c>
      <c r="BE488" s="55">
        <f t="shared" si="724"/>
        <v>6.2560588733224454E-2</v>
      </c>
      <c r="BF488" s="126">
        <f t="shared" si="725"/>
        <v>1.9988032936252769</v>
      </c>
      <c r="BG488" s="46">
        <f t="shared" si="742"/>
        <v>-0.80845042466901829</v>
      </c>
      <c r="BH488" s="204">
        <f>VLOOKUP(M488,Coefficients!$E$4:$I$7,3)</f>
        <v>0.43099999999999999</v>
      </c>
      <c r="BI488" s="136">
        <f t="shared" si="743"/>
        <v>2.5000000000000001E-2</v>
      </c>
      <c r="BJ488" s="50">
        <f t="shared" si="744"/>
        <v>0.42818981048387095</v>
      </c>
      <c r="BK488" s="134">
        <f t="shared" si="745"/>
        <v>13.18892529990438</v>
      </c>
      <c r="BL488" s="46"/>
      <c r="CB488" s="205" t="str">
        <f t="shared" si="726"/>
        <v>splash</v>
      </c>
      <c r="CC488" s="212">
        <f t="shared" si="727"/>
        <v>1</v>
      </c>
      <c r="CD488" s="205">
        <f>IF(CB488="atmospheric",IF(CC488&gt;=1,Coefficients!$T$5,Coefficients!$T$4),Coefficients!$T$3)</f>
        <v>7.35</v>
      </c>
      <c r="CE488" s="136">
        <f>IF(S488&lt;Coefficients!$V$3,Coefficients!$X$3-(Coefficients!$X$4-Coefficients!$X$3)*(Coefficients!$V$3-S488)/(Coefficients!$V$4-Coefficients!$V$3),IF(S488&gt;Coefficients!$V$6,(Coefficients!$X$6-Coefficients!$X$5)*(S488-Coefficients!$V$6)/(Coefficients!$V$6-Coefficients!$V$5)+Coefficients!$X$6,VLOOKUP(S488,Coefficients!$V$3:$X$6,3)))</f>
        <v>5.1999999999999975</v>
      </c>
      <c r="CF488" s="119">
        <f t="shared" si="746"/>
        <v>1.6409601519999992E-4</v>
      </c>
      <c r="CG488" s="136">
        <f>VLOOKUP(CB488,Coefficients!$Z$4:$AD$7,4,FALSE)</f>
        <v>0.26500000000000001</v>
      </c>
      <c r="CH488" s="136">
        <f>VLOOKUP(CB488,Coefficients!$Z$4:$AD$7,2,FALSE)</f>
        <v>0.37</v>
      </c>
      <c r="CI488" s="214">
        <f t="shared" si="728"/>
        <v>6.679193938493909</v>
      </c>
      <c r="CJ488" s="47">
        <f t="shared" si="729"/>
        <v>0.49166057415320008</v>
      </c>
      <c r="CK488" s="34">
        <v>3.35</v>
      </c>
      <c r="CL488" s="52">
        <f t="shared" si="747"/>
        <v>0.14676435049349257</v>
      </c>
      <c r="CM488" s="204">
        <f>VLOOKUP(N488,Coefficients!$E$12:$I$16,3)</f>
        <v>6.0350000000000001</v>
      </c>
      <c r="CN488" s="205">
        <f t="shared" si="748"/>
        <v>2.5000000000000001E-2</v>
      </c>
      <c r="CO488" s="203">
        <f t="shared" si="749"/>
        <v>5.9956508266129029</v>
      </c>
      <c r="CP488" s="189">
        <f t="shared" si="750"/>
        <v>184.67555495341742</v>
      </c>
      <c r="DV488" s="48">
        <f t="shared" si="730"/>
        <v>9.1816641719221961E-3</v>
      </c>
    </row>
    <row r="489" spans="1:126" s="135" customFormat="1" outlineLevel="1">
      <c r="A489" s="133"/>
      <c r="B489" s="56" t="s">
        <v>89</v>
      </c>
      <c r="C489" s="56" t="s">
        <v>196</v>
      </c>
      <c r="D489" s="56">
        <v>2031</v>
      </c>
      <c r="E489" s="57">
        <f>'MIROC(hires) (Wetter)'!N59</f>
        <v>20.528000000000002</v>
      </c>
      <c r="F489" s="57">
        <f>'MIROC(hires) (Wetter)'!T59</f>
        <v>62.435625000000002</v>
      </c>
      <c r="G489" s="57">
        <f>'MIROC(hires) (Wetter)'!L59</f>
        <v>454.15</v>
      </c>
      <c r="H489" s="146">
        <f t="shared" si="700"/>
        <v>2007</v>
      </c>
      <c r="I489" s="141" t="str">
        <f t="shared" si="701"/>
        <v>Pile No 243 @ Berth 107</v>
      </c>
      <c r="J489" s="205" t="str">
        <f t="shared" si="702"/>
        <v>splash</v>
      </c>
      <c r="K489" s="212">
        <f t="shared" si="703"/>
        <v>1</v>
      </c>
      <c r="L489" s="146" t="str">
        <f t="shared" si="704"/>
        <v>C1</v>
      </c>
      <c r="M489" s="146" t="str">
        <f t="shared" si="705"/>
        <v>CB4</v>
      </c>
      <c r="N489" s="146" t="str">
        <f t="shared" si="706"/>
        <v>CL5</v>
      </c>
      <c r="O489" s="146">
        <f t="shared" si="707"/>
        <v>0</v>
      </c>
      <c r="P489" s="146">
        <f t="shared" si="708"/>
        <v>50</v>
      </c>
      <c r="Q489" s="146">
        <f t="shared" si="709"/>
        <v>1200</v>
      </c>
      <c r="R489" s="146">
        <f t="shared" si="710"/>
        <v>60</v>
      </c>
      <c r="S489" s="146">
        <f t="shared" si="711"/>
        <v>0.37</v>
      </c>
      <c r="T489" s="146">
        <f t="shared" si="712"/>
        <v>310</v>
      </c>
      <c r="U489" s="205"/>
      <c r="V489" s="237">
        <f t="shared" si="731"/>
        <v>6.3280316558437938E-2</v>
      </c>
      <c r="W489" s="214">
        <f t="shared" si="732"/>
        <v>2.0347896848859515</v>
      </c>
      <c r="X489" s="205"/>
      <c r="Y489" s="238">
        <f t="shared" si="733"/>
        <v>0.15329009991594694</v>
      </c>
      <c r="Z489" s="214">
        <f t="shared" si="734"/>
        <v>0.51352183471842228</v>
      </c>
      <c r="AA489" s="205"/>
      <c r="AB489" s="207">
        <f>INDEX(Coefficients!$O$3:$O$7,MATCH(S489,Coefficients!$O$3:$O$7))</f>
        <v>0.3</v>
      </c>
      <c r="AC489" s="207">
        <f>INDEX(Coefficients!$O$3:$O$7,MATCH(S489,Coefficients!$O$3:$O$7)+1)</f>
        <v>0.4</v>
      </c>
      <c r="AD489" s="212">
        <f>INDEX(Coefficients!$P$3:$P$7,MATCH(S489,Coefficients!$O$3:$O$7))</f>
        <v>50</v>
      </c>
      <c r="AE489" s="212">
        <f>INDEX(Coefficients!$P$3:$P$7,MATCH(S489,Coefficients!$O$3:$O$7)+1)</f>
        <v>41.8</v>
      </c>
      <c r="AF489" s="212">
        <f t="shared" si="713"/>
        <v>44.26</v>
      </c>
      <c r="AG489" s="136">
        <f t="shared" si="714"/>
        <v>2031</v>
      </c>
      <c r="AH489" s="137">
        <f t="shared" si="715"/>
        <v>20.528000000000002</v>
      </c>
      <c r="AI489" s="207">
        <f t="shared" si="735"/>
        <v>632.44299999999998</v>
      </c>
      <c r="AJ489" s="213">
        <f t="shared" si="736"/>
        <v>19.763843749999999</v>
      </c>
      <c r="AK489" s="136">
        <v>43</v>
      </c>
      <c r="AL489" s="137">
        <f t="shared" si="716"/>
        <v>62.435625000000002</v>
      </c>
      <c r="AM489" s="214">
        <f t="shared" si="717"/>
        <v>0.98545086588908537</v>
      </c>
      <c r="AN489" s="207">
        <f>INDEX(Coefficients!$K$3:$K$10,MATCH(S489,Coefficients!$K$3:$K$10))</f>
        <v>0.35</v>
      </c>
      <c r="AO489" s="207">
        <f>INDEX(Coefficients!$K$3:$K$10,MATCH(S489,Coefficients!$K$3:$K$10)+1)</f>
        <v>0.4</v>
      </c>
      <c r="AP489" s="207">
        <f>INDEX(Coefficients!$L$3:$L$10,MATCH(S489,Coefficients!$K$3:$K$10))</f>
        <v>0.19142307491680963</v>
      </c>
      <c r="AQ489" s="207">
        <f>INDEX(Coefficients!$L$3:$L$10,MATCH(S489,Coefficients!$K$3:$K$10)+1)</f>
        <v>0.35425563574488944</v>
      </c>
      <c r="AR489" s="214">
        <f>INDEX(Coefficients!$M$3:$M$10,MATCH(S489,Coefficients!$K$3:$K$10))</f>
        <v>0.20023799980895765</v>
      </c>
      <c r="AS489" s="214">
        <f>INDEX(Coefficients!$M$3:$M$10,MATCH(S489,Coefficients!$K$3:$K$10)+1)</f>
        <v>0.20987997823914079</v>
      </c>
      <c r="AT489" s="92">
        <f t="shared" si="737"/>
        <v>2.5655609924804158E-5</v>
      </c>
      <c r="AU489" s="140">
        <f t="shared" si="718"/>
        <v>0.20409479118103091</v>
      </c>
      <c r="AV489" s="215">
        <f t="shared" si="738"/>
        <v>1.2647045275752315E-5</v>
      </c>
      <c r="AW489" s="118">
        <f t="shared" si="739"/>
        <v>3.9910187188556538E-2</v>
      </c>
      <c r="AX489" s="136">
        <f t="shared" si="719"/>
        <v>0.71366705445737511</v>
      </c>
      <c r="AY489" s="205">
        <f t="shared" si="720"/>
        <v>84.741590689541354</v>
      </c>
      <c r="AZ489" s="137">
        <f t="shared" si="721"/>
        <v>454.15</v>
      </c>
      <c r="BA489" s="213">
        <f t="shared" si="740"/>
        <v>13040.899999999998</v>
      </c>
      <c r="BB489" s="228">
        <f t="shared" si="741"/>
        <v>7.7430343749999983E-4</v>
      </c>
      <c r="BC489" s="136" t="str">
        <f t="shared" si="722"/>
        <v>YES</v>
      </c>
      <c r="BD489" s="209">
        <f t="shared" si="723"/>
        <v>3.1640158279218968</v>
      </c>
      <c r="BE489" s="55">
        <f t="shared" si="724"/>
        <v>6.3280316558437938E-2</v>
      </c>
      <c r="BF489" s="126">
        <f t="shared" si="725"/>
        <v>2.0347896848859515</v>
      </c>
      <c r="BG489" s="46">
        <f t="shared" si="742"/>
        <v>-0.81097363727491478</v>
      </c>
      <c r="BH489" s="204">
        <f>VLOOKUP(M489,Coefficients!$E$4:$I$7,3)</f>
        <v>0.43099999999999999</v>
      </c>
      <c r="BI489" s="136">
        <f t="shared" si="743"/>
        <v>2.5000000000000001E-2</v>
      </c>
      <c r="BJ489" s="50">
        <f t="shared" si="744"/>
        <v>0.42845541640624996</v>
      </c>
      <c r="BK489" s="134">
        <f t="shared" si="745"/>
        <v>13.617380716310629</v>
      </c>
      <c r="BL489" s="46"/>
      <c r="CB489" s="205" t="str">
        <f t="shared" si="726"/>
        <v>splash</v>
      </c>
      <c r="CC489" s="212">
        <f t="shared" si="727"/>
        <v>1</v>
      </c>
      <c r="CD489" s="205">
        <f>IF(CB489="atmospheric",IF(CC489&gt;=1,Coefficients!$T$5,Coefficients!$T$4),Coefficients!$T$3)</f>
        <v>7.35</v>
      </c>
      <c r="CE489" s="136">
        <f>IF(S489&lt;Coefficients!$V$3,Coefficients!$X$3-(Coefficients!$X$4-Coefficients!$X$3)*(Coefficients!$V$3-S489)/(Coefficients!$V$4-Coefficients!$V$3),IF(S489&gt;Coefficients!$V$6,(Coefficients!$X$6-Coefficients!$X$5)*(S489-Coefficients!$V$6)/(Coefficients!$V$6-Coefficients!$V$5)+Coefficients!$X$6,VLOOKUP(S489,Coefficients!$V$3:$X$6,3)))</f>
        <v>5.1999999999999975</v>
      </c>
      <c r="CF489" s="119">
        <f t="shared" si="746"/>
        <v>1.6409601519999992E-4</v>
      </c>
      <c r="CG489" s="136">
        <f>VLOOKUP(CB489,Coefficients!$Z$4:$AD$7,4,FALSE)</f>
        <v>0.26500000000000001</v>
      </c>
      <c r="CH489" s="136">
        <f>VLOOKUP(CB489,Coefficients!$Z$4:$AD$7,2,FALSE)</f>
        <v>0.37</v>
      </c>
      <c r="CI489" s="214">
        <f t="shared" si="728"/>
        <v>6.6787447159271869</v>
      </c>
      <c r="CJ489" s="47">
        <f t="shared" si="729"/>
        <v>0.51352183471842228</v>
      </c>
      <c r="CK489" s="34">
        <v>3.35</v>
      </c>
      <c r="CL489" s="52">
        <f t="shared" si="747"/>
        <v>0.15329009991594694</v>
      </c>
      <c r="CM489" s="204">
        <f>VLOOKUP(N489,Coefficients!$E$12:$I$16,3)</f>
        <v>6.0350000000000001</v>
      </c>
      <c r="CN489" s="205">
        <f t="shared" si="748"/>
        <v>2.5000000000000001E-2</v>
      </c>
      <c r="CO489" s="203">
        <f t="shared" si="749"/>
        <v>5.9993699257812496</v>
      </c>
      <c r="CP489" s="189">
        <f t="shared" si="750"/>
        <v>190.67492487919867</v>
      </c>
      <c r="DV489" s="48">
        <f t="shared" si="730"/>
        <v>9.7002460479557028E-3</v>
      </c>
    </row>
    <row r="490" spans="1:126" s="135" customFormat="1" outlineLevel="1">
      <c r="A490" s="133"/>
      <c r="B490" s="56" t="s">
        <v>89</v>
      </c>
      <c r="C490" s="56" t="s">
        <v>196</v>
      </c>
      <c r="D490" s="56">
        <v>2032</v>
      </c>
      <c r="E490" s="57">
        <f>'MIROC(hires) (Wetter)'!N60</f>
        <v>20.576000000000001</v>
      </c>
      <c r="F490" s="57">
        <f>'MIROC(hires) (Wetter)'!T60</f>
        <v>62.433750000000003</v>
      </c>
      <c r="G490" s="57">
        <f>'MIROC(hires) (Wetter)'!L60</f>
        <v>457.79999999999995</v>
      </c>
      <c r="H490" s="146">
        <f t="shared" si="700"/>
        <v>2007</v>
      </c>
      <c r="I490" s="141" t="str">
        <f t="shared" si="701"/>
        <v>Pile No 243 @ Berth 107</v>
      </c>
      <c r="J490" s="205" t="str">
        <f t="shared" si="702"/>
        <v>splash</v>
      </c>
      <c r="K490" s="212">
        <f t="shared" si="703"/>
        <v>1</v>
      </c>
      <c r="L490" s="146" t="str">
        <f t="shared" si="704"/>
        <v>C1</v>
      </c>
      <c r="M490" s="146" t="str">
        <f t="shared" si="705"/>
        <v>CB4</v>
      </c>
      <c r="N490" s="146" t="str">
        <f t="shared" si="706"/>
        <v>CL5</v>
      </c>
      <c r="O490" s="146">
        <f t="shared" si="707"/>
        <v>0</v>
      </c>
      <c r="P490" s="146">
        <f t="shared" si="708"/>
        <v>50</v>
      </c>
      <c r="Q490" s="146">
        <f t="shared" si="709"/>
        <v>1200</v>
      </c>
      <c r="R490" s="146">
        <f t="shared" si="710"/>
        <v>60</v>
      </c>
      <c r="S490" s="146">
        <f t="shared" si="711"/>
        <v>0.37</v>
      </c>
      <c r="T490" s="146">
        <f t="shared" si="712"/>
        <v>310</v>
      </c>
      <c r="U490" s="205"/>
      <c r="V490" s="237">
        <f t="shared" si="731"/>
        <v>6.3991943847387059E-2</v>
      </c>
      <c r="W490" s="214">
        <f t="shared" si="732"/>
        <v>2.0703710493334073</v>
      </c>
      <c r="X490" s="205"/>
      <c r="Y490" s="238">
        <f t="shared" si="733"/>
        <v>0.1597841920157724</v>
      </c>
      <c r="Z490" s="214">
        <f t="shared" si="734"/>
        <v>0.53527704325283754</v>
      </c>
      <c r="AA490" s="205"/>
      <c r="AB490" s="207">
        <f>INDEX(Coefficients!$O$3:$O$7,MATCH(S490,Coefficients!$O$3:$O$7))</f>
        <v>0.3</v>
      </c>
      <c r="AC490" s="207">
        <f>INDEX(Coefficients!$O$3:$O$7,MATCH(S490,Coefficients!$O$3:$O$7)+1)</f>
        <v>0.4</v>
      </c>
      <c r="AD490" s="212">
        <f>INDEX(Coefficients!$P$3:$P$7,MATCH(S490,Coefficients!$O$3:$O$7))</f>
        <v>50</v>
      </c>
      <c r="AE490" s="212">
        <f>INDEX(Coefficients!$P$3:$P$7,MATCH(S490,Coefficients!$O$3:$O$7)+1)</f>
        <v>41.8</v>
      </c>
      <c r="AF490" s="212">
        <f t="shared" si="713"/>
        <v>44.26</v>
      </c>
      <c r="AG490" s="136">
        <f t="shared" ref="AG490:AG521" si="751">D490</f>
        <v>2032</v>
      </c>
      <c r="AH490" s="137">
        <f t="shared" ref="AH490:AH521" si="752">E490</f>
        <v>20.576000000000001</v>
      </c>
      <c r="AI490" s="207">
        <f t="shared" si="735"/>
        <v>653.01900000000001</v>
      </c>
      <c r="AJ490" s="213">
        <f t="shared" si="736"/>
        <v>19.788454545454545</v>
      </c>
      <c r="AK490" s="136">
        <v>44</v>
      </c>
      <c r="AL490" s="137">
        <f t="shared" ref="AL490:AL521" si="753">F490</f>
        <v>62.433750000000003</v>
      </c>
      <c r="AM490" s="214">
        <f t="shared" ref="AM490:AM521" si="754">EXP(AF490/RR*(1/293-1/(273+AJ490)))</f>
        <v>0.98695824527699405</v>
      </c>
      <c r="AN490" s="207">
        <f>INDEX(Coefficients!$K$3:$K$10,MATCH(S490,Coefficients!$K$3:$K$10))</f>
        <v>0.35</v>
      </c>
      <c r="AO490" s="207">
        <f>INDEX(Coefficients!$K$3:$K$10,MATCH(S490,Coefficients!$K$3:$K$10)+1)</f>
        <v>0.4</v>
      </c>
      <c r="AP490" s="207">
        <f>INDEX(Coefficients!$L$3:$L$10,MATCH(S490,Coefficients!$K$3:$K$10))</f>
        <v>0.19142307491680963</v>
      </c>
      <c r="AQ490" s="207">
        <f>INDEX(Coefficients!$L$3:$L$10,MATCH(S490,Coefficients!$K$3:$K$10)+1)</f>
        <v>0.35425563574488944</v>
      </c>
      <c r="AR490" s="214">
        <f>INDEX(Coefficients!$M$3:$M$10,MATCH(S490,Coefficients!$K$3:$K$10))</f>
        <v>0.20023799980895765</v>
      </c>
      <c r="AS490" s="214">
        <f>INDEX(Coefficients!$M$3:$M$10,MATCH(S490,Coefficients!$K$3:$K$10)+1)</f>
        <v>0.20987997823914079</v>
      </c>
      <c r="AT490" s="92">
        <f t="shared" si="737"/>
        <v>2.5655609924804158E-5</v>
      </c>
      <c r="AU490" s="140">
        <f t="shared" si="718"/>
        <v>0.20409479118103091</v>
      </c>
      <c r="AV490" s="215">
        <f t="shared" si="738"/>
        <v>1.2567866486422294E-5</v>
      </c>
      <c r="AW490" s="118">
        <f t="shared" si="739"/>
        <v>3.9660323268990834E-2</v>
      </c>
      <c r="AX490" s="136">
        <f t="shared" si="719"/>
        <v>0.71366705445737511</v>
      </c>
      <c r="AY490" s="205">
        <f t="shared" ref="AY490:AY521" si="755">0.75*T490*CaO*AX490*(MCO2_/MCaO)</f>
        <v>84.741590689541354</v>
      </c>
      <c r="AZ490" s="137">
        <f t="shared" ref="AZ490:AZ521" si="756">G490</f>
        <v>457.79999999999995</v>
      </c>
      <c r="BA490" s="213">
        <f t="shared" si="740"/>
        <v>13498.699999999997</v>
      </c>
      <c r="BB490" s="228">
        <f t="shared" si="741"/>
        <v>7.771978787878786E-4</v>
      </c>
      <c r="BC490" s="136" t="str">
        <f t="shared" si="722"/>
        <v>YES</v>
      </c>
      <c r="BD490" s="209">
        <f t="shared" ref="BD490:BD521" si="757">IF(BC490="YES",SQRT((2*AM490*AW490/AY490)*kurban*BB490*(AG490-($C$20-1)))*(1/(AG490-($C$20-1)))^nm*1000,0)</f>
        <v>3.1995971923693527</v>
      </c>
      <c r="BE490" s="55">
        <f t="shared" si="724"/>
        <v>6.3991943847387059E-2</v>
      </c>
      <c r="BF490" s="126">
        <f t="shared" ref="BF490:BF521" si="758">BD490-VLOOKUP($C$20,$AG$458:$BD$528,24)</f>
        <v>2.0703710493334073</v>
      </c>
      <c r="BG490" s="46">
        <f t="shared" si="742"/>
        <v>-0.81336954769142555</v>
      </c>
      <c r="BH490" s="204">
        <f>VLOOKUP(M490,Coefficients!$E$4:$I$7,3)</f>
        <v>0.43099999999999999</v>
      </c>
      <c r="BI490" s="136">
        <f t="shared" si="743"/>
        <v>2.5000000000000001E-2</v>
      </c>
      <c r="BJ490" s="50">
        <f t="shared" si="744"/>
        <v>0.42872059772727272</v>
      </c>
      <c r="BK490" s="134">
        <f t="shared" si="745"/>
        <v>14.046101314037902</v>
      </c>
      <c r="BL490" s="46"/>
      <c r="CB490" s="205" t="str">
        <f t="shared" ref="CB490:CB521" si="759">J490</f>
        <v>splash</v>
      </c>
      <c r="CC490" s="212">
        <f t="shared" ref="CC490:CC521" si="760">K490</f>
        <v>1</v>
      </c>
      <c r="CD490" s="205">
        <f>IF(CB490="atmospheric",IF(CC490&gt;=1,Coefficients!$T$5,Coefficients!$T$4),Coefficients!$T$3)</f>
        <v>7.35</v>
      </c>
      <c r="CE490" s="136">
        <f>IF(S490&lt;Coefficients!$V$3,Coefficients!$X$3-(Coefficients!$X$4-Coefficients!$X$3)*(Coefficients!$V$3-S490)/(Coefficients!$V$4-Coefficients!$V$3),IF(S490&gt;Coefficients!$V$6,(Coefficients!$X$6-Coefficients!$X$5)*(S490-Coefficients!$V$6)/(Coefficients!$V$6-Coefficients!$V$5)+Coefficients!$X$6,VLOOKUP(S490,Coefficients!$V$3:$X$6,3)))</f>
        <v>5.1999999999999975</v>
      </c>
      <c r="CF490" s="119">
        <f t="shared" si="746"/>
        <v>1.6409601519999992E-4</v>
      </c>
      <c r="CG490" s="136">
        <f>VLOOKUP(CB490,Coefficients!$Z$4:$AD$7,4,FALSE)</f>
        <v>0.26500000000000001</v>
      </c>
      <c r="CH490" s="136">
        <f>VLOOKUP(CB490,Coefficients!$Z$4:$AD$7,2,FALSE)</f>
        <v>0.37</v>
      </c>
      <c r="CI490" s="214">
        <f t="shared" ref="CI490:CI521" si="761">CD490*(1-ERF(BD490/(2*(SQRT(CG490*kt*kc*AM490*CF490*10^6*(1/(AG490-($C$20-1)))^CH490*(AG490-($C$20-1)))))))</f>
        <v>6.6782596342849709</v>
      </c>
      <c r="CJ490" s="47">
        <f t="shared" ref="CJ490:CJ521" si="762">CD490*(1-ERF(P490/(2*(SQRT(CG490*kt*kc*AM490*CF490*10^6*(1/(AG490-($C$20-1)))^CH490*(AG490-($C$20-1)))))))</f>
        <v>0.53527704325283754</v>
      </c>
      <c r="CK490" s="34">
        <v>3.35</v>
      </c>
      <c r="CL490" s="52">
        <f t="shared" si="747"/>
        <v>0.1597841920157724</v>
      </c>
      <c r="CM490" s="204">
        <f>VLOOKUP(N490,Coefficients!$E$12:$I$16,3)</f>
        <v>6.0350000000000001</v>
      </c>
      <c r="CN490" s="205">
        <f t="shared" si="748"/>
        <v>2.5000000000000001E-2</v>
      </c>
      <c r="CO490" s="203">
        <f t="shared" si="749"/>
        <v>6.0030830795454548</v>
      </c>
      <c r="CP490" s="189">
        <f t="shared" si="750"/>
        <v>196.67800795874413</v>
      </c>
      <c r="DV490" s="48">
        <f t="shared" si="730"/>
        <v>1.0224901043173419E-2</v>
      </c>
    </row>
    <row r="491" spans="1:126" s="135" customFormat="1" outlineLevel="1">
      <c r="A491" s="133"/>
      <c r="B491" s="56" t="s">
        <v>89</v>
      </c>
      <c r="C491" s="56" t="s">
        <v>196</v>
      </c>
      <c r="D491" s="56">
        <v>2033</v>
      </c>
      <c r="E491" s="57">
        <f>'MIROC(hires) (Wetter)'!N61</f>
        <v>20.624000000000002</v>
      </c>
      <c r="F491" s="57">
        <f>'MIROC(hires) (Wetter)'!T61</f>
        <v>62.431874999999998</v>
      </c>
      <c r="G491" s="57">
        <f>'MIROC(hires) (Wetter)'!L61</f>
        <v>461.44999999999993</v>
      </c>
      <c r="H491" s="146">
        <f t="shared" si="700"/>
        <v>2007</v>
      </c>
      <c r="I491" s="141" t="str">
        <f t="shared" si="701"/>
        <v>Pile No 243 @ Berth 107</v>
      </c>
      <c r="J491" s="205" t="str">
        <f t="shared" si="702"/>
        <v>splash</v>
      </c>
      <c r="K491" s="212">
        <f t="shared" si="703"/>
        <v>1</v>
      </c>
      <c r="L491" s="146" t="str">
        <f t="shared" si="704"/>
        <v>C1</v>
      </c>
      <c r="M491" s="146" t="str">
        <f t="shared" si="705"/>
        <v>CB4</v>
      </c>
      <c r="N491" s="146" t="str">
        <f t="shared" si="706"/>
        <v>CL5</v>
      </c>
      <c r="O491" s="146">
        <f t="shared" si="707"/>
        <v>0</v>
      </c>
      <c r="P491" s="146">
        <f t="shared" si="708"/>
        <v>50</v>
      </c>
      <c r="Q491" s="146">
        <f t="shared" si="709"/>
        <v>1200</v>
      </c>
      <c r="R491" s="146">
        <f t="shared" si="710"/>
        <v>60</v>
      </c>
      <c r="S491" s="146">
        <f t="shared" si="711"/>
        <v>0.37</v>
      </c>
      <c r="T491" s="146">
        <f t="shared" si="712"/>
        <v>310</v>
      </c>
      <c r="U491" s="205"/>
      <c r="V491" s="237">
        <f t="shared" si="731"/>
        <v>6.4695920249480607E-2</v>
      </c>
      <c r="W491" s="214">
        <f t="shared" si="732"/>
        <v>2.1055698694380851</v>
      </c>
      <c r="X491" s="205"/>
      <c r="Y491" s="238">
        <f t="shared" si="733"/>
        <v>0.16624390919048268</v>
      </c>
      <c r="Z491" s="214">
        <f t="shared" si="734"/>
        <v>0.55691709578811699</v>
      </c>
      <c r="AA491" s="205"/>
      <c r="AB491" s="207">
        <f>INDEX(Coefficients!$O$3:$O$7,MATCH(S491,Coefficients!$O$3:$O$7))</f>
        <v>0.3</v>
      </c>
      <c r="AC491" s="207">
        <f>INDEX(Coefficients!$O$3:$O$7,MATCH(S491,Coefficients!$O$3:$O$7)+1)</f>
        <v>0.4</v>
      </c>
      <c r="AD491" s="212">
        <f>INDEX(Coefficients!$P$3:$P$7,MATCH(S491,Coefficients!$O$3:$O$7))</f>
        <v>50</v>
      </c>
      <c r="AE491" s="212">
        <f>INDEX(Coefficients!$P$3:$P$7,MATCH(S491,Coefficients!$O$3:$O$7)+1)</f>
        <v>41.8</v>
      </c>
      <c r="AF491" s="212">
        <f t="shared" si="713"/>
        <v>44.26</v>
      </c>
      <c r="AG491" s="136">
        <f t="shared" si="751"/>
        <v>2033</v>
      </c>
      <c r="AH491" s="137">
        <f t="shared" si="752"/>
        <v>20.624000000000002</v>
      </c>
      <c r="AI491" s="207">
        <f t="shared" si="735"/>
        <v>673.64300000000003</v>
      </c>
      <c r="AJ491" s="213">
        <f t="shared" si="736"/>
        <v>19.813029411764706</v>
      </c>
      <c r="AK491" s="136">
        <v>45</v>
      </c>
      <c r="AL491" s="137">
        <f t="shared" si="753"/>
        <v>62.431874999999998</v>
      </c>
      <c r="AM491" s="214">
        <f t="shared" si="754"/>
        <v>0.98846547132781015</v>
      </c>
      <c r="AN491" s="207">
        <f>INDEX(Coefficients!$K$3:$K$10,MATCH(S491,Coefficients!$K$3:$K$10))</f>
        <v>0.35</v>
      </c>
      <c r="AO491" s="207">
        <f>INDEX(Coefficients!$K$3:$K$10,MATCH(S491,Coefficients!$K$3:$K$10)+1)</f>
        <v>0.4</v>
      </c>
      <c r="AP491" s="207">
        <f>INDEX(Coefficients!$L$3:$L$10,MATCH(S491,Coefficients!$K$3:$K$10))</f>
        <v>0.19142307491680963</v>
      </c>
      <c r="AQ491" s="207">
        <f>INDEX(Coefficients!$L$3:$L$10,MATCH(S491,Coefficients!$K$3:$K$10)+1)</f>
        <v>0.35425563574488944</v>
      </c>
      <c r="AR491" s="214">
        <f>INDEX(Coefficients!$M$3:$M$10,MATCH(S491,Coefficients!$K$3:$K$10))</f>
        <v>0.20023799980895765</v>
      </c>
      <c r="AS491" s="214">
        <f>INDEX(Coefficients!$M$3:$M$10,MATCH(S491,Coefficients!$K$3:$K$10)+1)</f>
        <v>0.20987997823914079</v>
      </c>
      <c r="AT491" s="92">
        <f t="shared" si="737"/>
        <v>2.5655609924804158E-5</v>
      </c>
      <c r="AU491" s="140">
        <f t="shared" si="718"/>
        <v>0.20409479118103091</v>
      </c>
      <c r="AV491" s="215">
        <f t="shared" si="738"/>
        <v>1.2491525361741082E-5</v>
      </c>
      <c r="AW491" s="118">
        <f t="shared" si="739"/>
        <v>3.9419414146758661E-2</v>
      </c>
      <c r="AX491" s="136">
        <f t="shared" si="719"/>
        <v>0.71366705445737511</v>
      </c>
      <c r="AY491" s="205">
        <f t="shared" si="755"/>
        <v>84.741590689541354</v>
      </c>
      <c r="AZ491" s="137">
        <f t="shared" si="756"/>
        <v>461.44999999999993</v>
      </c>
      <c r="BA491" s="213">
        <f t="shared" si="740"/>
        <v>13960.149999999998</v>
      </c>
      <c r="BB491" s="228">
        <f t="shared" si="741"/>
        <v>7.801260294117646E-4</v>
      </c>
      <c r="BC491" s="136" t="str">
        <f t="shared" si="722"/>
        <v>YES</v>
      </c>
      <c r="BD491" s="209">
        <f t="shared" si="757"/>
        <v>3.2347960124740305</v>
      </c>
      <c r="BE491" s="55">
        <f t="shared" si="724"/>
        <v>6.4695920249480607E-2</v>
      </c>
      <c r="BF491" s="126">
        <f t="shared" si="758"/>
        <v>2.1055698694380851</v>
      </c>
      <c r="BG491" s="46">
        <f t="shared" si="742"/>
        <v>-0.81564795357780184</v>
      </c>
      <c r="BH491" s="204">
        <f>VLOOKUP(M491,Coefficients!$E$4:$I$7,3)</f>
        <v>0.43099999999999999</v>
      </c>
      <c r="BI491" s="136">
        <f t="shared" si="743"/>
        <v>2.5000000000000001E-2</v>
      </c>
      <c r="BJ491" s="50">
        <f t="shared" si="744"/>
        <v>0.42898539191176466</v>
      </c>
      <c r="BK491" s="134">
        <f t="shared" si="745"/>
        <v>14.475086705949666</v>
      </c>
      <c r="BL491" s="46"/>
      <c r="CB491" s="205" t="str">
        <f t="shared" si="759"/>
        <v>splash</v>
      </c>
      <c r="CC491" s="212">
        <f t="shared" si="760"/>
        <v>1</v>
      </c>
      <c r="CD491" s="205">
        <f>IF(CB491="atmospheric",IF(CC491&gt;=1,Coefficients!$T$5,Coefficients!$T$4),Coefficients!$T$3)</f>
        <v>7.35</v>
      </c>
      <c r="CE491" s="136">
        <f>IF(S491&lt;Coefficients!$V$3,Coefficients!$X$3-(Coefficients!$X$4-Coefficients!$X$3)*(Coefficients!$V$3-S491)/(Coefficients!$V$4-Coefficients!$V$3),IF(S491&gt;Coefficients!$V$6,(Coefficients!$X$6-Coefficients!$X$5)*(S491-Coefficients!$V$6)/(Coefficients!$V$6-Coefficients!$V$5)+Coefficients!$X$6,VLOOKUP(S491,Coefficients!$V$3:$X$6,3)))</f>
        <v>5.1999999999999975</v>
      </c>
      <c r="CF491" s="119">
        <f t="shared" si="746"/>
        <v>1.6409601519999992E-4</v>
      </c>
      <c r="CG491" s="136">
        <f>VLOOKUP(CB491,Coefficients!$Z$4:$AD$7,4,FALSE)</f>
        <v>0.26500000000000001</v>
      </c>
      <c r="CH491" s="136">
        <f>VLOOKUP(CB491,Coefficients!$Z$4:$AD$7,2,FALSE)</f>
        <v>0.37</v>
      </c>
      <c r="CI491" s="214">
        <f t="shared" si="761"/>
        <v>6.6777416068203435</v>
      </c>
      <c r="CJ491" s="47">
        <f t="shared" si="762"/>
        <v>0.55691709578811699</v>
      </c>
      <c r="CK491" s="34">
        <v>3.35</v>
      </c>
      <c r="CL491" s="52">
        <f t="shared" si="747"/>
        <v>0.16624390919048268</v>
      </c>
      <c r="CM491" s="204">
        <f>VLOOKUP(N491,Coefficients!$E$12:$I$16,3)</f>
        <v>6.0350000000000001</v>
      </c>
      <c r="CN491" s="205">
        <f t="shared" si="748"/>
        <v>2.5000000000000001E-2</v>
      </c>
      <c r="CO491" s="203">
        <f t="shared" si="749"/>
        <v>6.0067908125000002</v>
      </c>
      <c r="CP491" s="189">
        <f t="shared" si="750"/>
        <v>202.68479877124412</v>
      </c>
      <c r="DV491" s="48">
        <f t="shared" si="730"/>
        <v>1.0755302690949363E-2</v>
      </c>
    </row>
    <row r="492" spans="1:126" s="135" customFormat="1" outlineLevel="1">
      <c r="A492" s="133"/>
      <c r="B492" s="56" t="s">
        <v>89</v>
      </c>
      <c r="C492" s="56" t="s">
        <v>196</v>
      </c>
      <c r="D492" s="56">
        <v>2034</v>
      </c>
      <c r="E492" s="57">
        <f>'MIROC(hires) (Wetter)'!N62</f>
        <v>20.672000000000004</v>
      </c>
      <c r="F492" s="57">
        <f>'MIROC(hires) (Wetter)'!T62</f>
        <v>62.43</v>
      </c>
      <c r="G492" s="57">
        <f>'MIROC(hires) (Wetter)'!L62</f>
        <v>465.09999999999991</v>
      </c>
      <c r="H492" s="146">
        <f t="shared" si="700"/>
        <v>2007</v>
      </c>
      <c r="I492" s="141" t="str">
        <f t="shared" si="701"/>
        <v>Pile No 243 @ Berth 107</v>
      </c>
      <c r="J492" s="205" t="str">
        <f t="shared" si="702"/>
        <v>splash</v>
      </c>
      <c r="K492" s="212">
        <f t="shared" si="703"/>
        <v>1</v>
      </c>
      <c r="L492" s="146" t="str">
        <f t="shared" si="704"/>
        <v>C1</v>
      </c>
      <c r="M492" s="146" t="str">
        <f t="shared" si="705"/>
        <v>CB4</v>
      </c>
      <c r="N492" s="146" t="str">
        <f t="shared" si="706"/>
        <v>CL5</v>
      </c>
      <c r="O492" s="146">
        <f t="shared" si="707"/>
        <v>0</v>
      </c>
      <c r="P492" s="146">
        <f t="shared" si="708"/>
        <v>50</v>
      </c>
      <c r="Q492" s="146">
        <f t="shared" si="709"/>
        <v>1200</v>
      </c>
      <c r="R492" s="146">
        <f t="shared" si="710"/>
        <v>60</v>
      </c>
      <c r="S492" s="146">
        <f t="shared" si="711"/>
        <v>0.37</v>
      </c>
      <c r="T492" s="146">
        <f t="shared" si="712"/>
        <v>310</v>
      </c>
      <c r="U492" s="205"/>
      <c r="V492" s="237">
        <f t="shared" si="731"/>
        <v>6.5392660521233867E-2</v>
      </c>
      <c r="W492" s="214">
        <f t="shared" si="732"/>
        <v>2.1404068830257472</v>
      </c>
      <c r="X492" s="205"/>
      <c r="Y492" s="238">
        <f t="shared" si="733"/>
        <v>0.17266695193063547</v>
      </c>
      <c r="Z492" s="214">
        <f t="shared" si="734"/>
        <v>0.57843428896762883</v>
      </c>
      <c r="AA492" s="205"/>
      <c r="AB492" s="207">
        <f>INDEX(Coefficients!$O$3:$O$7,MATCH(S492,Coefficients!$O$3:$O$7))</f>
        <v>0.3</v>
      </c>
      <c r="AC492" s="207">
        <f>INDEX(Coefficients!$O$3:$O$7,MATCH(S492,Coefficients!$O$3:$O$7)+1)</f>
        <v>0.4</v>
      </c>
      <c r="AD492" s="212">
        <f>INDEX(Coefficients!$P$3:$P$7,MATCH(S492,Coefficients!$O$3:$O$7))</f>
        <v>50</v>
      </c>
      <c r="AE492" s="212">
        <f>INDEX(Coefficients!$P$3:$P$7,MATCH(S492,Coefficients!$O$3:$O$7)+1)</f>
        <v>41.8</v>
      </c>
      <c r="AF492" s="212">
        <f t="shared" si="713"/>
        <v>44.26</v>
      </c>
      <c r="AG492" s="136">
        <f t="shared" si="751"/>
        <v>2034</v>
      </c>
      <c r="AH492" s="137">
        <f t="shared" si="752"/>
        <v>20.672000000000004</v>
      </c>
      <c r="AI492" s="207">
        <f t="shared" si="735"/>
        <v>694.31500000000005</v>
      </c>
      <c r="AJ492" s="213">
        <f t="shared" si="736"/>
        <v>19.83757142857143</v>
      </c>
      <c r="AK492" s="136">
        <v>46</v>
      </c>
      <c r="AL492" s="137">
        <f t="shared" si="753"/>
        <v>62.43</v>
      </c>
      <c r="AM492" s="214">
        <f t="shared" si="754"/>
        <v>0.98997272674381376</v>
      </c>
      <c r="AN492" s="207">
        <f>INDEX(Coefficients!$K$3:$K$10,MATCH(S492,Coefficients!$K$3:$K$10))</f>
        <v>0.35</v>
      </c>
      <c r="AO492" s="207">
        <f>INDEX(Coefficients!$K$3:$K$10,MATCH(S492,Coefficients!$K$3:$K$10)+1)</f>
        <v>0.4</v>
      </c>
      <c r="AP492" s="207">
        <f>INDEX(Coefficients!$L$3:$L$10,MATCH(S492,Coefficients!$K$3:$K$10))</f>
        <v>0.19142307491680963</v>
      </c>
      <c r="AQ492" s="207">
        <f>INDEX(Coefficients!$L$3:$L$10,MATCH(S492,Coefficients!$K$3:$K$10)+1)</f>
        <v>0.35425563574488944</v>
      </c>
      <c r="AR492" s="214">
        <f>INDEX(Coefficients!$M$3:$M$10,MATCH(S492,Coefficients!$K$3:$K$10))</f>
        <v>0.20023799980895765</v>
      </c>
      <c r="AS492" s="214">
        <f>INDEX(Coefficients!$M$3:$M$10,MATCH(S492,Coefficients!$K$3:$K$10)+1)</f>
        <v>0.20987997823914079</v>
      </c>
      <c r="AT492" s="92">
        <f t="shared" si="737"/>
        <v>2.5655609924804158E-5</v>
      </c>
      <c r="AU492" s="140">
        <f t="shared" si="718"/>
        <v>0.20409479118103091</v>
      </c>
      <c r="AV492" s="215">
        <f t="shared" si="738"/>
        <v>1.241784111386798E-5</v>
      </c>
      <c r="AW492" s="118">
        <f t="shared" si="739"/>
        <v>3.9186889311008943E-2</v>
      </c>
      <c r="AX492" s="136">
        <f t="shared" si="719"/>
        <v>0.71366705445737511</v>
      </c>
      <c r="AY492" s="205">
        <f t="shared" si="755"/>
        <v>84.741590689541354</v>
      </c>
      <c r="AZ492" s="137">
        <f t="shared" si="756"/>
        <v>465.09999999999991</v>
      </c>
      <c r="BA492" s="213">
        <f t="shared" si="740"/>
        <v>14425.249999999998</v>
      </c>
      <c r="BB492" s="228">
        <f t="shared" si="741"/>
        <v>7.8308499999999988E-4</v>
      </c>
      <c r="BC492" s="136" t="str">
        <f t="shared" si="722"/>
        <v>YES</v>
      </c>
      <c r="BD492" s="209">
        <f t="shared" si="757"/>
        <v>3.269633026061693</v>
      </c>
      <c r="BE492" s="55">
        <f t="shared" si="724"/>
        <v>6.5392660521233867E-2</v>
      </c>
      <c r="BF492" s="126">
        <f t="shared" si="758"/>
        <v>2.1404068830257472</v>
      </c>
      <c r="BG492" s="46">
        <f t="shared" si="742"/>
        <v>-0.81781763695281207</v>
      </c>
      <c r="BH492" s="204">
        <f>VLOOKUP(M492,Coefficients!$E$4:$I$7,3)</f>
        <v>0.43099999999999999</v>
      </c>
      <c r="BI492" s="136">
        <f t="shared" si="743"/>
        <v>2.5000000000000001E-2</v>
      </c>
      <c r="BJ492" s="50">
        <f t="shared" si="744"/>
        <v>0.42924983214285711</v>
      </c>
      <c r="BK492" s="134">
        <f t="shared" si="745"/>
        <v>14.904336538092522</v>
      </c>
      <c r="BL492" s="46"/>
      <c r="CB492" s="205" t="str">
        <f t="shared" si="759"/>
        <v>splash</v>
      </c>
      <c r="CC492" s="212">
        <f t="shared" si="760"/>
        <v>1</v>
      </c>
      <c r="CD492" s="205">
        <f>IF(CB492="atmospheric",IF(CC492&gt;=1,Coefficients!$T$5,Coefficients!$T$4),Coefficients!$T$3)</f>
        <v>7.35</v>
      </c>
      <c r="CE492" s="136">
        <f>IF(S492&lt;Coefficients!$V$3,Coefficients!$X$3-(Coefficients!$X$4-Coefficients!$X$3)*(Coefficients!$V$3-S492)/(Coefficients!$V$4-Coefficients!$V$3),IF(S492&gt;Coefficients!$V$6,(Coefficients!$X$6-Coefficients!$X$5)*(S492-Coefficients!$V$6)/(Coefficients!$V$6-Coefficients!$V$5)+Coefficients!$X$6,VLOOKUP(S492,Coefficients!$V$3:$X$6,3)))</f>
        <v>5.1999999999999975</v>
      </c>
      <c r="CF492" s="119">
        <f t="shared" si="746"/>
        <v>1.6409601519999992E-4</v>
      </c>
      <c r="CG492" s="136">
        <f>VLOOKUP(CB492,Coefficients!$Z$4:$AD$7,4,FALSE)</f>
        <v>0.26500000000000001</v>
      </c>
      <c r="CH492" s="136">
        <f>VLOOKUP(CB492,Coefficients!$Z$4:$AD$7,2,FALSE)</f>
        <v>0.37</v>
      </c>
      <c r="CI492" s="214">
        <f t="shared" si="761"/>
        <v>6.6771932442066451</v>
      </c>
      <c r="CJ492" s="47">
        <f t="shared" si="762"/>
        <v>0.57843428896762883</v>
      </c>
      <c r="CK492" s="34">
        <v>3.35</v>
      </c>
      <c r="CL492" s="52">
        <f t="shared" si="747"/>
        <v>0.17266695193063547</v>
      </c>
      <c r="CM492" s="204">
        <f>VLOOKUP(N492,Coefficients!$E$12:$I$16,3)</f>
        <v>6.0350000000000001</v>
      </c>
      <c r="CN492" s="205">
        <f t="shared" si="748"/>
        <v>2.5000000000000001E-2</v>
      </c>
      <c r="CO492" s="203">
        <f t="shared" si="749"/>
        <v>6.0104935892857139</v>
      </c>
      <c r="CP492" s="189">
        <f t="shared" si="750"/>
        <v>208.69529236052983</v>
      </c>
      <c r="DV492" s="48">
        <f t="shared" si="730"/>
        <v>1.1291151370836252E-2</v>
      </c>
    </row>
    <row r="493" spans="1:126" s="135" customFormat="1" outlineLevel="1">
      <c r="A493" s="133"/>
      <c r="B493" s="56" t="s">
        <v>89</v>
      </c>
      <c r="C493" s="56" t="s">
        <v>196</v>
      </c>
      <c r="D493" s="56">
        <v>2035</v>
      </c>
      <c r="E493" s="57">
        <f>'MIROC(hires) (Wetter)'!N63</f>
        <v>20.720000000000002</v>
      </c>
      <c r="F493" s="57">
        <f>'MIROC(hires) (Wetter)'!T63</f>
        <v>62.428125000000001</v>
      </c>
      <c r="G493" s="57">
        <f>'MIROC(hires) (Wetter)'!L63</f>
        <v>468.74999999999989</v>
      </c>
      <c r="H493" s="146">
        <f t="shared" si="700"/>
        <v>2007</v>
      </c>
      <c r="I493" s="141" t="str">
        <f t="shared" si="701"/>
        <v>Pile No 243 @ Berth 107</v>
      </c>
      <c r="J493" s="205" t="str">
        <f t="shared" si="702"/>
        <v>splash</v>
      </c>
      <c r="K493" s="212">
        <f t="shared" si="703"/>
        <v>1</v>
      </c>
      <c r="L493" s="146" t="str">
        <f t="shared" si="704"/>
        <v>C1</v>
      </c>
      <c r="M493" s="146" t="str">
        <f t="shared" si="705"/>
        <v>CB4</v>
      </c>
      <c r="N493" s="146" t="str">
        <f t="shared" si="706"/>
        <v>CL5</v>
      </c>
      <c r="O493" s="146">
        <f t="shared" si="707"/>
        <v>0</v>
      </c>
      <c r="P493" s="146">
        <f t="shared" si="708"/>
        <v>50</v>
      </c>
      <c r="Q493" s="146">
        <f t="shared" si="709"/>
        <v>1200</v>
      </c>
      <c r="R493" s="146">
        <f t="shared" si="710"/>
        <v>60</v>
      </c>
      <c r="S493" s="146">
        <f t="shared" si="711"/>
        <v>0.37</v>
      </c>
      <c r="T493" s="146">
        <f t="shared" si="712"/>
        <v>310</v>
      </c>
      <c r="U493" s="205"/>
      <c r="V493" s="237">
        <f t="shared" si="731"/>
        <v>6.6082548070511782E-2</v>
      </c>
      <c r="W493" s="214">
        <f t="shared" si="732"/>
        <v>2.1749012604896434</v>
      </c>
      <c r="X493" s="205"/>
      <c r="Y493" s="238">
        <f t="shared" si="733"/>
        <v>0.17905137075708741</v>
      </c>
      <c r="Z493" s="214">
        <f t="shared" si="734"/>
        <v>0.59982209203624282</v>
      </c>
      <c r="AA493" s="205"/>
      <c r="AB493" s="207">
        <f>INDEX(Coefficients!$O$3:$O$7,MATCH(S493,Coefficients!$O$3:$O$7))</f>
        <v>0.3</v>
      </c>
      <c r="AC493" s="207">
        <f>INDEX(Coefficients!$O$3:$O$7,MATCH(S493,Coefficients!$O$3:$O$7)+1)</f>
        <v>0.4</v>
      </c>
      <c r="AD493" s="212">
        <f>INDEX(Coefficients!$P$3:$P$7,MATCH(S493,Coefficients!$O$3:$O$7))</f>
        <v>50</v>
      </c>
      <c r="AE493" s="212">
        <f>INDEX(Coefficients!$P$3:$P$7,MATCH(S493,Coefficients!$O$3:$O$7)+1)</f>
        <v>41.8</v>
      </c>
      <c r="AF493" s="212">
        <f t="shared" si="713"/>
        <v>44.26</v>
      </c>
      <c r="AG493" s="136">
        <f t="shared" si="751"/>
        <v>2035</v>
      </c>
      <c r="AH493" s="137">
        <f t="shared" si="752"/>
        <v>20.720000000000002</v>
      </c>
      <c r="AI493" s="207">
        <f t="shared" si="735"/>
        <v>715.03500000000008</v>
      </c>
      <c r="AJ493" s="213">
        <f t="shared" si="736"/>
        <v>19.862083333333334</v>
      </c>
      <c r="AK493" s="136">
        <v>47</v>
      </c>
      <c r="AL493" s="137">
        <f t="shared" si="753"/>
        <v>62.428125000000001</v>
      </c>
      <c r="AM493" s="214">
        <f t="shared" si="754"/>
        <v>0.99148017418933876</v>
      </c>
      <c r="AN493" s="207">
        <f>INDEX(Coefficients!$K$3:$K$10,MATCH(S493,Coefficients!$K$3:$K$10))</f>
        <v>0.35</v>
      </c>
      <c r="AO493" s="207">
        <f>INDEX(Coefficients!$K$3:$K$10,MATCH(S493,Coefficients!$K$3:$K$10)+1)</f>
        <v>0.4</v>
      </c>
      <c r="AP493" s="207">
        <f>INDEX(Coefficients!$L$3:$L$10,MATCH(S493,Coefficients!$K$3:$K$10))</f>
        <v>0.19142307491680963</v>
      </c>
      <c r="AQ493" s="207">
        <f>INDEX(Coefficients!$L$3:$L$10,MATCH(S493,Coefficients!$K$3:$K$10)+1)</f>
        <v>0.35425563574488944</v>
      </c>
      <c r="AR493" s="214">
        <f>INDEX(Coefficients!$M$3:$M$10,MATCH(S493,Coefficients!$K$3:$K$10))</f>
        <v>0.20023799980895765</v>
      </c>
      <c r="AS493" s="214">
        <f>INDEX(Coefficients!$M$3:$M$10,MATCH(S493,Coefficients!$K$3:$K$10)+1)</f>
        <v>0.20987997823914079</v>
      </c>
      <c r="AT493" s="92">
        <f t="shared" si="737"/>
        <v>2.5655609924804158E-5</v>
      </c>
      <c r="AU493" s="140">
        <f t="shared" si="718"/>
        <v>0.20409479118103091</v>
      </c>
      <c r="AV493" s="215">
        <f t="shared" si="738"/>
        <v>1.234664922916634E-5</v>
      </c>
      <c r="AW493" s="118">
        <f t="shared" si="739"/>
        <v>3.8962229607275925E-2</v>
      </c>
      <c r="AX493" s="136">
        <f t="shared" si="719"/>
        <v>0.71366705445737511</v>
      </c>
      <c r="AY493" s="205">
        <f t="shared" si="755"/>
        <v>84.741590689541354</v>
      </c>
      <c r="AZ493" s="137">
        <f t="shared" si="756"/>
        <v>468.74999999999989</v>
      </c>
      <c r="BA493" s="213">
        <f t="shared" si="740"/>
        <v>14893.999999999998</v>
      </c>
      <c r="BB493" s="228">
        <f t="shared" si="741"/>
        <v>7.8607222222222214E-4</v>
      </c>
      <c r="BC493" s="136" t="str">
        <f t="shared" si="722"/>
        <v>YES</v>
      </c>
      <c r="BD493" s="209">
        <f t="shared" si="757"/>
        <v>3.3041274035255892</v>
      </c>
      <c r="BE493" s="55">
        <f t="shared" si="724"/>
        <v>6.6082548070511782E-2</v>
      </c>
      <c r="BF493" s="126">
        <f t="shared" si="758"/>
        <v>2.1749012604896434</v>
      </c>
      <c r="BG493" s="46">
        <f t="shared" si="742"/>
        <v>-0.81988649522972179</v>
      </c>
      <c r="BH493" s="204">
        <f>VLOOKUP(M493,Coefficients!$E$4:$I$7,3)</f>
        <v>0.43099999999999999</v>
      </c>
      <c r="BI493" s="136">
        <f t="shared" si="743"/>
        <v>2.5000000000000001E-2</v>
      </c>
      <c r="BJ493" s="50">
        <f t="shared" si="744"/>
        <v>0.42951394791666664</v>
      </c>
      <c r="BK493" s="134">
        <f t="shared" si="745"/>
        <v>15.333850486009188</v>
      </c>
      <c r="BL493" s="46"/>
      <c r="CB493" s="205" t="str">
        <f t="shared" si="759"/>
        <v>splash</v>
      </c>
      <c r="CC493" s="212">
        <f t="shared" si="760"/>
        <v>1</v>
      </c>
      <c r="CD493" s="205">
        <f>IF(CB493="atmospheric",IF(CC493&gt;=1,Coefficients!$T$5,Coefficients!$T$4),Coefficients!$T$3)</f>
        <v>7.35</v>
      </c>
      <c r="CE493" s="136">
        <f>IF(S493&lt;Coefficients!$V$3,Coefficients!$X$3-(Coefficients!$X$4-Coefficients!$X$3)*(Coefficients!$V$3-S493)/(Coefficients!$V$4-Coefficients!$V$3),IF(S493&gt;Coefficients!$V$6,(Coefficients!$X$6-Coefficients!$X$5)*(S493-Coefficients!$V$6)/(Coefficients!$V$6-Coefficients!$V$5)+Coefficients!$X$6,VLOOKUP(S493,Coefficients!$V$3:$X$6,3)))</f>
        <v>5.1999999999999975</v>
      </c>
      <c r="CF493" s="119">
        <f t="shared" si="746"/>
        <v>1.6409601519999992E-4</v>
      </c>
      <c r="CG493" s="136">
        <f>VLOOKUP(CB493,Coefficients!$Z$4:$AD$7,4,FALSE)</f>
        <v>0.26500000000000001</v>
      </c>
      <c r="CH493" s="136">
        <f>VLOOKUP(CB493,Coefficients!$Z$4:$AD$7,2,FALSE)</f>
        <v>0.37</v>
      </c>
      <c r="CI493" s="214">
        <f t="shared" si="761"/>
        <v>6.6766168937206354</v>
      </c>
      <c r="CJ493" s="47">
        <f t="shared" si="762"/>
        <v>0.59982209203624282</v>
      </c>
      <c r="CK493" s="34">
        <v>3.35</v>
      </c>
      <c r="CL493" s="52">
        <f t="shared" si="747"/>
        <v>0.17905137075708741</v>
      </c>
      <c r="CM493" s="204">
        <f>VLOOKUP(N493,Coefficients!$E$12:$I$16,3)</f>
        <v>6.0350000000000001</v>
      </c>
      <c r="CN493" s="205">
        <f t="shared" si="748"/>
        <v>2.5000000000000001E-2</v>
      </c>
      <c r="CO493" s="203">
        <f t="shared" si="749"/>
        <v>6.0141918229166667</v>
      </c>
      <c r="CP493" s="189">
        <f t="shared" si="750"/>
        <v>214.70948418344651</v>
      </c>
      <c r="DV493" s="48">
        <f t="shared" si="730"/>
        <v>1.1832170815146256E-2</v>
      </c>
    </row>
    <row r="494" spans="1:126" s="135" customFormat="1" outlineLevel="1">
      <c r="A494" s="133"/>
      <c r="B494" s="56" t="s">
        <v>89</v>
      </c>
      <c r="C494" s="56" t="s">
        <v>196</v>
      </c>
      <c r="D494" s="56">
        <v>2036</v>
      </c>
      <c r="E494" s="57">
        <f>'MIROC(hires) (Wetter)'!N64</f>
        <v>20.768000000000001</v>
      </c>
      <c r="F494" s="57">
        <f>'MIROC(hires) (Wetter)'!T64</f>
        <v>62.426250000000003</v>
      </c>
      <c r="G494" s="57">
        <f>'MIROC(hires) (Wetter)'!L64</f>
        <v>472.39999999999986</v>
      </c>
      <c r="H494" s="146">
        <f t="shared" si="700"/>
        <v>2007</v>
      </c>
      <c r="I494" s="141" t="str">
        <f t="shared" si="701"/>
        <v>Pile No 243 @ Berth 107</v>
      </c>
      <c r="J494" s="205" t="str">
        <f t="shared" si="702"/>
        <v>splash</v>
      </c>
      <c r="K494" s="212">
        <f t="shared" si="703"/>
        <v>1</v>
      </c>
      <c r="L494" s="146" t="str">
        <f t="shared" si="704"/>
        <v>C1</v>
      </c>
      <c r="M494" s="146" t="str">
        <f t="shared" si="705"/>
        <v>CB4</v>
      </c>
      <c r="N494" s="146" t="str">
        <f t="shared" si="706"/>
        <v>CL5</v>
      </c>
      <c r="O494" s="146">
        <f t="shared" si="707"/>
        <v>0</v>
      </c>
      <c r="P494" s="146">
        <f t="shared" si="708"/>
        <v>50</v>
      </c>
      <c r="Q494" s="146">
        <f t="shared" si="709"/>
        <v>1200</v>
      </c>
      <c r="R494" s="146">
        <f t="shared" si="710"/>
        <v>60</v>
      </c>
      <c r="S494" s="146">
        <f t="shared" si="711"/>
        <v>0.37</v>
      </c>
      <c r="T494" s="146">
        <f t="shared" si="712"/>
        <v>310</v>
      </c>
      <c r="U494" s="205"/>
      <c r="V494" s="237">
        <f t="shared" si="731"/>
        <v>6.6765938059628771E-2</v>
      </c>
      <c r="W494" s="214">
        <f t="shared" si="732"/>
        <v>2.2090707599454928</v>
      </c>
      <c r="X494" s="205"/>
      <c r="Y494" s="238">
        <f t="shared" si="733"/>
        <v>0.1853955230286555</v>
      </c>
      <c r="Z494" s="214">
        <f t="shared" si="734"/>
        <v>0.62107500214599598</v>
      </c>
      <c r="AA494" s="205"/>
      <c r="AB494" s="207">
        <f>INDEX(Coefficients!$O$3:$O$7,MATCH(S494,Coefficients!$O$3:$O$7))</f>
        <v>0.3</v>
      </c>
      <c r="AC494" s="207">
        <f>INDEX(Coefficients!$O$3:$O$7,MATCH(S494,Coefficients!$O$3:$O$7)+1)</f>
        <v>0.4</v>
      </c>
      <c r="AD494" s="212">
        <f>INDEX(Coefficients!$P$3:$P$7,MATCH(S494,Coefficients!$O$3:$O$7))</f>
        <v>50</v>
      </c>
      <c r="AE494" s="212">
        <f>INDEX(Coefficients!$P$3:$P$7,MATCH(S494,Coefficients!$O$3:$O$7)+1)</f>
        <v>41.8</v>
      </c>
      <c r="AF494" s="212">
        <f t="shared" si="713"/>
        <v>44.26</v>
      </c>
      <c r="AG494" s="136">
        <f t="shared" si="751"/>
        <v>2036</v>
      </c>
      <c r="AH494" s="137">
        <f t="shared" si="752"/>
        <v>20.768000000000001</v>
      </c>
      <c r="AI494" s="207">
        <f t="shared" si="735"/>
        <v>735.80300000000011</v>
      </c>
      <c r="AJ494" s="213">
        <f t="shared" si="736"/>
        <v>19.886567567567571</v>
      </c>
      <c r="AK494" s="136">
        <v>48</v>
      </c>
      <c r="AL494" s="137">
        <f t="shared" si="753"/>
        <v>62.426250000000003</v>
      </c>
      <c r="AM494" s="214">
        <f t="shared" si="754"/>
        <v>0.99298795899760117</v>
      </c>
      <c r="AN494" s="207">
        <f>INDEX(Coefficients!$K$3:$K$10,MATCH(S494,Coefficients!$K$3:$K$10))</f>
        <v>0.35</v>
      </c>
      <c r="AO494" s="207">
        <f>INDEX(Coefficients!$K$3:$K$10,MATCH(S494,Coefficients!$K$3:$K$10)+1)</f>
        <v>0.4</v>
      </c>
      <c r="AP494" s="207">
        <f>INDEX(Coefficients!$L$3:$L$10,MATCH(S494,Coefficients!$K$3:$K$10))</f>
        <v>0.19142307491680963</v>
      </c>
      <c r="AQ494" s="207">
        <f>INDEX(Coefficients!$L$3:$L$10,MATCH(S494,Coefficients!$K$3:$K$10)+1)</f>
        <v>0.35425563574488944</v>
      </c>
      <c r="AR494" s="214">
        <f>INDEX(Coefficients!$M$3:$M$10,MATCH(S494,Coefficients!$K$3:$K$10))</f>
        <v>0.20023799980895765</v>
      </c>
      <c r="AS494" s="214">
        <f>INDEX(Coefficients!$M$3:$M$10,MATCH(S494,Coefficients!$K$3:$K$10)+1)</f>
        <v>0.20987997823914079</v>
      </c>
      <c r="AT494" s="92">
        <f t="shared" si="737"/>
        <v>2.5655609924804158E-5</v>
      </c>
      <c r="AU494" s="140">
        <f t="shared" si="718"/>
        <v>0.20409479118103091</v>
      </c>
      <c r="AV494" s="215">
        <f t="shared" si="738"/>
        <v>1.2277799598443902E-5</v>
      </c>
      <c r="AW494" s="118">
        <f t="shared" si="739"/>
        <v>3.8744961337092397E-2</v>
      </c>
      <c r="AX494" s="136">
        <f t="shared" si="719"/>
        <v>0.71366705445737511</v>
      </c>
      <c r="AY494" s="205">
        <f t="shared" si="755"/>
        <v>84.741590689541354</v>
      </c>
      <c r="AZ494" s="137">
        <f t="shared" si="756"/>
        <v>472.39999999999986</v>
      </c>
      <c r="BA494" s="213">
        <f t="shared" si="740"/>
        <v>15366.399999999998</v>
      </c>
      <c r="BB494" s="228">
        <f t="shared" si="741"/>
        <v>7.8908540540540534E-4</v>
      </c>
      <c r="BC494" s="136" t="str">
        <f t="shared" si="722"/>
        <v>YES</v>
      </c>
      <c r="BD494" s="209">
        <f t="shared" si="757"/>
        <v>3.3382969029814382</v>
      </c>
      <c r="BE494" s="55">
        <f t="shared" si="724"/>
        <v>6.6765938059628771E-2</v>
      </c>
      <c r="BF494" s="126">
        <f t="shared" si="758"/>
        <v>2.2090707599454928</v>
      </c>
      <c r="BG494" s="46">
        <f t="shared" si="742"/>
        <v>-0.82186165219955676</v>
      </c>
      <c r="BH494" s="204">
        <f>VLOOKUP(M494,Coefficients!$E$4:$I$7,3)</f>
        <v>0.43099999999999999</v>
      </c>
      <c r="BI494" s="136">
        <f t="shared" si="743"/>
        <v>2.5000000000000001E-2</v>
      </c>
      <c r="BJ494" s="50">
        <f t="shared" si="744"/>
        <v>0.42977776554054054</v>
      </c>
      <c r="BK494" s="134">
        <f t="shared" si="745"/>
        <v>15.763628251549729</v>
      </c>
      <c r="BL494" s="46"/>
      <c r="CB494" s="205" t="str">
        <f t="shared" si="759"/>
        <v>splash</v>
      </c>
      <c r="CC494" s="212">
        <f t="shared" si="760"/>
        <v>1</v>
      </c>
      <c r="CD494" s="205">
        <f>IF(CB494="atmospheric",IF(CC494&gt;=1,Coefficients!$T$5,Coefficients!$T$4),Coefficients!$T$3)</f>
        <v>7.35</v>
      </c>
      <c r="CE494" s="136">
        <f>IF(S494&lt;Coefficients!$V$3,Coefficients!$X$3-(Coefficients!$X$4-Coefficients!$X$3)*(Coefficients!$V$3-S494)/(Coefficients!$V$4-Coefficients!$V$3),IF(S494&gt;Coefficients!$V$6,(Coefficients!$X$6-Coefficients!$X$5)*(S494-Coefficients!$V$6)/(Coefficients!$V$6-Coefficients!$V$5)+Coefficients!$X$6,VLOOKUP(S494,Coefficients!$V$3:$X$6,3)))</f>
        <v>5.1999999999999975</v>
      </c>
      <c r="CF494" s="119">
        <f t="shared" si="746"/>
        <v>1.6409601519999992E-4</v>
      </c>
      <c r="CG494" s="136">
        <f>VLOOKUP(CB494,Coefficients!$Z$4:$AD$7,4,FALSE)</f>
        <v>0.26500000000000001</v>
      </c>
      <c r="CH494" s="136">
        <f>VLOOKUP(CB494,Coefficients!$Z$4:$AD$7,2,FALSE)</f>
        <v>0.37</v>
      </c>
      <c r="CI494" s="214">
        <f t="shared" si="761"/>
        <v>6.6760146723932552</v>
      </c>
      <c r="CJ494" s="47">
        <f t="shared" si="762"/>
        <v>0.62107500214599598</v>
      </c>
      <c r="CK494" s="34">
        <v>3.35</v>
      </c>
      <c r="CL494" s="52">
        <f t="shared" si="747"/>
        <v>0.1853955230286555</v>
      </c>
      <c r="CM494" s="204">
        <f>VLOOKUP(N494,Coefficients!$E$12:$I$16,3)</f>
        <v>6.0350000000000001</v>
      </c>
      <c r="CN494" s="205">
        <f t="shared" si="748"/>
        <v>2.5000000000000001E-2</v>
      </c>
      <c r="CO494" s="203">
        <f t="shared" si="749"/>
        <v>6.0178858817567571</v>
      </c>
      <c r="CP494" s="189">
        <f t="shared" si="750"/>
        <v>220.72737006520327</v>
      </c>
      <c r="DV494" s="48">
        <f t="shared" si="730"/>
        <v>1.2378106007063693E-2</v>
      </c>
    </row>
    <row r="495" spans="1:126" s="135" customFormat="1" outlineLevel="1">
      <c r="A495" s="133"/>
      <c r="B495" s="56" t="s">
        <v>89</v>
      </c>
      <c r="C495" s="56" t="s">
        <v>196</v>
      </c>
      <c r="D495" s="56">
        <v>2037</v>
      </c>
      <c r="E495" s="57">
        <f>'MIROC(hires) (Wetter)'!N65</f>
        <v>20.816000000000003</v>
      </c>
      <c r="F495" s="57">
        <f>'MIROC(hires) (Wetter)'!T65</f>
        <v>62.424374999999998</v>
      </c>
      <c r="G495" s="57">
        <f>'MIROC(hires) (Wetter)'!L65</f>
        <v>476.04999999999984</v>
      </c>
      <c r="H495" s="146">
        <f t="shared" si="700"/>
        <v>2007</v>
      </c>
      <c r="I495" s="141" t="str">
        <f t="shared" si="701"/>
        <v>Pile No 243 @ Berth 107</v>
      </c>
      <c r="J495" s="205" t="str">
        <f t="shared" si="702"/>
        <v>splash</v>
      </c>
      <c r="K495" s="212">
        <f t="shared" si="703"/>
        <v>1</v>
      </c>
      <c r="L495" s="146" t="str">
        <f t="shared" si="704"/>
        <v>C1</v>
      </c>
      <c r="M495" s="146" t="str">
        <f t="shared" si="705"/>
        <v>CB4</v>
      </c>
      <c r="N495" s="146" t="str">
        <f t="shared" si="706"/>
        <v>CL5</v>
      </c>
      <c r="O495" s="146">
        <f t="shared" si="707"/>
        <v>0</v>
      </c>
      <c r="P495" s="146">
        <f t="shared" si="708"/>
        <v>50</v>
      </c>
      <c r="Q495" s="146">
        <f t="shared" si="709"/>
        <v>1200</v>
      </c>
      <c r="R495" s="146">
        <f t="shared" si="710"/>
        <v>60</v>
      </c>
      <c r="S495" s="146">
        <f t="shared" si="711"/>
        <v>0.37</v>
      </c>
      <c r="T495" s="146">
        <f t="shared" si="712"/>
        <v>310</v>
      </c>
      <c r="U495" s="205"/>
      <c r="V495" s="237">
        <f t="shared" si="731"/>
        <v>6.7443160131832658E-2</v>
      </c>
      <c r="W495" s="214">
        <f t="shared" si="732"/>
        <v>2.242931863555687</v>
      </c>
      <c r="X495" s="205"/>
      <c r="Y495" s="238">
        <f t="shared" si="733"/>
        <v>0.19169800406068549</v>
      </c>
      <c r="Z495" s="214">
        <f t="shared" si="734"/>
        <v>0.64218831360329642</v>
      </c>
      <c r="AA495" s="205"/>
      <c r="AB495" s="207">
        <f>INDEX(Coefficients!$O$3:$O$7,MATCH(S495,Coefficients!$O$3:$O$7))</f>
        <v>0.3</v>
      </c>
      <c r="AC495" s="207">
        <f>INDEX(Coefficients!$O$3:$O$7,MATCH(S495,Coefficients!$O$3:$O$7)+1)</f>
        <v>0.4</v>
      </c>
      <c r="AD495" s="212">
        <f>INDEX(Coefficients!$P$3:$P$7,MATCH(S495,Coefficients!$O$3:$O$7))</f>
        <v>50</v>
      </c>
      <c r="AE495" s="212">
        <f>INDEX(Coefficients!$P$3:$P$7,MATCH(S495,Coefficients!$O$3:$O$7)+1)</f>
        <v>41.8</v>
      </c>
      <c r="AF495" s="212">
        <f t="shared" si="713"/>
        <v>44.26</v>
      </c>
      <c r="AG495" s="136">
        <f t="shared" si="751"/>
        <v>2037</v>
      </c>
      <c r="AH495" s="137">
        <f t="shared" si="752"/>
        <v>20.816000000000003</v>
      </c>
      <c r="AI495" s="207">
        <f t="shared" si="735"/>
        <v>756.61900000000014</v>
      </c>
      <c r="AJ495" s="213">
        <f t="shared" si="736"/>
        <v>19.911026315789478</v>
      </c>
      <c r="AK495" s="136">
        <v>49</v>
      </c>
      <c r="AL495" s="137">
        <f t="shared" si="753"/>
        <v>62.424374999999998</v>
      </c>
      <c r="AM495" s="214">
        <f t="shared" si="754"/>
        <v>0.9944962114502921</v>
      </c>
      <c r="AN495" s="207">
        <f>INDEX(Coefficients!$K$3:$K$10,MATCH(S495,Coefficients!$K$3:$K$10))</f>
        <v>0.35</v>
      </c>
      <c r="AO495" s="207">
        <f>INDEX(Coefficients!$K$3:$K$10,MATCH(S495,Coefficients!$K$3:$K$10)+1)</f>
        <v>0.4</v>
      </c>
      <c r="AP495" s="207">
        <f>INDEX(Coefficients!$L$3:$L$10,MATCH(S495,Coefficients!$K$3:$K$10))</f>
        <v>0.19142307491680963</v>
      </c>
      <c r="AQ495" s="207">
        <f>INDEX(Coefficients!$L$3:$L$10,MATCH(S495,Coefficients!$K$3:$K$10)+1)</f>
        <v>0.35425563574488944</v>
      </c>
      <c r="AR495" s="214">
        <f>INDEX(Coefficients!$M$3:$M$10,MATCH(S495,Coefficients!$K$3:$K$10))</f>
        <v>0.20023799980895765</v>
      </c>
      <c r="AS495" s="214">
        <f>INDEX(Coefficients!$M$3:$M$10,MATCH(S495,Coefficients!$K$3:$K$10)+1)</f>
        <v>0.20987997823914079</v>
      </c>
      <c r="AT495" s="92">
        <f t="shared" si="737"/>
        <v>2.5655609924804158E-5</v>
      </c>
      <c r="AU495" s="140">
        <f t="shared" si="718"/>
        <v>0.20409479118103091</v>
      </c>
      <c r="AV495" s="215">
        <f t="shared" si="738"/>
        <v>1.2211154906047547E-5</v>
      </c>
      <c r="AW495" s="118">
        <f t="shared" si="739"/>
        <v>3.8534651174467936E-2</v>
      </c>
      <c r="AX495" s="136">
        <f t="shared" si="719"/>
        <v>0.71366705445737511</v>
      </c>
      <c r="AY495" s="205">
        <f t="shared" si="755"/>
        <v>84.741590689541354</v>
      </c>
      <c r="AZ495" s="137">
        <f t="shared" si="756"/>
        <v>476.04999999999984</v>
      </c>
      <c r="BA495" s="213">
        <f t="shared" si="740"/>
        <v>15842.449999999997</v>
      </c>
      <c r="BB495" s="228">
        <f t="shared" si="741"/>
        <v>7.9212249999999988E-4</v>
      </c>
      <c r="BC495" s="136" t="str">
        <f t="shared" si="722"/>
        <v>YES</v>
      </c>
      <c r="BD495" s="209">
        <f t="shared" si="757"/>
        <v>3.3721580065916328</v>
      </c>
      <c r="BE495" s="55">
        <f t="shared" si="724"/>
        <v>6.7443160131832658E-2</v>
      </c>
      <c r="BF495" s="126">
        <f t="shared" si="758"/>
        <v>2.242931863555687</v>
      </c>
      <c r="BG495" s="46">
        <f t="shared" si="742"/>
        <v>-0.8237495524868601</v>
      </c>
      <c r="BH495" s="204">
        <f>VLOOKUP(M495,Coefficients!$E$4:$I$7,3)</f>
        <v>0.43099999999999999</v>
      </c>
      <c r="BI495" s="136">
        <f t="shared" si="743"/>
        <v>2.5000000000000001E-2</v>
      </c>
      <c r="BJ495" s="50">
        <f t="shared" si="744"/>
        <v>0.43004130855263162</v>
      </c>
      <c r="BK495" s="134">
        <f t="shared" si="745"/>
        <v>16.193669560102361</v>
      </c>
      <c r="BL495" s="46"/>
      <c r="CB495" s="205" t="str">
        <f t="shared" si="759"/>
        <v>splash</v>
      </c>
      <c r="CC495" s="212">
        <f t="shared" si="760"/>
        <v>1</v>
      </c>
      <c r="CD495" s="205">
        <f>IF(CB495="atmospheric",IF(CC495&gt;=1,Coefficients!$T$5,Coefficients!$T$4),Coefficients!$T$3)</f>
        <v>7.35</v>
      </c>
      <c r="CE495" s="136">
        <f>IF(S495&lt;Coefficients!$V$3,Coefficients!$X$3-(Coefficients!$X$4-Coefficients!$X$3)*(Coefficients!$V$3-S495)/(Coefficients!$V$4-Coefficients!$V$3),IF(S495&gt;Coefficients!$V$6,(Coefficients!$X$6-Coefficients!$X$5)*(S495-Coefficients!$V$6)/(Coefficients!$V$6-Coefficients!$V$5)+Coefficients!$X$6,VLOOKUP(S495,Coefficients!$V$3:$X$6,3)))</f>
        <v>5.1999999999999975</v>
      </c>
      <c r="CF495" s="119">
        <f t="shared" si="746"/>
        <v>1.6409601519999992E-4</v>
      </c>
      <c r="CG495" s="136">
        <f>VLOOKUP(CB495,Coefficients!$Z$4:$AD$7,4,FALSE)</f>
        <v>0.26500000000000001</v>
      </c>
      <c r="CH495" s="136">
        <f>VLOOKUP(CB495,Coefficients!$Z$4:$AD$7,2,FALSE)</f>
        <v>0.37</v>
      </c>
      <c r="CI495" s="214">
        <f t="shared" si="761"/>
        <v>6.6753884951955111</v>
      </c>
      <c r="CJ495" s="47">
        <f t="shared" si="762"/>
        <v>0.64218831360329642</v>
      </c>
      <c r="CK495" s="34">
        <v>3.35</v>
      </c>
      <c r="CL495" s="52">
        <f t="shared" si="747"/>
        <v>0.19169800406068549</v>
      </c>
      <c r="CM495" s="204">
        <f>VLOOKUP(N495,Coefficients!$E$12:$I$16,3)</f>
        <v>6.0350000000000001</v>
      </c>
      <c r="CN495" s="205">
        <f t="shared" si="748"/>
        <v>2.5000000000000001E-2</v>
      </c>
      <c r="CO495" s="203">
        <f t="shared" si="749"/>
        <v>6.0215760953947379</v>
      </c>
      <c r="CP495" s="189">
        <f t="shared" si="750"/>
        <v>226.74894616059802</v>
      </c>
      <c r="DV495" s="48">
        <f t="shared" si="730"/>
        <v>1.2928719184817519E-2</v>
      </c>
    </row>
    <row r="496" spans="1:126" s="135" customFormat="1" outlineLevel="1">
      <c r="A496" s="133"/>
      <c r="B496" s="56" t="s">
        <v>89</v>
      </c>
      <c r="C496" s="56" t="s">
        <v>196</v>
      </c>
      <c r="D496" s="56">
        <v>2038</v>
      </c>
      <c r="E496" s="57">
        <f>'MIROC(hires) (Wetter)'!N66</f>
        <v>20.864000000000004</v>
      </c>
      <c r="F496" s="57">
        <f>'MIROC(hires) (Wetter)'!T66</f>
        <v>62.422499999999999</v>
      </c>
      <c r="G496" s="57">
        <f>'MIROC(hires) (Wetter)'!L66</f>
        <v>479.69999999999982</v>
      </c>
      <c r="H496" s="146">
        <f t="shared" si="700"/>
        <v>2007</v>
      </c>
      <c r="I496" s="141" t="str">
        <f t="shared" si="701"/>
        <v>Pile No 243 @ Berth 107</v>
      </c>
      <c r="J496" s="205" t="str">
        <f t="shared" si="702"/>
        <v>splash</v>
      </c>
      <c r="K496" s="212">
        <f t="shared" si="703"/>
        <v>1</v>
      </c>
      <c r="L496" s="146" t="str">
        <f t="shared" si="704"/>
        <v>C1</v>
      </c>
      <c r="M496" s="146" t="str">
        <f t="shared" si="705"/>
        <v>CB4</v>
      </c>
      <c r="N496" s="146" t="str">
        <f t="shared" si="706"/>
        <v>CL5</v>
      </c>
      <c r="O496" s="146">
        <f t="shared" si="707"/>
        <v>0</v>
      </c>
      <c r="P496" s="146">
        <f t="shared" si="708"/>
        <v>50</v>
      </c>
      <c r="Q496" s="146">
        <f t="shared" si="709"/>
        <v>1200</v>
      </c>
      <c r="R496" s="146">
        <f t="shared" si="710"/>
        <v>60</v>
      </c>
      <c r="S496" s="146">
        <f t="shared" si="711"/>
        <v>0.37</v>
      </c>
      <c r="T496" s="146">
        <f t="shared" si="712"/>
        <v>310</v>
      </c>
      <c r="U496" s="205"/>
      <c r="V496" s="237">
        <f t="shared" si="731"/>
        <v>6.8114520814931481E-2</v>
      </c>
      <c r="W496" s="214">
        <f t="shared" si="732"/>
        <v>2.2764998977106288</v>
      </c>
      <c r="X496" s="205"/>
      <c r="Y496" s="238">
        <f t="shared" si="733"/>
        <v>0.19795773389074614</v>
      </c>
      <c r="Z496" s="214">
        <f t="shared" si="734"/>
        <v>0.66315840853399954</v>
      </c>
      <c r="AA496" s="205"/>
      <c r="AB496" s="207">
        <f>INDEX(Coefficients!$O$3:$O$7,MATCH(S496,Coefficients!$O$3:$O$7))</f>
        <v>0.3</v>
      </c>
      <c r="AC496" s="207">
        <f>INDEX(Coefficients!$O$3:$O$7,MATCH(S496,Coefficients!$O$3:$O$7)+1)</f>
        <v>0.4</v>
      </c>
      <c r="AD496" s="212">
        <f>INDEX(Coefficients!$P$3:$P$7,MATCH(S496,Coefficients!$O$3:$O$7))</f>
        <v>50</v>
      </c>
      <c r="AE496" s="212">
        <f>INDEX(Coefficients!$P$3:$P$7,MATCH(S496,Coefficients!$O$3:$O$7)+1)</f>
        <v>41.8</v>
      </c>
      <c r="AF496" s="212">
        <f t="shared" si="713"/>
        <v>44.26</v>
      </c>
      <c r="AG496" s="136">
        <f t="shared" si="751"/>
        <v>2038</v>
      </c>
      <c r="AH496" s="137">
        <f t="shared" si="752"/>
        <v>20.864000000000004</v>
      </c>
      <c r="AI496" s="207">
        <f t="shared" si="735"/>
        <v>777.48300000000017</v>
      </c>
      <c r="AJ496" s="213">
        <f t="shared" si="736"/>
        <v>19.935461538461542</v>
      </c>
      <c r="AK496" s="136">
        <v>50</v>
      </c>
      <c r="AL496" s="137">
        <f t="shared" si="753"/>
        <v>62.422499999999999</v>
      </c>
      <c r="AM496" s="214">
        <f t="shared" si="754"/>
        <v>0.99600504870668638</v>
      </c>
      <c r="AN496" s="207">
        <f>INDEX(Coefficients!$K$3:$K$10,MATCH(S496,Coefficients!$K$3:$K$10))</f>
        <v>0.35</v>
      </c>
      <c r="AO496" s="207">
        <f>INDEX(Coefficients!$K$3:$K$10,MATCH(S496,Coefficients!$K$3:$K$10)+1)</f>
        <v>0.4</v>
      </c>
      <c r="AP496" s="207">
        <f>INDEX(Coefficients!$L$3:$L$10,MATCH(S496,Coefficients!$K$3:$K$10))</f>
        <v>0.19142307491680963</v>
      </c>
      <c r="AQ496" s="207">
        <f>INDEX(Coefficients!$L$3:$L$10,MATCH(S496,Coefficients!$K$3:$K$10)+1)</f>
        <v>0.35425563574488944</v>
      </c>
      <c r="AR496" s="214">
        <f>INDEX(Coefficients!$M$3:$M$10,MATCH(S496,Coefficients!$K$3:$K$10))</f>
        <v>0.20023799980895765</v>
      </c>
      <c r="AS496" s="214">
        <f>INDEX(Coefficients!$M$3:$M$10,MATCH(S496,Coefficients!$K$3:$K$10)+1)</f>
        <v>0.20987997823914079</v>
      </c>
      <c r="AT496" s="92">
        <f t="shared" si="737"/>
        <v>2.5655609924804158E-5</v>
      </c>
      <c r="AU496" s="140">
        <f t="shared" si="718"/>
        <v>0.20409479118103091</v>
      </c>
      <c r="AV496" s="215">
        <f t="shared" si="738"/>
        <v>1.2146589236195024E-5</v>
      </c>
      <c r="AW496" s="118">
        <f t="shared" si="739"/>
        <v>3.8330901767900286E-2</v>
      </c>
      <c r="AX496" s="136">
        <f t="shared" si="719"/>
        <v>0.71366705445737511</v>
      </c>
      <c r="AY496" s="205">
        <f t="shared" si="755"/>
        <v>84.741590689541354</v>
      </c>
      <c r="AZ496" s="137">
        <f t="shared" si="756"/>
        <v>479.69999999999982</v>
      </c>
      <c r="BA496" s="213">
        <f t="shared" si="740"/>
        <v>16322.149999999998</v>
      </c>
      <c r="BB496" s="228">
        <f t="shared" si="741"/>
        <v>7.9518166666666659E-4</v>
      </c>
      <c r="BC496" s="136" t="str">
        <f t="shared" si="722"/>
        <v>YES</v>
      </c>
      <c r="BD496" s="209">
        <f t="shared" si="757"/>
        <v>3.4057260407465741</v>
      </c>
      <c r="BE496" s="55">
        <f t="shared" si="724"/>
        <v>6.8114520814931481E-2</v>
      </c>
      <c r="BF496" s="126">
        <f t="shared" si="758"/>
        <v>2.2764998977106288</v>
      </c>
      <c r="BG496" s="46">
        <f t="shared" si="742"/>
        <v>-0.825556042306824</v>
      </c>
      <c r="BH496" s="204">
        <f>VLOOKUP(M496,Coefficients!$E$4:$I$7,3)</f>
        <v>0.43099999999999999</v>
      </c>
      <c r="BI496" s="136">
        <f t="shared" si="743"/>
        <v>2.5000000000000001E-2</v>
      </c>
      <c r="BJ496" s="50">
        <f t="shared" si="744"/>
        <v>0.43030459807692312</v>
      </c>
      <c r="BK496" s="134">
        <f t="shared" si="745"/>
        <v>16.623974158179283</v>
      </c>
      <c r="BL496" s="46"/>
      <c r="CB496" s="205" t="str">
        <f t="shared" si="759"/>
        <v>splash</v>
      </c>
      <c r="CC496" s="212">
        <f t="shared" si="760"/>
        <v>1</v>
      </c>
      <c r="CD496" s="205">
        <f>IF(CB496="atmospheric",IF(CC496&gt;=1,Coefficients!$T$5,Coefficients!$T$4),Coefficients!$T$3)</f>
        <v>7.35</v>
      </c>
      <c r="CE496" s="136">
        <f>IF(S496&lt;Coefficients!$V$3,Coefficients!$X$3-(Coefficients!$X$4-Coefficients!$X$3)*(Coefficients!$V$3-S496)/(Coefficients!$V$4-Coefficients!$V$3),IF(S496&gt;Coefficients!$V$6,(Coefficients!$X$6-Coefficients!$X$5)*(S496-Coefficients!$V$6)/(Coefficients!$V$6-Coefficients!$V$5)+Coefficients!$X$6,VLOOKUP(S496,Coefficients!$V$3:$X$6,3)))</f>
        <v>5.1999999999999975</v>
      </c>
      <c r="CF496" s="119">
        <f t="shared" si="746"/>
        <v>1.6409601519999992E-4</v>
      </c>
      <c r="CG496" s="136">
        <f>VLOOKUP(CB496,Coefficients!$Z$4:$AD$7,4,FALSE)</f>
        <v>0.26500000000000001</v>
      </c>
      <c r="CH496" s="136">
        <f>VLOOKUP(CB496,Coefficients!$Z$4:$AD$7,2,FALSE)</f>
        <v>0.37</v>
      </c>
      <c r="CI496" s="214">
        <f t="shared" si="761"/>
        <v>6.6747400991149535</v>
      </c>
      <c r="CJ496" s="47">
        <f t="shared" si="762"/>
        <v>0.66315840853399954</v>
      </c>
      <c r="CK496" s="34">
        <v>3.35</v>
      </c>
      <c r="CL496" s="52">
        <f t="shared" si="747"/>
        <v>0.19795773389074614</v>
      </c>
      <c r="CM496" s="204">
        <f>VLOOKUP(N496,Coefficients!$E$12:$I$16,3)</f>
        <v>6.0350000000000001</v>
      </c>
      <c r="CN496" s="205">
        <f t="shared" si="748"/>
        <v>2.5000000000000001E-2</v>
      </c>
      <c r="CO496" s="203">
        <f t="shared" si="749"/>
        <v>6.0252627596153854</v>
      </c>
      <c r="CP496" s="189">
        <f t="shared" si="750"/>
        <v>232.7742089202134</v>
      </c>
      <c r="DV496" s="48">
        <f t="shared" si="730"/>
        <v>1.3483796185577894E-2</v>
      </c>
    </row>
    <row r="497" spans="1:126" s="135" customFormat="1" outlineLevel="1">
      <c r="A497" s="133"/>
      <c r="B497" s="56" t="s">
        <v>89</v>
      </c>
      <c r="C497" s="56" t="s">
        <v>196</v>
      </c>
      <c r="D497" s="56">
        <v>2039</v>
      </c>
      <c r="E497" s="57">
        <f>'MIROC(hires) (Wetter)'!N67</f>
        <v>20.912000000000003</v>
      </c>
      <c r="F497" s="57">
        <f>'MIROC(hires) (Wetter)'!T67</f>
        <v>62.420625000000001</v>
      </c>
      <c r="G497" s="57">
        <f>'MIROC(hires) (Wetter)'!L67</f>
        <v>483.3499999999998</v>
      </c>
      <c r="H497" s="146">
        <f t="shared" si="700"/>
        <v>2007</v>
      </c>
      <c r="I497" s="141" t="str">
        <f t="shared" si="701"/>
        <v>Pile No 243 @ Berth 107</v>
      </c>
      <c r="J497" s="205" t="str">
        <f t="shared" si="702"/>
        <v>splash</v>
      </c>
      <c r="K497" s="212">
        <f t="shared" si="703"/>
        <v>1</v>
      </c>
      <c r="L497" s="146" t="str">
        <f t="shared" si="704"/>
        <v>C1</v>
      </c>
      <c r="M497" s="146" t="str">
        <f t="shared" si="705"/>
        <v>CB4</v>
      </c>
      <c r="N497" s="146" t="str">
        <f t="shared" si="706"/>
        <v>CL5</v>
      </c>
      <c r="O497" s="146">
        <f t="shared" si="707"/>
        <v>0</v>
      </c>
      <c r="P497" s="146">
        <f t="shared" si="708"/>
        <v>50</v>
      </c>
      <c r="Q497" s="146">
        <f t="shared" si="709"/>
        <v>1200</v>
      </c>
      <c r="R497" s="146">
        <f t="shared" si="710"/>
        <v>60</v>
      </c>
      <c r="S497" s="146">
        <f t="shared" si="711"/>
        <v>0.37</v>
      </c>
      <c r="T497" s="146">
        <f t="shared" si="712"/>
        <v>310</v>
      </c>
      <c r="U497" s="205"/>
      <c r="V497" s="237">
        <f t="shared" si="731"/>
        <v>6.8780305647045098E-2</v>
      </c>
      <c r="W497" s="214">
        <f t="shared" si="732"/>
        <v>2.309789139316309</v>
      </c>
      <c r="X497" s="205"/>
      <c r="Y497" s="238">
        <f t="shared" si="733"/>
        <v>0.20417375625314882</v>
      </c>
      <c r="Z497" s="214">
        <f t="shared" si="734"/>
        <v>0.68398208344804856</v>
      </c>
      <c r="AA497" s="205"/>
      <c r="AB497" s="207">
        <f>INDEX(Coefficients!$O$3:$O$7,MATCH(S497,Coefficients!$O$3:$O$7))</f>
        <v>0.3</v>
      </c>
      <c r="AC497" s="207">
        <f>INDEX(Coefficients!$O$3:$O$7,MATCH(S497,Coefficients!$O$3:$O$7)+1)</f>
        <v>0.4</v>
      </c>
      <c r="AD497" s="212">
        <f>INDEX(Coefficients!$P$3:$P$7,MATCH(S497,Coefficients!$O$3:$O$7))</f>
        <v>50</v>
      </c>
      <c r="AE497" s="212">
        <f>INDEX(Coefficients!$P$3:$P$7,MATCH(S497,Coefficients!$O$3:$O$7)+1)</f>
        <v>41.8</v>
      </c>
      <c r="AF497" s="212">
        <f t="shared" si="713"/>
        <v>44.26</v>
      </c>
      <c r="AG497" s="136">
        <f t="shared" si="751"/>
        <v>2039</v>
      </c>
      <c r="AH497" s="137">
        <f t="shared" si="752"/>
        <v>20.912000000000003</v>
      </c>
      <c r="AI497" s="207">
        <f t="shared" si="735"/>
        <v>798.39500000000021</v>
      </c>
      <c r="AJ497" s="213">
        <f t="shared" si="736"/>
        <v>19.959875000000004</v>
      </c>
      <c r="AK497" s="136">
        <v>51</v>
      </c>
      <c r="AL497" s="137">
        <f t="shared" si="753"/>
        <v>62.420625000000001</v>
      </c>
      <c r="AM497" s="214">
        <f t="shared" si="754"/>
        <v>0.99751457644345132</v>
      </c>
      <c r="AN497" s="207">
        <f>INDEX(Coefficients!$K$3:$K$10,MATCH(S497,Coefficients!$K$3:$K$10))</f>
        <v>0.35</v>
      </c>
      <c r="AO497" s="207">
        <f>INDEX(Coefficients!$K$3:$K$10,MATCH(S497,Coefficients!$K$3:$K$10)+1)</f>
        <v>0.4</v>
      </c>
      <c r="AP497" s="207">
        <f>INDEX(Coefficients!$L$3:$L$10,MATCH(S497,Coefficients!$K$3:$K$10))</f>
        <v>0.19142307491680963</v>
      </c>
      <c r="AQ497" s="207">
        <f>INDEX(Coefficients!$L$3:$L$10,MATCH(S497,Coefficients!$K$3:$K$10)+1)</f>
        <v>0.35425563574488944</v>
      </c>
      <c r="AR497" s="214">
        <f>INDEX(Coefficients!$M$3:$M$10,MATCH(S497,Coefficients!$K$3:$K$10))</f>
        <v>0.20023799980895765</v>
      </c>
      <c r="AS497" s="214">
        <f>INDEX(Coefficients!$M$3:$M$10,MATCH(S497,Coefficients!$K$3:$K$10)+1)</f>
        <v>0.20987997823914079</v>
      </c>
      <c r="AT497" s="92">
        <f t="shared" si="737"/>
        <v>2.5655609924804158E-5</v>
      </c>
      <c r="AU497" s="140">
        <f t="shared" si="718"/>
        <v>0.20409479118103091</v>
      </c>
      <c r="AV497" s="215">
        <f t="shared" si="738"/>
        <v>1.2083986862499803E-5</v>
      </c>
      <c r="AW497" s="118">
        <f t="shared" si="739"/>
        <v>3.8133347920487851E-2</v>
      </c>
      <c r="AX497" s="136">
        <f t="shared" si="719"/>
        <v>0.71366705445737511</v>
      </c>
      <c r="AY497" s="205">
        <f t="shared" si="755"/>
        <v>84.741590689541354</v>
      </c>
      <c r="AZ497" s="137">
        <f t="shared" si="756"/>
        <v>483.3499999999998</v>
      </c>
      <c r="BA497" s="213">
        <f t="shared" si="740"/>
        <v>16805.499999999996</v>
      </c>
      <c r="BB497" s="228">
        <f t="shared" si="741"/>
        <v>7.9826124999999996E-4</v>
      </c>
      <c r="BC497" s="136" t="str">
        <f t="shared" si="722"/>
        <v>YES</v>
      </c>
      <c r="BD497" s="209">
        <f t="shared" si="757"/>
        <v>3.4390152823522548</v>
      </c>
      <c r="BE497" s="55">
        <f t="shared" si="724"/>
        <v>6.8780305647045098E-2</v>
      </c>
      <c r="BF497" s="126">
        <f t="shared" si="758"/>
        <v>2.309789139316309</v>
      </c>
      <c r="BG497" s="46">
        <f t="shared" si="742"/>
        <v>-0.8272864388087916</v>
      </c>
      <c r="BH497" s="204">
        <f>VLOOKUP(M497,Coefficients!$E$4:$I$7,3)</f>
        <v>0.43099999999999999</v>
      </c>
      <c r="BI497" s="136">
        <f t="shared" si="743"/>
        <v>2.5000000000000001E-2</v>
      </c>
      <c r="BJ497" s="50">
        <f t="shared" si="744"/>
        <v>0.43056765312500006</v>
      </c>
      <c r="BK497" s="134">
        <f t="shared" si="745"/>
        <v>17.054541811304283</v>
      </c>
      <c r="BL497" s="46"/>
      <c r="CB497" s="205" t="str">
        <f t="shared" si="759"/>
        <v>splash</v>
      </c>
      <c r="CC497" s="212">
        <f t="shared" si="760"/>
        <v>1</v>
      </c>
      <c r="CD497" s="205">
        <f>IF(CB497="atmospheric",IF(CC497&gt;=1,Coefficients!$T$5,Coefficients!$T$4),Coefficients!$T$3)</f>
        <v>7.35</v>
      </c>
      <c r="CE497" s="136">
        <f>IF(S497&lt;Coefficients!$V$3,Coefficients!$X$3-(Coefficients!$X$4-Coefficients!$X$3)*(Coefficients!$V$3-S497)/(Coefficients!$V$4-Coefficients!$V$3),IF(S497&gt;Coefficients!$V$6,(Coefficients!$X$6-Coefficients!$X$5)*(S497-Coefficients!$V$6)/(Coefficients!$V$6-Coefficients!$V$5)+Coefficients!$X$6,VLOOKUP(S497,Coefficients!$V$3:$X$6,3)))</f>
        <v>5.1999999999999975</v>
      </c>
      <c r="CF497" s="119">
        <f t="shared" si="746"/>
        <v>1.6409601519999992E-4</v>
      </c>
      <c r="CG497" s="136">
        <f>VLOOKUP(CB497,Coefficients!$Z$4:$AD$7,4,FALSE)</f>
        <v>0.26500000000000001</v>
      </c>
      <c r="CH497" s="136">
        <f>VLOOKUP(CB497,Coefficients!$Z$4:$AD$7,2,FALSE)</f>
        <v>0.37</v>
      </c>
      <c r="CI497" s="214">
        <f t="shared" si="761"/>
        <v>6.6740710638126366</v>
      </c>
      <c r="CJ497" s="47">
        <f t="shared" si="762"/>
        <v>0.68398208344804856</v>
      </c>
      <c r="CK497" s="34">
        <v>3.35</v>
      </c>
      <c r="CL497" s="52">
        <f t="shared" si="747"/>
        <v>0.20417375625314882</v>
      </c>
      <c r="CM497" s="204">
        <f>VLOOKUP(N497,Coefficients!$E$12:$I$16,3)</f>
        <v>6.0350000000000001</v>
      </c>
      <c r="CN497" s="205">
        <f t="shared" si="748"/>
        <v>2.5000000000000001E-2</v>
      </c>
      <c r="CO497" s="203">
        <f t="shared" si="749"/>
        <v>6.0289461406250009</v>
      </c>
      <c r="CP497" s="189">
        <f t="shared" si="750"/>
        <v>238.80315506083841</v>
      </c>
      <c r="DV497" s="48">
        <f t="shared" si="730"/>
        <v>1.4043133360196861E-2</v>
      </c>
    </row>
    <row r="498" spans="1:126" s="135" customFormat="1" outlineLevel="1">
      <c r="A498" s="133"/>
      <c r="B498" s="56" t="s">
        <v>89</v>
      </c>
      <c r="C498" s="56" t="s">
        <v>196</v>
      </c>
      <c r="D498" s="56">
        <v>2040</v>
      </c>
      <c r="E498" s="57">
        <f>'MIROC(hires) (Wetter)'!N68</f>
        <v>20.96</v>
      </c>
      <c r="F498" s="57">
        <f>'MIROC(hires) (Wetter)'!T68</f>
        <v>62.418750000000003</v>
      </c>
      <c r="G498" s="57">
        <f>'MIROC(hires) (Wetter)'!L68</f>
        <v>487</v>
      </c>
      <c r="H498" s="146">
        <f t="shared" si="700"/>
        <v>2007</v>
      </c>
      <c r="I498" s="141" t="str">
        <f t="shared" si="701"/>
        <v>Pile No 243 @ Berth 107</v>
      </c>
      <c r="J498" s="205" t="str">
        <f t="shared" si="702"/>
        <v>splash</v>
      </c>
      <c r="K498" s="212">
        <f t="shared" si="703"/>
        <v>1</v>
      </c>
      <c r="L498" s="146" t="str">
        <f t="shared" si="704"/>
        <v>C1</v>
      </c>
      <c r="M498" s="146" t="str">
        <f t="shared" si="705"/>
        <v>CB4</v>
      </c>
      <c r="N498" s="146" t="str">
        <f t="shared" si="706"/>
        <v>CL5</v>
      </c>
      <c r="O498" s="146">
        <f t="shared" si="707"/>
        <v>0</v>
      </c>
      <c r="P498" s="146">
        <f t="shared" si="708"/>
        <v>50</v>
      </c>
      <c r="Q498" s="146">
        <f t="shared" si="709"/>
        <v>1200</v>
      </c>
      <c r="R498" s="146">
        <f t="shared" si="710"/>
        <v>60</v>
      </c>
      <c r="S498" s="146">
        <f t="shared" si="711"/>
        <v>0.37</v>
      </c>
      <c r="T498" s="146">
        <f t="shared" si="712"/>
        <v>310</v>
      </c>
      <c r="U498" s="205"/>
      <c r="V498" s="237">
        <f t="shared" si="731"/>
        <v>6.9440781062308568E-2</v>
      </c>
      <c r="W498" s="214">
        <f t="shared" si="732"/>
        <v>2.3428129100794832</v>
      </c>
      <c r="X498" s="205"/>
      <c r="Y498" s="238">
        <f t="shared" si="733"/>
        <v>0.21034532382542515</v>
      </c>
      <c r="Z498" s="214">
        <f t="shared" si="734"/>
        <v>0.70465683481517427</v>
      </c>
      <c r="AA498" s="205"/>
      <c r="AB498" s="207">
        <f>INDEX(Coefficients!$O$3:$O$7,MATCH(S498,Coefficients!$O$3:$O$7))</f>
        <v>0.3</v>
      </c>
      <c r="AC498" s="207">
        <f>INDEX(Coefficients!$O$3:$O$7,MATCH(S498,Coefficients!$O$3:$O$7)+1)</f>
        <v>0.4</v>
      </c>
      <c r="AD498" s="212">
        <f>INDEX(Coefficients!$P$3:$P$7,MATCH(S498,Coefficients!$O$3:$O$7))</f>
        <v>50</v>
      </c>
      <c r="AE498" s="212">
        <f>INDEX(Coefficients!$P$3:$P$7,MATCH(S498,Coefficients!$O$3:$O$7)+1)</f>
        <v>41.8</v>
      </c>
      <c r="AF498" s="212">
        <f t="shared" si="713"/>
        <v>44.26</v>
      </c>
      <c r="AG498" s="136">
        <f t="shared" si="751"/>
        <v>2040</v>
      </c>
      <c r="AH498" s="137">
        <f t="shared" si="752"/>
        <v>20.96</v>
      </c>
      <c r="AI498" s="207">
        <f t="shared" si="735"/>
        <v>819.35500000000025</v>
      </c>
      <c r="AJ498" s="213">
        <f t="shared" si="736"/>
        <v>19.984268292682934</v>
      </c>
      <c r="AK498" s="136">
        <v>52</v>
      </c>
      <c r="AL498" s="137">
        <f t="shared" si="753"/>
        <v>62.418750000000003</v>
      </c>
      <c r="AM498" s="214">
        <f t="shared" si="754"/>
        <v>0.9990248902546387</v>
      </c>
      <c r="AN498" s="207">
        <f>INDEX(Coefficients!$K$3:$K$10,MATCH(S498,Coefficients!$K$3:$K$10))</f>
        <v>0.35</v>
      </c>
      <c r="AO498" s="207">
        <f>INDEX(Coefficients!$K$3:$K$10,MATCH(S498,Coefficients!$K$3:$K$10)+1)</f>
        <v>0.4</v>
      </c>
      <c r="AP498" s="207">
        <f>INDEX(Coefficients!$L$3:$L$10,MATCH(S498,Coefficients!$K$3:$K$10))</f>
        <v>0.19142307491680963</v>
      </c>
      <c r="AQ498" s="207">
        <f>INDEX(Coefficients!$L$3:$L$10,MATCH(S498,Coefficients!$K$3:$K$10)+1)</f>
        <v>0.35425563574488944</v>
      </c>
      <c r="AR498" s="214">
        <f>INDEX(Coefficients!$M$3:$M$10,MATCH(S498,Coefficients!$K$3:$K$10))</f>
        <v>0.20023799980895765</v>
      </c>
      <c r="AS498" s="214">
        <f>INDEX(Coefficients!$M$3:$M$10,MATCH(S498,Coefficients!$K$3:$K$10)+1)</f>
        <v>0.20987997823914079</v>
      </c>
      <c r="AT498" s="92">
        <f t="shared" si="737"/>
        <v>2.5655609924804158E-5</v>
      </c>
      <c r="AU498" s="140">
        <f t="shared" si="718"/>
        <v>0.20409479118103091</v>
      </c>
      <c r="AV498" s="215">
        <f t="shared" si="738"/>
        <v>1.2023241192687887E-5</v>
      </c>
      <c r="AW498" s="118">
        <f t="shared" si="739"/>
        <v>3.7941653259780335E-2</v>
      </c>
      <c r="AX498" s="136">
        <f t="shared" si="719"/>
        <v>0.71366705445737511</v>
      </c>
      <c r="AY498" s="205">
        <f t="shared" si="755"/>
        <v>84.741590689541354</v>
      </c>
      <c r="AZ498" s="137">
        <f t="shared" si="756"/>
        <v>487</v>
      </c>
      <c r="BA498" s="213">
        <f t="shared" si="740"/>
        <v>17292.499999999996</v>
      </c>
      <c r="BB498" s="228">
        <f t="shared" si="741"/>
        <v>8.0135975609756083E-4</v>
      </c>
      <c r="BC498" s="136" t="str">
        <f t="shared" si="722"/>
        <v>YES</v>
      </c>
      <c r="BD498" s="209">
        <f t="shared" si="757"/>
        <v>3.4720390531154286</v>
      </c>
      <c r="BE498" s="55">
        <f t="shared" si="724"/>
        <v>6.9440781062308568E-2</v>
      </c>
      <c r="BF498" s="126">
        <f t="shared" si="758"/>
        <v>2.3428129100794832</v>
      </c>
      <c r="BG498" s="46">
        <f t="shared" si="742"/>
        <v>-0.82894558986266198</v>
      </c>
      <c r="BH498" s="204">
        <f>VLOOKUP(M498,Coefficients!$E$4:$I$7,3)</f>
        <v>0.43099999999999999</v>
      </c>
      <c r="BI498" s="136">
        <f t="shared" si="743"/>
        <v>2.5000000000000001E-2</v>
      </c>
      <c r="BJ498" s="50">
        <f t="shared" si="744"/>
        <v>0.4308304908536586</v>
      </c>
      <c r="BK498" s="134">
        <f t="shared" si="745"/>
        <v>17.485372302157941</v>
      </c>
      <c r="BL498" s="46"/>
      <c r="CB498" s="205" t="str">
        <f t="shared" si="759"/>
        <v>splash</v>
      </c>
      <c r="CC498" s="212">
        <f t="shared" si="760"/>
        <v>1</v>
      </c>
      <c r="CD498" s="205">
        <f>IF(CB498="atmospheric",IF(CC498&gt;=1,Coefficients!$T$5,Coefficients!$T$4),Coefficients!$T$3)</f>
        <v>7.35</v>
      </c>
      <c r="CE498" s="136">
        <f>IF(S498&lt;Coefficients!$V$3,Coefficients!$X$3-(Coefficients!$X$4-Coefficients!$X$3)*(Coefficients!$V$3-S498)/(Coefficients!$V$4-Coefficients!$V$3),IF(S498&gt;Coefficients!$V$6,(Coefficients!$X$6-Coefficients!$X$5)*(S498-Coefficients!$V$6)/(Coefficients!$V$6-Coefficients!$V$5)+Coefficients!$X$6,VLOOKUP(S498,Coefficients!$V$3:$X$6,3)))</f>
        <v>5.1999999999999975</v>
      </c>
      <c r="CF498" s="119">
        <f t="shared" si="746"/>
        <v>1.6409601519999992E-4</v>
      </c>
      <c r="CG498" s="136">
        <f>VLOOKUP(CB498,Coefficients!$Z$4:$AD$7,4,FALSE)</f>
        <v>0.26500000000000001</v>
      </c>
      <c r="CH498" s="136">
        <f>VLOOKUP(CB498,Coefficients!$Z$4:$AD$7,2,FALSE)</f>
        <v>0.37</v>
      </c>
      <c r="CI498" s="214">
        <f t="shared" si="761"/>
        <v>6.6733828294202162</v>
      </c>
      <c r="CJ498" s="47">
        <f t="shared" si="762"/>
        <v>0.70465683481517427</v>
      </c>
      <c r="CK498" s="34">
        <v>3.35</v>
      </c>
      <c r="CL498" s="52">
        <f t="shared" si="747"/>
        <v>0.21034532382542515</v>
      </c>
      <c r="CM498" s="204">
        <f>VLOOKUP(N498,Coefficients!$E$12:$I$16,3)</f>
        <v>6.0350000000000001</v>
      </c>
      <c r="CN498" s="205">
        <f t="shared" si="748"/>
        <v>2.5000000000000001E-2</v>
      </c>
      <c r="CO498" s="203">
        <f t="shared" si="749"/>
        <v>6.0326264786585382</v>
      </c>
      <c r="CP498" s="189">
        <f t="shared" si="750"/>
        <v>244.83578153949694</v>
      </c>
      <c r="DV498" s="48">
        <f t="shared" si="730"/>
        <v>1.4606543579241746E-2</v>
      </c>
    </row>
    <row r="499" spans="1:126" s="135" customFormat="1" outlineLevel="1">
      <c r="A499" s="133"/>
      <c r="B499" s="56" t="s">
        <v>89</v>
      </c>
      <c r="C499" s="56" t="s">
        <v>196</v>
      </c>
      <c r="D499" s="56">
        <v>2041</v>
      </c>
      <c r="E499" s="57">
        <f>'MIROC(hires) (Wetter)'!N69</f>
        <v>21.008000000000003</v>
      </c>
      <c r="F499" s="57">
        <f>'MIROC(hires) (Wetter)'!T69</f>
        <v>62.416874999999997</v>
      </c>
      <c r="G499" s="57">
        <f>'MIROC(hires) (Wetter)'!L69</f>
        <v>491</v>
      </c>
      <c r="H499" s="146">
        <f t="shared" si="700"/>
        <v>2007</v>
      </c>
      <c r="I499" s="141" t="str">
        <f t="shared" si="701"/>
        <v>Pile No 243 @ Berth 107</v>
      </c>
      <c r="J499" s="205" t="str">
        <f t="shared" si="702"/>
        <v>splash</v>
      </c>
      <c r="K499" s="212">
        <f t="shared" si="703"/>
        <v>1</v>
      </c>
      <c r="L499" s="146" t="str">
        <f t="shared" si="704"/>
        <v>C1</v>
      </c>
      <c r="M499" s="146" t="str">
        <f t="shared" si="705"/>
        <v>CB4</v>
      </c>
      <c r="N499" s="146" t="str">
        <f t="shared" si="706"/>
        <v>CL5</v>
      </c>
      <c r="O499" s="146">
        <f t="shared" si="707"/>
        <v>0</v>
      </c>
      <c r="P499" s="146">
        <f t="shared" si="708"/>
        <v>50</v>
      </c>
      <c r="Q499" s="146">
        <f t="shared" si="709"/>
        <v>1200</v>
      </c>
      <c r="R499" s="146">
        <f t="shared" si="710"/>
        <v>60</v>
      </c>
      <c r="S499" s="146">
        <f t="shared" si="711"/>
        <v>0.37</v>
      </c>
      <c r="T499" s="146">
        <f t="shared" si="712"/>
        <v>310</v>
      </c>
      <c r="U499" s="205"/>
      <c r="V499" s="237">
        <f t="shared" si="731"/>
        <v>7.0096885866043943E-2</v>
      </c>
      <c r="W499" s="214">
        <f t="shared" si="732"/>
        <v>2.3756181502662512</v>
      </c>
      <c r="X499" s="205"/>
      <c r="Y499" s="238">
        <f t="shared" si="733"/>
        <v>0.21647184955299925</v>
      </c>
      <c r="Z499" s="214">
        <f t="shared" si="734"/>
        <v>0.72518069600254753</v>
      </c>
      <c r="AA499" s="205"/>
      <c r="AB499" s="207">
        <f>INDEX(Coefficients!$O$3:$O$7,MATCH(S499,Coefficients!$O$3:$O$7))</f>
        <v>0.3</v>
      </c>
      <c r="AC499" s="207">
        <f>INDEX(Coefficients!$O$3:$O$7,MATCH(S499,Coefficients!$O$3:$O$7)+1)</f>
        <v>0.4</v>
      </c>
      <c r="AD499" s="212">
        <f>INDEX(Coefficients!$P$3:$P$7,MATCH(S499,Coefficients!$O$3:$O$7))</f>
        <v>50</v>
      </c>
      <c r="AE499" s="212">
        <f>INDEX(Coefficients!$P$3:$P$7,MATCH(S499,Coefficients!$O$3:$O$7)+1)</f>
        <v>41.8</v>
      </c>
      <c r="AF499" s="212">
        <f t="shared" si="713"/>
        <v>44.26</v>
      </c>
      <c r="AG499" s="136">
        <f t="shared" si="751"/>
        <v>2041</v>
      </c>
      <c r="AH499" s="137">
        <f t="shared" si="752"/>
        <v>21.008000000000003</v>
      </c>
      <c r="AI499" s="207">
        <f t="shared" si="735"/>
        <v>840.36300000000028</v>
      </c>
      <c r="AJ499" s="213">
        <f t="shared" si="736"/>
        <v>20.008642857142863</v>
      </c>
      <c r="AK499" s="136">
        <v>53</v>
      </c>
      <c r="AL499" s="137">
        <f t="shared" si="753"/>
        <v>62.416874999999997</v>
      </c>
      <c r="AM499" s="214">
        <f t="shared" si="754"/>
        <v>1.0005360768517442</v>
      </c>
      <c r="AN499" s="207">
        <f>INDEX(Coefficients!$K$3:$K$10,MATCH(S499,Coefficients!$K$3:$K$10))</f>
        <v>0.35</v>
      </c>
      <c r="AO499" s="207">
        <f>INDEX(Coefficients!$K$3:$K$10,MATCH(S499,Coefficients!$K$3:$K$10)+1)</f>
        <v>0.4</v>
      </c>
      <c r="AP499" s="207">
        <f>INDEX(Coefficients!$L$3:$L$10,MATCH(S499,Coefficients!$K$3:$K$10))</f>
        <v>0.19142307491680963</v>
      </c>
      <c r="AQ499" s="207">
        <f>INDEX(Coefficients!$L$3:$L$10,MATCH(S499,Coefficients!$K$3:$K$10)+1)</f>
        <v>0.35425563574488944</v>
      </c>
      <c r="AR499" s="214">
        <f>INDEX(Coefficients!$M$3:$M$10,MATCH(S499,Coefficients!$K$3:$K$10))</f>
        <v>0.20023799980895765</v>
      </c>
      <c r="AS499" s="214">
        <f>INDEX(Coefficients!$M$3:$M$10,MATCH(S499,Coefficients!$K$3:$K$10)+1)</f>
        <v>0.20987997823914079</v>
      </c>
      <c r="AT499" s="92">
        <f t="shared" si="737"/>
        <v>2.5655609924804158E-5</v>
      </c>
      <c r="AU499" s="140">
        <f t="shared" si="718"/>
        <v>0.20409479118103091</v>
      </c>
      <c r="AV499" s="215">
        <f t="shared" si="738"/>
        <v>1.1964253845355942E-5</v>
      </c>
      <c r="AW499" s="118">
        <f t="shared" si="739"/>
        <v>3.7755507324311294E-2</v>
      </c>
      <c r="AX499" s="136">
        <f t="shared" si="719"/>
        <v>0.71366705445737511</v>
      </c>
      <c r="AY499" s="205">
        <f t="shared" si="755"/>
        <v>84.741590689541354</v>
      </c>
      <c r="AZ499" s="137">
        <f t="shared" si="756"/>
        <v>491</v>
      </c>
      <c r="BA499" s="213">
        <f t="shared" si="740"/>
        <v>17783.499999999996</v>
      </c>
      <c r="BB499" s="228">
        <f t="shared" si="741"/>
        <v>8.0449166666666648E-4</v>
      </c>
      <c r="BC499" s="136" t="str">
        <f t="shared" si="722"/>
        <v>YES</v>
      </c>
      <c r="BD499" s="209">
        <f t="shared" si="757"/>
        <v>3.504844293302197</v>
      </c>
      <c r="BE499" s="55">
        <f t="shared" si="724"/>
        <v>7.0096885866043943E-2</v>
      </c>
      <c r="BF499" s="126">
        <f t="shared" si="758"/>
        <v>2.3756181502662512</v>
      </c>
      <c r="BG499" s="46">
        <f t="shared" si="742"/>
        <v>-0.83053625817494625</v>
      </c>
      <c r="BH499" s="204">
        <f>VLOOKUP(M499,Coefficients!$E$4:$I$7,3)</f>
        <v>0.43099999999999999</v>
      </c>
      <c r="BI499" s="136">
        <f t="shared" si="743"/>
        <v>7.2999999999999995E-2</v>
      </c>
      <c r="BJ499" s="50">
        <f t="shared" si="744"/>
        <v>0.43127193021428589</v>
      </c>
      <c r="BK499" s="134">
        <f t="shared" si="745"/>
        <v>17.916644232372228</v>
      </c>
      <c r="BL499" s="46"/>
      <c r="CB499" s="205" t="str">
        <f t="shared" si="759"/>
        <v>splash</v>
      </c>
      <c r="CC499" s="212">
        <f t="shared" si="760"/>
        <v>1</v>
      </c>
      <c r="CD499" s="205">
        <f>IF(CB499="atmospheric",IF(CC499&gt;=1,Coefficients!$T$5,Coefficients!$T$4),Coefficients!$T$3)</f>
        <v>7.35</v>
      </c>
      <c r="CE499" s="136">
        <f>IF(S499&lt;Coefficients!$V$3,Coefficients!$X$3-(Coefficients!$X$4-Coefficients!$X$3)*(Coefficients!$V$3-S499)/(Coefficients!$V$4-Coefficients!$V$3),IF(S499&gt;Coefficients!$V$6,(Coefficients!$X$6-Coefficients!$X$5)*(S499-Coefficients!$V$6)/(Coefficients!$V$6-Coefficients!$V$5)+Coefficients!$X$6,VLOOKUP(S499,Coefficients!$V$3:$X$6,3)))</f>
        <v>5.1999999999999975</v>
      </c>
      <c r="CF499" s="119">
        <f t="shared" si="746"/>
        <v>1.6409601519999992E-4</v>
      </c>
      <c r="CG499" s="136">
        <f>VLOOKUP(CB499,Coefficients!$Z$4:$AD$7,4,FALSE)</f>
        <v>0.26500000000000001</v>
      </c>
      <c r="CH499" s="136">
        <f>VLOOKUP(CB499,Coefficients!$Z$4:$AD$7,2,FALSE)</f>
        <v>0.37</v>
      </c>
      <c r="CI499" s="214">
        <f t="shared" si="761"/>
        <v>6.6726700762968569</v>
      </c>
      <c r="CJ499" s="47">
        <f t="shared" si="762"/>
        <v>0.72518069600254753</v>
      </c>
      <c r="CK499" s="34">
        <v>3.35</v>
      </c>
      <c r="CL499" s="52">
        <f t="shared" si="747"/>
        <v>0.21647184955299925</v>
      </c>
      <c r="CM499" s="204">
        <f>VLOOKUP(N499,Coefficients!$E$12:$I$16,3)</f>
        <v>6.0350000000000001</v>
      </c>
      <c r="CN499" s="205">
        <f t="shared" si="748"/>
        <v>7.2999999999999995E-2</v>
      </c>
      <c r="CO499" s="203">
        <f t="shared" si="749"/>
        <v>6.0388076539285738</v>
      </c>
      <c r="CP499" s="189">
        <f t="shared" si="750"/>
        <v>250.87458919342552</v>
      </c>
      <c r="DV499" s="48">
        <f t="shared" si="730"/>
        <v>1.5174002531328024E-2</v>
      </c>
    </row>
    <row r="500" spans="1:126" s="135" customFormat="1" outlineLevel="1">
      <c r="A500" s="133"/>
      <c r="B500" s="56" t="s">
        <v>89</v>
      </c>
      <c r="C500" s="56" t="s">
        <v>196</v>
      </c>
      <c r="D500" s="56">
        <v>2042</v>
      </c>
      <c r="E500" s="57">
        <f>'MIROC(hires) (Wetter)'!N70</f>
        <v>21.056000000000004</v>
      </c>
      <c r="F500" s="57">
        <f>'MIROC(hires) (Wetter)'!T70</f>
        <v>62.414999999999999</v>
      </c>
      <c r="G500" s="57">
        <f>'MIROC(hires) (Wetter)'!L70</f>
        <v>495</v>
      </c>
      <c r="H500" s="146">
        <f t="shared" si="700"/>
        <v>2007</v>
      </c>
      <c r="I500" s="141" t="str">
        <f t="shared" si="701"/>
        <v>Pile No 243 @ Berth 107</v>
      </c>
      <c r="J500" s="205" t="str">
        <f t="shared" si="702"/>
        <v>splash</v>
      </c>
      <c r="K500" s="212">
        <f t="shared" si="703"/>
        <v>1</v>
      </c>
      <c r="L500" s="146" t="str">
        <f t="shared" si="704"/>
        <v>C1</v>
      </c>
      <c r="M500" s="146" t="str">
        <f t="shared" si="705"/>
        <v>CB4</v>
      </c>
      <c r="N500" s="146" t="str">
        <f t="shared" si="706"/>
        <v>CL5</v>
      </c>
      <c r="O500" s="146">
        <f t="shared" si="707"/>
        <v>0</v>
      </c>
      <c r="P500" s="146">
        <f t="shared" si="708"/>
        <v>50</v>
      </c>
      <c r="Q500" s="146">
        <f t="shared" si="709"/>
        <v>1200</v>
      </c>
      <c r="R500" s="146">
        <f t="shared" si="710"/>
        <v>60</v>
      </c>
      <c r="S500" s="146">
        <f t="shared" si="711"/>
        <v>0.37</v>
      </c>
      <c r="T500" s="146">
        <f t="shared" si="712"/>
        <v>310</v>
      </c>
      <c r="U500" s="205"/>
      <c r="V500" s="237">
        <f t="shared" si="731"/>
        <v>7.0748815839091442E-2</v>
      </c>
      <c r="W500" s="214">
        <f t="shared" si="732"/>
        <v>2.4082146489186265</v>
      </c>
      <c r="X500" s="205"/>
      <c r="Y500" s="238">
        <f t="shared" si="733"/>
        <v>0.22255288725290295</v>
      </c>
      <c r="Z500" s="214">
        <f t="shared" si="734"/>
        <v>0.74555217229722492</v>
      </c>
      <c r="AA500" s="205"/>
      <c r="AB500" s="207">
        <f>INDEX(Coefficients!$O$3:$O$7,MATCH(S500,Coefficients!$O$3:$O$7))</f>
        <v>0.3</v>
      </c>
      <c r="AC500" s="207">
        <f>INDEX(Coefficients!$O$3:$O$7,MATCH(S500,Coefficients!$O$3:$O$7)+1)</f>
        <v>0.4</v>
      </c>
      <c r="AD500" s="212">
        <f>INDEX(Coefficients!$P$3:$P$7,MATCH(S500,Coefficients!$O$3:$O$7))</f>
        <v>50</v>
      </c>
      <c r="AE500" s="212">
        <f>INDEX(Coefficients!$P$3:$P$7,MATCH(S500,Coefficients!$O$3:$O$7)+1)</f>
        <v>41.8</v>
      </c>
      <c r="AF500" s="212">
        <f t="shared" si="713"/>
        <v>44.26</v>
      </c>
      <c r="AG500" s="136">
        <f t="shared" si="751"/>
        <v>2042</v>
      </c>
      <c r="AH500" s="137">
        <f t="shared" si="752"/>
        <v>21.056000000000004</v>
      </c>
      <c r="AI500" s="207">
        <f t="shared" si="735"/>
        <v>861.41900000000032</v>
      </c>
      <c r="AJ500" s="213">
        <f t="shared" si="736"/>
        <v>20.033000000000008</v>
      </c>
      <c r="AK500" s="136">
        <v>54</v>
      </c>
      <c r="AL500" s="137">
        <f t="shared" si="753"/>
        <v>62.414999999999999</v>
      </c>
      <c r="AM500" s="214">
        <f t="shared" si="754"/>
        <v>1.0020482150963714</v>
      </c>
      <c r="AN500" s="207">
        <f>INDEX(Coefficients!$K$3:$K$10,MATCH(S500,Coefficients!$K$3:$K$10))</f>
        <v>0.35</v>
      </c>
      <c r="AO500" s="207">
        <f>INDEX(Coefficients!$K$3:$K$10,MATCH(S500,Coefficients!$K$3:$K$10)+1)</f>
        <v>0.4</v>
      </c>
      <c r="AP500" s="207">
        <f>INDEX(Coefficients!$L$3:$L$10,MATCH(S500,Coefficients!$K$3:$K$10))</f>
        <v>0.19142307491680963</v>
      </c>
      <c r="AQ500" s="207">
        <f>INDEX(Coefficients!$L$3:$L$10,MATCH(S500,Coefficients!$K$3:$K$10)+1)</f>
        <v>0.35425563574488944</v>
      </c>
      <c r="AR500" s="214">
        <f>INDEX(Coefficients!$M$3:$M$10,MATCH(S500,Coefficients!$K$3:$K$10))</f>
        <v>0.20023799980895765</v>
      </c>
      <c r="AS500" s="214">
        <f>INDEX(Coefficients!$M$3:$M$10,MATCH(S500,Coefficients!$K$3:$K$10)+1)</f>
        <v>0.20987997823914079</v>
      </c>
      <c r="AT500" s="92">
        <f t="shared" si="737"/>
        <v>2.5655609924804158E-5</v>
      </c>
      <c r="AU500" s="140">
        <f t="shared" si="718"/>
        <v>0.20409479118103091</v>
      </c>
      <c r="AV500" s="215">
        <f t="shared" si="738"/>
        <v>1.1906933839536226E-5</v>
      </c>
      <c r="AW500" s="118">
        <f t="shared" si="739"/>
        <v>3.7574623006114055E-2</v>
      </c>
      <c r="AX500" s="136">
        <f t="shared" si="719"/>
        <v>0.71366705445737511</v>
      </c>
      <c r="AY500" s="205">
        <f t="shared" si="755"/>
        <v>84.741590689541354</v>
      </c>
      <c r="AZ500" s="137">
        <f t="shared" si="756"/>
        <v>495</v>
      </c>
      <c r="BA500" s="213">
        <f t="shared" si="740"/>
        <v>18278.499999999996</v>
      </c>
      <c r="BB500" s="228">
        <f t="shared" si="741"/>
        <v>8.0765465116279056E-4</v>
      </c>
      <c r="BC500" s="136" t="str">
        <f t="shared" si="722"/>
        <v>YES</v>
      </c>
      <c r="BD500" s="209">
        <f t="shared" si="757"/>
        <v>3.5374407919545718</v>
      </c>
      <c r="BE500" s="55">
        <f t="shared" si="724"/>
        <v>7.0748815839091442E-2</v>
      </c>
      <c r="BF500" s="126">
        <f t="shared" si="758"/>
        <v>2.4082146489186265</v>
      </c>
      <c r="BG500" s="46">
        <f t="shared" si="742"/>
        <v>-0.83206268078124823</v>
      </c>
      <c r="BH500" s="204">
        <f>VLOOKUP(M500,Coefficients!$E$4:$I$7,3)</f>
        <v>0.43099999999999999</v>
      </c>
      <c r="BI500" s="136">
        <f t="shared" si="743"/>
        <v>7.2999999999999995E-2</v>
      </c>
      <c r="BJ500" s="50">
        <f t="shared" si="744"/>
        <v>0.43203827900000025</v>
      </c>
      <c r="BK500" s="134">
        <f t="shared" si="745"/>
        <v>18.348682511372228</v>
      </c>
      <c r="BL500" s="46"/>
      <c r="CB500" s="205" t="str">
        <f t="shared" si="759"/>
        <v>splash</v>
      </c>
      <c r="CC500" s="212">
        <f t="shared" si="760"/>
        <v>1</v>
      </c>
      <c r="CD500" s="205">
        <f>IF(CB500="atmospheric",IF(CC500&gt;=1,Coefficients!$T$5,Coefficients!$T$4),Coefficients!$T$3)</f>
        <v>7.35</v>
      </c>
      <c r="CE500" s="136">
        <f>IF(S500&lt;Coefficients!$V$3,Coefficients!$X$3-(Coefficients!$X$4-Coefficients!$X$3)*(Coefficients!$V$3-S500)/(Coefficients!$V$4-Coefficients!$V$3),IF(S500&gt;Coefficients!$V$6,(Coefficients!$X$6-Coefficients!$X$5)*(S500-Coefficients!$V$6)/(Coefficients!$V$6-Coefficients!$V$5)+Coefficients!$X$6,VLOOKUP(S500,Coefficients!$V$3:$X$6,3)))</f>
        <v>5.1999999999999975</v>
      </c>
      <c r="CF500" s="119">
        <f t="shared" si="746"/>
        <v>1.6409601519999992E-4</v>
      </c>
      <c r="CG500" s="136">
        <f>VLOOKUP(CB500,Coefficients!$Z$4:$AD$7,4,FALSE)</f>
        <v>0.26500000000000001</v>
      </c>
      <c r="CH500" s="136">
        <f>VLOOKUP(CB500,Coefficients!$Z$4:$AD$7,2,FALSE)</f>
        <v>0.37</v>
      </c>
      <c r="CI500" s="214">
        <f t="shared" si="761"/>
        <v>6.6719345277384248</v>
      </c>
      <c r="CJ500" s="47">
        <f t="shared" si="762"/>
        <v>0.74555217229722492</v>
      </c>
      <c r="CK500" s="34">
        <v>3.35</v>
      </c>
      <c r="CL500" s="52">
        <f t="shared" si="747"/>
        <v>0.22255288725290295</v>
      </c>
      <c r="CM500" s="204">
        <f>VLOOKUP(N500,Coefficients!$E$12:$I$16,3)</f>
        <v>6.0350000000000001</v>
      </c>
      <c r="CN500" s="205">
        <f t="shared" si="748"/>
        <v>7.2999999999999995E-2</v>
      </c>
      <c r="CO500" s="203">
        <f t="shared" si="749"/>
        <v>6.0495383150000031</v>
      </c>
      <c r="CP500" s="189">
        <f t="shared" si="750"/>
        <v>256.9241275084255</v>
      </c>
      <c r="DV500" s="48">
        <f t="shared" si="730"/>
        <v>1.5745353234713714E-2</v>
      </c>
    </row>
    <row r="501" spans="1:126" s="135" customFormat="1" outlineLevel="1">
      <c r="A501" s="133"/>
      <c r="B501" s="56" t="s">
        <v>89</v>
      </c>
      <c r="C501" s="56" t="s">
        <v>196</v>
      </c>
      <c r="D501" s="56">
        <v>2043</v>
      </c>
      <c r="E501" s="57">
        <f>'MIROC(hires) (Wetter)'!N71</f>
        <v>21.104000000000003</v>
      </c>
      <c r="F501" s="57">
        <f>'MIROC(hires) (Wetter)'!T71</f>
        <v>62.413125000000001</v>
      </c>
      <c r="G501" s="57">
        <f>'MIROC(hires) (Wetter)'!L71</f>
        <v>499</v>
      </c>
      <c r="H501" s="146">
        <f t="shared" si="700"/>
        <v>2007</v>
      </c>
      <c r="I501" s="141" t="str">
        <f t="shared" si="701"/>
        <v>Pile No 243 @ Berth 107</v>
      </c>
      <c r="J501" s="205" t="str">
        <f t="shared" si="702"/>
        <v>splash</v>
      </c>
      <c r="K501" s="212">
        <f t="shared" si="703"/>
        <v>1</v>
      </c>
      <c r="L501" s="146" t="str">
        <f t="shared" si="704"/>
        <v>C1</v>
      </c>
      <c r="M501" s="146" t="str">
        <f t="shared" si="705"/>
        <v>CB4</v>
      </c>
      <c r="N501" s="146" t="str">
        <f t="shared" si="706"/>
        <v>CL5</v>
      </c>
      <c r="O501" s="146">
        <f t="shared" si="707"/>
        <v>0</v>
      </c>
      <c r="P501" s="146">
        <f t="shared" si="708"/>
        <v>50</v>
      </c>
      <c r="Q501" s="146">
        <f t="shared" si="709"/>
        <v>1200</v>
      </c>
      <c r="R501" s="146">
        <f t="shared" si="710"/>
        <v>60</v>
      </c>
      <c r="S501" s="146">
        <f t="shared" si="711"/>
        <v>0.37</v>
      </c>
      <c r="T501" s="146">
        <f t="shared" si="712"/>
        <v>310</v>
      </c>
      <c r="U501" s="205"/>
      <c r="V501" s="237">
        <f t="shared" si="731"/>
        <v>7.1396755048019095E-2</v>
      </c>
      <c r="W501" s="214">
        <f t="shared" si="732"/>
        <v>2.4406116093650088</v>
      </c>
      <c r="X501" s="205"/>
      <c r="Y501" s="238">
        <f t="shared" si="733"/>
        <v>0.22858807523846134</v>
      </c>
      <c r="Z501" s="214">
        <f t="shared" si="734"/>
        <v>0.76577005204884552</v>
      </c>
      <c r="AA501" s="205"/>
      <c r="AB501" s="207">
        <f>INDEX(Coefficients!$O$3:$O$7,MATCH(S501,Coefficients!$O$3:$O$7))</f>
        <v>0.3</v>
      </c>
      <c r="AC501" s="207">
        <f>INDEX(Coefficients!$O$3:$O$7,MATCH(S501,Coefficients!$O$3:$O$7)+1)</f>
        <v>0.4</v>
      </c>
      <c r="AD501" s="212">
        <f>INDEX(Coefficients!$P$3:$P$7,MATCH(S501,Coefficients!$O$3:$O$7))</f>
        <v>50</v>
      </c>
      <c r="AE501" s="212">
        <f>INDEX(Coefficients!$P$3:$P$7,MATCH(S501,Coefficients!$O$3:$O$7)+1)</f>
        <v>41.8</v>
      </c>
      <c r="AF501" s="212">
        <f t="shared" si="713"/>
        <v>44.26</v>
      </c>
      <c r="AG501" s="136">
        <f t="shared" si="751"/>
        <v>2043</v>
      </c>
      <c r="AH501" s="137">
        <f t="shared" si="752"/>
        <v>21.104000000000003</v>
      </c>
      <c r="AI501" s="207">
        <f t="shared" si="735"/>
        <v>882.52300000000037</v>
      </c>
      <c r="AJ501" s="213">
        <f t="shared" si="736"/>
        <v>20.057340909090918</v>
      </c>
      <c r="AK501" s="136">
        <v>55</v>
      </c>
      <c r="AL501" s="137">
        <f t="shared" si="753"/>
        <v>62.413125000000001</v>
      </c>
      <c r="AM501" s="214">
        <f t="shared" si="754"/>
        <v>1.0035613768921672</v>
      </c>
      <c r="AN501" s="207">
        <f>INDEX(Coefficients!$K$3:$K$10,MATCH(S501,Coefficients!$K$3:$K$10))</f>
        <v>0.35</v>
      </c>
      <c r="AO501" s="207">
        <f>INDEX(Coefficients!$K$3:$K$10,MATCH(S501,Coefficients!$K$3:$K$10)+1)</f>
        <v>0.4</v>
      </c>
      <c r="AP501" s="207">
        <f>INDEX(Coefficients!$L$3:$L$10,MATCH(S501,Coefficients!$K$3:$K$10))</f>
        <v>0.19142307491680963</v>
      </c>
      <c r="AQ501" s="207">
        <f>INDEX(Coefficients!$L$3:$L$10,MATCH(S501,Coefficients!$K$3:$K$10)+1)</f>
        <v>0.35425563574488944</v>
      </c>
      <c r="AR501" s="214">
        <f>INDEX(Coefficients!$M$3:$M$10,MATCH(S501,Coefficients!$K$3:$K$10))</f>
        <v>0.20023799980895765</v>
      </c>
      <c r="AS501" s="214">
        <f>INDEX(Coefficients!$M$3:$M$10,MATCH(S501,Coefficients!$K$3:$K$10)+1)</f>
        <v>0.20987997823914079</v>
      </c>
      <c r="AT501" s="92">
        <f t="shared" si="737"/>
        <v>2.5655609924804158E-5</v>
      </c>
      <c r="AU501" s="140">
        <f t="shared" si="718"/>
        <v>0.20409479118103091</v>
      </c>
      <c r="AV501" s="215">
        <f t="shared" si="738"/>
        <v>1.1851196881012775E-5</v>
      </c>
      <c r="AW501" s="118">
        <f t="shared" si="739"/>
        <v>3.7398734298555093E-2</v>
      </c>
      <c r="AX501" s="136">
        <f t="shared" si="719"/>
        <v>0.71366705445737511</v>
      </c>
      <c r="AY501" s="205">
        <f t="shared" si="755"/>
        <v>84.741590689541354</v>
      </c>
      <c r="AZ501" s="137">
        <f t="shared" si="756"/>
        <v>499</v>
      </c>
      <c r="BA501" s="213">
        <f t="shared" si="740"/>
        <v>18777.499999999996</v>
      </c>
      <c r="BB501" s="228">
        <f t="shared" si="741"/>
        <v>8.108465909090907E-4</v>
      </c>
      <c r="BC501" s="136" t="str">
        <f t="shared" si="722"/>
        <v>YES</v>
      </c>
      <c r="BD501" s="209">
        <f t="shared" si="757"/>
        <v>3.5698377524009546</v>
      </c>
      <c r="BE501" s="55">
        <f t="shared" si="724"/>
        <v>7.1396755048019095E-2</v>
      </c>
      <c r="BF501" s="126">
        <f t="shared" si="758"/>
        <v>2.4406116093650088</v>
      </c>
      <c r="BG501" s="46">
        <f t="shared" si="742"/>
        <v>-0.83352874098391627</v>
      </c>
      <c r="BH501" s="204">
        <f>VLOOKUP(M501,Coefficients!$E$4:$I$7,3)</f>
        <v>0.43099999999999999</v>
      </c>
      <c r="BI501" s="136">
        <f t="shared" si="743"/>
        <v>7.2999999999999995E-2</v>
      </c>
      <c r="BJ501" s="50">
        <f t="shared" si="744"/>
        <v>0.43280411702272753</v>
      </c>
      <c r="BK501" s="134">
        <f t="shared" si="745"/>
        <v>18.781486628394955</v>
      </c>
      <c r="BL501" s="46"/>
      <c r="CB501" s="205" t="str">
        <f t="shared" si="759"/>
        <v>splash</v>
      </c>
      <c r="CC501" s="212">
        <f t="shared" si="760"/>
        <v>1</v>
      </c>
      <c r="CD501" s="205">
        <f>IF(CB501="atmospheric",IF(CC501&gt;=1,Coefficients!$T$5,Coefficients!$T$4),Coefficients!$T$3)</f>
        <v>7.35</v>
      </c>
      <c r="CE501" s="136">
        <f>IF(S501&lt;Coefficients!$V$3,Coefficients!$X$3-(Coefficients!$X$4-Coefficients!$X$3)*(Coefficients!$V$3-S501)/(Coefficients!$V$4-Coefficients!$V$3),IF(S501&gt;Coefficients!$V$6,(Coefficients!$X$6-Coefficients!$X$5)*(S501-Coefficients!$V$6)/(Coefficients!$V$6-Coefficients!$V$5)+Coefficients!$X$6,VLOOKUP(S501,Coefficients!$V$3:$X$6,3)))</f>
        <v>5.1999999999999975</v>
      </c>
      <c r="CF501" s="119">
        <f t="shared" si="746"/>
        <v>1.6409601519999992E-4</v>
      </c>
      <c r="CG501" s="136">
        <f>VLOOKUP(CB501,Coefficients!$Z$4:$AD$7,4,FALSE)</f>
        <v>0.26500000000000001</v>
      </c>
      <c r="CH501" s="136">
        <f>VLOOKUP(CB501,Coefficients!$Z$4:$AD$7,2,FALSE)</f>
        <v>0.37</v>
      </c>
      <c r="CI501" s="214">
        <f t="shared" si="761"/>
        <v>6.6711777599978248</v>
      </c>
      <c r="CJ501" s="47">
        <f t="shared" si="762"/>
        <v>0.76577005204884552</v>
      </c>
      <c r="CK501" s="34">
        <v>3.35</v>
      </c>
      <c r="CL501" s="52">
        <f t="shared" si="747"/>
        <v>0.22858807523846134</v>
      </c>
      <c r="CM501" s="204">
        <f>VLOOKUP(N501,Coefficients!$E$12:$I$16,3)</f>
        <v>6.0350000000000001</v>
      </c>
      <c r="CN501" s="205">
        <f t="shared" si="748"/>
        <v>7.2999999999999995E-2</v>
      </c>
      <c r="CO501" s="203">
        <f t="shared" si="749"/>
        <v>6.0602618242045496</v>
      </c>
      <c r="CP501" s="189">
        <f t="shared" si="750"/>
        <v>262.98438933263003</v>
      </c>
      <c r="DV501" s="48">
        <f t="shared" si="730"/>
        <v>1.6320446814698582E-2</v>
      </c>
    </row>
    <row r="502" spans="1:126" s="135" customFormat="1" outlineLevel="1">
      <c r="A502" s="133"/>
      <c r="B502" s="56" t="s">
        <v>89</v>
      </c>
      <c r="C502" s="56" t="s">
        <v>196</v>
      </c>
      <c r="D502" s="56">
        <v>2044</v>
      </c>
      <c r="E502" s="57">
        <f>'MIROC(hires) (Wetter)'!N72</f>
        <v>21.152000000000001</v>
      </c>
      <c r="F502" s="57">
        <f>'MIROC(hires) (Wetter)'!T72</f>
        <v>62.411250000000003</v>
      </c>
      <c r="G502" s="57">
        <f>'MIROC(hires) (Wetter)'!L72</f>
        <v>503</v>
      </c>
      <c r="H502" s="146">
        <f t="shared" si="700"/>
        <v>2007</v>
      </c>
      <c r="I502" s="141" t="str">
        <f t="shared" si="701"/>
        <v>Pile No 243 @ Berth 107</v>
      </c>
      <c r="J502" s="205" t="str">
        <f t="shared" si="702"/>
        <v>splash</v>
      </c>
      <c r="K502" s="212">
        <f t="shared" si="703"/>
        <v>1</v>
      </c>
      <c r="L502" s="146" t="str">
        <f t="shared" si="704"/>
        <v>C1</v>
      </c>
      <c r="M502" s="146" t="str">
        <f t="shared" si="705"/>
        <v>CB4</v>
      </c>
      <c r="N502" s="146" t="str">
        <f t="shared" si="706"/>
        <v>CL5</v>
      </c>
      <c r="O502" s="146">
        <f t="shared" si="707"/>
        <v>0</v>
      </c>
      <c r="P502" s="146">
        <f t="shared" si="708"/>
        <v>50</v>
      </c>
      <c r="Q502" s="146">
        <f t="shared" si="709"/>
        <v>1200</v>
      </c>
      <c r="R502" s="146">
        <f t="shared" si="710"/>
        <v>60</v>
      </c>
      <c r="S502" s="146">
        <f t="shared" si="711"/>
        <v>0.37</v>
      </c>
      <c r="T502" s="146">
        <f t="shared" si="712"/>
        <v>310</v>
      </c>
      <c r="U502" s="205"/>
      <c r="V502" s="237">
        <f t="shared" si="731"/>
        <v>7.2040876761697292E-2</v>
      </c>
      <c r="W502" s="214">
        <f t="shared" si="732"/>
        <v>2.4728176950489189</v>
      </c>
      <c r="X502" s="205"/>
      <c r="Y502" s="238">
        <f t="shared" si="733"/>
        <v>0.23457727296647471</v>
      </c>
      <c r="Z502" s="214">
        <f t="shared" si="734"/>
        <v>0.78583386443769032</v>
      </c>
      <c r="AA502" s="205"/>
      <c r="AB502" s="207">
        <f>INDEX(Coefficients!$O$3:$O$7,MATCH(S502,Coefficients!$O$3:$O$7))</f>
        <v>0.3</v>
      </c>
      <c r="AC502" s="207">
        <f>INDEX(Coefficients!$O$3:$O$7,MATCH(S502,Coefficients!$O$3:$O$7)+1)</f>
        <v>0.4</v>
      </c>
      <c r="AD502" s="212">
        <f>INDEX(Coefficients!$P$3:$P$7,MATCH(S502,Coefficients!$O$3:$O$7))</f>
        <v>50</v>
      </c>
      <c r="AE502" s="212">
        <f>INDEX(Coefficients!$P$3:$P$7,MATCH(S502,Coefficients!$O$3:$O$7)+1)</f>
        <v>41.8</v>
      </c>
      <c r="AF502" s="212">
        <f t="shared" si="713"/>
        <v>44.26</v>
      </c>
      <c r="AG502" s="136">
        <f t="shared" si="751"/>
        <v>2044</v>
      </c>
      <c r="AH502" s="137">
        <f t="shared" si="752"/>
        <v>21.152000000000001</v>
      </c>
      <c r="AI502" s="207">
        <f t="shared" si="735"/>
        <v>903.67500000000041</v>
      </c>
      <c r="AJ502" s="213">
        <f t="shared" si="736"/>
        <v>20.081666666666674</v>
      </c>
      <c r="AK502" s="136">
        <v>56</v>
      </c>
      <c r="AL502" s="137">
        <f t="shared" si="753"/>
        <v>62.411250000000003</v>
      </c>
      <c r="AM502" s="214">
        <f t="shared" si="754"/>
        <v>1.0050756279578577</v>
      </c>
      <c r="AN502" s="207">
        <f>INDEX(Coefficients!$K$3:$K$10,MATCH(S502,Coefficients!$K$3:$K$10))</f>
        <v>0.35</v>
      </c>
      <c r="AO502" s="207">
        <f>INDEX(Coefficients!$K$3:$K$10,MATCH(S502,Coefficients!$K$3:$K$10)+1)</f>
        <v>0.4</v>
      </c>
      <c r="AP502" s="207">
        <f>INDEX(Coefficients!$L$3:$L$10,MATCH(S502,Coefficients!$K$3:$K$10))</f>
        <v>0.19142307491680963</v>
      </c>
      <c r="AQ502" s="207">
        <f>INDEX(Coefficients!$L$3:$L$10,MATCH(S502,Coefficients!$K$3:$K$10)+1)</f>
        <v>0.35425563574488944</v>
      </c>
      <c r="AR502" s="214">
        <f>INDEX(Coefficients!$M$3:$M$10,MATCH(S502,Coefficients!$K$3:$K$10))</f>
        <v>0.20023799980895765</v>
      </c>
      <c r="AS502" s="214">
        <f>INDEX(Coefficients!$M$3:$M$10,MATCH(S502,Coefficients!$K$3:$K$10)+1)</f>
        <v>0.20987997823914079</v>
      </c>
      <c r="AT502" s="92">
        <f t="shared" si="737"/>
        <v>2.5655609924804158E-5</v>
      </c>
      <c r="AU502" s="140">
        <f t="shared" si="718"/>
        <v>0.20409479118103091</v>
      </c>
      <c r="AV502" s="215">
        <f t="shared" si="738"/>
        <v>1.179696473192742E-5</v>
      </c>
      <c r="AW502" s="118">
        <f t="shared" si="739"/>
        <v>3.7227594307004341E-2</v>
      </c>
      <c r="AX502" s="136">
        <f t="shared" si="719"/>
        <v>0.71366705445737511</v>
      </c>
      <c r="AY502" s="205">
        <f t="shared" si="755"/>
        <v>84.741590689541354</v>
      </c>
      <c r="AZ502" s="137">
        <f t="shared" si="756"/>
        <v>503</v>
      </c>
      <c r="BA502" s="213">
        <f t="shared" si="740"/>
        <v>19280.499999999996</v>
      </c>
      <c r="BB502" s="228">
        <f t="shared" si="741"/>
        <v>8.1406555555555544E-4</v>
      </c>
      <c r="BC502" s="136" t="str">
        <f t="shared" si="722"/>
        <v>YES</v>
      </c>
      <c r="BD502" s="209">
        <f t="shared" si="757"/>
        <v>3.6020438380848647</v>
      </c>
      <c r="BE502" s="55">
        <f t="shared" si="724"/>
        <v>7.2040876761697292E-2</v>
      </c>
      <c r="BF502" s="126">
        <f t="shared" si="758"/>
        <v>2.4728176950489189</v>
      </c>
      <c r="BG502" s="46">
        <f t="shared" si="742"/>
        <v>-0.83493800523667505</v>
      </c>
      <c r="BH502" s="204">
        <f>VLOOKUP(M502,Coefficients!$E$4:$I$7,3)</f>
        <v>0.43099999999999999</v>
      </c>
      <c r="BI502" s="136">
        <f t="shared" si="743"/>
        <v>7.2999999999999995E-2</v>
      </c>
      <c r="BJ502" s="50">
        <f t="shared" si="744"/>
        <v>0.43356947833333359</v>
      </c>
      <c r="BK502" s="134">
        <f t="shared" si="745"/>
        <v>19.215056106728287</v>
      </c>
      <c r="BL502" s="46"/>
      <c r="CB502" s="205" t="str">
        <f t="shared" si="759"/>
        <v>splash</v>
      </c>
      <c r="CC502" s="212">
        <f t="shared" si="760"/>
        <v>1</v>
      </c>
      <c r="CD502" s="205">
        <f>IF(CB502="atmospheric",IF(CC502&gt;=1,Coefficients!$T$5,Coefficients!$T$4),Coefficients!$T$3)</f>
        <v>7.35</v>
      </c>
      <c r="CE502" s="136">
        <f>IF(S502&lt;Coefficients!$V$3,Coefficients!$X$3-(Coefficients!$X$4-Coefficients!$X$3)*(Coefficients!$V$3-S502)/(Coefficients!$V$4-Coefficients!$V$3),IF(S502&gt;Coefficients!$V$6,(Coefficients!$X$6-Coefficients!$X$5)*(S502-Coefficients!$V$6)/(Coefficients!$V$6-Coefficients!$V$5)+Coefficients!$X$6,VLOOKUP(S502,Coefficients!$V$3:$X$6,3)))</f>
        <v>5.1999999999999975</v>
      </c>
      <c r="CF502" s="119">
        <f t="shared" si="746"/>
        <v>1.6409601519999992E-4</v>
      </c>
      <c r="CG502" s="136">
        <f>VLOOKUP(CB502,Coefficients!$Z$4:$AD$7,4,FALSE)</f>
        <v>0.26500000000000001</v>
      </c>
      <c r="CH502" s="136">
        <f>VLOOKUP(CB502,Coefficients!$Z$4:$AD$7,2,FALSE)</f>
        <v>0.37</v>
      </c>
      <c r="CI502" s="214">
        <f t="shared" si="761"/>
        <v>6.6704012177909346</v>
      </c>
      <c r="CJ502" s="47">
        <f t="shared" si="762"/>
        <v>0.78583386443769032</v>
      </c>
      <c r="CK502" s="34">
        <v>3.35</v>
      </c>
      <c r="CL502" s="52">
        <f t="shared" si="747"/>
        <v>0.23457727296647471</v>
      </c>
      <c r="CM502" s="204">
        <f>VLOOKUP(N502,Coefficients!$E$12:$I$16,3)</f>
        <v>6.0350000000000001</v>
      </c>
      <c r="CN502" s="205">
        <f t="shared" si="748"/>
        <v>7.2999999999999995E-2</v>
      </c>
      <c r="CO502" s="203">
        <f t="shared" si="749"/>
        <v>6.0709786583333374</v>
      </c>
      <c r="CP502" s="189">
        <f t="shared" si="750"/>
        <v>269.05536799096336</v>
      </c>
      <c r="DV502" s="48">
        <f t="shared" si="730"/>
        <v>1.689915241287283E-2</v>
      </c>
    </row>
    <row r="503" spans="1:126" s="135" customFormat="1" outlineLevel="1">
      <c r="A503" s="133"/>
      <c r="B503" s="56" t="s">
        <v>89</v>
      </c>
      <c r="C503" s="56" t="s">
        <v>196</v>
      </c>
      <c r="D503" s="56">
        <v>2045</v>
      </c>
      <c r="E503" s="57">
        <f>'MIROC(hires) (Wetter)'!N73</f>
        <v>21.200000000000003</v>
      </c>
      <c r="F503" s="57">
        <f>'MIROC(hires) (Wetter)'!T73</f>
        <v>62.409374999999997</v>
      </c>
      <c r="G503" s="57">
        <f>'MIROC(hires) (Wetter)'!L73</f>
        <v>507</v>
      </c>
      <c r="H503" s="146">
        <f t="shared" si="700"/>
        <v>2007</v>
      </c>
      <c r="I503" s="141" t="str">
        <f t="shared" si="701"/>
        <v>Pile No 243 @ Berth 107</v>
      </c>
      <c r="J503" s="205" t="str">
        <f t="shared" si="702"/>
        <v>splash</v>
      </c>
      <c r="K503" s="212">
        <f t="shared" si="703"/>
        <v>1</v>
      </c>
      <c r="L503" s="146" t="str">
        <f t="shared" si="704"/>
        <v>C1</v>
      </c>
      <c r="M503" s="146" t="str">
        <f t="shared" si="705"/>
        <v>CB4</v>
      </c>
      <c r="N503" s="146" t="str">
        <f t="shared" si="706"/>
        <v>CL5</v>
      </c>
      <c r="O503" s="146">
        <f t="shared" si="707"/>
        <v>0</v>
      </c>
      <c r="P503" s="146">
        <f t="shared" si="708"/>
        <v>50</v>
      </c>
      <c r="Q503" s="146">
        <f t="shared" si="709"/>
        <v>1200</v>
      </c>
      <c r="R503" s="146">
        <f t="shared" si="710"/>
        <v>60</v>
      </c>
      <c r="S503" s="146">
        <f t="shared" si="711"/>
        <v>0.37</v>
      </c>
      <c r="T503" s="146">
        <f t="shared" si="712"/>
        <v>310</v>
      </c>
      <c r="U503" s="205"/>
      <c r="V503" s="237">
        <f t="shared" si="731"/>
        <v>7.2681344280129401E-2</v>
      </c>
      <c r="W503" s="214">
        <f t="shared" si="732"/>
        <v>2.5048410709705244</v>
      </c>
      <c r="X503" s="205"/>
      <c r="Y503" s="238">
        <f t="shared" si="733"/>
        <v>0.2405203281229801</v>
      </c>
      <c r="Z503" s="214">
        <f t="shared" si="734"/>
        <v>0.80574309921198339</v>
      </c>
      <c r="AA503" s="205"/>
      <c r="AB503" s="207">
        <f>INDEX(Coefficients!$O$3:$O$7,MATCH(S503,Coefficients!$O$3:$O$7))</f>
        <v>0.3</v>
      </c>
      <c r="AC503" s="207">
        <f>INDEX(Coefficients!$O$3:$O$7,MATCH(S503,Coefficients!$O$3:$O$7)+1)</f>
        <v>0.4</v>
      </c>
      <c r="AD503" s="212">
        <f>INDEX(Coefficients!$P$3:$P$7,MATCH(S503,Coefficients!$O$3:$O$7))</f>
        <v>50</v>
      </c>
      <c r="AE503" s="212">
        <f>INDEX(Coefficients!$P$3:$P$7,MATCH(S503,Coefficients!$O$3:$O$7)+1)</f>
        <v>41.8</v>
      </c>
      <c r="AF503" s="212">
        <f t="shared" si="713"/>
        <v>44.26</v>
      </c>
      <c r="AG503" s="136">
        <f t="shared" si="751"/>
        <v>2045</v>
      </c>
      <c r="AH503" s="137">
        <f t="shared" si="752"/>
        <v>21.200000000000003</v>
      </c>
      <c r="AI503" s="207">
        <f t="shared" si="735"/>
        <v>924.87500000000045</v>
      </c>
      <c r="AJ503" s="213">
        <f t="shared" si="736"/>
        <v>20.105978260869573</v>
      </c>
      <c r="AK503" s="136">
        <v>57</v>
      </c>
      <c r="AL503" s="137">
        <f t="shared" si="753"/>
        <v>62.409374999999997</v>
      </c>
      <c r="AM503" s="214">
        <f t="shared" si="754"/>
        <v>1.0065910284995008</v>
      </c>
      <c r="AN503" s="207">
        <f>INDEX(Coefficients!$K$3:$K$10,MATCH(S503,Coefficients!$K$3:$K$10))</f>
        <v>0.35</v>
      </c>
      <c r="AO503" s="207">
        <f>INDEX(Coefficients!$K$3:$K$10,MATCH(S503,Coefficients!$K$3:$K$10)+1)</f>
        <v>0.4</v>
      </c>
      <c r="AP503" s="207">
        <f>INDEX(Coefficients!$L$3:$L$10,MATCH(S503,Coefficients!$K$3:$K$10))</f>
        <v>0.19142307491680963</v>
      </c>
      <c r="AQ503" s="207">
        <f>INDEX(Coefficients!$L$3:$L$10,MATCH(S503,Coefficients!$K$3:$K$10)+1)</f>
        <v>0.35425563574488944</v>
      </c>
      <c r="AR503" s="214">
        <f>INDEX(Coefficients!$M$3:$M$10,MATCH(S503,Coefficients!$K$3:$K$10))</f>
        <v>0.20023799980895765</v>
      </c>
      <c r="AS503" s="214">
        <f>INDEX(Coefficients!$M$3:$M$10,MATCH(S503,Coefficients!$K$3:$K$10)+1)</f>
        <v>0.20987997823914079</v>
      </c>
      <c r="AT503" s="92">
        <f t="shared" si="737"/>
        <v>2.5655609924804158E-5</v>
      </c>
      <c r="AU503" s="140">
        <f t="shared" si="718"/>
        <v>0.20409479118103091</v>
      </c>
      <c r="AV503" s="215">
        <f t="shared" si="738"/>
        <v>1.1744164652341296E-5</v>
      </c>
      <c r="AW503" s="118">
        <f t="shared" si="739"/>
        <v>3.7060973486575E-2</v>
      </c>
      <c r="AX503" s="136">
        <f t="shared" si="719"/>
        <v>0.71366705445737511</v>
      </c>
      <c r="AY503" s="205">
        <f t="shared" si="755"/>
        <v>84.741590689541354</v>
      </c>
      <c r="AZ503" s="137">
        <f t="shared" si="756"/>
        <v>507</v>
      </c>
      <c r="BA503" s="213">
        <f t="shared" si="740"/>
        <v>19787.499999999996</v>
      </c>
      <c r="BB503" s="228">
        <f t="shared" si="741"/>
        <v>8.1730978260869563E-4</v>
      </c>
      <c r="BC503" s="136" t="str">
        <f t="shared" si="722"/>
        <v>YES</v>
      </c>
      <c r="BD503" s="209">
        <f t="shared" si="757"/>
        <v>3.6340672140064703</v>
      </c>
      <c r="BE503" s="55">
        <f t="shared" si="724"/>
        <v>7.2681344280129401E-2</v>
      </c>
      <c r="BF503" s="126">
        <f t="shared" si="758"/>
        <v>2.5048410709705244</v>
      </c>
      <c r="BG503" s="46">
        <f t="shared" si="742"/>
        <v>-0.83629375544887863</v>
      </c>
      <c r="BH503" s="204">
        <f>VLOOKUP(M503,Coefficients!$E$4:$I$7,3)</f>
        <v>0.43099999999999999</v>
      </c>
      <c r="BI503" s="136">
        <f t="shared" si="743"/>
        <v>7.2999999999999995E-2</v>
      </c>
      <c r="BJ503" s="50">
        <f t="shared" si="744"/>
        <v>0.4343343940217394</v>
      </c>
      <c r="BK503" s="134">
        <f t="shared" si="745"/>
        <v>19.649390500750027</v>
      </c>
      <c r="BL503" s="46"/>
      <c r="CB503" s="205" t="str">
        <f t="shared" si="759"/>
        <v>splash</v>
      </c>
      <c r="CC503" s="212">
        <f t="shared" si="760"/>
        <v>1</v>
      </c>
      <c r="CD503" s="205">
        <f>IF(CB503="atmospheric",IF(CC503&gt;=1,Coefficients!$T$5,Coefficients!$T$4),Coefficients!$T$3)</f>
        <v>7.35</v>
      </c>
      <c r="CE503" s="136">
        <f>IF(S503&lt;Coefficients!$V$3,Coefficients!$X$3-(Coefficients!$X$4-Coefficients!$X$3)*(Coefficients!$V$3-S503)/(Coefficients!$V$4-Coefficients!$V$3),IF(S503&gt;Coefficients!$V$6,(Coefficients!$X$6-Coefficients!$X$5)*(S503-Coefficients!$V$6)/(Coefficients!$V$6-Coefficients!$V$5)+Coefficients!$X$6,VLOOKUP(S503,Coefficients!$V$3:$X$6,3)))</f>
        <v>5.1999999999999975</v>
      </c>
      <c r="CF503" s="119">
        <f t="shared" si="746"/>
        <v>1.6409601519999992E-4</v>
      </c>
      <c r="CG503" s="136">
        <f>VLOOKUP(CB503,Coefficients!$Z$4:$AD$7,4,FALSE)</f>
        <v>0.26500000000000001</v>
      </c>
      <c r="CH503" s="136">
        <f>VLOOKUP(CB503,Coefficients!$Z$4:$AD$7,2,FALSE)</f>
        <v>0.37</v>
      </c>
      <c r="CI503" s="214">
        <f t="shared" si="761"/>
        <v>6.6696062278599175</v>
      </c>
      <c r="CJ503" s="47">
        <f t="shared" si="762"/>
        <v>0.80574309921198339</v>
      </c>
      <c r="CK503" s="34">
        <v>3.35</v>
      </c>
      <c r="CL503" s="52">
        <f t="shared" si="747"/>
        <v>0.2405203281229801</v>
      </c>
      <c r="CM503" s="204">
        <f>VLOOKUP(N503,Coefficients!$E$12:$I$16,3)</f>
        <v>6.0350000000000001</v>
      </c>
      <c r="CN503" s="205">
        <f t="shared" si="748"/>
        <v>7.2999999999999995E-2</v>
      </c>
      <c r="CO503" s="203">
        <f t="shared" si="749"/>
        <v>6.0816892527173954</v>
      </c>
      <c r="CP503" s="189">
        <f t="shared" si="750"/>
        <v>275.13705724368077</v>
      </c>
      <c r="DV503" s="48">
        <f t="shared" si="730"/>
        <v>1.7481340774676005E-2</v>
      </c>
    </row>
    <row r="504" spans="1:126" s="135" customFormat="1" outlineLevel="1">
      <c r="B504" s="56" t="s">
        <v>89</v>
      </c>
      <c r="C504" s="56" t="s">
        <v>196</v>
      </c>
      <c r="D504" s="56">
        <v>2046</v>
      </c>
      <c r="E504" s="57">
        <f>'MIROC(hires) (Wetter)'!N74</f>
        <v>21.248000000000005</v>
      </c>
      <c r="F504" s="57">
        <f>'MIROC(hires) (Wetter)'!T74</f>
        <v>62.407499999999999</v>
      </c>
      <c r="G504" s="57">
        <f>'MIROC(hires) (Wetter)'!L74</f>
        <v>511</v>
      </c>
      <c r="H504" s="146">
        <f t="shared" si="700"/>
        <v>2007</v>
      </c>
      <c r="I504" s="141" t="str">
        <f t="shared" si="701"/>
        <v>Pile No 243 @ Berth 107</v>
      </c>
      <c r="J504" s="205" t="str">
        <f t="shared" si="702"/>
        <v>splash</v>
      </c>
      <c r="K504" s="212">
        <f t="shared" si="703"/>
        <v>1</v>
      </c>
      <c r="L504" s="146" t="str">
        <f t="shared" si="704"/>
        <v>C1</v>
      </c>
      <c r="M504" s="146" t="str">
        <f t="shared" si="705"/>
        <v>CB4</v>
      </c>
      <c r="N504" s="146" t="str">
        <f t="shared" si="706"/>
        <v>CL5</v>
      </c>
      <c r="O504" s="146">
        <f t="shared" si="707"/>
        <v>0</v>
      </c>
      <c r="P504" s="146">
        <f t="shared" si="708"/>
        <v>50</v>
      </c>
      <c r="Q504" s="146">
        <f t="shared" si="709"/>
        <v>1200</v>
      </c>
      <c r="R504" s="146">
        <f t="shared" si="710"/>
        <v>60</v>
      </c>
      <c r="S504" s="146">
        <f t="shared" si="711"/>
        <v>0.37</v>
      </c>
      <c r="T504" s="146">
        <f t="shared" si="712"/>
        <v>310</v>
      </c>
      <c r="U504" s="205"/>
      <c r="V504" s="237">
        <f t="shared" si="731"/>
        <v>7.3318311685397819E-2</v>
      </c>
      <c r="W504" s="214">
        <f t="shared" si="732"/>
        <v>2.5366894412339454</v>
      </c>
      <c r="X504" s="205"/>
      <c r="Y504" s="238">
        <f t="shared" si="733"/>
        <v>0.24641720654892069</v>
      </c>
      <c r="Z504" s="214">
        <f t="shared" si="734"/>
        <v>0.82549764193888431</v>
      </c>
      <c r="AA504" s="205"/>
      <c r="AB504" s="207">
        <f>INDEX(Coefficients!$O$3:$O$7,MATCH(S504,Coefficients!$O$3:$O$7))</f>
        <v>0.3</v>
      </c>
      <c r="AC504" s="207">
        <f>INDEX(Coefficients!$O$3:$O$7,MATCH(S504,Coefficients!$O$3:$O$7)+1)</f>
        <v>0.4</v>
      </c>
      <c r="AD504" s="212">
        <f>INDEX(Coefficients!$P$3:$P$7,MATCH(S504,Coefficients!$O$3:$O$7))</f>
        <v>50</v>
      </c>
      <c r="AE504" s="212">
        <f>INDEX(Coefficients!$P$3:$P$7,MATCH(S504,Coefficients!$O$3:$O$7)+1)</f>
        <v>41.8</v>
      </c>
      <c r="AF504" s="212">
        <f t="shared" si="713"/>
        <v>44.26</v>
      </c>
      <c r="AG504" s="136">
        <f t="shared" si="751"/>
        <v>2046</v>
      </c>
      <c r="AH504" s="137">
        <f t="shared" si="752"/>
        <v>21.248000000000005</v>
      </c>
      <c r="AI504" s="207">
        <f t="shared" si="735"/>
        <v>946.1230000000005</v>
      </c>
      <c r="AJ504" s="213">
        <f t="shared" si="736"/>
        <v>20.130276595744693</v>
      </c>
      <c r="AK504" s="136">
        <v>58</v>
      </c>
      <c r="AL504" s="137">
        <f t="shared" si="753"/>
        <v>62.407499999999999</v>
      </c>
      <c r="AM504" s="214">
        <f t="shared" si="754"/>
        <v>1.0081076337969408</v>
      </c>
      <c r="AN504" s="207">
        <f>INDEX(Coefficients!$K$3:$K$10,MATCH(S504,Coefficients!$K$3:$K$10))</f>
        <v>0.35</v>
      </c>
      <c r="AO504" s="207">
        <f>INDEX(Coefficients!$K$3:$K$10,MATCH(S504,Coefficients!$K$3:$K$10)+1)</f>
        <v>0.4</v>
      </c>
      <c r="AP504" s="207">
        <f>INDEX(Coefficients!$L$3:$L$10,MATCH(S504,Coefficients!$K$3:$K$10))</f>
        <v>0.19142307491680963</v>
      </c>
      <c r="AQ504" s="207">
        <f>INDEX(Coefficients!$L$3:$L$10,MATCH(S504,Coefficients!$K$3:$K$10)+1)</f>
        <v>0.35425563574488944</v>
      </c>
      <c r="AR504" s="214">
        <f>INDEX(Coefficients!$M$3:$M$10,MATCH(S504,Coefficients!$K$3:$K$10))</f>
        <v>0.20023799980895765</v>
      </c>
      <c r="AS504" s="214">
        <f>INDEX(Coefficients!$M$3:$M$10,MATCH(S504,Coefficients!$K$3:$K$10)+1)</f>
        <v>0.20987997823914079</v>
      </c>
      <c r="AT504" s="92">
        <f t="shared" si="737"/>
        <v>2.5655609924804158E-5</v>
      </c>
      <c r="AU504" s="140">
        <f t="shared" si="718"/>
        <v>0.20409479118103091</v>
      </c>
      <c r="AV504" s="215">
        <f t="shared" si="738"/>
        <v>1.1692728904170272E-5</v>
      </c>
      <c r="AW504" s="118">
        <f t="shared" si="739"/>
        <v>3.689865807669624E-2</v>
      </c>
      <c r="AX504" s="136">
        <f t="shared" si="719"/>
        <v>0.71366705445737511</v>
      </c>
      <c r="AY504" s="205">
        <f t="shared" si="755"/>
        <v>84.741590689541354</v>
      </c>
      <c r="AZ504" s="137">
        <f t="shared" si="756"/>
        <v>511</v>
      </c>
      <c r="BA504" s="213">
        <f t="shared" si="740"/>
        <v>20298.499999999996</v>
      </c>
      <c r="BB504" s="228">
        <f t="shared" si="741"/>
        <v>8.2057765957446792E-4</v>
      </c>
      <c r="BC504" s="136" t="str">
        <f t="shared" si="722"/>
        <v>YES</v>
      </c>
      <c r="BD504" s="209">
        <f t="shared" si="757"/>
        <v>3.6659155842698912</v>
      </c>
      <c r="BE504" s="55">
        <f t="shared" si="724"/>
        <v>7.3318311685397819E-2</v>
      </c>
      <c r="BF504" s="126">
        <f t="shared" si="758"/>
        <v>2.5366894412339454</v>
      </c>
      <c r="BG504" s="46">
        <f t="shared" si="742"/>
        <v>-0.83759901736541564</v>
      </c>
      <c r="BH504" s="204">
        <f>VLOOKUP(M504,Coefficients!$E$4:$I$7,3)</f>
        <v>0.43099999999999999</v>
      </c>
      <c r="BI504" s="136">
        <f t="shared" si="743"/>
        <v>7.2999999999999995E-2</v>
      </c>
      <c r="BJ504" s="50">
        <f t="shared" si="744"/>
        <v>0.43509889253191525</v>
      </c>
      <c r="BK504" s="134">
        <f t="shared" si="745"/>
        <v>20.084489393281942</v>
      </c>
      <c r="BL504" s="46"/>
      <c r="CB504" s="205" t="str">
        <f t="shared" si="759"/>
        <v>splash</v>
      </c>
      <c r="CC504" s="212">
        <f t="shared" si="760"/>
        <v>1</v>
      </c>
      <c r="CD504" s="205">
        <f>IF(CB504="atmospheric",IF(CC504&gt;=1,Coefficients!$T$5,Coefficients!$T$4),Coefficients!$T$3)</f>
        <v>7.35</v>
      </c>
      <c r="CE504" s="136">
        <f>IF(S504&lt;Coefficients!$V$3,Coefficients!$X$3-(Coefficients!$X$4-Coefficients!$X$3)*(Coefficients!$V$3-S504)/(Coefficients!$V$4-Coefficients!$V$3),IF(S504&gt;Coefficients!$V$6,(Coefficients!$X$6-Coefficients!$X$5)*(S504-Coefficients!$V$6)/(Coefficients!$V$6-Coefficients!$V$5)+Coefficients!$X$6,VLOOKUP(S504,Coefficients!$V$3:$X$6,3)))</f>
        <v>5.1999999999999975</v>
      </c>
      <c r="CF504" s="119">
        <f t="shared" si="746"/>
        <v>1.6409601519999992E-4</v>
      </c>
      <c r="CG504" s="136">
        <f>VLOOKUP(CB504,Coefficients!$Z$4:$AD$7,4,FALSE)</f>
        <v>0.26500000000000001</v>
      </c>
      <c r="CH504" s="136">
        <f>VLOOKUP(CB504,Coefficients!$Z$4:$AD$7,2,FALSE)</f>
        <v>0.37</v>
      </c>
      <c r="CI504" s="214">
        <f t="shared" si="761"/>
        <v>6.6687940108741861</v>
      </c>
      <c r="CJ504" s="47">
        <f t="shared" si="762"/>
        <v>0.82549764193888431</v>
      </c>
      <c r="CK504" s="34">
        <v>3.35</v>
      </c>
      <c r="CL504" s="52">
        <f t="shared" si="747"/>
        <v>0.24641720654892069</v>
      </c>
      <c r="CM504" s="204">
        <f>VLOOKUP(N504,Coefficients!$E$12:$I$16,3)</f>
        <v>6.0350000000000001</v>
      </c>
      <c r="CN504" s="205">
        <f t="shared" si="748"/>
        <v>7.2999999999999995E-2</v>
      </c>
      <c r="CO504" s="203">
        <f t="shared" si="749"/>
        <v>6.0923940056383028</v>
      </c>
      <c r="CP504" s="189">
        <f t="shared" si="750"/>
        <v>281.22945124931908</v>
      </c>
      <c r="DV504" s="48">
        <f t="shared" si="730"/>
        <v>1.8066893554398819E-2</v>
      </c>
    </row>
    <row r="505" spans="1:126" s="135" customFormat="1" outlineLevel="1">
      <c r="B505" s="56" t="s">
        <v>89</v>
      </c>
      <c r="C505" s="56" t="s">
        <v>196</v>
      </c>
      <c r="D505" s="56">
        <v>2047</v>
      </c>
      <c r="E505" s="57">
        <f>'MIROC(hires) (Wetter)'!N75</f>
        <v>21.296000000000003</v>
      </c>
      <c r="F505" s="57">
        <f>'MIROC(hires) (Wetter)'!T75</f>
        <v>62.405625000000001</v>
      </c>
      <c r="G505" s="57">
        <f>'MIROC(hires) (Wetter)'!L75</f>
        <v>515</v>
      </c>
      <c r="H505" s="146">
        <f t="shared" si="700"/>
        <v>2007</v>
      </c>
      <c r="I505" s="141" t="str">
        <f t="shared" si="701"/>
        <v>Pile No 243 @ Berth 107</v>
      </c>
      <c r="J505" s="205" t="str">
        <f t="shared" si="702"/>
        <v>splash</v>
      </c>
      <c r="K505" s="212">
        <f t="shared" si="703"/>
        <v>1</v>
      </c>
      <c r="L505" s="146" t="str">
        <f t="shared" si="704"/>
        <v>C1</v>
      </c>
      <c r="M505" s="146" t="str">
        <f t="shared" si="705"/>
        <v>CB4</v>
      </c>
      <c r="N505" s="146" t="str">
        <f t="shared" si="706"/>
        <v>CL5</v>
      </c>
      <c r="O505" s="146">
        <f t="shared" si="707"/>
        <v>0</v>
      </c>
      <c r="P505" s="146">
        <f t="shared" si="708"/>
        <v>50</v>
      </c>
      <c r="Q505" s="146">
        <f t="shared" si="709"/>
        <v>1200</v>
      </c>
      <c r="R505" s="146">
        <f t="shared" si="710"/>
        <v>60</v>
      </c>
      <c r="S505" s="146">
        <f t="shared" si="711"/>
        <v>0.37</v>
      </c>
      <c r="T505" s="146">
        <f t="shared" si="712"/>
        <v>310</v>
      </c>
      <c r="U505" s="205"/>
      <c r="V505" s="237">
        <f t="shared" si="731"/>
        <v>7.3951924523323193E-2</v>
      </c>
      <c r="W505" s="214">
        <f t="shared" si="732"/>
        <v>2.5683700831302136</v>
      </c>
      <c r="X505" s="205"/>
      <c r="Y505" s="238">
        <f t="shared" si="733"/>
        <v>0.25226794765524541</v>
      </c>
      <c r="Z505" s="214">
        <f t="shared" si="734"/>
        <v>0.84509762464507221</v>
      </c>
      <c r="AA505" s="205"/>
      <c r="AB505" s="207">
        <f>INDEX(Coefficients!$O$3:$O$7,MATCH(S505,Coefficients!$O$3:$O$7))</f>
        <v>0.3</v>
      </c>
      <c r="AC505" s="207">
        <f>INDEX(Coefficients!$O$3:$O$7,MATCH(S505,Coefficients!$O$3:$O$7)+1)</f>
        <v>0.4</v>
      </c>
      <c r="AD505" s="212">
        <f>INDEX(Coefficients!$P$3:$P$7,MATCH(S505,Coefficients!$O$3:$O$7))</f>
        <v>50</v>
      </c>
      <c r="AE505" s="212">
        <f>INDEX(Coefficients!$P$3:$P$7,MATCH(S505,Coefficients!$O$3:$O$7)+1)</f>
        <v>41.8</v>
      </c>
      <c r="AF505" s="212">
        <f t="shared" si="713"/>
        <v>44.26</v>
      </c>
      <c r="AG505" s="136">
        <f t="shared" si="751"/>
        <v>2047</v>
      </c>
      <c r="AH505" s="137">
        <f t="shared" si="752"/>
        <v>21.296000000000003</v>
      </c>
      <c r="AI505" s="207">
        <f t="shared" si="735"/>
        <v>967.41900000000055</v>
      </c>
      <c r="AJ505" s="213">
        <f t="shared" si="736"/>
        <v>20.154562500000011</v>
      </c>
      <c r="AK505" s="136">
        <v>59</v>
      </c>
      <c r="AL505" s="137">
        <f t="shared" si="753"/>
        <v>62.405625000000001</v>
      </c>
      <c r="AM505" s="214">
        <f t="shared" si="754"/>
        <v>1.0096254947170056</v>
      </c>
      <c r="AN505" s="207">
        <f>INDEX(Coefficients!$K$3:$K$10,MATCH(S505,Coefficients!$K$3:$K$10))</f>
        <v>0.35</v>
      </c>
      <c r="AO505" s="207">
        <f>INDEX(Coefficients!$K$3:$K$10,MATCH(S505,Coefficients!$K$3:$K$10)+1)</f>
        <v>0.4</v>
      </c>
      <c r="AP505" s="207">
        <f>INDEX(Coefficients!$L$3:$L$10,MATCH(S505,Coefficients!$K$3:$K$10))</f>
        <v>0.19142307491680963</v>
      </c>
      <c r="AQ505" s="207">
        <f>INDEX(Coefficients!$L$3:$L$10,MATCH(S505,Coefficients!$K$3:$K$10)+1)</f>
        <v>0.35425563574488944</v>
      </c>
      <c r="AR505" s="214">
        <f>INDEX(Coefficients!$M$3:$M$10,MATCH(S505,Coefficients!$K$3:$K$10))</f>
        <v>0.20023799980895765</v>
      </c>
      <c r="AS505" s="214">
        <f>INDEX(Coefficients!$M$3:$M$10,MATCH(S505,Coefficients!$K$3:$K$10)+1)</f>
        <v>0.20987997823914079</v>
      </c>
      <c r="AT505" s="92">
        <f t="shared" si="737"/>
        <v>2.5655609924804158E-5</v>
      </c>
      <c r="AU505" s="140">
        <f t="shared" si="718"/>
        <v>0.20409479118103091</v>
      </c>
      <c r="AV505" s="215">
        <f t="shared" si="738"/>
        <v>1.1642594309363058E-5</v>
      </c>
      <c r="AW505" s="118">
        <f t="shared" si="739"/>
        <v>3.6740448706859108E-2</v>
      </c>
      <c r="AX505" s="136">
        <f t="shared" si="719"/>
        <v>0.71366705445737511</v>
      </c>
      <c r="AY505" s="205">
        <f t="shared" si="755"/>
        <v>84.741590689541354</v>
      </c>
      <c r="AZ505" s="137">
        <f t="shared" si="756"/>
        <v>515</v>
      </c>
      <c r="BA505" s="213">
        <f t="shared" si="740"/>
        <v>20813.499999999996</v>
      </c>
      <c r="BB505" s="228">
        <f t="shared" si="741"/>
        <v>8.2386770833333322E-4</v>
      </c>
      <c r="BC505" s="136" t="str">
        <f t="shared" si="722"/>
        <v>YES</v>
      </c>
      <c r="BD505" s="209">
        <f t="shared" si="757"/>
        <v>3.6975962261661595</v>
      </c>
      <c r="BE505" s="55">
        <f t="shared" si="724"/>
        <v>7.3951924523323193E-2</v>
      </c>
      <c r="BF505" s="126">
        <f t="shared" si="758"/>
        <v>2.5683700831302136</v>
      </c>
      <c r="BG505" s="46">
        <f t="shared" si="742"/>
        <v>-0.8388565855723783</v>
      </c>
      <c r="BH505" s="204">
        <f>VLOOKUP(M505,Coefficients!$E$4:$I$7,3)</f>
        <v>0.43099999999999999</v>
      </c>
      <c r="BI505" s="136">
        <f t="shared" si="743"/>
        <v>7.2999999999999995E-2</v>
      </c>
      <c r="BJ505" s="50">
        <f t="shared" si="744"/>
        <v>0.43586299993750038</v>
      </c>
      <c r="BK505" s="134">
        <f t="shared" si="745"/>
        <v>20.520352393219444</v>
      </c>
      <c r="BL505" s="44"/>
      <c r="CB505" s="205" t="str">
        <f t="shared" si="759"/>
        <v>splash</v>
      </c>
      <c r="CC505" s="212">
        <f t="shared" si="760"/>
        <v>1</v>
      </c>
      <c r="CD505" s="205">
        <f>IF(CB505="atmospheric",IF(CC505&gt;=1,Coefficients!$T$5,Coefficients!$T$4),Coefficients!$T$3)</f>
        <v>7.35</v>
      </c>
      <c r="CE505" s="136">
        <f>IF(S505&lt;Coefficients!$V$3,Coefficients!$X$3-(Coefficients!$X$4-Coefficients!$X$3)*(Coefficients!$V$3-S505)/(Coefficients!$V$4-Coefficients!$V$3),IF(S505&gt;Coefficients!$V$6,(Coefficients!$X$6-Coefficients!$X$5)*(S505-Coefficients!$V$6)/(Coefficients!$V$6-Coefficients!$V$5)+Coefficients!$X$6,VLOOKUP(S505,Coefficients!$V$3:$X$6,3)))</f>
        <v>5.1999999999999975</v>
      </c>
      <c r="CF505" s="119">
        <f t="shared" si="746"/>
        <v>1.6409601519999992E-4</v>
      </c>
      <c r="CG505" s="136">
        <f>VLOOKUP(CB505,Coefficients!$Z$4:$AD$7,4,FALSE)</f>
        <v>0.26500000000000001</v>
      </c>
      <c r="CH505" s="136">
        <f>VLOOKUP(CB505,Coefficients!$Z$4:$AD$7,2,FALSE)</f>
        <v>0.37</v>
      </c>
      <c r="CI505" s="214">
        <f t="shared" si="761"/>
        <v>6.6679656919037171</v>
      </c>
      <c r="CJ505" s="47">
        <f t="shared" si="762"/>
        <v>0.84509762464507221</v>
      </c>
      <c r="CK505" s="34">
        <v>3.35</v>
      </c>
      <c r="CL505" s="52">
        <f t="shared" si="747"/>
        <v>0.25226794765524541</v>
      </c>
      <c r="CM505" s="204">
        <f>VLOOKUP(N505,Coefficients!$E$12:$I$16,3)</f>
        <v>6.0350000000000001</v>
      </c>
      <c r="CN505" s="205">
        <f t="shared" si="748"/>
        <v>7.2999999999999995E-2</v>
      </c>
      <c r="CO505" s="203">
        <f t="shared" si="749"/>
        <v>6.1030932821875057</v>
      </c>
      <c r="CP505" s="189">
        <f t="shared" si="750"/>
        <v>287.33254453150658</v>
      </c>
      <c r="DV505" s="44"/>
    </row>
    <row r="506" spans="1:126" s="135" customFormat="1" outlineLevel="1">
      <c r="A506" s="133"/>
      <c r="B506" s="56" t="s">
        <v>89</v>
      </c>
      <c r="C506" s="56" t="s">
        <v>196</v>
      </c>
      <c r="D506" s="56">
        <v>2048</v>
      </c>
      <c r="E506" s="57">
        <f>'MIROC(hires) (Wetter)'!N76</f>
        <v>21.344000000000001</v>
      </c>
      <c r="F506" s="57">
        <f>'MIROC(hires) (Wetter)'!T76</f>
        <v>62.403750000000002</v>
      </c>
      <c r="G506" s="57">
        <f>'MIROC(hires) (Wetter)'!L76</f>
        <v>519</v>
      </c>
      <c r="H506" s="146">
        <f t="shared" si="700"/>
        <v>2007</v>
      </c>
      <c r="I506" s="141" t="str">
        <f t="shared" si="701"/>
        <v>Pile No 243 @ Berth 107</v>
      </c>
      <c r="J506" s="205" t="str">
        <f t="shared" si="702"/>
        <v>splash</v>
      </c>
      <c r="K506" s="212">
        <f t="shared" si="703"/>
        <v>1</v>
      </c>
      <c r="L506" s="146" t="str">
        <f t="shared" si="704"/>
        <v>C1</v>
      </c>
      <c r="M506" s="146" t="str">
        <f t="shared" si="705"/>
        <v>CB4</v>
      </c>
      <c r="N506" s="146" t="str">
        <f t="shared" si="706"/>
        <v>CL5</v>
      </c>
      <c r="O506" s="146">
        <f t="shared" si="707"/>
        <v>0</v>
      </c>
      <c r="P506" s="146">
        <f t="shared" si="708"/>
        <v>50</v>
      </c>
      <c r="Q506" s="146">
        <f t="shared" si="709"/>
        <v>1200</v>
      </c>
      <c r="R506" s="146">
        <f t="shared" si="710"/>
        <v>60</v>
      </c>
      <c r="S506" s="146">
        <f t="shared" si="711"/>
        <v>0.37</v>
      </c>
      <c r="T506" s="146">
        <f t="shared" si="712"/>
        <v>310</v>
      </c>
      <c r="U506" s="205"/>
      <c r="V506" s="237">
        <f t="shared" si="731"/>
        <v>7.4582320423349877E-2</v>
      </c>
      <c r="W506" s="214">
        <f t="shared" si="732"/>
        <v>2.599889878131548</v>
      </c>
      <c r="X506" s="205"/>
      <c r="Y506" s="238">
        <f t="shared" si="733"/>
        <v>0.25807265530266771</v>
      </c>
      <c r="Z506" s="214">
        <f t="shared" si="734"/>
        <v>0.86454339526393675</v>
      </c>
      <c r="AA506" s="205"/>
      <c r="AB506" s="207">
        <f>INDEX(Coefficients!$O$3:$O$7,MATCH(S506,Coefficients!$O$3:$O$7))</f>
        <v>0.3</v>
      </c>
      <c r="AC506" s="207">
        <f>INDEX(Coefficients!$O$3:$O$7,MATCH(S506,Coefficients!$O$3:$O$7)+1)</f>
        <v>0.4</v>
      </c>
      <c r="AD506" s="212">
        <f>INDEX(Coefficients!$P$3:$P$7,MATCH(S506,Coefficients!$O$3:$O$7))</f>
        <v>50</v>
      </c>
      <c r="AE506" s="212">
        <f>INDEX(Coefficients!$P$3:$P$7,MATCH(S506,Coefficients!$O$3:$O$7)+1)</f>
        <v>41.8</v>
      </c>
      <c r="AF506" s="212">
        <f t="shared" si="713"/>
        <v>44.26</v>
      </c>
      <c r="AG506" s="136">
        <f t="shared" si="751"/>
        <v>2048</v>
      </c>
      <c r="AH506" s="137">
        <f t="shared" si="752"/>
        <v>21.344000000000001</v>
      </c>
      <c r="AI506" s="207">
        <f t="shared" si="735"/>
        <v>988.7630000000006</v>
      </c>
      <c r="AJ506" s="213">
        <f t="shared" si="736"/>
        <v>20.178836734693888</v>
      </c>
      <c r="AK506" s="136">
        <v>60</v>
      </c>
      <c r="AL506" s="137">
        <f t="shared" si="753"/>
        <v>62.403750000000002</v>
      </c>
      <c r="AM506" s="214">
        <f t="shared" si="754"/>
        <v>1.0111446581638754</v>
      </c>
      <c r="AN506" s="207">
        <f>INDEX(Coefficients!$K$3:$K$10,MATCH(S506,Coefficients!$K$3:$K$10))</f>
        <v>0.35</v>
      </c>
      <c r="AO506" s="207">
        <f>INDEX(Coefficients!$K$3:$K$10,MATCH(S506,Coefficients!$K$3:$K$10)+1)</f>
        <v>0.4</v>
      </c>
      <c r="AP506" s="207">
        <f>INDEX(Coefficients!$L$3:$L$10,MATCH(S506,Coefficients!$K$3:$K$10))</f>
        <v>0.19142307491680963</v>
      </c>
      <c r="AQ506" s="207">
        <f>INDEX(Coefficients!$L$3:$L$10,MATCH(S506,Coefficients!$K$3:$K$10)+1)</f>
        <v>0.35425563574488944</v>
      </c>
      <c r="AR506" s="214">
        <f>INDEX(Coefficients!$M$3:$M$10,MATCH(S506,Coefficients!$K$3:$K$10))</f>
        <v>0.20023799980895765</v>
      </c>
      <c r="AS506" s="214">
        <f>INDEX(Coefficients!$M$3:$M$10,MATCH(S506,Coefficients!$K$3:$K$10)+1)</f>
        <v>0.20987997823914079</v>
      </c>
      <c r="AT506" s="92">
        <f t="shared" si="737"/>
        <v>2.5655609924804158E-5</v>
      </c>
      <c r="AU506" s="140">
        <f t="shared" si="718"/>
        <v>0.20409479118103091</v>
      </c>
      <c r="AV506" s="215">
        <f t="shared" si="738"/>
        <v>1.1593701855396413E-5</v>
      </c>
      <c r="AW506" s="118">
        <f t="shared" si="739"/>
        <v>3.6586159151680731E-2</v>
      </c>
      <c r="AX506" s="136">
        <f t="shared" si="719"/>
        <v>0.71366705445737511</v>
      </c>
      <c r="AY506" s="205">
        <f t="shared" si="755"/>
        <v>84.741590689541354</v>
      </c>
      <c r="AZ506" s="137">
        <f t="shared" si="756"/>
        <v>519</v>
      </c>
      <c r="BA506" s="213">
        <f t="shared" si="740"/>
        <v>21332.499999999996</v>
      </c>
      <c r="BB506" s="228">
        <f t="shared" si="741"/>
        <v>8.2717857142857137E-4</v>
      </c>
      <c r="BC506" s="136" t="str">
        <f t="shared" si="722"/>
        <v>YES</v>
      </c>
      <c r="BD506" s="209">
        <f t="shared" si="757"/>
        <v>3.7291160211674939</v>
      </c>
      <c r="BE506" s="55">
        <f t="shared" si="724"/>
        <v>7.4582320423349877E-2</v>
      </c>
      <c r="BF506" s="126">
        <f t="shared" si="758"/>
        <v>2.599889878131548</v>
      </c>
      <c r="BG506" s="46">
        <f t="shared" si="742"/>
        <v>-0.84006904559164663</v>
      </c>
      <c r="BH506" s="204">
        <f>VLOOKUP(M506,Coefficients!$E$4:$I$7,3)</f>
        <v>0.43099999999999999</v>
      </c>
      <c r="BI506" s="136">
        <f t="shared" si="743"/>
        <v>7.2999999999999995E-2</v>
      </c>
      <c r="BJ506" s="50">
        <f t="shared" si="744"/>
        <v>0.43662674018367376</v>
      </c>
      <c r="BK506" s="134">
        <f t="shared" si="745"/>
        <v>20.956979133403117</v>
      </c>
      <c r="BL506" s="46"/>
      <c r="CB506" s="205" t="str">
        <f t="shared" si="759"/>
        <v>splash</v>
      </c>
      <c r="CC506" s="212">
        <f t="shared" si="760"/>
        <v>1</v>
      </c>
      <c r="CD506" s="205">
        <f>IF(CB506="atmospheric",IF(CC506&gt;=1,Coefficients!$T$5,Coefficients!$T$4),Coefficients!$T$3)</f>
        <v>7.35</v>
      </c>
      <c r="CE506" s="136">
        <f>IF(S506&lt;Coefficients!$V$3,Coefficients!$X$3-(Coefficients!$X$4-Coefficients!$X$3)*(Coefficients!$V$3-S506)/(Coefficients!$V$4-Coefficients!$V$3),IF(S506&gt;Coefficients!$V$6,(Coefficients!$X$6-Coefficients!$X$5)*(S506-Coefficients!$V$6)/(Coefficients!$V$6-Coefficients!$V$5)+Coefficients!$X$6,VLOOKUP(S506,Coefficients!$V$3:$X$6,3)))</f>
        <v>5.1999999999999975</v>
      </c>
      <c r="CF506" s="119">
        <f t="shared" si="746"/>
        <v>1.6409601519999992E-4</v>
      </c>
      <c r="CG506" s="136">
        <f>VLOOKUP(CB506,Coefficients!$Z$4:$AD$7,4,FALSE)</f>
        <v>0.26500000000000001</v>
      </c>
      <c r="CH506" s="136">
        <f>VLOOKUP(CB506,Coefficients!$Z$4:$AD$7,2,FALSE)</f>
        <v>0.37</v>
      </c>
      <c r="CI506" s="214">
        <f t="shared" si="761"/>
        <v>6.6671223096621386</v>
      </c>
      <c r="CJ506" s="47">
        <f t="shared" si="762"/>
        <v>0.86454339526393675</v>
      </c>
      <c r="CK506" s="34">
        <v>3.35</v>
      </c>
      <c r="CL506" s="52">
        <f t="shared" si="747"/>
        <v>0.25807265530266771</v>
      </c>
      <c r="CM506" s="204">
        <f>VLOOKUP(N506,Coefficients!$E$12:$I$16,3)</f>
        <v>6.0350000000000001</v>
      </c>
      <c r="CN506" s="205">
        <f t="shared" si="748"/>
        <v>7.2999999999999995E-2</v>
      </c>
      <c r="CO506" s="203">
        <f t="shared" si="749"/>
        <v>6.1137874176530653</v>
      </c>
      <c r="CP506" s="189">
        <f t="shared" si="750"/>
        <v>293.44633194915963</v>
      </c>
      <c r="DV506" s="48">
        <f t="shared" ref="DV506:DV528" si="763">BE506*CL506</f>
        <v>1.9247657470288285E-2</v>
      </c>
    </row>
    <row r="507" spans="1:126" s="135" customFormat="1" outlineLevel="1">
      <c r="A507" s="133"/>
      <c r="B507" s="56" t="s">
        <v>89</v>
      </c>
      <c r="C507" s="56" t="s">
        <v>196</v>
      </c>
      <c r="D507" s="56">
        <v>2049</v>
      </c>
      <c r="E507" s="57">
        <f>'MIROC(hires) (Wetter)'!N77</f>
        <v>21.392000000000003</v>
      </c>
      <c r="F507" s="57">
        <f>'MIROC(hires) (Wetter)'!T77</f>
        <v>62.401874999999997</v>
      </c>
      <c r="G507" s="57">
        <f>'MIROC(hires) (Wetter)'!L77</f>
        <v>523</v>
      </c>
      <c r="H507" s="146">
        <f t="shared" si="700"/>
        <v>2007</v>
      </c>
      <c r="I507" s="141" t="str">
        <f t="shared" si="701"/>
        <v>Pile No 243 @ Berth 107</v>
      </c>
      <c r="J507" s="205" t="str">
        <f t="shared" si="702"/>
        <v>splash</v>
      </c>
      <c r="K507" s="212">
        <f t="shared" si="703"/>
        <v>1</v>
      </c>
      <c r="L507" s="146" t="str">
        <f t="shared" si="704"/>
        <v>C1</v>
      </c>
      <c r="M507" s="146" t="str">
        <f t="shared" si="705"/>
        <v>CB4</v>
      </c>
      <c r="N507" s="146" t="str">
        <f t="shared" si="706"/>
        <v>CL5</v>
      </c>
      <c r="O507" s="146">
        <f t="shared" si="707"/>
        <v>0</v>
      </c>
      <c r="P507" s="146">
        <f t="shared" si="708"/>
        <v>50</v>
      </c>
      <c r="Q507" s="146">
        <f t="shared" si="709"/>
        <v>1200</v>
      </c>
      <c r="R507" s="146">
        <f t="shared" si="710"/>
        <v>60</v>
      </c>
      <c r="S507" s="146">
        <f t="shared" si="711"/>
        <v>0.37</v>
      </c>
      <c r="T507" s="146">
        <f t="shared" si="712"/>
        <v>310</v>
      </c>
      <c r="U507" s="205"/>
      <c r="V507" s="237">
        <f t="shared" si="731"/>
        <v>7.5209629663241226E-2</v>
      </c>
      <c r="W507" s="214">
        <f t="shared" si="732"/>
        <v>2.6312553401261161</v>
      </c>
      <c r="X507" s="205"/>
      <c r="Y507" s="238">
        <f t="shared" si="733"/>
        <v>0.26383144340735082</v>
      </c>
      <c r="Z507" s="214">
        <f t="shared" si="734"/>
        <v>0.88383533541462533</v>
      </c>
      <c r="AA507" s="205"/>
      <c r="AB507" s="207">
        <f>INDEX(Coefficients!$O$3:$O$7,MATCH(S507,Coefficients!$O$3:$O$7))</f>
        <v>0.3</v>
      </c>
      <c r="AC507" s="207">
        <f>INDEX(Coefficients!$O$3:$O$7,MATCH(S507,Coefficients!$O$3:$O$7)+1)</f>
        <v>0.4</v>
      </c>
      <c r="AD507" s="212">
        <f>INDEX(Coefficients!$P$3:$P$7,MATCH(S507,Coefficients!$O$3:$O$7))</f>
        <v>50</v>
      </c>
      <c r="AE507" s="212">
        <f>INDEX(Coefficients!$P$3:$P$7,MATCH(S507,Coefficients!$O$3:$O$7)+1)</f>
        <v>41.8</v>
      </c>
      <c r="AF507" s="212">
        <f t="shared" si="713"/>
        <v>44.26</v>
      </c>
      <c r="AG507" s="136">
        <f t="shared" si="751"/>
        <v>2049</v>
      </c>
      <c r="AH507" s="137">
        <f t="shared" si="752"/>
        <v>21.392000000000003</v>
      </c>
      <c r="AI507" s="207">
        <f t="shared" si="735"/>
        <v>1010.1550000000007</v>
      </c>
      <c r="AJ507" s="213">
        <f t="shared" si="736"/>
        <v>20.203100000000013</v>
      </c>
      <c r="AK507" s="136">
        <v>61</v>
      </c>
      <c r="AL507" s="137">
        <f t="shared" si="753"/>
        <v>62.401874999999997</v>
      </c>
      <c r="AM507" s="214">
        <f t="shared" si="754"/>
        <v>1.0126651674754095</v>
      </c>
      <c r="AN507" s="207">
        <f>INDEX(Coefficients!$K$3:$K$10,MATCH(S507,Coefficients!$K$3:$K$10))</f>
        <v>0.35</v>
      </c>
      <c r="AO507" s="207">
        <f>INDEX(Coefficients!$K$3:$K$10,MATCH(S507,Coefficients!$K$3:$K$10)+1)</f>
        <v>0.4</v>
      </c>
      <c r="AP507" s="207">
        <f>INDEX(Coefficients!$L$3:$L$10,MATCH(S507,Coefficients!$K$3:$K$10))</f>
        <v>0.19142307491680963</v>
      </c>
      <c r="AQ507" s="207">
        <f>INDEX(Coefficients!$L$3:$L$10,MATCH(S507,Coefficients!$K$3:$K$10)+1)</f>
        <v>0.35425563574488944</v>
      </c>
      <c r="AR507" s="214">
        <f>INDEX(Coefficients!$M$3:$M$10,MATCH(S507,Coefficients!$K$3:$K$10))</f>
        <v>0.20023799980895765</v>
      </c>
      <c r="AS507" s="214">
        <f>INDEX(Coefficients!$M$3:$M$10,MATCH(S507,Coefficients!$K$3:$K$10)+1)</f>
        <v>0.20987997823914079</v>
      </c>
      <c r="AT507" s="92">
        <f t="shared" si="737"/>
        <v>2.5655609924804158E-5</v>
      </c>
      <c r="AU507" s="140">
        <f t="shared" si="718"/>
        <v>0.20409479118103091</v>
      </c>
      <c r="AV507" s="215">
        <f t="shared" si="738"/>
        <v>1.154599634216788E-5</v>
      </c>
      <c r="AW507" s="118">
        <f t="shared" si="739"/>
        <v>3.6435615216606251E-2</v>
      </c>
      <c r="AX507" s="136">
        <f t="shared" si="719"/>
        <v>0.71366705445737511</v>
      </c>
      <c r="AY507" s="205">
        <f t="shared" si="755"/>
        <v>84.741590689541354</v>
      </c>
      <c r="AZ507" s="137">
        <f t="shared" si="756"/>
        <v>523</v>
      </c>
      <c r="BA507" s="213">
        <f t="shared" si="740"/>
        <v>21855.499999999996</v>
      </c>
      <c r="BB507" s="228">
        <f t="shared" si="741"/>
        <v>8.3050899999999989E-4</v>
      </c>
      <c r="BC507" s="136" t="str">
        <f t="shared" si="722"/>
        <v>YES</v>
      </c>
      <c r="BD507" s="209">
        <f t="shared" si="757"/>
        <v>3.7604814831620614</v>
      </c>
      <c r="BE507" s="55">
        <f t="shared" si="724"/>
        <v>7.5209629663241226E-2</v>
      </c>
      <c r="BF507" s="126">
        <f t="shared" si="758"/>
        <v>2.6312553401261161</v>
      </c>
      <c r="BG507" s="46">
        <f t="shared" si="742"/>
        <v>-0.84123879345580821</v>
      </c>
      <c r="BH507" s="204">
        <f>VLOOKUP(M507,Coefficients!$E$4:$I$7,3)</f>
        <v>0.43099999999999999</v>
      </c>
      <c r="BI507" s="136">
        <f t="shared" si="743"/>
        <v>7.2999999999999995E-2</v>
      </c>
      <c r="BJ507" s="50">
        <f t="shared" si="744"/>
        <v>0.43739013530000048</v>
      </c>
      <c r="BK507" s="134">
        <f t="shared" si="745"/>
        <v>21.394369268703116</v>
      </c>
      <c r="BL507" s="46"/>
      <c r="CB507" s="205" t="str">
        <f t="shared" si="759"/>
        <v>splash</v>
      </c>
      <c r="CC507" s="212">
        <f t="shared" si="760"/>
        <v>1</v>
      </c>
      <c r="CD507" s="205">
        <f>IF(CB507="atmospheric",IF(CC507&gt;=1,Coefficients!$T$5,Coefficients!$T$4),Coefficients!$T$3)</f>
        <v>7.35</v>
      </c>
      <c r="CE507" s="136">
        <f>IF(S507&lt;Coefficients!$V$3,Coefficients!$X$3-(Coefficients!$X$4-Coefficients!$X$3)*(Coefficients!$V$3-S507)/(Coefficients!$V$4-Coefficients!$V$3),IF(S507&gt;Coefficients!$V$6,(Coefficients!$X$6-Coefficients!$X$5)*(S507-Coefficients!$V$6)/(Coefficients!$V$6-Coefficients!$V$5)+Coefficients!$X$6,VLOOKUP(S507,Coefficients!$V$3:$X$6,3)))</f>
        <v>5.1999999999999975</v>
      </c>
      <c r="CF507" s="119">
        <f t="shared" si="746"/>
        <v>1.6409601519999992E-4</v>
      </c>
      <c r="CG507" s="136">
        <f>VLOOKUP(CB507,Coefficients!$Z$4:$AD$7,4,FALSE)</f>
        <v>0.26500000000000001</v>
      </c>
      <c r="CH507" s="136">
        <f>VLOOKUP(CB507,Coefficients!$Z$4:$AD$7,2,FALSE)</f>
        <v>0.37</v>
      </c>
      <c r="CI507" s="214">
        <f t="shared" si="761"/>
        <v>6.6662648246862526</v>
      </c>
      <c r="CJ507" s="47">
        <f t="shared" si="762"/>
        <v>0.88383533541462533</v>
      </c>
      <c r="CK507" s="34">
        <v>3.35</v>
      </c>
      <c r="CL507" s="52">
        <f t="shared" si="747"/>
        <v>0.26383144340735082</v>
      </c>
      <c r="CM507" s="204">
        <f>VLOOKUP(N507,Coefficients!$E$12:$I$16,3)</f>
        <v>6.0350000000000001</v>
      </c>
      <c r="CN507" s="205">
        <f t="shared" si="748"/>
        <v>7.2999999999999995E-2</v>
      </c>
      <c r="CO507" s="203">
        <f t="shared" si="749"/>
        <v>6.1244767205000068</v>
      </c>
      <c r="CP507" s="189">
        <f t="shared" si="750"/>
        <v>299.57080866965964</v>
      </c>
      <c r="DV507" s="48">
        <f t="shared" si="763"/>
        <v>1.9842665152185242E-2</v>
      </c>
    </row>
    <row r="508" spans="1:126" s="135" customFormat="1" outlineLevel="1">
      <c r="A508" s="133"/>
      <c r="B508" s="56" t="s">
        <v>89</v>
      </c>
      <c r="C508" s="56" t="s">
        <v>196</v>
      </c>
      <c r="D508" s="56">
        <v>2050</v>
      </c>
      <c r="E508" s="57">
        <f>'MIROC(hires) (Wetter)'!N78</f>
        <v>21.44</v>
      </c>
      <c r="F508" s="57">
        <f>'MIROC(hires) (Wetter)'!T78</f>
        <v>62.4</v>
      </c>
      <c r="G508" s="57">
        <f>'MIROC(hires) (Wetter)'!L78</f>
        <v>527</v>
      </c>
      <c r="H508" s="146">
        <f t="shared" si="700"/>
        <v>2007</v>
      </c>
      <c r="I508" s="141" t="str">
        <f t="shared" si="701"/>
        <v>Pile No 243 @ Berth 107</v>
      </c>
      <c r="J508" s="205" t="str">
        <f t="shared" si="702"/>
        <v>splash</v>
      </c>
      <c r="K508" s="212">
        <f t="shared" si="703"/>
        <v>1</v>
      </c>
      <c r="L508" s="146" t="str">
        <f t="shared" si="704"/>
        <v>C1</v>
      </c>
      <c r="M508" s="146" t="str">
        <f t="shared" si="705"/>
        <v>CB4</v>
      </c>
      <c r="N508" s="146" t="str">
        <f t="shared" si="706"/>
        <v>CL5</v>
      </c>
      <c r="O508" s="146">
        <f t="shared" si="707"/>
        <v>0</v>
      </c>
      <c r="P508" s="146">
        <f t="shared" si="708"/>
        <v>50</v>
      </c>
      <c r="Q508" s="146">
        <f t="shared" si="709"/>
        <v>1200</v>
      </c>
      <c r="R508" s="146">
        <f t="shared" si="710"/>
        <v>60</v>
      </c>
      <c r="S508" s="146">
        <f t="shared" si="711"/>
        <v>0.37</v>
      </c>
      <c r="T508" s="146">
        <f t="shared" si="712"/>
        <v>310</v>
      </c>
      <c r="U508" s="205"/>
      <c r="V508" s="237">
        <f t="shared" si="731"/>
        <v>7.5833975684369309E-2</v>
      </c>
      <c r="W508" s="214">
        <f t="shared" si="732"/>
        <v>2.6624726411825197</v>
      </c>
      <c r="X508" s="205"/>
      <c r="Y508" s="238">
        <f t="shared" si="733"/>
        <v>0.26954460831772714</v>
      </c>
      <c r="Z508" s="214">
        <f t="shared" si="734"/>
        <v>0.90297443786438591</v>
      </c>
      <c r="AA508" s="205"/>
      <c r="AB508" s="207">
        <f>INDEX(Coefficients!$O$3:$O$7,MATCH(S508,Coefficients!$O$3:$O$7))</f>
        <v>0.3</v>
      </c>
      <c r="AC508" s="207">
        <f>INDEX(Coefficients!$O$3:$O$7,MATCH(S508,Coefficients!$O$3:$O$7)+1)</f>
        <v>0.4</v>
      </c>
      <c r="AD508" s="212">
        <f>INDEX(Coefficients!$P$3:$P$7,MATCH(S508,Coefficients!$O$3:$O$7))</f>
        <v>50</v>
      </c>
      <c r="AE508" s="212">
        <f>INDEX(Coefficients!$P$3:$P$7,MATCH(S508,Coefficients!$O$3:$O$7)+1)</f>
        <v>41.8</v>
      </c>
      <c r="AF508" s="212">
        <f t="shared" si="713"/>
        <v>44.26</v>
      </c>
      <c r="AG508" s="136">
        <f t="shared" si="751"/>
        <v>2050</v>
      </c>
      <c r="AH508" s="137">
        <f t="shared" si="752"/>
        <v>21.44</v>
      </c>
      <c r="AI508" s="207">
        <f t="shared" si="735"/>
        <v>1031.5950000000007</v>
      </c>
      <c r="AJ508" s="213">
        <f t="shared" si="736"/>
        <v>20.227352941176484</v>
      </c>
      <c r="AK508" s="136">
        <v>62</v>
      </c>
      <c r="AL508" s="137">
        <f t="shared" si="753"/>
        <v>62.4</v>
      </c>
      <c r="AM508" s="214">
        <f t="shared" si="754"/>
        <v>1.0141870627729008</v>
      </c>
      <c r="AN508" s="207">
        <f>INDEX(Coefficients!$K$3:$K$10,MATCH(S508,Coefficients!$K$3:$K$10))</f>
        <v>0.35</v>
      </c>
      <c r="AO508" s="207">
        <f>INDEX(Coefficients!$K$3:$K$10,MATCH(S508,Coefficients!$K$3:$K$10)+1)</f>
        <v>0.4</v>
      </c>
      <c r="AP508" s="207">
        <f>INDEX(Coefficients!$L$3:$L$10,MATCH(S508,Coefficients!$K$3:$K$10))</f>
        <v>0.19142307491680963</v>
      </c>
      <c r="AQ508" s="207">
        <f>INDEX(Coefficients!$L$3:$L$10,MATCH(S508,Coefficients!$K$3:$K$10)+1)</f>
        <v>0.35425563574488944</v>
      </c>
      <c r="AR508" s="214">
        <f>INDEX(Coefficients!$M$3:$M$10,MATCH(S508,Coefficients!$K$3:$K$10))</f>
        <v>0.20023799980895765</v>
      </c>
      <c r="AS508" s="214">
        <f>INDEX(Coefficients!$M$3:$M$10,MATCH(S508,Coefficients!$K$3:$K$10)+1)</f>
        <v>0.20987997823914079</v>
      </c>
      <c r="AT508" s="92">
        <f t="shared" si="737"/>
        <v>2.5655609924804158E-5</v>
      </c>
      <c r="AU508" s="140">
        <f t="shared" si="718"/>
        <v>0.20409479118103091</v>
      </c>
      <c r="AV508" s="215">
        <f t="shared" si="738"/>
        <v>1.1499426065209516E-5</v>
      </c>
      <c r="AW508" s="118">
        <f t="shared" si="739"/>
        <v>3.6288653738228788E-2</v>
      </c>
      <c r="AX508" s="136">
        <f t="shared" si="719"/>
        <v>0.71366705445737511</v>
      </c>
      <c r="AY508" s="205">
        <f t="shared" si="755"/>
        <v>84.741590689541354</v>
      </c>
      <c r="AZ508" s="137">
        <f t="shared" si="756"/>
        <v>527</v>
      </c>
      <c r="BA508" s="213">
        <f t="shared" si="740"/>
        <v>22382.499999999996</v>
      </c>
      <c r="BB508" s="228">
        <f t="shared" si="741"/>
        <v>8.3385784313725481E-4</v>
      </c>
      <c r="BC508" s="136" t="str">
        <f t="shared" si="722"/>
        <v>YES</v>
      </c>
      <c r="BD508" s="209">
        <f t="shared" si="757"/>
        <v>3.7916987842184655</v>
      </c>
      <c r="BE508" s="55">
        <f t="shared" si="724"/>
        <v>7.5833975684369309E-2</v>
      </c>
      <c r="BF508" s="126">
        <f t="shared" si="758"/>
        <v>2.6624726411825197</v>
      </c>
      <c r="BG508" s="46">
        <f t="shared" si="742"/>
        <v>-0.84236805309542362</v>
      </c>
      <c r="BH508" s="204">
        <f>VLOOKUP(M508,Coefficients!$E$4:$I$7,3)</f>
        <v>0.43099999999999999</v>
      </c>
      <c r="BI508" s="136">
        <f t="shared" si="743"/>
        <v>7.2999999999999995E-2</v>
      </c>
      <c r="BJ508" s="50">
        <f t="shared" si="744"/>
        <v>0.43815320558823573</v>
      </c>
      <c r="BK508" s="134">
        <f t="shared" si="745"/>
        <v>21.832522474291352</v>
      </c>
      <c r="BL508" s="46"/>
      <c r="CB508" s="205" t="str">
        <f t="shared" si="759"/>
        <v>splash</v>
      </c>
      <c r="CC508" s="212">
        <f t="shared" si="760"/>
        <v>1</v>
      </c>
      <c r="CD508" s="205">
        <f>IF(CB508="atmospheric",IF(CC508&gt;=1,Coefficients!$T$5,Coefficients!$T$4),Coefficients!$T$3)</f>
        <v>7.35</v>
      </c>
      <c r="CE508" s="136">
        <f>IF(S508&lt;Coefficients!$V$3,Coefficients!$X$3-(Coefficients!$X$4-Coefficients!$X$3)*(Coefficients!$V$3-S508)/(Coefficients!$V$4-Coefficients!$V$3),IF(S508&gt;Coefficients!$V$6,(Coefficients!$X$6-Coefficients!$X$5)*(S508-Coefficients!$V$6)/(Coefficients!$V$6-Coefficients!$V$5)+Coefficients!$X$6,VLOOKUP(S508,Coefficients!$V$3:$X$6,3)))</f>
        <v>5.1999999999999975</v>
      </c>
      <c r="CF508" s="119">
        <f t="shared" si="746"/>
        <v>1.6409601519999992E-4</v>
      </c>
      <c r="CG508" s="136">
        <f>VLOOKUP(CB508,Coefficients!$Z$4:$AD$7,4,FALSE)</f>
        <v>0.26500000000000001</v>
      </c>
      <c r="CH508" s="136">
        <f>VLOOKUP(CB508,Coefficients!$Z$4:$AD$7,2,FALSE)</f>
        <v>0.37</v>
      </c>
      <c r="CI508" s="214">
        <f t="shared" si="761"/>
        <v>6.6653941265931707</v>
      </c>
      <c r="CJ508" s="47">
        <f t="shared" si="762"/>
        <v>0.90297443786438591</v>
      </c>
      <c r="CK508" s="34">
        <v>3.35</v>
      </c>
      <c r="CL508" s="52">
        <f t="shared" si="747"/>
        <v>0.26954460831772714</v>
      </c>
      <c r="CM508" s="204">
        <f>VLOOKUP(N508,Coefficients!$E$12:$I$16,3)</f>
        <v>6.0350000000000001</v>
      </c>
      <c r="CN508" s="205">
        <f t="shared" si="748"/>
        <v>7.2999999999999995E-2</v>
      </c>
      <c r="CO508" s="203">
        <f t="shared" si="749"/>
        <v>6.1351614750000065</v>
      </c>
      <c r="CP508" s="189">
        <f t="shared" si="750"/>
        <v>305.70597014465966</v>
      </c>
      <c r="DV508" s="48">
        <f t="shared" si="763"/>
        <v>2.0440639273019371E-2</v>
      </c>
    </row>
    <row r="509" spans="1:126" s="135" customFormat="1" outlineLevel="1">
      <c r="A509" s="133"/>
      <c r="B509" s="56" t="s">
        <v>89</v>
      </c>
      <c r="C509" s="56" t="s">
        <v>196</v>
      </c>
      <c r="D509" s="56">
        <v>2051</v>
      </c>
      <c r="E509" s="57">
        <f>'MIROC(hires) (Wetter)'!N79</f>
        <v>21.486000000000001</v>
      </c>
      <c r="F509" s="57">
        <f>'MIROC(hires) (Wetter)'!T79</f>
        <v>62.397812500000001</v>
      </c>
      <c r="G509" s="57">
        <f>'MIROC(hires) (Wetter)'!L79</f>
        <v>531.04999999999995</v>
      </c>
      <c r="H509" s="146">
        <f t="shared" si="700"/>
        <v>2007</v>
      </c>
      <c r="I509" s="141" t="str">
        <f t="shared" si="701"/>
        <v>Pile No 243 @ Berth 107</v>
      </c>
      <c r="J509" s="205" t="str">
        <f t="shared" si="702"/>
        <v>splash</v>
      </c>
      <c r="K509" s="212">
        <f t="shared" si="703"/>
        <v>1</v>
      </c>
      <c r="L509" s="146" t="str">
        <f t="shared" si="704"/>
        <v>C1</v>
      </c>
      <c r="M509" s="146" t="str">
        <f t="shared" si="705"/>
        <v>CB4</v>
      </c>
      <c r="N509" s="146" t="str">
        <f t="shared" si="706"/>
        <v>CL5</v>
      </c>
      <c r="O509" s="146">
        <f t="shared" si="707"/>
        <v>0</v>
      </c>
      <c r="P509" s="146">
        <f t="shared" si="708"/>
        <v>50</v>
      </c>
      <c r="Q509" s="146">
        <f t="shared" si="709"/>
        <v>1200</v>
      </c>
      <c r="R509" s="146">
        <f t="shared" si="710"/>
        <v>60</v>
      </c>
      <c r="S509" s="146">
        <f t="shared" si="711"/>
        <v>0.37</v>
      </c>
      <c r="T509" s="146">
        <f t="shared" si="712"/>
        <v>310</v>
      </c>
      <c r="U509" s="205"/>
      <c r="V509" s="237">
        <f t="shared" si="731"/>
        <v>7.6455467962379814E-2</v>
      </c>
      <c r="W509" s="214">
        <f t="shared" si="732"/>
        <v>2.693547255083045</v>
      </c>
      <c r="X509" s="205"/>
      <c r="Y509" s="238">
        <f t="shared" si="733"/>
        <v>0.27521137416209562</v>
      </c>
      <c r="Z509" s="214">
        <f t="shared" si="734"/>
        <v>0.92195810344302032</v>
      </c>
      <c r="AA509" s="205"/>
      <c r="AB509" s="207">
        <f>INDEX(Coefficients!$O$3:$O$7,MATCH(S509,Coefficients!$O$3:$O$7))</f>
        <v>0.3</v>
      </c>
      <c r="AC509" s="207">
        <f>INDEX(Coefficients!$O$3:$O$7,MATCH(S509,Coefficients!$O$3:$O$7)+1)</f>
        <v>0.4</v>
      </c>
      <c r="AD509" s="212">
        <f>INDEX(Coefficients!$P$3:$P$7,MATCH(S509,Coefficients!$O$3:$O$7))</f>
        <v>50</v>
      </c>
      <c r="AE509" s="212">
        <f>INDEX(Coefficients!$P$3:$P$7,MATCH(S509,Coefficients!$O$3:$O$7)+1)</f>
        <v>41.8</v>
      </c>
      <c r="AF509" s="212">
        <f t="shared" si="713"/>
        <v>44.26</v>
      </c>
      <c r="AG509" s="136">
        <f t="shared" si="751"/>
        <v>2051</v>
      </c>
      <c r="AH509" s="137">
        <f t="shared" si="752"/>
        <v>21.486000000000001</v>
      </c>
      <c r="AI509" s="207">
        <f t="shared" si="735"/>
        <v>1053.0810000000008</v>
      </c>
      <c r="AJ509" s="213">
        <f t="shared" si="736"/>
        <v>20.251557692307706</v>
      </c>
      <c r="AK509" s="136">
        <v>63</v>
      </c>
      <c r="AL509" s="137">
        <f t="shared" si="753"/>
        <v>62.397812500000001</v>
      </c>
      <c r="AM509" s="214">
        <f t="shared" si="754"/>
        <v>1.0157079629341041</v>
      </c>
      <c r="AN509" s="207">
        <f>INDEX(Coefficients!$K$3:$K$10,MATCH(S509,Coefficients!$K$3:$K$10))</f>
        <v>0.35</v>
      </c>
      <c r="AO509" s="207">
        <f>INDEX(Coefficients!$K$3:$K$10,MATCH(S509,Coefficients!$K$3:$K$10)+1)</f>
        <v>0.4</v>
      </c>
      <c r="AP509" s="207">
        <f>INDEX(Coefficients!$L$3:$L$10,MATCH(S509,Coefficients!$K$3:$K$10))</f>
        <v>0.19142307491680963</v>
      </c>
      <c r="AQ509" s="207">
        <f>INDEX(Coefficients!$L$3:$L$10,MATCH(S509,Coefficients!$K$3:$K$10)+1)</f>
        <v>0.35425563574488944</v>
      </c>
      <c r="AR509" s="214">
        <f>INDEX(Coefficients!$M$3:$M$10,MATCH(S509,Coefficients!$K$3:$K$10))</f>
        <v>0.20023799980895765</v>
      </c>
      <c r="AS509" s="214">
        <f>INDEX(Coefficients!$M$3:$M$10,MATCH(S509,Coefficients!$K$3:$K$10)+1)</f>
        <v>0.20987997823914079</v>
      </c>
      <c r="AT509" s="92">
        <f t="shared" si="737"/>
        <v>2.5655609924804158E-5</v>
      </c>
      <c r="AU509" s="140">
        <f t="shared" si="718"/>
        <v>0.20409479118103091</v>
      </c>
      <c r="AV509" s="215">
        <f t="shared" si="738"/>
        <v>1.1453942530854863E-5</v>
      </c>
      <c r="AW509" s="118">
        <f t="shared" si="739"/>
        <v>3.6145121685443961E-2</v>
      </c>
      <c r="AX509" s="136">
        <f t="shared" si="719"/>
        <v>0.71366705445737511</v>
      </c>
      <c r="AY509" s="205">
        <f t="shared" si="755"/>
        <v>84.741590689541354</v>
      </c>
      <c r="AZ509" s="137">
        <f t="shared" si="756"/>
        <v>531.04999999999995</v>
      </c>
      <c r="BA509" s="213">
        <f t="shared" si="740"/>
        <v>22913.549999999996</v>
      </c>
      <c r="BB509" s="228">
        <f t="shared" si="741"/>
        <v>8.3722586538461535E-4</v>
      </c>
      <c r="BC509" s="136" t="str">
        <f t="shared" si="722"/>
        <v>YES</v>
      </c>
      <c r="BD509" s="209">
        <f t="shared" si="757"/>
        <v>3.8227733981189909</v>
      </c>
      <c r="BE509" s="55">
        <f t="shared" si="724"/>
        <v>7.6455467962379814E-2</v>
      </c>
      <c r="BF509" s="126">
        <f t="shared" si="758"/>
        <v>2.693547255083045</v>
      </c>
      <c r="BG509" s="46">
        <f t="shared" si="742"/>
        <v>-0.84345890738273632</v>
      </c>
      <c r="BH509" s="204">
        <f>VLOOKUP(M509,Coefficients!$E$4:$I$7,3)</f>
        <v>0.43099999999999999</v>
      </c>
      <c r="BI509" s="136">
        <f t="shared" si="743"/>
        <v>7.2999999999999995E-2</v>
      </c>
      <c r="BJ509" s="50">
        <f t="shared" si="744"/>
        <v>0.43891475967307736</v>
      </c>
      <c r="BK509" s="134">
        <f t="shared" si="745"/>
        <v>22.271437233964431</v>
      </c>
      <c r="BL509" s="46"/>
      <c r="CB509" s="205" t="str">
        <f t="shared" si="759"/>
        <v>splash</v>
      </c>
      <c r="CC509" s="212">
        <f t="shared" si="760"/>
        <v>1</v>
      </c>
      <c r="CD509" s="205">
        <f>IF(CB509="atmospheric",IF(CC509&gt;=1,Coefficients!$T$5,Coefficients!$T$4),Coefficients!$T$3)</f>
        <v>7.35</v>
      </c>
      <c r="CE509" s="136">
        <f>IF(S509&lt;Coefficients!$V$3,Coefficients!$X$3-(Coefficients!$X$4-Coefficients!$X$3)*(Coefficients!$V$3-S509)/(Coefficients!$V$4-Coefficients!$V$3),IF(S509&gt;Coefficients!$V$6,(Coefficients!$X$6-Coefficients!$X$5)*(S509-Coefficients!$V$6)/(Coefficients!$V$6-Coefficients!$V$5)+Coefficients!$X$6,VLOOKUP(S509,Coefficients!$V$3:$X$6,3)))</f>
        <v>5.1999999999999975</v>
      </c>
      <c r="CF509" s="119">
        <f t="shared" si="746"/>
        <v>1.6409601519999992E-4</v>
      </c>
      <c r="CG509" s="136">
        <f>VLOOKUP(CB509,Coefficients!$Z$4:$AD$7,4,FALSE)</f>
        <v>0.26500000000000001</v>
      </c>
      <c r="CH509" s="136">
        <f>VLOOKUP(CB509,Coefficients!$Z$4:$AD$7,2,FALSE)</f>
        <v>0.37</v>
      </c>
      <c r="CI509" s="214">
        <f t="shared" si="761"/>
        <v>6.6645102960416693</v>
      </c>
      <c r="CJ509" s="47">
        <f t="shared" si="762"/>
        <v>0.92195810344302032</v>
      </c>
      <c r="CK509" s="34">
        <v>3.35</v>
      </c>
      <c r="CL509" s="52">
        <f t="shared" si="747"/>
        <v>0.27521137416209562</v>
      </c>
      <c r="CM509" s="204">
        <f>VLOOKUP(N509,Coefficients!$E$12:$I$16,3)</f>
        <v>6.0350000000000001</v>
      </c>
      <c r="CN509" s="205">
        <f t="shared" si="748"/>
        <v>7.2999999999999995E-2</v>
      </c>
      <c r="CO509" s="203">
        <f t="shared" si="749"/>
        <v>6.1458249991346214</v>
      </c>
      <c r="CP509" s="189">
        <f t="shared" si="750"/>
        <v>311.85179514379428</v>
      </c>
      <c r="DV509" s="48">
        <f t="shared" si="763"/>
        <v>2.1041414400132626E-2</v>
      </c>
    </row>
    <row r="510" spans="1:126" s="135" customFormat="1" outlineLevel="1">
      <c r="A510" s="133"/>
      <c r="B510" s="56" t="s">
        <v>89</v>
      </c>
      <c r="C510" s="56" t="s">
        <v>196</v>
      </c>
      <c r="D510" s="56">
        <v>2052</v>
      </c>
      <c r="E510" s="57">
        <f>'MIROC(hires) (Wetter)'!N80</f>
        <v>21.532</v>
      </c>
      <c r="F510" s="57">
        <f>'MIROC(hires) (Wetter)'!T80</f>
        <v>62.395625000000003</v>
      </c>
      <c r="G510" s="57">
        <f>'MIROC(hires) (Wetter)'!L80</f>
        <v>535.09999999999991</v>
      </c>
      <c r="H510" s="146">
        <f t="shared" si="700"/>
        <v>2007</v>
      </c>
      <c r="I510" s="141" t="str">
        <f t="shared" si="701"/>
        <v>Pile No 243 @ Berth 107</v>
      </c>
      <c r="J510" s="205" t="str">
        <f t="shared" si="702"/>
        <v>splash</v>
      </c>
      <c r="K510" s="212">
        <f t="shared" si="703"/>
        <v>1</v>
      </c>
      <c r="L510" s="146" t="str">
        <f t="shared" si="704"/>
        <v>C1</v>
      </c>
      <c r="M510" s="146" t="str">
        <f t="shared" si="705"/>
        <v>CB4</v>
      </c>
      <c r="N510" s="146" t="str">
        <f t="shared" si="706"/>
        <v>CL5</v>
      </c>
      <c r="O510" s="146">
        <f t="shared" si="707"/>
        <v>0</v>
      </c>
      <c r="P510" s="146">
        <f t="shared" si="708"/>
        <v>50</v>
      </c>
      <c r="Q510" s="146">
        <f t="shared" si="709"/>
        <v>1200</v>
      </c>
      <c r="R510" s="146">
        <f t="shared" si="710"/>
        <v>60</v>
      </c>
      <c r="S510" s="146">
        <f t="shared" si="711"/>
        <v>0.37</v>
      </c>
      <c r="T510" s="146">
        <f t="shared" si="712"/>
        <v>310</v>
      </c>
      <c r="U510" s="205"/>
      <c r="V510" s="237">
        <f t="shared" si="731"/>
        <v>7.7074216936147535E-2</v>
      </c>
      <c r="W510" s="214">
        <f t="shared" si="732"/>
        <v>2.7244847037714308</v>
      </c>
      <c r="X510" s="205"/>
      <c r="Y510" s="238">
        <f t="shared" si="733"/>
        <v>0.28083206066351013</v>
      </c>
      <c r="Z510" s="214">
        <f t="shared" si="734"/>
        <v>0.94078740322275889</v>
      </c>
      <c r="AA510" s="205"/>
      <c r="AB510" s="207">
        <f>INDEX(Coefficients!$O$3:$O$7,MATCH(S510,Coefficients!$O$3:$O$7))</f>
        <v>0.3</v>
      </c>
      <c r="AC510" s="207">
        <f>INDEX(Coefficients!$O$3:$O$7,MATCH(S510,Coefficients!$O$3:$O$7)+1)</f>
        <v>0.4</v>
      </c>
      <c r="AD510" s="212">
        <f>INDEX(Coefficients!$P$3:$P$7,MATCH(S510,Coefficients!$O$3:$O$7))</f>
        <v>50</v>
      </c>
      <c r="AE510" s="212">
        <f>INDEX(Coefficients!$P$3:$P$7,MATCH(S510,Coefficients!$O$3:$O$7)+1)</f>
        <v>41.8</v>
      </c>
      <c r="AF510" s="212">
        <f t="shared" si="713"/>
        <v>44.26</v>
      </c>
      <c r="AG510" s="136">
        <f t="shared" si="751"/>
        <v>2052</v>
      </c>
      <c r="AH510" s="137">
        <f t="shared" si="752"/>
        <v>21.532</v>
      </c>
      <c r="AI510" s="207">
        <f t="shared" si="735"/>
        <v>1074.6130000000007</v>
      </c>
      <c r="AJ510" s="213">
        <f t="shared" si="736"/>
        <v>20.275716981132089</v>
      </c>
      <c r="AK510" s="136">
        <v>64</v>
      </c>
      <c r="AL510" s="137">
        <f t="shared" si="753"/>
        <v>62.395625000000003</v>
      </c>
      <c r="AM510" s="214">
        <f t="shared" si="754"/>
        <v>1.0172280299343688</v>
      </c>
      <c r="AN510" s="207">
        <f>INDEX(Coefficients!$K$3:$K$10,MATCH(S510,Coefficients!$K$3:$K$10))</f>
        <v>0.35</v>
      </c>
      <c r="AO510" s="207">
        <f>INDEX(Coefficients!$K$3:$K$10,MATCH(S510,Coefficients!$K$3:$K$10)+1)</f>
        <v>0.4</v>
      </c>
      <c r="AP510" s="207">
        <f>INDEX(Coefficients!$L$3:$L$10,MATCH(S510,Coefficients!$K$3:$K$10))</f>
        <v>0.19142307491680963</v>
      </c>
      <c r="AQ510" s="207">
        <f>INDEX(Coefficients!$L$3:$L$10,MATCH(S510,Coefficients!$K$3:$K$10)+1)</f>
        <v>0.35425563574488944</v>
      </c>
      <c r="AR510" s="214">
        <f>INDEX(Coefficients!$M$3:$M$10,MATCH(S510,Coefficients!$K$3:$K$10))</f>
        <v>0.20023799980895765</v>
      </c>
      <c r="AS510" s="214">
        <f>INDEX(Coefficients!$M$3:$M$10,MATCH(S510,Coefficients!$K$3:$K$10)+1)</f>
        <v>0.20987997823914079</v>
      </c>
      <c r="AT510" s="92">
        <f t="shared" si="737"/>
        <v>2.5655609924804158E-5</v>
      </c>
      <c r="AU510" s="140">
        <f t="shared" si="718"/>
        <v>0.20409479118103091</v>
      </c>
      <c r="AV510" s="215">
        <f t="shared" si="738"/>
        <v>1.1409500199589843E-5</v>
      </c>
      <c r="AW510" s="118">
        <f t="shared" si="739"/>
        <v>3.6004875349544184E-2</v>
      </c>
      <c r="AX510" s="136">
        <f t="shared" si="719"/>
        <v>0.71366705445737511</v>
      </c>
      <c r="AY510" s="205">
        <f t="shared" si="755"/>
        <v>84.741590689541354</v>
      </c>
      <c r="AZ510" s="137">
        <f t="shared" si="756"/>
        <v>535.09999999999991</v>
      </c>
      <c r="BA510" s="213">
        <f t="shared" si="740"/>
        <v>23448.649999999994</v>
      </c>
      <c r="BB510" s="228">
        <f t="shared" si="741"/>
        <v>8.4061198113207533E-4</v>
      </c>
      <c r="BC510" s="136" t="str">
        <f t="shared" si="722"/>
        <v>YES</v>
      </c>
      <c r="BD510" s="209">
        <f t="shared" si="757"/>
        <v>3.8537108468073766</v>
      </c>
      <c r="BE510" s="55">
        <f t="shared" si="724"/>
        <v>7.7074216936147535E-2</v>
      </c>
      <c r="BF510" s="126">
        <f t="shared" si="758"/>
        <v>2.7244847037714308</v>
      </c>
      <c r="BG510" s="46">
        <f t="shared" si="742"/>
        <v>-0.84451328155837668</v>
      </c>
      <c r="BH510" s="204">
        <f>VLOOKUP(M510,Coefficients!$E$4:$I$7,3)</f>
        <v>0.43099999999999999</v>
      </c>
      <c r="BI510" s="136">
        <f t="shared" si="743"/>
        <v>7.2999999999999995E-2</v>
      </c>
      <c r="BJ510" s="50">
        <f t="shared" si="744"/>
        <v>0.43967488337735888</v>
      </c>
      <c r="BK510" s="134">
        <f t="shared" si="745"/>
        <v>22.711112117341788</v>
      </c>
      <c r="BL510" s="46"/>
      <c r="CB510" s="205" t="str">
        <f t="shared" si="759"/>
        <v>splash</v>
      </c>
      <c r="CC510" s="212">
        <f t="shared" si="760"/>
        <v>1</v>
      </c>
      <c r="CD510" s="205">
        <f>IF(CB510="atmospheric",IF(CC510&gt;=1,Coefficients!$T$5,Coefficients!$T$4),Coefficients!$T$3)</f>
        <v>7.35</v>
      </c>
      <c r="CE510" s="136">
        <f>IF(S510&lt;Coefficients!$V$3,Coefficients!$X$3-(Coefficients!$X$4-Coefficients!$X$3)*(Coefficients!$V$3-S510)/(Coefficients!$V$4-Coefficients!$V$3),IF(S510&gt;Coefficients!$V$6,(Coefficients!$X$6-Coefficients!$X$5)*(S510-Coefficients!$V$6)/(Coefficients!$V$6-Coefficients!$V$5)+Coefficients!$X$6,VLOOKUP(S510,Coefficients!$V$3:$X$6,3)))</f>
        <v>5.1999999999999975</v>
      </c>
      <c r="CF510" s="119">
        <f t="shared" si="746"/>
        <v>1.6409601519999992E-4</v>
      </c>
      <c r="CG510" s="136">
        <f>VLOOKUP(CB510,Coefficients!$Z$4:$AD$7,4,FALSE)</f>
        <v>0.26500000000000001</v>
      </c>
      <c r="CH510" s="136">
        <f>VLOOKUP(CB510,Coefficients!$Z$4:$AD$7,2,FALSE)</f>
        <v>0.37</v>
      </c>
      <c r="CI510" s="214">
        <f t="shared" si="761"/>
        <v>6.6636141476130888</v>
      </c>
      <c r="CJ510" s="47">
        <f t="shared" si="762"/>
        <v>0.94078740322275889</v>
      </c>
      <c r="CK510" s="34">
        <v>3.35</v>
      </c>
      <c r="CL510" s="52">
        <f t="shared" si="747"/>
        <v>0.28083206066351013</v>
      </c>
      <c r="CM510" s="204">
        <f>VLOOKUP(N510,Coefficients!$E$12:$I$16,3)</f>
        <v>6.0350000000000001</v>
      </c>
      <c r="CN510" s="205">
        <f t="shared" si="748"/>
        <v>7.2999999999999995E-2</v>
      </c>
      <c r="CO510" s="203">
        <f t="shared" si="749"/>
        <v>6.1564684946226471</v>
      </c>
      <c r="CP510" s="189">
        <f t="shared" si="750"/>
        <v>318.00826363841691</v>
      </c>
      <c r="DV510" s="48">
        <f t="shared" si="763"/>
        <v>2.1644911166204723E-2</v>
      </c>
    </row>
    <row r="511" spans="1:126" s="135" customFormat="1" outlineLevel="1">
      <c r="A511" s="133"/>
      <c r="B511" s="56" t="s">
        <v>89</v>
      </c>
      <c r="C511" s="56" t="s">
        <v>196</v>
      </c>
      <c r="D511" s="56">
        <v>2053</v>
      </c>
      <c r="E511" s="57">
        <f>'MIROC(hires) (Wetter)'!N81</f>
        <v>21.577999999999999</v>
      </c>
      <c r="F511" s="57">
        <f>'MIROC(hires) (Wetter)'!T81</f>
        <v>62.393437499999997</v>
      </c>
      <c r="G511" s="57">
        <f>'MIROC(hires) (Wetter)'!L81</f>
        <v>539.14999999999986</v>
      </c>
      <c r="H511" s="146">
        <f t="shared" si="700"/>
        <v>2007</v>
      </c>
      <c r="I511" s="141" t="str">
        <f t="shared" si="701"/>
        <v>Pile No 243 @ Berth 107</v>
      </c>
      <c r="J511" s="205" t="str">
        <f t="shared" si="702"/>
        <v>splash</v>
      </c>
      <c r="K511" s="212">
        <f t="shared" si="703"/>
        <v>1</v>
      </c>
      <c r="L511" s="146" t="str">
        <f t="shared" si="704"/>
        <v>C1</v>
      </c>
      <c r="M511" s="146" t="str">
        <f t="shared" si="705"/>
        <v>CB4</v>
      </c>
      <c r="N511" s="146" t="str">
        <f t="shared" si="706"/>
        <v>CL5</v>
      </c>
      <c r="O511" s="146">
        <f t="shared" si="707"/>
        <v>0</v>
      </c>
      <c r="P511" s="146">
        <f t="shared" si="708"/>
        <v>50</v>
      </c>
      <c r="Q511" s="146">
        <f t="shared" si="709"/>
        <v>1200</v>
      </c>
      <c r="R511" s="146">
        <f t="shared" si="710"/>
        <v>60</v>
      </c>
      <c r="S511" s="146">
        <f t="shared" si="711"/>
        <v>0.37</v>
      </c>
      <c r="T511" s="146">
        <f t="shared" si="712"/>
        <v>310</v>
      </c>
      <c r="U511" s="205"/>
      <c r="V511" s="237">
        <f t="shared" si="731"/>
        <v>7.769032753558025E-2</v>
      </c>
      <c r="W511" s="214">
        <f t="shared" si="732"/>
        <v>2.7552902337430671</v>
      </c>
      <c r="X511" s="205"/>
      <c r="Y511" s="238">
        <f t="shared" si="733"/>
        <v>0.286407019223542</v>
      </c>
      <c r="Z511" s="214">
        <f t="shared" si="734"/>
        <v>0.95946351439886579</v>
      </c>
      <c r="AA511" s="205"/>
      <c r="AB511" s="207">
        <f>INDEX(Coefficients!$O$3:$O$7,MATCH(S511,Coefficients!$O$3:$O$7))</f>
        <v>0.3</v>
      </c>
      <c r="AC511" s="207">
        <f>INDEX(Coefficients!$O$3:$O$7,MATCH(S511,Coefficients!$O$3:$O$7)+1)</f>
        <v>0.4</v>
      </c>
      <c r="AD511" s="212">
        <f>INDEX(Coefficients!$P$3:$P$7,MATCH(S511,Coefficients!$O$3:$O$7))</f>
        <v>50</v>
      </c>
      <c r="AE511" s="212">
        <f>INDEX(Coefficients!$P$3:$P$7,MATCH(S511,Coefficients!$O$3:$O$7)+1)</f>
        <v>41.8</v>
      </c>
      <c r="AF511" s="212">
        <f t="shared" si="713"/>
        <v>44.26</v>
      </c>
      <c r="AG511" s="136">
        <f t="shared" si="751"/>
        <v>2053</v>
      </c>
      <c r="AH511" s="137">
        <f t="shared" si="752"/>
        <v>21.577999999999999</v>
      </c>
      <c r="AI511" s="207">
        <f t="shared" si="735"/>
        <v>1096.1910000000007</v>
      </c>
      <c r="AJ511" s="213">
        <f t="shared" si="736"/>
        <v>20.299833333333346</v>
      </c>
      <c r="AK511" s="136">
        <v>65</v>
      </c>
      <c r="AL511" s="137">
        <f t="shared" si="753"/>
        <v>62.393437499999997</v>
      </c>
      <c r="AM511" s="214">
        <f t="shared" si="754"/>
        <v>1.0187474139218782</v>
      </c>
      <c r="AN511" s="207">
        <f>INDEX(Coefficients!$K$3:$K$10,MATCH(S511,Coefficients!$K$3:$K$10))</f>
        <v>0.35</v>
      </c>
      <c r="AO511" s="207">
        <f>INDEX(Coefficients!$K$3:$K$10,MATCH(S511,Coefficients!$K$3:$K$10)+1)</f>
        <v>0.4</v>
      </c>
      <c r="AP511" s="207">
        <f>INDEX(Coefficients!$L$3:$L$10,MATCH(S511,Coefficients!$K$3:$K$10))</f>
        <v>0.19142307491680963</v>
      </c>
      <c r="AQ511" s="207">
        <f>INDEX(Coefficients!$L$3:$L$10,MATCH(S511,Coefficients!$K$3:$K$10)+1)</f>
        <v>0.35425563574488944</v>
      </c>
      <c r="AR511" s="214">
        <f>INDEX(Coefficients!$M$3:$M$10,MATCH(S511,Coefficients!$K$3:$K$10))</f>
        <v>0.20023799980895765</v>
      </c>
      <c r="AS511" s="214">
        <f>INDEX(Coefficients!$M$3:$M$10,MATCH(S511,Coefficients!$K$3:$K$10)+1)</f>
        <v>0.20987997823914079</v>
      </c>
      <c r="AT511" s="92">
        <f t="shared" si="737"/>
        <v>2.5655609924804158E-5</v>
      </c>
      <c r="AU511" s="140">
        <f t="shared" si="718"/>
        <v>0.20409479118103091</v>
      </c>
      <c r="AV511" s="215">
        <f t="shared" si="738"/>
        <v>1.1366056254324821E-5</v>
      </c>
      <c r="AW511" s="118">
        <f t="shared" si="739"/>
        <v>3.5867779612956556E-2</v>
      </c>
      <c r="AX511" s="136">
        <f t="shared" si="719"/>
        <v>0.71366705445737511</v>
      </c>
      <c r="AY511" s="205">
        <f t="shared" si="755"/>
        <v>84.741590689541354</v>
      </c>
      <c r="AZ511" s="137">
        <f t="shared" si="756"/>
        <v>539.14999999999986</v>
      </c>
      <c r="BA511" s="213">
        <f t="shared" si="740"/>
        <v>23987.799999999996</v>
      </c>
      <c r="BB511" s="228">
        <f t="shared" si="741"/>
        <v>8.4401518518518505E-4</v>
      </c>
      <c r="BC511" s="136" t="str">
        <f t="shared" si="722"/>
        <v>YES</v>
      </c>
      <c r="BD511" s="209">
        <f t="shared" si="757"/>
        <v>3.8845163767790125</v>
      </c>
      <c r="BE511" s="55">
        <f t="shared" si="724"/>
        <v>7.769032753558025E-2</v>
      </c>
      <c r="BF511" s="126">
        <f t="shared" si="758"/>
        <v>2.7552902337430671</v>
      </c>
      <c r="BG511" s="46">
        <f t="shared" si="742"/>
        <v>-0.84553297032717656</v>
      </c>
      <c r="BH511" s="204">
        <f>VLOOKUP(M511,Coefficients!$E$4:$I$7,3)</f>
        <v>0.43099999999999999</v>
      </c>
      <c r="BI511" s="136">
        <f t="shared" si="743"/>
        <v>7.2999999999999995E-2</v>
      </c>
      <c r="BJ511" s="50">
        <f t="shared" si="744"/>
        <v>0.44043365616666708</v>
      </c>
      <c r="BK511" s="134">
        <f t="shared" si="745"/>
        <v>23.151545773508456</v>
      </c>
      <c r="BL511" s="46"/>
      <c r="CB511" s="205" t="str">
        <f t="shared" si="759"/>
        <v>splash</v>
      </c>
      <c r="CC511" s="212">
        <f t="shared" si="760"/>
        <v>1</v>
      </c>
      <c r="CD511" s="205">
        <f>IF(CB511="atmospheric",IF(CC511&gt;=1,Coefficients!$T$5,Coefficients!$T$4),Coefficients!$T$3)</f>
        <v>7.35</v>
      </c>
      <c r="CE511" s="136">
        <f>IF(S511&lt;Coefficients!$V$3,Coefficients!$X$3-(Coefficients!$X$4-Coefficients!$X$3)*(Coefficients!$V$3-S511)/(Coefficients!$V$4-Coefficients!$V$3),IF(S511&gt;Coefficients!$V$6,(Coefficients!$X$6-Coefficients!$X$5)*(S511-Coefficients!$V$6)/(Coefficients!$V$6-Coefficients!$V$5)+Coefficients!$X$6,VLOOKUP(S511,Coefficients!$V$3:$X$6,3)))</f>
        <v>5.1999999999999975</v>
      </c>
      <c r="CF511" s="119">
        <f t="shared" si="746"/>
        <v>1.6409601519999992E-4</v>
      </c>
      <c r="CG511" s="136">
        <f>VLOOKUP(CB511,Coefficients!$Z$4:$AD$7,4,FALSE)</f>
        <v>0.26500000000000001</v>
      </c>
      <c r="CH511" s="136">
        <f>VLOOKUP(CB511,Coefficients!$Z$4:$AD$7,2,FALSE)</f>
        <v>0.37</v>
      </c>
      <c r="CI511" s="214">
        <f t="shared" si="761"/>
        <v>6.6627064386748129</v>
      </c>
      <c r="CJ511" s="47">
        <f t="shared" si="762"/>
        <v>0.95946351439886579</v>
      </c>
      <c r="CK511" s="34">
        <v>3.35</v>
      </c>
      <c r="CL511" s="52">
        <f t="shared" si="747"/>
        <v>0.286407019223542</v>
      </c>
      <c r="CM511" s="204">
        <f>VLOOKUP(N511,Coefficients!$E$12:$I$16,3)</f>
        <v>6.0350000000000001</v>
      </c>
      <c r="CN511" s="205">
        <f t="shared" si="748"/>
        <v>7.2999999999999995E-2</v>
      </c>
      <c r="CO511" s="203">
        <f t="shared" si="749"/>
        <v>6.1670930741666732</v>
      </c>
      <c r="CP511" s="189">
        <f t="shared" si="750"/>
        <v>324.17535671258361</v>
      </c>
      <c r="DV511" s="48">
        <f t="shared" si="763"/>
        <v>2.2251055131966208E-2</v>
      </c>
    </row>
    <row r="512" spans="1:126" s="135" customFormat="1" outlineLevel="1">
      <c r="A512" s="133"/>
      <c r="B512" s="56" t="s">
        <v>89</v>
      </c>
      <c r="C512" s="56" t="s">
        <v>196</v>
      </c>
      <c r="D512" s="56">
        <v>2054</v>
      </c>
      <c r="E512" s="57">
        <f>'MIROC(hires) (Wetter)'!N82</f>
        <v>21.624000000000002</v>
      </c>
      <c r="F512" s="57">
        <f>'MIROC(hires) (Wetter)'!T82</f>
        <v>62.391249999999999</v>
      </c>
      <c r="G512" s="57">
        <f>'MIROC(hires) (Wetter)'!L82</f>
        <v>543.19999999999982</v>
      </c>
      <c r="H512" s="146">
        <f t="shared" si="700"/>
        <v>2007</v>
      </c>
      <c r="I512" s="141" t="str">
        <f t="shared" si="701"/>
        <v>Pile No 243 @ Berth 107</v>
      </c>
      <c r="J512" s="205" t="str">
        <f t="shared" si="702"/>
        <v>splash</v>
      </c>
      <c r="K512" s="212">
        <f t="shared" si="703"/>
        <v>1</v>
      </c>
      <c r="L512" s="146" t="str">
        <f t="shared" si="704"/>
        <v>C1</v>
      </c>
      <c r="M512" s="146" t="str">
        <f t="shared" si="705"/>
        <v>CB4</v>
      </c>
      <c r="N512" s="146" t="str">
        <f t="shared" si="706"/>
        <v>CL5</v>
      </c>
      <c r="O512" s="146">
        <f t="shared" si="707"/>
        <v>0</v>
      </c>
      <c r="P512" s="146">
        <f t="shared" si="708"/>
        <v>50</v>
      </c>
      <c r="Q512" s="146">
        <f t="shared" si="709"/>
        <v>1200</v>
      </c>
      <c r="R512" s="146">
        <f t="shared" si="710"/>
        <v>60</v>
      </c>
      <c r="S512" s="146">
        <f t="shared" si="711"/>
        <v>0.37</v>
      </c>
      <c r="T512" s="146">
        <f t="shared" si="712"/>
        <v>310</v>
      </c>
      <c r="U512" s="205"/>
      <c r="V512" s="237">
        <f t="shared" si="731"/>
        <v>7.8303899543186312E-2</v>
      </c>
      <c r="W512" s="214">
        <f t="shared" si="732"/>
        <v>2.7859688341233699</v>
      </c>
      <c r="X512" s="205"/>
      <c r="Y512" s="238">
        <f t="shared" si="733"/>
        <v>0.29193662845574236</v>
      </c>
      <c r="Z512" s="214">
        <f t="shared" si="734"/>
        <v>0.97798770532673696</v>
      </c>
      <c r="AA512" s="205"/>
      <c r="AB512" s="207">
        <f>INDEX(Coefficients!$O$3:$O$7,MATCH(S512,Coefficients!$O$3:$O$7))</f>
        <v>0.3</v>
      </c>
      <c r="AC512" s="207">
        <f>INDEX(Coefficients!$O$3:$O$7,MATCH(S512,Coefficients!$O$3:$O$7)+1)</f>
        <v>0.4</v>
      </c>
      <c r="AD512" s="212">
        <f>INDEX(Coefficients!$P$3:$P$7,MATCH(S512,Coefficients!$O$3:$O$7))</f>
        <v>50</v>
      </c>
      <c r="AE512" s="212">
        <f>INDEX(Coefficients!$P$3:$P$7,MATCH(S512,Coefficients!$O$3:$O$7)+1)</f>
        <v>41.8</v>
      </c>
      <c r="AF512" s="212">
        <f t="shared" si="713"/>
        <v>44.26</v>
      </c>
      <c r="AG512" s="136">
        <f t="shared" si="751"/>
        <v>2054</v>
      </c>
      <c r="AH512" s="137">
        <f t="shared" si="752"/>
        <v>21.624000000000002</v>
      </c>
      <c r="AI512" s="207">
        <f t="shared" si="735"/>
        <v>1117.8150000000007</v>
      </c>
      <c r="AJ512" s="213">
        <f t="shared" si="736"/>
        <v>20.323909090909105</v>
      </c>
      <c r="AK512" s="136">
        <v>66</v>
      </c>
      <c r="AL512" s="137">
        <f t="shared" si="753"/>
        <v>62.391249999999999</v>
      </c>
      <c r="AM512" s="214">
        <f t="shared" si="754"/>
        <v>1.0202662542912533</v>
      </c>
      <c r="AN512" s="207">
        <f>INDEX(Coefficients!$K$3:$K$10,MATCH(S512,Coefficients!$K$3:$K$10))</f>
        <v>0.35</v>
      </c>
      <c r="AO512" s="207">
        <f>INDEX(Coefficients!$K$3:$K$10,MATCH(S512,Coefficients!$K$3:$K$10)+1)</f>
        <v>0.4</v>
      </c>
      <c r="AP512" s="207">
        <f>INDEX(Coefficients!$L$3:$L$10,MATCH(S512,Coefficients!$K$3:$K$10))</f>
        <v>0.19142307491680963</v>
      </c>
      <c r="AQ512" s="207">
        <f>INDEX(Coefficients!$L$3:$L$10,MATCH(S512,Coefficients!$K$3:$K$10)+1)</f>
        <v>0.35425563574488944</v>
      </c>
      <c r="AR512" s="214">
        <f>INDEX(Coefficients!$M$3:$M$10,MATCH(S512,Coefficients!$K$3:$K$10))</f>
        <v>0.20023799980895765</v>
      </c>
      <c r="AS512" s="214">
        <f>INDEX(Coefficients!$M$3:$M$10,MATCH(S512,Coefficients!$K$3:$K$10)+1)</f>
        <v>0.20987997823914079</v>
      </c>
      <c r="AT512" s="92">
        <f t="shared" si="737"/>
        <v>2.5655609924804158E-5</v>
      </c>
      <c r="AU512" s="140">
        <f t="shared" si="718"/>
        <v>0.20409479118103091</v>
      </c>
      <c r="AV512" s="215">
        <f t="shared" si="738"/>
        <v>1.1323570390755803E-5</v>
      </c>
      <c r="AW512" s="118">
        <f t="shared" si="739"/>
        <v>3.5733707287687197E-2</v>
      </c>
      <c r="AX512" s="136">
        <f t="shared" si="719"/>
        <v>0.71366705445737511</v>
      </c>
      <c r="AY512" s="205">
        <f t="shared" si="755"/>
        <v>84.741590689541354</v>
      </c>
      <c r="AZ512" s="137">
        <f t="shared" si="756"/>
        <v>543.19999999999982</v>
      </c>
      <c r="BA512" s="213">
        <f t="shared" si="740"/>
        <v>24530.999999999996</v>
      </c>
      <c r="BB512" s="228">
        <f t="shared" si="741"/>
        <v>8.4743454545454535E-4</v>
      </c>
      <c r="BC512" s="136" t="str">
        <f t="shared" si="722"/>
        <v>YES</v>
      </c>
      <c r="BD512" s="209">
        <f t="shared" si="757"/>
        <v>3.9151949771593157</v>
      </c>
      <c r="BE512" s="55">
        <f t="shared" si="724"/>
        <v>7.8303899543186312E-2</v>
      </c>
      <c r="BF512" s="126">
        <f t="shared" si="758"/>
        <v>2.7859688341233699</v>
      </c>
      <c r="BG512" s="46">
        <f t="shared" si="742"/>
        <v>-0.8465196489504806</v>
      </c>
      <c r="BH512" s="204">
        <f>VLOOKUP(M512,Coefficients!$E$4:$I$7,3)</f>
        <v>0.43099999999999999</v>
      </c>
      <c r="BI512" s="136">
        <f t="shared" si="743"/>
        <v>7.2999999999999995E-2</v>
      </c>
      <c r="BJ512" s="50">
        <f t="shared" si="744"/>
        <v>0.44119115172727319</v>
      </c>
      <c r="BK512" s="134">
        <f t="shared" si="745"/>
        <v>23.59273692523573</v>
      </c>
      <c r="BL512" s="46"/>
      <c r="CB512" s="205" t="str">
        <f t="shared" si="759"/>
        <v>splash</v>
      </c>
      <c r="CC512" s="212">
        <f t="shared" si="760"/>
        <v>1</v>
      </c>
      <c r="CD512" s="205">
        <f>IF(CB512="atmospheric",IF(CC512&gt;=1,Coefficients!$T$5,Coefficients!$T$4),Coefficients!$T$3)</f>
        <v>7.35</v>
      </c>
      <c r="CE512" s="136">
        <f>IF(S512&lt;Coefficients!$V$3,Coefficients!$X$3-(Coefficients!$X$4-Coefficients!$X$3)*(Coefficients!$V$3-S512)/(Coefficients!$V$4-Coefficients!$V$3),IF(S512&gt;Coefficients!$V$6,(Coefficients!$X$6-Coefficients!$X$5)*(S512-Coefficients!$V$6)/(Coefficients!$V$6-Coefficients!$V$5)+Coefficients!$X$6,VLOOKUP(S512,Coefficients!$V$3:$X$6,3)))</f>
        <v>5.1999999999999975</v>
      </c>
      <c r="CF512" s="119">
        <f t="shared" si="746"/>
        <v>1.6409601519999992E-4</v>
      </c>
      <c r="CG512" s="136">
        <f>VLOOKUP(CB512,Coefficients!$Z$4:$AD$7,4,FALSE)</f>
        <v>0.26500000000000001</v>
      </c>
      <c r="CH512" s="136">
        <f>VLOOKUP(CB512,Coefficients!$Z$4:$AD$7,2,FALSE)</f>
        <v>0.37</v>
      </c>
      <c r="CI512" s="214">
        <f t="shared" si="761"/>
        <v>6.6617878743177057</v>
      </c>
      <c r="CJ512" s="47">
        <f t="shared" si="762"/>
        <v>0.97798770532673696</v>
      </c>
      <c r="CK512" s="34">
        <v>3.35</v>
      </c>
      <c r="CL512" s="52">
        <f t="shared" si="747"/>
        <v>0.29193662845574236</v>
      </c>
      <c r="CM512" s="204">
        <f>VLOOKUP(N512,Coefficients!$E$12:$I$16,3)</f>
        <v>6.0350000000000001</v>
      </c>
      <c r="CN512" s="205">
        <f t="shared" si="748"/>
        <v>7.2999999999999995E-2</v>
      </c>
      <c r="CO512" s="203">
        <f t="shared" si="749"/>
        <v>6.1776997695454616</v>
      </c>
      <c r="CP512" s="189">
        <f t="shared" si="750"/>
        <v>330.35305648212909</v>
      </c>
      <c r="DV512" s="48">
        <f t="shared" si="763"/>
        <v>2.2859776427574956E-2</v>
      </c>
    </row>
    <row r="513" spans="1:126" s="135" customFormat="1" outlineLevel="1">
      <c r="A513" s="133"/>
      <c r="B513" s="56" t="s">
        <v>89</v>
      </c>
      <c r="C513" s="56" t="s">
        <v>196</v>
      </c>
      <c r="D513" s="56">
        <v>2055</v>
      </c>
      <c r="E513" s="57">
        <f>'MIROC(hires) (Wetter)'!N83</f>
        <v>21.67</v>
      </c>
      <c r="F513" s="57">
        <f>'MIROC(hires) (Wetter)'!T83</f>
        <v>62.389062500000001</v>
      </c>
      <c r="G513" s="57">
        <f>'MIROC(hires) (Wetter)'!L83</f>
        <v>547.24999999999977</v>
      </c>
      <c r="H513" s="146">
        <f t="shared" si="700"/>
        <v>2007</v>
      </c>
      <c r="I513" s="141" t="str">
        <f t="shared" si="701"/>
        <v>Pile No 243 @ Berth 107</v>
      </c>
      <c r="J513" s="205" t="str">
        <f t="shared" si="702"/>
        <v>splash</v>
      </c>
      <c r="K513" s="212">
        <f t="shared" si="703"/>
        <v>1</v>
      </c>
      <c r="L513" s="146" t="str">
        <f t="shared" si="704"/>
        <v>C1</v>
      </c>
      <c r="M513" s="146" t="str">
        <f t="shared" si="705"/>
        <v>CB4</v>
      </c>
      <c r="N513" s="146" t="str">
        <f t="shared" si="706"/>
        <v>CL5</v>
      </c>
      <c r="O513" s="146">
        <f t="shared" si="707"/>
        <v>0</v>
      </c>
      <c r="P513" s="146">
        <f t="shared" si="708"/>
        <v>50</v>
      </c>
      <c r="Q513" s="146">
        <f t="shared" si="709"/>
        <v>1200</v>
      </c>
      <c r="R513" s="146">
        <f t="shared" si="710"/>
        <v>60</v>
      </c>
      <c r="S513" s="146">
        <f t="shared" si="711"/>
        <v>0.37</v>
      </c>
      <c r="T513" s="146">
        <f t="shared" si="712"/>
        <v>310</v>
      </c>
      <c r="U513" s="205"/>
      <c r="V513" s="237">
        <f t="shared" si="731"/>
        <v>7.8915027926460893E-2</v>
      </c>
      <c r="W513" s="214">
        <f t="shared" si="732"/>
        <v>2.8165252532870992</v>
      </c>
      <c r="X513" s="205"/>
      <c r="Y513" s="238">
        <f t="shared" si="733"/>
        <v>0.29742123809011423</v>
      </c>
      <c r="Z513" s="214">
        <f t="shared" si="734"/>
        <v>0.99636114760188266</v>
      </c>
      <c r="AA513" s="205"/>
      <c r="AB513" s="207">
        <f>INDEX(Coefficients!$O$3:$O$7,MATCH(S513,Coefficients!$O$3:$O$7))</f>
        <v>0.3</v>
      </c>
      <c r="AC513" s="207">
        <f>INDEX(Coefficients!$O$3:$O$7,MATCH(S513,Coefficients!$O$3:$O$7)+1)</f>
        <v>0.4</v>
      </c>
      <c r="AD513" s="212">
        <f>INDEX(Coefficients!$P$3:$P$7,MATCH(S513,Coefficients!$O$3:$O$7))</f>
        <v>50</v>
      </c>
      <c r="AE513" s="212">
        <f>INDEX(Coefficients!$P$3:$P$7,MATCH(S513,Coefficients!$O$3:$O$7)+1)</f>
        <v>41.8</v>
      </c>
      <c r="AF513" s="212">
        <f t="shared" si="713"/>
        <v>44.26</v>
      </c>
      <c r="AG513" s="136">
        <f t="shared" si="751"/>
        <v>2055</v>
      </c>
      <c r="AH513" s="137">
        <f t="shared" si="752"/>
        <v>21.67</v>
      </c>
      <c r="AI513" s="207">
        <f t="shared" si="735"/>
        <v>1139.4850000000008</v>
      </c>
      <c r="AJ513" s="213">
        <f t="shared" si="736"/>
        <v>20.347946428571444</v>
      </c>
      <c r="AK513" s="136">
        <v>67</v>
      </c>
      <c r="AL513" s="137">
        <f t="shared" si="753"/>
        <v>62.389062500000001</v>
      </c>
      <c r="AM513" s="214">
        <f t="shared" si="754"/>
        <v>1.0217846806423605</v>
      </c>
      <c r="AN513" s="207">
        <f>INDEX(Coefficients!$K$3:$K$10,MATCH(S513,Coefficients!$K$3:$K$10))</f>
        <v>0.35</v>
      </c>
      <c r="AO513" s="207">
        <f>INDEX(Coefficients!$K$3:$K$10,MATCH(S513,Coefficients!$K$3:$K$10)+1)</f>
        <v>0.4</v>
      </c>
      <c r="AP513" s="207">
        <f>INDEX(Coefficients!$L$3:$L$10,MATCH(S513,Coefficients!$K$3:$K$10))</f>
        <v>0.19142307491680963</v>
      </c>
      <c r="AQ513" s="207">
        <f>INDEX(Coefficients!$L$3:$L$10,MATCH(S513,Coefficients!$K$3:$K$10)+1)</f>
        <v>0.35425563574488944</v>
      </c>
      <c r="AR513" s="214">
        <f>INDEX(Coefficients!$M$3:$M$10,MATCH(S513,Coefficients!$K$3:$K$10))</f>
        <v>0.20023799980895765</v>
      </c>
      <c r="AS513" s="214">
        <f>INDEX(Coefficients!$M$3:$M$10,MATCH(S513,Coefficients!$K$3:$K$10)+1)</f>
        <v>0.20987997823914079</v>
      </c>
      <c r="AT513" s="92">
        <f t="shared" si="737"/>
        <v>2.5655609924804158E-5</v>
      </c>
      <c r="AU513" s="140">
        <f t="shared" si="718"/>
        <v>0.20409479118103091</v>
      </c>
      <c r="AV513" s="215">
        <f t="shared" si="738"/>
        <v>1.1282004627349532E-5</v>
      </c>
      <c r="AW513" s="118">
        <f t="shared" si="739"/>
        <v>3.5602538515692672E-2</v>
      </c>
      <c r="AX513" s="136">
        <f t="shared" si="719"/>
        <v>0.71366705445737511</v>
      </c>
      <c r="AY513" s="205">
        <f t="shared" si="755"/>
        <v>84.741590689541354</v>
      </c>
      <c r="AZ513" s="137">
        <f t="shared" si="756"/>
        <v>547.24999999999977</v>
      </c>
      <c r="BA513" s="213">
        <f t="shared" si="740"/>
        <v>25078.249999999996</v>
      </c>
      <c r="BB513" s="228">
        <f t="shared" si="741"/>
        <v>8.508691964285713E-4</v>
      </c>
      <c r="BC513" s="136" t="str">
        <f t="shared" si="722"/>
        <v>YES</v>
      </c>
      <c r="BD513" s="209">
        <f t="shared" si="757"/>
        <v>3.9457513963230446</v>
      </c>
      <c r="BE513" s="55">
        <f t="shared" si="724"/>
        <v>7.8915027926460893E-2</v>
      </c>
      <c r="BF513" s="126">
        <f t="shared" si="758"/>
        <v>2.8165252532870992</v>
      </c>
      <c r="BG513" s="46">
        <f t="shared" si="742"/>
        <v>-0.84747488321158249</v>
      </c>
      <c r="BH513" s="204">
        <f>VLOOKUP(M513,Coefficients!$E$4:$I$7,3)</f>
        <v>0.43099999999999999</v>
      </c>
      <c r="BI513" s="136">
        <f t="shared" si="743"/>
        <v>7.2999999999999995E-2</v>
      </c>
      <c r="BJ513" s="50">
        <f t="shared" si="744"/>
        <v>0.4419474384821433</v>
      </c>
      <c r="BK513" s="134">
        <f t="shared" si="745"/>
        <v>24.034684363717872</v>
      </c>
      <c r="BL513" s="46"/>
      <c r="CB513" s="205" t="str">
        <f t="shared" si="759"/>
        <v>splash</v>
      </c>
      <c r="CC513" s="212">
        <f t="shared" si="760"/>
        <v>1</v>
      </c>
      <c r="CD513" s="205">
        <f>IF(CB513="atmospheric",IF(CC513&gt;=1,Coefficients!$T$5,Coefficients!$T$4),Coefficients!$T$3)</f>
        <v>7.35</v>
      </c>
      <c r="CE513" s="136">
        <f>IF(S513&lt;Coefficients!$V$3,Coefficients!$X$3-(Coefficients!$X$4-Coefficients!$X$3)*(Coefficients!$V$3-S513)/(Coefficients!$V$4-Coefficients!$V$3),IF(S513&gt;Coefficients!$V$6,(Coefficients!$X$6-Coefficients!$X$5)*(S513-Coefficients!$V$6)/(Coefficients!$V$6-Coefficients!$V$5)+Coefficients!$X$6,VLOOKUP(S513,Coefficients!$V$3:$X$6,3)))</f>
        <v>5.1999999999999975</v>
      </c>
      <c r="CF513" s="119">
        <f t="shared" si="746"/>
        <v>1.6409601519999992E-4</v>
      </c>
      <c r="CG513" s="136">
        <f>VLOOKUP(CB513,Coefficients!$Z$4:$AD$7,4,FALSE)</f>
        <v>0.26500000000000001</v>
      </c>
      <c r="CH513" s="136">
        <f>VLOOKUP(CB513,Coefficients!$Z$4:$AD$7,2,FALSE)</f>
        <v>0.37</v>
      </c>
      <c r="CI513" s="214">
        <f t="shared" si="761"/>
        <v>6.6608591117861353</v>
      </c>
      <c r="CJ513" s="47">
        <f t="shared" si="762"/>
        <v>0.99636114760188266</v>
      </c>
      <c r="CK513" s="34">
        <v>3.35</v>
      </c>
      <c r="CL513" s="52">
        <f t="shared" si="747"/>
        <v>0.29742123809011423</v>
      </c>
      <c r="CM513" s="204">
        <f>VLOOKUP(N513,Coefficients!$E$12:$I$16,3)</f>
        <v>6.0350000000000001</v>
      </c>
      <c r="CN513" s="205">
        <f t="shared" si="748"/>
        <v>7.2999999999999995E-2</v>
      </c>
      <c r="CO513" s="203">
        <f t="shared" si="749"/>
        <v>6.1882895388392924</v>
      </c>
      <c r="CP513" s="189">
        <f t="shared" si="750"/>
        <v>336.54134602096838</v>
      </c>
      <c r="DV513" s="48">
        <f t="shared" si="763"/>
        <v>2.3471005309803939E-2</v>
      </c>
    </row>
    <row r="514" spans="1:126" s="135" customFormat="1" outlineLevel="1">
      <c r="A514" s="133"/>
      <c r="B514" s="56" t="s">
        <v>89</v>
      </c>
      <c r="C514" s="56" t="s">
        <v>196</v>
      </c>
      <c r="D514" s="56">
        <v>2056</v>
      </c>
      <c r="E514" s="57">
        <f>'MIROC(hires) (Wetter)'!N84</f>
        <v>21.716000000000001</v>
      </c>
      <c r="F514" s="57">
        <f>'MIROC(hires) (Wetter)'!T84</f>
        <v>62.386875000000003</v>
      </c>
      <c r="G514" s="57">
        <f>'MIROC(hires) (Wetter)'!L84</f>
        <v>551.29999999999973</v>
      </c>
      <c r="H514" s="146">
        <f t="shared" si="700"/>
        <v>2007</v>
      </c>
      <c r="I514" s="141" t="str">
        <f t="shared" si="701"/>
        <v>Pile No 243 @ Berth 107</v>
      </c>
      <c r="J514" s="205" t="str">
        <f t="shared" si="702"/>
        <v>splash</v>
      </c>
      <c r="K514" s="212">
        <f t="shared" si="703"/>
        <v>1</v>
      </c>
      <c r="L514" s="146" t="str">
        <f t="shared" si="704"/>
        <v>C1</v>
      </c>
      <c r="M514" s="146" t="str">
        <f t="shared" si="705"/>
        <v>CB4</v>
      </c>
      <c r="N514" s="146" t="str">
        <f t="shared" si="706"/>
        <v>CL5</v>
      </c>
      <c r="O514" s="146">
        <f t="shared" si="707"/>
        <v>0</v>
      </c>
      <c r="P514" s="146">
        <f t="shared" si="708"/>
        <v>50</v>
      </c>
      <c r="Q514" s="146">
        <f t="shared" si="709"/>
        <v>1200</v>
      </c>
      <c r="R514" s="146">
        <f t="shared" si="710"/>
        <v>60</v>
      </c>
      <c r="S514" s="146">
        <f t="shared" si="711"/>
        <v>0.37</v>
      </c>
      <c r="T514" s="146">
        <f t="shared" si="712"/>
        <v>310</v>
      </c>
      <c r="U514" s="205"/>
      <c r="V514" s="237">
        <f t="shared" si="731"/>
        <v>7.9523803143869601E-2</v>
      </c>
      <c r="W514" s="214">
        <f t="shared" si="732"/>
        <v>2.8469640141575345</v>
      </c>
      <c r="X514" s="205"/>
      <c r="Y514" s="238">
        <f t="shared" si="733"/>
        <v>0.302861368230193</v>
      </c>
      <c r="Z514" s="214">
        <f t="shared" si="734"/>
        <v>1.0145855835711466</v>
      </c>
      <c r="AA514" s="205"/>
      <c r="AB514" s="207">
        <f>INDEX(Coefficients!$O$3:$O$7,MATCH(S514,Coefficients!$O$3:$O$7))</f>
        <v>0.3</v>
      </c>
      <c r="AC514" s="207">
        <f>INDEX(Coefficients!$O$3:$O$7,MATCH(S514,Coefficients!$O$3:$O$7)+1)</f>
        <v>0.4</v>
      </c>
      <c r="AD514" s="212">
        <f>INDEX(Coefficients!$P$3:$P$7,MATCH(S514,Coefficients!$O$3:$O$7))</f>
        <v>50</v>
      </c>
      <c r="AE514" s="212">
        <f>INDEX(Coefficients!$P$3:$P$7,MATCH(S514,Coefficients!$O$3:$O$7)+1)</f>
        <v>41.8</v>
      </c>
      <c r="AF514" s="212">
        <f t="shared" si="713"/>
        <v>44.26</v>
      </c>
      <c r="AG514" s="136">
        <f t="shared" si="751"/>
        <v>2056</v>
      </c>
      <c r="AH514" s="137">
        <f t="shared" si="752"/>
        <v>21.716000000000001</v>
      </c>
      <c r="AI514" s="207">
        <f t="shared" si="735"/>
        <v>1161.2010000000007</v>
      </c>
      <c r="AJ514" s="213">
        <f t="shared" si="736"/>
        <v>20.371947368421065</v>
      </c>
      <c r="AK514" s="136">
        <v>68</v>
      </c>
      <c r="AL514" s="137">
        <f t="shared" si="753"/>
        <v>62.386875000000003</v>
      </c>
      <c r="AM514" s="214">
        <f t="shared" si="754"/>
        <v>1.0233028136383084</v>
      </c>
      <c r="AN514" s="207">
        <f>INDEX(Coefficients!$K$3:$K$10,MATCH(S514,Coefficients!$K$3:$K$10))</f>
        <v>0.35</v>
      </c>
      <c r="AO514" s="207">
        <f>INDEX(Coefficients!$K$3:$K$10,MATCH(S514,Coefficients!$K$3:$K$10)+1)</f>
        <v>0.4</v>
      </c>
      <c r="AP514" s="207">
        <f>INDEX(Coefficients!$L$3:$L$10,MATCH(S514,Coefficients!$K$3:$K$10))</f>
        <v>0.19142307491680963</v>
      </c>
      <c r="AQ514" s="207">
        <f>INDEX(Coefficients!$L$3:$L$10,MATCH(S514,Coefficients!$K$3:$K$10)+1)</f>
        <v>0.35425563574488944</v>
      </c>
      <c r="AR514" s="214">
        <f>INDEX(Coefficients!$M$3:$M$10,MATCH(S514,Coefficients!$K$3:$K$10))</f>
        <v>0.20023799980895765</v>
      </c>
      <c r="AS514" s="214">
        <f>INDEX(Coefficients!$M$3:$M$10,MATCH(S514,Coefficients!$K$3:$K$10)+1)</f>
        <v>0.20987997823914079</v>
      </c>
      <c r="AT514" s="92">
        <f t="shared" si="737"/>
        <v>2.5655609924804158E-5</v>
      </c>
      <c r="AU514" s="140">
        <f t="shared" si="718"/>
        <v>0.20409479118103091</v>
      </c>
      <c r="AV514" s="215">
        <f t="shared" si="738"/>
        <v>1.1241323132801305E-5</v>
      </c>
      <c r="AW514" s="118">
        <f t="shared" si="739"/>
        <v>3.54741602243899E-2</v>
      </c>
      <c r="AX514" s="136">
        <f t="shared" si="719"/>
        <v>0.71366705445737511</v>
      </c>
      <c r="AY514" s="205">
        <f t="shared" si="755"/>
        <v>84.741590689541354</v>
      </c>
      <c r="AZ514" s="137">
        <f t="shared" si="756"/>
        <v>551.29999999999973</v>
      </c>
      <c r="BA514" s="213">
        <f t="shared" si="740"/>
        <v>25629.549999999996</v>
      </c>
      <c r="BB514" s="228">
        <f t="shared" si="741"/>
        <v>8.5431833333333323E-4</v>
      </c>
      <c r="BC514" s="136" t="str">
        <f t="shared" si="722"/>
        <v>YES</v>
      </c>
      <c r="BD514" s="209">
        <f t="shared" si="757"/>
        <v>3.9761901571934803</v>
      </c>
      <c r="BE514" s="55">
        <f t="shared" si="724"/>
        <v>7.9523803143869601E-2</v>
      </c>
      <c r="BF514" s="126">
        <f t="shared" si="758"/>
        <v>2.8469640141575345</v>
      </c>
      <c r="BG514" s="46">
        <f t="shared" si="742"/>
        <v>-0.84840013838684536</v>
      </c>
      <c r="BH514" s="204">
        <f>VLOOKUP(M514,Coefficients!$E$4:$I$7,3)</f>
        <v>0.43099999999999999</v>
      </c>
      <c r="BI514" s="136">
        <f t="shared" si="743"/>
        <v>7.2999999999999995E-2</v>
      </c>
      <c r="BJ514" s="50">
        <f t="shared" si="744"/>
        <v>0.44270258005263197</v>
      </c>
      <c r="BK514" s="134">
        <f t="shared" si="745"/>
        <v>24.477386943770505</v>
      </c>
      <c r="BL514" s="46"/>
      <c r="CB514" s="205" t="str">
        <f t="shared" si="759"/>
        <v>splash</v>
      </c>
      <c r="CC514" s="212">
        <f t="shared" si="760"/>
        <v>1</v>
      </c>
      <c r="CD514" s="205">
        <f>IF(CB514="atmospheric",IF(CC514&gt;=1,Coefficients!$T$5,Coefficients!$T$4),Coefficients!$T$3)</f>
        <v>7.35</v>
      </c>
      <c r="CE514" s="136">
        <f>IF(S514&lt;Coefficients!$V$3,Coefficients!$X$3-(Coefficients!$X$4-Coefficients!$X$3)*(Coefficients!$V$3-S514)/(Coefficients!$V$4-Coefficients!$V$3),IF(S514&gt;Coefficients!$V$6,(Coefficients!$X$6-Coefficients!$X$5)*(S514-Coefficients!$V$6)/(Coefficients!$V$6-Coefficients!$V$5)+Coefficients!$X$6,VLOOKUP(S514,Coefficients!$V$3:$X$6,3)))</f>
        <v>5.1999999999999975</v>
      </c>
      <c r="CF514" s="119">
        <f t="shared" si="746"/>
        <v>1.6409601519999992E-4</v>
      </c>
      <c r="CG514" s="136">
        <f>VLOOKUP(CB514,Coefficients!$Z$4:$AD$7,4,FALSE)</f>
        <v>0.26500000000000001</v>
      </c>
      <c r="CH514" s="136">
        <f>VLOOKUP(CB514,Coefficients!$Z$4:$AD$7,2,FALSE)</f>
        <v>0.37</v>
      </c>
      <c r="CI514" s="214">
        <f t="shared" si="761"/>
        <v>6.6599207644608365</v>
      </c>
      <c r="CJ514" s="47">
        <f t="shared" si="762"/>
        <v>1.0145855835711466</v>
      </c>
      <c r="CK514" s="34">
        <v>3.35</v>
      </c>
      <c r="CL514" s="52">
        <f t="shared" si="747"/>
        <v>0.302861368230193</v>
      </c>
      <c r="CM514" s="204">
        <f>VLOOKUP(N514,Coefficients!$E$12:$I$16,3)</f>
        <v>6.0350000000000001</v>
      </c>
      <c r="CN514" s="205">
        <f t="shared" si="748"/>
        <v>7.2999999999999995E-2</v>
      </c>
      <c r="CO514" s="203">
        <f t="shared" si="749"/>
        <v>6.1988632728947426</v>
      </c>
      <c r="CP514" s="189">
        <f t="shared" si="750"/>
        <v>342.74020929386313</v>
      </c>
      <c r="DV514" s="48">
        <f t="shared" si="763"/>
        <v>2.4084687827020869E-2</v>
      </c>
    </row>
    <row r="515" spans="1:126" s="135" customFormat="1" outlineLevel="1">
      <c r="A515" s="133"/>
      <c r="B515" s="56" t="s">
        <v>89</v>
      </c>
      <c r="C515" s="56" t="s">
        <v>196</v>
      </c>
      <c r="D515" s="56">
        <v>2057</v>
      </c>
      <c r="E515" s="57">
        <f>'MIROC(hires) (Wetter)'!N85</f>
        <v>21.762</v>
      </c>
      <c r="F515" s="57">
        <f>'MIROC(hires) (Wetter)'!T85</f>
        <v>62.384687499999998</v>
      </c>
      <c r="G515" s="57">
        <f>'MIROC(hires) (Wetter)'!L85</f>
        <v>555.34999999999968</v>
      </c>
      <c r="H515" s="146">
        <f t="shared" si="700"/>
        <v>2007</v>
      </c>
      <c r="I515" s="141" t="str">
        <f t="shared" si="701"/>
        <v>Pile No 243 @ Berth 107</v>
      </c>
      <c r="J515" s="205" t="str">
        <f t="shared" si="702"/>
        <v>splash</v>
      </c>
      <c r="K515" s="212">
        <f t="shared" si="703"/>
        <v>1</v>
      </c>
      <c r="L515" s="146" t="str">
        <f t="shared" si="704"/>
        <v>C1</v>
      </c>
      <c r="M515" s="146" t="str">
        <f t="shared" si="705"/>
        <v>CB4</v>
      </c>
      <c r="N515" s="146" t="str">
        <f t="shared" si="706"/>
        <v>CL5</v>
      </c>
      <c r="O515" s="146">
        <f t="shared" si="707"/>
        <v>0</v>
      </c>
      <c r="P515" s="146">
        <f t="shared" si="708"/>
        <v>50</v>
      </c>
      <c r="Q515" s="146">
        <f t="shared" si="709"/>
        <v>1200</v>
      </c>
      <c r="R515" s="146">
        <f t="shared" si="710"/>
        <v>60</v>
      </c>
      <c r="S515" s="146">
        <f t="shared" si="711"/>
        <v>0.37</v>
      </c>
      <c r="T515" s="146">
        <f t="shared" si="712"/>
        <v>310</v>
      </c>
      <c r="U515" s="205"/>
      <c r="V515" s="237">
        <f t="shared" si="731"/>
        <v>8.0130311426908685E-2</v>
      </c>
      <c r="W515" s="214">
        <f t="shared" si="732"/>
        <v>2.8772894283094885</v>
      </c>
      <c r="X515" s="205"/>
      <c r="Y515" s="238">
        <f t="shared" si="733"/>
        <v>0.30825741023611813</v>
      </c>
      <c r="Z515" s="214">
        <f t="shared" si="734"/>
        <v>1.0326623242909958</v>
      </c>
      <c r="AA515" s="205"/>
      <c r="AB515" s="207">
        <f>INDEX(Coefficients!$O$3:$O$7,MATCH(S515,Coefficients!$O$3:$O$7))</f>
        <v>0.3</v>
      </c>
      <c r="AC515" s="207">
        <f>INDEX(Coefficients!$O$3:$O$7,MATCH(S515,Coefficients!$O$3:$O$7)+1)</f>
        <v>0.4</v>
      </c>
      <c r="AD515" s="212">
        <f>INDEX(Coefficients!$P$3:$P$7,MATCH(S515,Coefficients!$O$3:$O$7))</f>
        <v>50</v>
      </c>
      <c r="AE515" s="212">
        <f>INDEX(Coefficients!$P$3:$P$7,MATCH(S515,Coefficients!$O$3:$O$7)+1)</f>
        <v>41.8</v>
      </c>
      <c r="AF515" s="212">
        <f t="shared" si="713"/>
        <v>44.26</v>
      </c>
      <c r="AG515" s="136">
        <f t="shared" si="751"/>
        <v>2057</v>
      </c>
      <c r="AH515" s="137">
        <f t="shared" si="752"/>
        <v>21.762</v>
      </c>
      <c r="AI515" s="207">
        <f t="shared" si="735"/>
        <v>1182.9630000000006</v>
      </c>
      <c r="AJ515" s="213">
        <f t="shared" si="736"/>
        <v>20.39591379310346</v>
      </c>
      <c r="AK515" s="136">
        <v>69</v>
      </c>
      <c r="AL515" s="137">
        <f t="shared" si="753"/>
        <v>62.384687499999998</v>
      </c>
      <c r="AM515" s="214">
        <f t="shared" si="754"/>
        <v>1.0248207657748438</v>
      </c>
      <c r="AN515" s="207">
        <f>INDEX(Coefficients!$K$3:$K$10,MATCH(S515,Coefficients!$K$3:$K$10))</f>
        <v>0.35</v>
      </c>
      <c r="AO515" s="207">
        <f>INDEX(Coefficients!$K$3:$K$10,MATCH(S515,Coefficients!$K$3:$K$10)+1)</f>
        <v>0.4</v>
      </c>
      <c r="AP515" s="207">
        <f>INDEX(Coefficients!$L$3:$L$10,MATCH(S515,Coefficients!$K$3:$K$10))</f>
        <v>0.19142307491680963</v>
      </c>
      <c r="AQ515" s="207">
        <f>INDEX(Coefficients!$L$3:$L$10,MATCH(S515,Coefficients!$K$3:$K$10)+1)</f>
        <v>0.35425563574488944</v>
      </c>
      <c r="AR515" s="214">
        <f>INDEX(Coefficients!$M$3:$M$10,MATCH(S515,Coefficients!$K$3:$K$10))</f>
        <v>0.20023799980895765</v>
      </c>
      <c r="AS515" s="214">
        <f>INDEX(Coefficients!$M$3:$M$10,MATCH(S515,Coefficients!$K$3:$K$10)+1)</f>
        <v>0.20987997823914079</v>
      </c>
      <c r="AT515" s="92">
        <f t="shared" si="737"/>
        <v>2.5655609924804158E-5</v>
      </c>
      <c r="AU515" s="140">
        <f t="shared" si="718"/>
        <v>0.20409479118103091</v>
      </c>
      <c r="AV515" s="215">
        <f t="shared" si="738"/>
        <v>1.1201492069083236E-5</v>
      </c>
      <c r="AW515" s="118">
        <f t="shared" si="739"/>
        <v>3.5348465631364658E-2</v>
      </c>
      <c r="AX515" s="136">
        <f t="shared" si="719"/>
        <v>0.71366705445737511</v>
      </c>
      <c r="AY515" s="205">
        <f t="shared" si="755"/>
        <v>84.741590689541354</v>
      </c>
      <c r="AZ515" s="137">
        <f t="shared" si="756"/>
        <v>555.34999999999968</v>
      </c>
      <c r="BA515" s="213">
        <f t="shared" si="740"/>
        <v>26184.899999999994</v>
      </c>
      <c r="BB515" s="228">
        <f t="shared" si="741"/>
        <v>8.5778120689655149E-4</v>
      </c>
      <c r="BC515" s="136" t="str">
        <f t="shared" si="722"/>
        <v>YES</v>
      </c>
      <c r="BD515" s="209">
        <f t="shared" si="757"/>
        <v>4.0065155713454343</v>
      </c>
      <c r="BE515" s="55">
        <f t="shared" si="724"/>
        <v>8.0130311426908685E-2</v>
      </c>
      <c r="BF515" s="126">
        <f t="shared" si="758"/>
        <v>2.8772894283094885</v>
      </c>
      <c r="BG515" s="46">
        <f t="shared" si="742"/>
        <v>-0.84929678733741432</v>
      </c>
      <c r="BH515" s="204">
        <f>VLOOKUP(M515,Coefficients!$E$4:$I$7,3)</f>
        <v>0.43099999999999999</v>
      </c>
      <c r="BI515" s="136">
        <f t="shared" si="743"/>
        <v>7.2999999999999995E-2</v>
      </c>
      <c r="BJ515" s="50">
        <f t="shared" si="744"/>
        <v>0.44345663567241422</v>
      </c>
      <c r="BK515" s="134">
        <f t="shared" si="745"/>
        <v>24.92084357944292</v>
      </c>
      <c r="BL515" s="46"/>
      <c r="CB515" s="205" t="str">
        <f t="shared" si="759"/>
        <v>splash</v>
      </c>
      <c r="CC515" s="212">
        <f t="shared" si="760"/>
        <v>1</v>
      </c>
      <c r="CD515" s="205">
        <f>IF(CB515="atmospheric",IF(CC515&gt;=1,Coefficients!$T$5,Coefficients!$T$4),Coefficients!$T$3)</f>
        <v>7.35</v>
      </c>
      <c r="CE515" s="136">
        <f>IF(S515&lt;Coefficients!$V$3,Coefficients!$X$3-(Coefficients!$X$4-Coefficients!$X$3)*(Coefficients!$V$3-S515)/(Coefficients!$V$4-Coefficients!$V$3),IF(S515&gt;Coefficients!$V$6,(Coefficients!$X$6-Coefficients!$X$5)*(S515-Coefficients!$V$6)/(Coefficients!$V$6-Coefficients!$V$5)+Coefficients!$X$6,VLOOKUP(S515,Coefficients!$V$3:$X$6,3)))</f>
        <v>5.1999999999999975</v>
      </c>
      <c r="CF515" s="119">
        <f t="shared" si="746"/>
        <v>1.6409601519999992E-4</v>
      </c>
      <c r="CG515" s="136">
        <f>VLOOKUP(CB515,Coefficients!$Z$4:$AD$7,4,FALSE)</f>
        <v>0.26500000000000001</v>
      </c>
      <c r="CH515" s="136">
        <f>VLOOKUP(CB515,Coefficients!$Z$4:$AD$7,2,FALSE)</f>
        <v>0.37</v>
      </c>
      <c r="CI515" s="214">
        <f t="shared" si="761"/>
        <v>6.6589734054468108</v>
      </c>
      <c r="CJ515" s="47">
        <f t="shared" si="762"/>
        <v>1.0326623242909958</v>
      </c>
      <c r="CK515" s="34">
        <v>3.35</v>
      </c>
      <c r="CL515" s="52">
        <f t="shared" si="747"/>
        <v>0.30825741023611813</v>
      </c>
      <c r="CM515" s="204">
        <f>VLOOKUP(N515,Coefficients!$E$12:$I$16,3)</f>
        <v>6.0350000000000001</v>
      </c>
      <c r="CN515" s="205">
        <f t="shared" si="748"/>
        <v>7.2999999999999995E-2</v>
      </c>
      <c r="CO515" s="203">
        <f t="shared" si="749"/>
        <v>6.2094218011206959</v>
      </c>
      <c r="CP515" s="189">
        <f t="shared" si="750"/>
        <v>348.94963109498383</v>
      </c>
      <c r="DV515" s="48">
        <f t="shared" si="763"/>
        <v>2.4700762281872495E-2</v>
      </c>
    </row>
    <row r="516" spans="1:126" s="135" customFormat="1" outlineLevel="1">
      <c r="A516" s="133"/>
      <c r="B516" s="56" t="s">
        <v>89</v>
      </c>
      <c r="C516" s="56" t="s">
        <v>196</v>
      </c>
      <c r="D516" s="56">
        <v>2058</v>
      </c>
      <c r="E516" s="57">
        <f>'MIROC(hires) (Wetter)'!N86</f>
        <v>21.808</v>
      </c>
      <c r="F516" s="57">
        <f>'MIROC(hires) (Wetter)'!T86</f>
        <v>62.3825</v>
      </c>
      <c r="G516" s="57">
        <f>'MIROC(hires) (Wetter)'!L86</f>
        <v>559.39999999999964</v>
      </c>
      <c r="H516" s="146">
        <f t="shared" si="700"/>
        <v>2007</v>
      </c>
      <c r="I516" s="141" t="str">
        <f t="shared" si="701"/>
        <v>Pile No 243 @ Berth 107</v>
      </c>
      <c r="J516" s="205" t="str">
        <f t="shared" si="702"/>
        <v>splash</v>
      </c>
      <c r="K516" s="212">
        <f t="shared" si="703"/>
        <v>1</v>
      </c>
      <c r="L516" s="146" t="str">
        <f t="shared" si="704"/>
        <v>C1</v>
      </c>
      <c r="M516" s="146" t="str">
        <f t="shared" si="705"/>
        <v>CB4</v>
      </c>
      <c r="N516" s="146" t="str">
        <f t="shared" si="706"/>
        <v>CL5</v>
      </c>
      <c r="O516" s="146">
        <f t="shared" si="707"/>
        <v>0</v>
      </c>
      <c r="P516" s="146">
        <f t="shared" si="708"/>
        <v>50</v>
      </c>
      <c r="Q516" s="146">
        <f t="shared" si="709"/>
        <v>1200</v>
      </c>
      <c r="R516" s="146">
        <f t="shared" si="710"/>
        <v>60</v>
      </c>
      <c r="S516" s="146">
        <f t="shared" si="711"/>
        <v>0.37</v>
      </c>
      <c r="T516" s="146">
        <f t="shared" si="712"/>
        <v>310</v>
      </c>
      <c r="U516" s="205"/>
      <c r="V516" s="237">
        <f t="shared" si="731"/>
        <v>8.0734635040452141E-2</v>
      </c>
      <c r="W516" s="214">
        <f t="shared" si="732"/>
        <v>2.9075056089866615</v>
      </c>
      <c r="X516" s="205"/>
      <c r="Y516" s="238">
        <f t="shared" si="733"/>
        <v>0.31360981614678241</v>
      </c>
      <c r="Z516" s="214">
        <f t="shared" si="734"/>
        <v>1.0505928840917211</v>
      </c>
      <c r="AA516" s="205"/>
      <c r="AB516" s="207">
        <f>INDEX(Coefficients!$O$3:$O$7,MATCH(S516,Coefficients!$O$3:$O$7))</f>
        <v>0.3</v>
      </c>
      <c r="AC516" s="207">
        <f>INDEX(Coefficients!$O$3:$O$7,MATCH(S516,Coefficients!$O$3:$O$7)+1)</f>
        <v>0.4</v>
      </c>
      <c r="AD516" s="212">
        <f>INDEX(Coefficients!$P$3:$P$7,MATCH(S516,Coefficients!$O$3:$O$7))</f>
        <v>50</v>
      </c>
      <c r="AE516" s="212">
        <f>INDEX(Coefficients!$P$3:$P$7,MATCH(S516,Coefficients!$O$3:$O$7)+1)</f>
        <v>41.8</v>
      </c>
      <c r="AF516" s="212">
        <f t="shared" si="713"/>
        <v>44.26</v>
      </c>
      <c r="AG516" s="136">
        <f t="shared" si="751"/>
        <v>2058</v>
      </c>
      <c r="AH516" s="137">
        <f t="shared" si="752"/>
        <v>21.808</v>
      </c>
      <c r="AI516" s="207">
        <f t="shared" si="735"/>
        <v>1204.7710000000006</v>
      </c>
      <c r="AJ516" s="213">
        <f t="shared" si="736"/>
        <v>20.419847457627128</v>
      </c>
      <c r="AK516" s="136">
        <v>70</v>
      </c>
      <c r="AL516" s="137">
        <f t="shared" si="753"/>
        <v>62.3825</v>
      </c>
      <c r="AM516" s="214">
        <f t="shared" si="754"/>
        <v>1.0263386420716181</v>
      </c>
      <c r="AN516" s="207">
        <f>INDEX(Coefficients!$K$3:$K$10,MATCH(S516,Coefficients!$K$3:$K$10))</f>
        <v>0.35</v>
      </c>
      <c r="AO516" s="207">
        <f>INDEX(Coefficients!$K$3:$K$10,MATCH(S516,Coefficients!$K$3:$K$10)+1)</f>
        <v>0.4</v>
      </c>
      <c r="AP516" s="207">
        <f>INDEX(Coefficients!$L$3:$L$10,MATCH(S516,Coefficients!$K$3:$K$10))</f>
        <v>0.19142307491680963</v>
      </c>
      <c r="AQ516" s="207">
        <f>INDEX(Coefficients!$L$3:$L$10,MATCH(S516,Coefficients!$K$3:$K$10)+1)</f>
        <v>0.35425563574488944</v>
      </c>
      <c r="AR516" s="214">
        <f>INDEX(Coefficients!$M$3:$M$10,MATCH(S516,Coefficients!$K$3:$K$10))</f>
        <v>0.20023799980895765</v>
      </c>
      <c r="AS516" s="214">
        <f>INDEX(Coefficients!$M$3:$M$10,MATCH(S516,Coefficients!$K$3:$K$10)+1)</f>
        <v>0.20987997823914079</v>
      </c>
      <c r="AT516" s="92">
        <f t="shared" si="737"/>
        <v>2.5655609924804158E-5</v>
      </c>
      <c r="AU516" s="140">
        <f t="shared" si="718"/>
        <v>0.20409479118103091</v>
      </c>
      <c r="AV516" s="215">
        <f t="shared" si="738"/>
        <v>1.1162479448432201E-5</v>
      </c>
      <c r="AW516" s="118">
        <f t="shared" si="739"/>
        <v>3.5225353793069583E-2</v>
      </c>
      <c r="AX516" s="136">
        <f t="shared" si="719"/>
        <v>0.71366705445737511</v>
      </c>
      <c r="AY516" s="205">
        <f t="shared" si="755"/>
        <v>84.741590689541354</v>
      </c>
      <c r="AZ516" s="137">
        <f t="shared" si="756"/>
        <v>559.39999999999964</v>
      </c>
      <c r="BA516" s="213">
        <f t="shared" si="740"/>
        <v>26744.299999999996</v>
      </c>
      <c r="BB516" s="228">
        <f t="shared" si="741"/>
        <v>8.6125711864406759E-4</v>
      </c>
      <c r="BC516" s="136" t="str">
        <f t="shared" si="722"/>
        <v>YES</v>
      </c>
      <c r="BD516" s="209">
        <f t="shared" si="757"/>
        <v>4.0367317520226074</v>
      </c>
      <c r="BE516" s="55">
        <f t="shared" si="724"/>
        <v>8.0734635040452141E-2</v>
      </c>
      <c r="BF516" s="126">
        <f t="shared" si="758"/>
        <v>2.9075056089866615</v>
      </c>
      <c r="BG516" s="46">
        <f t="shared" si="742"/>
        <v>-0.8501661178213975</v>
      </c>
      <c r="BH516" s="204">
        <f>VLOOKUP(M516,Coefficients!$E$4:$I$7,3)</f>
        <v>0.43099999999999999</v>
      </c>
      <c r="BI516" s="136">
        <f t="shared" si="743"/>
        <v>7.2999999999999995E-2</v>
      </c>
      <c r="BJ516" s="50">
        <f t="shared" si="744"/>
        <v>0.44420966055932232</v>
      </c>
      <c r="BK516" s="134">
        <f t="shared" si="745"/>
        <v>25.365053240002243</v>
      </c>
      <c r="BL516" s="46"/>
      <c r="CB516" s="205" t="str">
        <f t="shared" si="759"/>
        <v>splash</v>
      </c>
      <c r="CC516" s="212">
        <f t="shared" si="760"/>
        <v>1</v>
      </c>
      <c r="CD516" s="205">
        <f>IF(CB516="atmospheric",IF(CC516&gt;=1,Coefficients!$T$5,Coefficients!$T$4),Coefficients!$T$3)</f>
        <v>7.35</v>
      </c>
      <c r="CE516" s="136">
        <f>IF(S516&lt;Coefficients!$V$3,Coefficients!$X$3-(Coefficients!$X$4-Coefficients!$X$3)*(Coefficients!$V$3-S516)/(Coefficients!$V$4-Coefficients!$V$3),IF(S516&gt;Coefficients!$V$6,(Coefficients!$X$6-Coefficients!$X$5)*(S516-Coefficients!$V$6)/(Coefficients!$V$6-Coefficients!$V$5)+Coefficients!$X$6,VLOOKUP(S516,Coefficients!$V$3:$X$6,3)))</f>
        <v>5.1999999999999975</v>
      </c>
      <c r="CF516" s="119">
        <f t="shared" si="746"/>
        <v>1.6409601519999992E-4</v>
      </c>
      <c r="CG516" s="136">
        <f>VLOOKUP(CB516,Coefficients!$Z$4:$AD$7,4,FALSE)</f>
        <v>0.26500000000000001</v>
      </c>
      <c r="CH516" s="136">
        <f>VLOOKUP(CB516,Coefficients!$Z$4:$AD$7,2,FALSE)</f>
        <v>0.37</v>
      </c>
      <c r="CI516" s="214">
        <f t="shared" si="761"/>
        <v>6.6580175708115572</v>
      </c>
      <c r="CJ516" s="47">
        <f t="shared" si="762"/>
        <v>1.0505928840917211</v>
      </c>
      <c r="CK516" s="34">
        <v>3.35</v>
      </c>
      <c r="CL516" s="52">
        <f t="shared" si="747"/>
        <v>0.31360981614678241</v>
      </c>
      <c r="CM516" s="204">
        <f>VLOOKUP(N516,Coefficients!$E$12:$I$16,3)</f>
        <v>6.0350000000000001</v>
      </c>
      <c r="CN516" s="205">
        <f t="shared" si="748"/>
        <v>7.2999999999999995E-2</v>
      </c>
      <c r="CO516" s="203">
        <f t="shared" si="749"/>
        <v>6.2199658966949194</v>
      </c>
      <c r="CP516" s="189">
        <f t="shared" si="750"/>
        <v>355.16959699167876</v>
      </c>
      <c r="DV516" s="48">
        <f t="shared" si="763"/>
        <v>2.5319174051713772E-2</v>
      </c>
    </row>
    <row r="517" spans="1:126" s="135" customFormat="1" outlineLevel="1">
      <c r="A517" s="133"/>
      <c r="B517" s="56" t="s">
        <v>89</v>
      </c>
      <c r="C517" s="56" t="s">
        <v>196</v>
      </c>
      <c r="D517" s="56">
        <v>2059</v>
      </c>
      <c r="E517" s="57">
        <f>'MIROC(hires) (Wetter)'!N87</f>
        <v>21.853999999999999</v>
      </c>
      <c r="F517" s="57">
        <f>'MIROC(hires) (Wetter)'!T87</f>
        <v>62.380312500000002</v>
      </c>
      <c r="G517" s="57">
        <f>'MIROC(hires) (Wetter)'!L87</f>
        <v>563.44999999999959</v>
      </c>
      <c r="H517" s="146">
        <f t="shared" si="700"/>
        <v>2007</v>
      </c>
      <c r="I517" s="141" t="str">
        <f t="shared" si="701"/>
        <v>Pile No 243 @ Berth 107</v>
      </c>
      <c r="J517" s="205" t="str">
        <f t="shared" si="702"/>
        <v>splash</v>
      </c>
      <c r="K517" s="212">
        <f t="shared" si="703"/>
        <v>1</v>
      </c>
      <c r="L517" s="146" t="str">
        <f t="shared" si="704"/>
        <v>C1</v>
      </c>
      <c r="M517" s="146" t="str">
        <f t="shared" si="705"/>
        <v>CB4</v>
      </c>
      <c r="N517" s="146" t="str">
        <f t="shared" si="706"/>
        <v>CL5</v>
      </c>
      <c r="O517" s="146">
        <f t="shared" si="707"/>
        <v>0</v>
      </c>
      <c r="P517" s="146">
        <f t="shared" si="708"/>
        <v>50</v>
      </c>
      <c r="Q517" s="146">
        <f t="shared" si="709"/>
        <v>1200</v>
      </c>
      <c r="R517" s="146">
        <f t="shared" si="710"/>
        <v>60</v>
      </c>
      <c r="S517" s="146">
        <f t="shared" si="711"/>
        <v>0.37</v>
      </c>
      <c r="T517" s="146">
        <f t="shared" si="712"/>
        <v>310</v>
      </c>
      <c r="U517" s="205"/>
      <c r="V517" s="237">
        <f t="shared" si="731"/>
        <v>8.1336852523360093E-2</v>
      </c>
      <c r="W517" s="214">
        <f t="shared" si="732"/>
        <v>2.937616483132059</v>
      </c>
      <c r="X517" s="205"/>
      <c r="Y517" s="238">
        <f t="shared" si="733"/>
        <v>0.31891904939411775</v>
      </c>
      <c r="Z517" s="214">
        <f t="shared" si="734"/>
        <v>1.0683788154702945</v>
      </c>
      <c r="AA517" s="205"/>
      <c r="AB517" s="207">
        <f>INDEX(Coefficients!$O$3:$O$7,MATCH(S517,Coefficients!$O$3:$O$7))</f>
        <v>0.3</v>
      </c>
      <c r="AC517" s="207">
        <f>INDEX(Coefficients!$O$3:$O$7,MATCH(S517,Coefficients!$O$3:$O$7)+1)</f>
        <v>0.4</v>
      </c>
      <c r="AD517" s="212">
        <f>INDEX(Coefficients!$P$3:$P$7,MATCH(S517,Coefficients!$O$3:$O$7))</f>
        <v>50</v>
      </c>
      <c r="AE517" s="212">
        <f>INDEX(Coefficients!$P$3:$P$7,MATCH(S517,Coefficients!$O$3:$O$7)+1)</f>
        <v>41.8</v>
      </c>
      <c r="AF517" s="212">
        <f t="shared" si="713"/>
        <v>44.26</v>
      </c>
      <c r="AG517" s="136">
        <f t="shared" si="751"/>
        <v>2059</v>
      </c>
      <c r="AH517" s="137">
        <f t="shared" si="752"/>
        <v>21.853999999999999</v>
      </c>
      <c r="AI517" s="207">
        <f t="shared" si="735"/>
        <v>1226.6250000000007</v>
      </c>
      <c r="AJ517" s="213">
        <f t="shared" si="736"/>
        <v>20.443750000000012</v>
      </c>
      <c r="AK517" s="136">
        <v>71</v>
      </c>
      <c r="AL517" s="137">
        <f t="shared" si="753"/>
        <v>62.380312500000002</v>
      </c>
      <c r="AM517" s="214">
        <f t="shared" si="754"/>
        <v>1.027856540694414</v>
      </c>
      <c r="AN517" s="207">
        <f>INDEX(Coefficients!$K$3:$K$10,MATCH(S517,Coefficients!$K$3:$K$10))</f>
        <v>0.35</v>
      </c>
      <c r="AO517" s="207">
        <f>INDEX(Coefficients!$K$3:$K$10,MATCH(S517,Coefficients!$K$3:$K$10)+1)</f>
        <v>0.4</v>
      </c>
      <c r="AP517" s="207">
        <f>INDEX(Coefficients!$L$3:$L$10,MATCH(S517,Coefficients!$K$3:$K$10))</f>
        <v>0.19142307491680963</v>
      </c>
      <c r="AQ517" s="207">
        <f>INDEX(Coefficients!$L$3:$L$10,MATCH(S517,Coefficients!$K$3:$K$10)+1)</f>
        <v>0.35425563574488944</v>
      </c>
      <c r="AR517" s="214">
        <f>INDEX(Coefficients!$M$3:$M$10,MATCH(S517,Coefficients!$K$3:$K$10))</f>
        <v>0.20023799980895765</v>
      </c>
      <c r="AS517" s="214">
        <f>INDEX(Coefficients!$M$3:$M$10,MATCH(S517,Coefficients!$K$3:$K$10)+1)</f>
        <v>0.20987997823914079</v>
      </c>
      <c r="AT517" s="92">
        <f t="shared" si="737"/>
        <v>2.5655609924804158E-5</v>
      </c>
      <c r="AU517" s="140">
        <f t="shared" si="718"/>
        <v>0.20409479118103091</v>
      </c>
      <c r="AV517" s="215">
        <f t="shared" si="738"/>
        <v>1.1124255002826278E-5</v>
      </c>
      <c r="AW517" s="118">
        <f t="shared" si="739"/>
        <v>3.5104729192931866E-2</v>
      </c>
      <c r="AX517" s="136">
        <f t="shared" si="719"/>
        <v>0.71366705445737511</v>
      </c>
      <c r="AY517" s="205">
        <f t="shared" si="755"/>
        <v>84.741590689541354</v>
      </c>
      <c r="AZ517" s="137">
        <f t="shared" si="756"/>
        <v>563.44999999999959</v>
      </c>
      <c r="BA517" s="213">
        <f t="shared" si="740"/>
        <v>27307.749999999996</v>
      </c>
      <c r="BB517" s="228">
        <f t="shared" si="741"/>
        <v>8.6474541666666665E-4</v>
      </c>
      <c r="BC517" s="136" t="str">
        <f t="shared" si="722"/>
        <v>YES</v>
      </c>
      <c r="BD517" s="209">
        <f t="shared" si="757"/>
        <v>4.0668426261680048</v>
      </c>
      <c r="BE517" s="55">
        <f t="shared" si="724"/>
        <v>8.1336852523360093E-2</v>
      </c>
      <c r="BF517" s="126">
        <f t="shared" si="758"/>
        <v>2.937616483132059</v>
      </c>
      <c r="BG517" s="46">
        <f t="shared" si="742"/>
        <v>-0.85100933911355514</v>
      </c>
      <c r="BH517" s="204">
        <f>VLOOKUP(M517,Coefficients!$E$4:$I$7,3)</f>
        <v>0.43099999999999999</v>
      </c>
      <c r="BI517" s="136">
        <f t="shared" si="743"/>
        <v>7.2999999999999995E-2</v>
      </c>
      <c r="BJ517" s="50">
        <f t="shared" si="744"/>
        <v>0.44496170625000037</v>
      </c>
      <c r="BK517" s="134">
        <f t="shared" si="745"/>
        <v>25.810014946252245</v>
      </c>
      <c r="BL517" s="46"/>
      <c r="CB517" s="205" t="str">
        <f t="shared" si="759"/>
        <v>splash</v>
      </c>
      <c r="CC517" s="212">
        <f t="shared" si="760"/>
        <v>1</v>
      </c>
      <c r="CD517" s="205">
        <f>IF(CB517="atmospheric",IF(CC517&gt;=1,Coefficients!$T$5,Coefficients!$T$4),Coefficients!$T$3)</f>
        <v>7.35</v>
      </c>
      <c r="CE517" s="136">
        <f>IF(S517&lt;Coefficients!$V$3,Coefficients!$X$3-(Coefficients!$X$4-Coefficients!$X$3)*(Coefficients!$V$3-S517)/(Coefficients!$V$4-Coefficients!$V$3),IF(S517&gt;Coefficients!$V$6,(Coefficients!$X$6-Coefficients!$X$5)*(S517-Coefficients!$V$6)/(Coefficients!$V$6-Coefficients!$V$5)+Coefficients!$X$6,VLOOKUP(S517,Coefficients!$V$3:$X$6,3)))</f>
        <v>5.1999999999999975</v>
      </c>
      <c r="CF517" s="119">
        <f t="shared" si="746"/>
        <v>1.6409601519999992E-4</v>
      </c>
      <c r="CG517" s="136">
        <f>VLOOKUP(CB517,Coefficients!$Z$4:$AD$7,4,FALSE)</f>
        <v>0.26500000000000001</v>
      </c>
      <c r="CH517" s="136">
        <f>VLOOKUP(CB517,Coefficients!$Z$4:$AD$7,2,FALSE)</f>
        <v>0.37</v>
      </c>
      <c r="CI517" s="214">
        <f t="shared" si="761"/>
        <v>6.6570537625130637</v>
      </c>
      <c r="CJ517" s="47">
        <f t="shared" si="762"/>
        <v>1.0683788154702945</v>
      </c>
      <c r="CK517" s="34">
        <v>3.35</v>
      </c>
      <c r="CL517" s="52">
        <f t="shared" si="747"/>
        <v>0.31891904939411775</v>
      </c>
      <c r="CM517" s="204">
        <f>VLOOKUP(N517,Coefficients!$E$12:$I$16,3)</f>
        <v>6.0350000000000001</v>
      </c>
      <c r="CN517" s="205">
        <f t="shared" si="748"/>
        <v>7.2999999999999995E-2</v>
      </c>
      <c r="CO517" s="203">
        <f t="shared" si="749"/>
        <v>6.2304962812500051</v>
      </c>
      <c r="CP517" s="189">
        <f t="shared" si="750"/>
        <v>361.40009327292876</v>
      </c>
      <c r="DV517" s="48">
        <f t="shared" si="763"/>
        <v>2.5939871687459547E-2</v>
      </c>
    </row>
    <row r="518" spans="1:126" s="135" customFormat="1" outlineLevel="1">
      <c r="A518" s="133"/>
      <c r="B518" s="56" t="s">
        <v>89</v>
      </c>
      <c r="C518" s="56" t="s">
        <v>196</v>
      </c>
      <c r="D518" s="56">
        <v>2060</v>
      </c>
      <c r="E518" s="57">
        <f>'MIROC(hires) (Wetter)'!N88</f>
        <v>21.9</v>
      </c>
      <c r="F518" s="57">
        <f>'MIROC(hires) (Wetter)'!T88</f>
        <v>62.378124999999997</v>
      </c>
      <c r="G518" s="57">
        <f>'MIROC(hires) (Wetter)'!L88</f>
        <v>567.5</v>
      </c>
      <c r="H518" s="146">
        <f t="shared" si="700"/>
        <v>2007</v>
      </c>
      <c r="I518" s="141" t="str">
        <f t="shared" si="701"/>
        <v>Pile No 243 @ Berth 107</v>
      </c>
      <c r="J518" s="205" t="str">
        <f t="shared" si="702"/>
        <v>splash</v>
      </c>
      <c r="K518" s="212">
        <f t="shared" si="703"/>
        <v>1</v>
      </c>
      <c r="L518" s="146" t="str">
        <f t="shared" si="704"/>
        <v>C1</v>
      </c>
      <c r="M518" s="146" t="str">
        <f t="shared" si="705"/>
        <v>CB4</v>
      </c>
      <c r="N518" s="146" t="str">
        <f t="shared" si="706"/>
        <v>CL5</v>
      </c>
      <c r="O518" s="146">
        <f t="shared" si="707"/>
        <v>0</v>
      </c>
      <c r="P518" s="146">
        <f t="shared" si="708"/>
        <v>50</v>
      </c>
      <c r="Q518" s="146">
        <f t="shared" si="709"/>
        <v>1200</v>
      </c>
      <c r="R518" s="146">
        <f t="shared" si="710"/>
        <v>60</v>
      </c>
      <c r="S518" s="146">
        <f t="shared" si="711"/>
        <v>0.37</v>
      </c>
      <c r="T518" s="146">
        <f t="shared" si="712"/>
        <v>310</v>
      </c>
      <c r="U518" s="205"/>
      <c r="V518" s="237">
        <f t="shared" si="731"/>
        <v>8.1937038911120266E-2</v>
      </c>
      <c r="W518" s="214">
        <f t="shared" si="732"/>
        <v>2.9676258025200672</v>
      </c>
      <c r="X518" s="205"/>
      <c r="Y518" s="238">
        <f t="shared" si="733"/>
        <v>0.32418558262392122</v>
      </c>
      <c r="Z518" s="214">
        <f t="shared" si="734"/>
        <v>1.0860217017901361</v>
      </c>
      <c r="AA518" s="205"/>
      <c r="AB518" s="207">
        <f>INDEX(Coefficients!$O$3:$O$7,MATCH(S518,Coefficients!$O$3:$O$7))</f>
        <v>0.3</v>
      </c>
      <c r="AC518" s="207">
        <f>INDEX(Coefficients!$O$3:$O$7,MATCH(S518,Coefficients!$O$3:$O$7)+1)</f>
        <v>0.4</v>
      </c>
      <c r="AD518" s="212">
        <f>INDEX(Coefficients!$P$3:$P$7,MATCH(S518,Coefficients!$O$3:$O$7))</f>
        <v>50</v>
      </c>
      <c r="AE518" s="212">
        <f>INDEX(Coefficients!$P$3:$P$7,MATCH(S518,Coefficients!$O$3:$O$7)+1)</f>
        <v>41.8</v>
      </c>
      <c r="AF518" s="212">
        <f t="shared" si="713"/>
        <v>44.26</v>
      </c>
      <c r="AG518" s="136">
        <f t="shared" si="751"/>
        <v>2060</v>
      </c>
      <c r="AH518" s="137">
        <f t="shared" si="752"/>
        <v>21.9</v>
      </c>
      <c r="AI518" s="207">
        <f t="shared" si="735"/>
        <v>1248.5250000000008</v>
      </c>
      <c r="AJ518" s="213">
        <f t="shared" si="736"/>
        <v>20.467622950819685</v>
      </c>
      <c r="AK518" s="136">
        <v>72</v>
      </c>
      <c r="AL518" s="137">
        <f t="shared" si="753"/>
        <v>62.378124999999997</v>
      </c>
      <c r="AM518" s="214">
        <f t="shared" si="754"/>
        <v>1.0293745535162933</v>
      </c>
      <c r="AN518" s="207">
        <f>INDEX(Coefficients!$K$3:$K$10,MATCH(S518,Coefficients!$K$3:$K$10))</f>
        <v>0.35</v>
      </c>
      <c r="AO518" s="207">
        <f>INDEX(Coefficients!$K$3:$K$10,MATCH(S518,Coefficients!$K$3:$K$10)+1)</f>
        <v>0.4</v>
      </c>
      <c r="AP518" s="207">
        <f>INDEX(Coefficients!$L$3:$L$10,MATCH(S518,Coefficients!$K$3:$K$10))</f>
        <v>0.19142307491680963</v>
      </c>
      <c r="AQ518" s="207">
        <f>INDEX(Coefficients!$L$3:$L$10,MATCH(S518,Coefficients!$K$3:$K$10)+1)</f>
        <v>0.35425563574488944</v>
      </c>
      <c r="AR518" s="214">
        <f>INDEX(Coefficients!$M$3:$M$10,MATCH(S518,Coefficients!$K$3:$K$10))</f>
        <v>0.20023799980895765</v>
      </c>
      <c r="AS518" s="214">
        <f>INDEX(Coefficients!$M$3:$M$10,MATCH(S518,Coefficients!$K$3:$K$10)+1)</f>
        <v>0.20987997823914079</v>
      </c>
      <c r="AT518" s="92">
        <f t="shared" si="737"/>
        <v>2.5655609924804158E-5</v>
      </c>
      <c r="AU518" s="140">
        <f t="shared" si="718"/>
        <v>0.20409479118103091</v>
      </c>
      <c r="AV518" s="215">
        <f t="shared" si="738"/>
        <v>1.1086790064670943E-5</v>
      </c>
      <c r="AW518" s="118">
        <f t="shared" si="739"/>
        <v>3.4986501364835616E-2</v>
      </c>
      <c r="AX518" s="136">
        <f t="shared" si="719"/>
        <v>0.71366705445737511</v>
      </c>
      <c r="AY518" s="205">
        <f t="shared" si="755"/>
        <v>84.741590689541354</v>
      </c>
      <c r="AZ518" s="137">
        <f t="shared" si="756"/>
        <v>567.5</v>
      </c>
      <c r="BA518" s="213">
        <f t="shared" si="740"/>
        <v>27875.249999999996</v>
      </c>
      <c r="BB518" s="228">
        <f t="shared" si="741"/>
        <v>8.6824549180327857E-4</v>
      </c>
      <c r="BC518" s="136" t="str">
        <f t="shared" si="722"/>
        <v>YES</v>
      </c>
      <c r="BD518" s="209">
        <f t="shared" si="757"/>
        <v>4.0968519455560131</v>
      </c>
      <c r="BE518" s="55">
        <f t="shared" si="724"/>
        <v>8.1937038911120266E-2</v>
      </c>
      <c r="BF518" s="126">
        <f t="shared" si="758"/>
        <v>2.9676258025200672</v>
      </c>
      <c r="BG518" s="46">
        <f t="shared" si="742"/>
        <v>-0.85182758800851666</v>
      </c>
      <c r="BH518" s="204">
        <f>VLOOKUP(M518,Coefficients!$E$4:$I$7,3)</f>
        <v>0.43099999999999999</v>
      </c>
      <c r="BI518" s="136">
        <f t="shared" si="743"/>
        <v>7.2999999999999995E-2</v>
      </c>
      <c r="BJ518" s="50">
        <f t="shared" si="744"/>
        <v>0.44571282090163972</v>
      </c>
      <c r="BK518" s="134">
        <f t="shared" si="745"/>
        <v>26.255727767153886</v>
      </c>
      <c r="BL518" s="46"/>
      <c r="CB518" s="205" t="str">
        <f t="shared" si="759"/>
        <v>splash</v>
      </c>
      <c r="CC518" s="212">
        <f t="shared" si="760"/>
        <v>1</v>
      </c>
      <c r="CD518" s="205">
        <f>IF(CB518="atmospheric",IF(CC518&gt;=1,Coefficients!$T$5,Coefficients!$T$4),Coefficients!$T$3)</f>
        <v>7.35</v>
      </c>
      <c r="CE518" s="136">
        <f>IF(S518&lt;Coefficients!$V$3,Coefficients!$X$3-(Coefficients!$X$4-Coefficients!$X$3)*(Coefficients!$V$3-S518)/(Coefficients!$V$4-Coefficients!$V$3),IF(S518&gt;Coefficients!$V$6,(Coefficients!$X$6-Coefficients!$X$5)*(S518-Coefficients!$V$6)/(Coefficients!$V$6-Coefficients!$V$5)+Coefficients!$X$6,VLOOKUP(S518,Coefficients!$V$3:$X$6,3)))</f>
        <v>5.1999999999999975</v>
      </c>
      <c r="CF518" s="119">
        <f t="shared" si="746"/>
        <v>1.6409601519999992E-4</v>
      </c>
      <c r="CG518" s="136">
        <f>VLOOKUP(CB518,Coefficients!$Z$4:$AD$7,4,FALSE)</f>
        <v>0.26500000000000001</v>
      </c>
      <c r="CH518" s="136">
        <f>VLOOKUP(CB518,Coefficients!$Z$4:$AD$7,2,FALSE)</f>
        <v>0.37</v>
      </c>
      <c r="CI518" s="214">
        <f t="shared" si="761"/>
        <v>6.6560824510519527</v>
      </c>
      <c r="CJ518" s="47">
        <f t="shared" si="762"/>
        <v>1.0860217017901361</v>
      </c>
      <c r="CK518" s="34">
        <v>3.35</v>
      </c>
      <c r="CL518" s="52">
        <f t="shared" si="747"/>
        <v>0.32418558262392122</v>
      </c>
      <c r="CM518" s="204">
        <f>VLOOKUP(N518,Coefficients!$E$12:$I$16,3)</f>
        <v>6.0350000000000001</v>
      </c>
      <c r="CN518" s="205">
        <f t="shared" si="748"/>
        <v>7.2999999999999995E-2</v>
      </c>
      <c r="CO518" s="203">
        <f t="shared" si="749"/>
        <v>6.241013629098366</v>
      </c>
      <c r="CP518" s="189">
        <f t="shared" si="750"/>
        <v>367.6411069020271</v>
      </c>
      <c r="DV518" s="48">
        <f t="shared" si="763"/>
        <v>2.6562806697880428E-2</v>
      </c>
    </row>
    <row r="519" spans="1:126" s="135" customFormat="1" outlineLevel="1">
      <c r="A519" s="133"/>
      <c r="B519" s="56" t="s">
        <v>89</v>
      </c>
      <c r="C519" s="56" t="s">
        <v>196</v>
      </c>
      <c r="D519" s="56">
        <v>2061</v>
      </c>
      <c r="E519" s="57">
        <f>'MIROC(hires) (Wetter)'!N89</f>
        <v>21.945999999999998</v>
      </c>
      <c r="F519" s="57">
        <f>'MIROC(hires) (Wetter)'!T89</f>
        <v>62.375937499999999</v>
      </c>
      <c r="G519" s="57">
        <f>'MIROC(hires) (Wetter)'!L89</f>
        <v>571.35</v>
      </c>
      <c r="H519" s="146">
        <f t="shared" si="700"/>
        <v>2007</v>
      </c>
      <c r="I519" s="141" t="str">
        <f t="shared" si="701"/>
        <v>Pile No 243 @ Berth 107</v>
      </c>
      <c r="J519" s="205" t="str">
        <f t="shared" si="702"/>
        <v>splash</v>
      </c>
      <c r="K519" s="212">
        <f t="shared" si="703"/>
        <v>1</v>
      </c>
      <c r="L519" s="146" t="str">
        <f t="shared" si="704"/>
        <v>C1</v>
      </c>
      <c r="M519" s="146" t="str">
        <f t="shared" si="705"/>
        <v>CB4</v>
      </c>
      <c r="N519" s="146" t="str">
        <f t="shared" si="706"/>
        <v>CL5</v>
      </c>
      <c r="O519" s="146">
        <f t="shared" si="707"/>
        <v>0</v>
      </c>
      <c r="P519" s="146">
        <f t="shared" si="708"/>
        <v>50</v>
      </c>
      <c r="Q519" s="146">
        <f t="shared" si="709"/>
        <v>1200</v>
      </c>
      <c r="R519" s="146">
        <f t="shared" si="710"/>
        <v>60</v>
      </c>
      <c r="S519" s="146">
        <f t="shared" si="711"/>
        <v>0.37</v>
      </c>
      <c r="T519" s="146">
        <f t="shared" si="712"/>
        <v>310</v>
      </c>
      <c r="U519" s="205"/>
      <c r="V519" s="237">
        <f t="shared" si="731"/>
        <v>8.2534975802579319E-2</v>
      </c>
      <c r="W519" s="214">
        <f t="shared" si="732"/>
        <v>2.9975226470930201</v>
      </c>
      <c r="X519" s="205"/>
      <c r="Y519" s="238">
        <f t="shared" si="733"/>
        <v>0.32940989576276786</v>
      </c>
      <c r="Z519" s="214">
        <f t="shared" si="734"/>
        <v>1.1035231508052723</v>
      </c>
      <c r="AA519" s="205"/>
      <c r="AB519" s="207">
        <f>INDEX(Coefficients!$O$3:$O$7,MATCH(S519,Coefficients!$O$3:$O$7))</f>
        <v>0.3</v>
      </c>
      <c r="AC519" s="207">
        <f>INDEX(Coefficients!$O$3:$O$7,MATCH(S519,Coefficients!$O$3:$O$7)+1)</f>
        <v>0.4</v>
      </c>
      <c r="AD519" s="212">
        <f>INDEX(Coefficients!$P$3:$P$7,MATCH(S519,Coefficients!$O$3:$O$7))</f>
        <v>50</v>
      </c>
      <c r="AE519" s="212">
        <f>INDEX(Coefficients!$P$3:$P$7,MATCH(S519,Coefficients!$O$3:$O$7)+1)</f>
        <v>41.8</v>
      </c>
      <c r="AF519" s="212">
        <f t="shared" si="713"/>
        <v>44.26</v>
      </c>
      <c r="AG519" s="136">
        <f t="shared" si="751"/>
        <v>2061</v>
      </c>
      <c r="AH519" s="137">
        <f t="shared" si="752"/>
        <v>21.945999999999998</v>
      </c>
      <c r="AI519" s="207">
        <f t="shared" si="735"/>
        <v>1270.4710000000007</v>
      </c>
      <c r="AJ519" s="213">
        <f t="shared" si="736"/>
        <v>20.491467741935494</v>
      </c>
      <c r="AK519" s="136">
        <v>73</v>
      </c>
      <c r="AL519" s="137">
        <f t="shared" si="753"/>
        <v>62.375937499999999</v>
      </c>
      <c r="AM519" s="214">
        <f t="shared" si="754"/>
        <v>1.0308927666244863</v>
      </c>
      <c r="AN519" s="207">
        <f>INDEX(Coefficients!$K$3:$K$10,MATCH(S519,Coefficients!$K$3:$K$10))</f>
        <v>0.35</v>
      </c>
      <c r="AO519" s="207">
        <f>INDEX(Coefficients!$K$3:$K$10,MATCH(S519,Coefficients!$K$3:$K$10)+1)</f>
        <v>0.4</v>
      </c>
      <c r="AP519" s="207">
        <f>INDEX(Coefficients!$L$3:$L$10,MATCH(S519,Coefficients!$K$3:$K$10))</f>
        <v>0.19142307491680963</v>
      </c>
      <c r="AQ519" s="207">
        <f>INDEX(Coefficients!$L$3:$L$10,MATCH(S519,Coefficients!$K$3:$K$10)+1)</f>
        <v>0.35425563574488944</v>
      </c>
      <c r="AR519" s="214">
        <f>INDEX(Coefficients!$M$3:$M$10,MATCH(S519,Coefficients!$K$3:$K$10))</f>
        <v>0.20023799980895765</v>
      </c>
      <c r="AS519" s="214">
        <f>INDEX(Coefficients!$M$3:$M$10,MATCH(S519,Coefficients!$K$3:$K$10)+1)</f>
        <v>0.20987997823914079</v>
      </c>
      <c r="AT519" s="92">
        <f t="shared" si="737"/>
        <v>2.5655609924804158E-5</v>
      </c>
      <c r="AU519" s="140">
        <f t="shared" si="718"/>
        <v>0.20409479118103091</v>
      </c>
      <c r="AV519" s="215">
        <f t="shared" si="738"/>
        <v>1.1050057457565984E-5</v>
      </c>
      <c r="AW519" s="118">
        <f t="shared" si="739"/>
        <v>3.4870584548415788E-2</v>
      </c>
      <c r="AX519" s="136">
        <f t="shared" si="719"/>
        <v>0.71366705445737511</v>
      </c>
      <c r="AY519" s="205">
        <f t="shared" si="755"/>
        <v>84.741590689541354</v>
      </c>
      <c r="AZ519" s="137">
        <f t="shared" si="756"/>
        <v>571.35</v>
      </c>
      <c r="BA519" s="213">
        <f t="shared" si="740"/>
        <v>28446.599999999995</v>
      </c>
      <c r="BB519" s="228">
        <f t="shared" si="741"/>
        <v>8.7175064516129019E-4</v>
      </c>
      <c r="BC519" s="136" t="str">
        <f t="shared" si="722"/>
        <v>YES</v>
      </c>
      <c r="BD519" s="209">
        <f t="shared" si="757"/>
        <v>4.1267487901289659</v>
      </c>
      <c r="BE519" s="55">
        <f t="shared" si="724"/>
        <v>8.2534975802579319E-2</v>
      </c>
      <c r="BF519" s="126">
        <f t="shared" si="758"/>
        <v>2.9975226470930201</v>
      </c>
      <c r="BG519" s="46">
        <f t="shared" si="742"/>
        <v>-0.8526224523581265</v>
      </c>
      <c r="BH519" s="204">
        <f>VLOOKUP(M519,Coefficients!$E$4:$I$7,3)</f>
        <v>0.43099999999999999</v>
      </c>
      <c r="BI519" s="136">
        <f t="shared" si="743"/>
        <v>7.2999999999999995E-2</v>
      </c>
      <c r="BJ519" s="50">
        <f t="shared" si="744"/>
        <v>0.44646304956451649</v>
      </c>
      <c r="BK519" s="134">
        <f t="shared" si="745"/>
        <v>26.702190816718403</v>
      </c>
      <c r="BL519" s="46"/>
      <c r="CB519" s="205" t="str">
        <f t="shared" si="759"/>
        <v>splash</v>
      </c>
      <c r="CC519" s="212">
        <f t="shared" si="760"/>
        <v>1</v>
      </c>
      <c r="CD519" s="205">
        <f>IF(CB519="atmospheric",IF(CC519&gt;=1,Coefficients!$T$5,Coefficients!$T$4),Coefficients!$T$3)</f>
        <v>7.35</v>
      </c>
      <c r="CE519" s="136">
        <f>IF(S519&lt;Coefficients!$V$3,Coefficients!$X$3-(Coefficients!$X$4-Coefficients!$X$3)*(Coefficients!$V$3-S519)/(Coefficients!$V$4-Coefficients!$V$3),IF(S519&gt;Coefficients!$V$6,(Coefficients!$X$6-Coefficients!$X$5)*(S519-Coefficients!$V$6)/(Coefficients!$V$6-Coefficients!$V$5)+Coefficients!$X$6,VLOOKUP(S519,Coefficients!$V$3:$X$6,3)))</f>
        <v>5.1999999999999975</v>
      </c>
      <c r="CF519" s="119">
        <f t="shared" si="746"/>
        <v>1.6409601519999992E-4</v>
      </c>
      <c r="CG519" s="136">
        <f>VLOOKUP(CB519,Coefficients!$Z$4:$AD$7,4,FALSE)</f>
        <v>0.26500000000000001</v>
      </c>
      <c r="CH519" s="136">
        <f>VLOOKUP(CB519,Coefficients!$Z$4:$AD$7,2,FALSE)</f>
        <v>0.37</v>
      </c>
      <c r="CI519" s="214">
        <f t="shared" si="761"/>
        <v>6.6551065092084141</v>
      </c>
      <c r="CJ519" s="47">
        <f t="shared" si="762"/>
        <v>1.1035231508052723</v>
      </c>
      <c r="CK519" s="34">
        <v>3.35</v>
      </c>
      <c r="CL519" s="52">
        <f t="shared" si="747"/>
        <v>0.32940989576276786</v>
      </c>
      <c r="CM519" s="204">
        <f>VLOOKUP(N519,Coefficients!$E$12:$I$16,3)</f>
        <v>6.0350000000000001</v>
      </c>
      <c r="CN519" s="205">
        <f t="shared" si="748"/>
        <v>7.2999999999999995E-2</v>
      </c>
      <c r="CO519" s="203">
        <f t="shared" si="749"/>
        <v>6.2515185710483925</v>
      </c>
      <c r="CP519" s="189">
        <f t="shared" si="750"/>
        <v>373.8926254730755</v>
      </c>
      <c r="DV519" s="48">
        <f t="shared" si="763"/>
        <v>2.7187837775910221E-2</v>
      </c>
    </row>
    <row r="520" spans="1:126" s="135" customFormat="1" outlineLevel="1">
      <c r="A520" s="133"/>
      <c r="B520" s="56" t="s">
        <v>89</v>
      </c>
      <c r="C520" s="56" t="s">
        <v>196</v>
      </c>
      <c r="D520" s="56">
        <v>2062</v>
      </c>
      <c r="E520" s="57">
        <f>'MIROC(hires) (Wetter)'!N90</f>
        <v>21.991999999999997</v>
      </c>
      <c r="F520" s="57">
        <f>'MIROC(hires) (Wetter)'!T90</f>
        <v>62.373750000000001</v>
      </c>
      <c r="G520" s="57">
        <f>'MIROC(hires) (Wetter)'!L90</f>
        <v>575.20000000000005</v>
      </c>
      <c r="H520" s="146">
        <f t="shared" si="700"/>
        <v>2007</v>
      </c>
      <c r="I520" s="141" t="str">
        <f t="shared" si="701"/>
        <v>Pile No 243 @ Berth 107</v>
      </c>
      <c r="J520" s="205" t="str">
        <f t="shared" si="702"/>
        <v>splash</v>
      </c>
      <c r="K520" s="212">
        <f t="shared" si="703"/>
        <v>1</v>
      </c>
      <c r="L520" s="146" t="str">
        <f t="shared" si="704"/>
        <v>C1</v>
      </c>
      <c r="M520" s="146" t="str">
        <f t="shared" si="705"/>
        <v>CB4</v>
      </c>
      <c r="N520" s="146" t="str">
        <f t="shared" si="706"/>
        <v>CL5</v>
      </c>
      <c r="O520" s="146">
        <f t="shared" si="707"/>
        <v>0</v>
      </c>
      <c r="P520" s="146">
        <f t="shared" si="708"/>
        <v>50</v>
      </c>
      <c r="Q520" s="146">
        <f t="shared" si="709"/>
        <v>1200</v>
      </c>
      <c r="R520" s="146">
        <f t="shared" si="710"/>
        <v>60</v>
      </c>
      <c r="S520" s="146">
        <f t="shared" si="711"/>
        <v>0.37</v>
      </c>
      <c r="T520" s="146">
        <f t="shared" si="712"/>
        <v>310</v>
      </c>
      <c r="U520" s="205"/>
      <c r="V520" s="237">
        <f t="shared" si="731"/>
        <v>8.313074292609772E-2</v>
      </c>
      <c r="W520" s="214">
        <f t="shared" si="732"/>
        <v>3.0273110032689399</v>
      </c>
      <c r="X520" s="205"/>
      <c r="Y520" s="238">
        <f t="shared" si="733"/>
        <v>0.33459241185071192</v>
      </c>
      <c r="Z520" s="214">
        <f t="shared" si="734"/>
        <v>1.120884579699885</v>
      </c>
      <c r="AA520" s="205"/>
      <c r="AB520" s="207">
        <f>INDEX(Coefficients!$O$3:$O$7,MATCH(S520,Coefficients!$O$3:$O$7))</f>
        <v>0.3</v>
      </c>
      <c r="AC520" s="207">
        <f>INDEX(Coefficients!$O$3:$O$7,MATCH(S520,Coefficients!$O$3:$O$7)+1)</f>
        <v>0.4</v>
      </c>
      <c r="AD520" s="212">
        <f>INDEX(Coefficients!$P$3:$P$7,MATCH(S520,Coefficients!$O$3:$O$7))</f>
        <v>50</v>
      </c>
      <c r="AE520" s="212">
        <f>INDEX(Coefficients!$P$3:$P$7,MATCH(S520,Coefficients!$O$3:$O$7)+1)</f>
        <v>41.8</v>
      </c>
      <c r="AF520" s="212">
        <f t="shared" si="713"/>
        <v>44.26</v>
      </c>
      <c r="AG520" s="136">
        <f t="shared" si="751"/>
        <v>2062</v>
      </c>
      <c r="AH520" s="137">
        <f t="shared" si="752"/>
        <v>21.991999999999997</v>
      </c>
      <c r="AI520" s="207">
        <f t="shared" si="735"/>
        <v>1292.4630000000006</v>
      </c>
      <c r="AJ520" s="213">
        <f t="shared" si="736"/>
        <v>20.515285714285724</v>
      </c>
      <c r="AK520" s="136">
        <v>74</v>
      </c>
      <c r="AL520" s="137">
        <f t="shared" si="753"/>
        <v>62.373750000000001</v>
      </c>
      <c r="AM520" s="214">
        <f t="shared" si="754"/>
        <v>1.0324112607790894</v>
      </c>
      <c r="AN520" s="207">
        <f>INDEX(Coefficients!$K$3:$K$10,MATCH(S520,Coefficients!$K$3:$K$10))</f>
        <v>0.35</v>
      </c>
      <c r="AO520" s="207">
        <f>INDEX(Coefficients!$K$3:$K$10,MATCH(S520,Coefficients!$K$3:$K$10)+1)</f>
        <v>0.4</v>
      </c>
      <c r="AP520" s="207">
        <f>INDEX(Coefficients!$L$3:$L$10,MATCH(S520,Coefficients!$K$3:$K$10))</f>
        <v>0.19142307491680963</v>
      </c>
      <c r="AQ520" s="207">
        <f>INDEX(Coefficients!$L$3:$L$10,MATCH(S520,Coefficients!$K$3:$K$10)+1)</f>
        <v>0.35425563574488944</v>
      </c>
      <c r="AR520" s="214">
        <f>INDEX(Coefficients!$M$3:$M$10,MATCH(S520,Coefficients!$K$3:$K$10))</f>
        <v>0.20023799980895765</v>
      </c>
      <c r="AS520" s="214">
        <f>INDEX(Coefficients!$M$3:$M$10,MATCH(S520,Coefficients!$K$3:$K$10)+1)</f>
        <v>0.20987997823914079</v>
      </c>
      <c r="AT520" s="92">
        <f t="shared" si="737"/>
        <v>2.5655609924804158E-5</v>
      </c>
      <c r="AU520" s="140">
        <f t="shared" si="718"/>
        <v>0.20409479118103091</v>
      </c>
      <c r="AV520" s="215">
        <f t="shared" si="738"/>
        <v>1.1014031396153924E-5</v>
      </c>
      <c r="AW520" s="118">
        <f t="shared" si="739"/>
        <v>3.4756897373010603E-2</v>
      </c>
      <c r="AX520" s="136">
        <f t="shared" si="719"/>
        <v>0.71366705445737511</v>
      </c>
      <c r="AY520" s="205">
        <f t="shared" si="755"/>
        <v>84.741590689541354</v>
      </c>
      <c r="AZ520" s="137">
        <f t="shared" si="756"/>
        <v>575.20000000000005</v>
      </c>
      <c r="BA520" s="213">
        <f t="shared" si="740"/>
        <v>29021.799999999996</v>
      </c>
      <c r="BB520" s="228">
        <f t="shared" si="741"/>
        <v>8.7526063492063483E-4</v>
      </c>
      <c r="BC520" s="136" t="str">
        <f t="shared" si="722"/>
        <v>YES</v>
      </c>
      <c r="BD520" s="209">
        <f t="shared" si="757"/>
        <v>4.1565371463048857</v>
      </c>
      <c r="BE520" s="55">
        <f t="shared" si="724"/>
        <v>8.313074292609772E-2</v>
      </c>
      <c r="BF520" s="126">
        <f t="shared" si="758"/>
        <v>3.0273110032689399</v>
      </c>
      <c r="BG520" s="46">
        <f t="shared" si="742"/>
        <v>-0.8533949010706281</v>
      </c>
      <c r="BH520" s="204">
        <f>VLOOKUP(M520,Coefficients!$E$4:$I$7,3)</f>
        <v>0.43099999999999999</v>
      </c>
      <c r="BI520" s="136">
        <f t="shared" si="743"/>
        <v>7.2999999999999995E-2</v>
      </c>
      <c r="BJ520" s="50">
        <f t="shared" si="744"/>
        <v>0.44721243442857178</v>
      </c>
      <c r="BK520" s="134">
        <f t="shared" si="745"/>
        <v>27.149403251146975</v>
      </c>
      <c r="BL520" s="46"/>
      <c r="CB520" s="205" t="str">
        <f t="shared" si="759"/>
        <v>splash</v>
      </c>
      <c r="CC520" s="212">
        <f t="shared" si="760"/>
        <v>1</v>
      </c>
      <c r="CD520" s="205">
        <f>IF(CB520="atmospheric",IF(CC520&gt;=1,Coefficients!$T$5,Coefficients!$T$4),Coefficients!$T$3)</f>
        <v>7.35</v>
      </c>
      <c r="CE520" s="136">
        <f>IF(S520&lt;Coefficients!$V$3,Coefficients!$X$3-(Coefficients!$X$4-Coefficients!$X$3)*(Coefficients!$V$3-S520)/(Coefficients!$V$4-Coefficients!$V$3),IF(S520&gt;Coefficients!$V$6,(Coefficients!$X$6-Coefficients!$X$5)*(S520-Coefficients!$V$6)/(Coefficients!$V$6-Coefficients!$V$5)+Coefficients!$X$6,VLOOKUP(S520,Coefficients!$V$3:$X$6,3)))</f>
        <v>5.1999999999999975</v>
      </c>
      <c r="CF520" s="119">
        <f t="shared" si="746"/>
        <v>1.6409601519999992E-4</v>
      </c>
      <c r="CG520" s="136">
        <f>VLOOKUP(CB520,Coefficients!$Z$4:$AD$7,4,FALSE)</f>
        <v>0.26500000000000001</v>
      </c>
      <c r="CH520" s="136">
        <f>VLOOKUP(CB520,Coefficients!$Z$4:$AD$7,2,FALSE)</f>
        <v>0.37</v>
      </c>
      <c r="CI520" s="214">
        <f t="shared" si="761"/>
        <v>6.654126216969642</v>
      </c>
      <c r="CJ520" s="47">
        <f t="shared" si="762"/>
        <v>1.120884579699885</v>
      </c>
      <c r="CK520" s="34">
        <v>3.35</v>
      </c>
      <c r="CL520" s="52">
        <f t="shared" si="747"/>
        <v>0.33459241185071192</v>
      </c>
      <c r="CM520" s="204">
        <f>VLOOKUP(N520,Coefficients!$E$12:$I$16,3)</f>
        <v>6.0350000000000001</v>
      </c>
      <c r="CN520" s="205">
        <f t="shared" si="748"/>
        <v>7.2999999999999995E-2</v>
      </c>
      <c r="CO520" s="203">
        <f t="shared" si="749"/>
        <v>6.2620116978571483</v>
      </c>
      <c r="CP520" s="189">
        <f t="shared" si="750"/>
        <v>380.15463717093263</v>
      </c>
      <c r="DV520" s="48">
        <f t="shared" si="763"/>
        <v>2.7814915774584545E-2</v>
      </c>
    </row>
    <row r="521" spans="1:126" s="135" customFormat="1" outlineLevel="1">
      <c r="A521" s="133"/>
      <c r="B521" s="56" t="s">
        <v>89</v>
      </c>
      <c r="C521" s="56" t="s">
        <v>196</v>
      </c>
      <c r="D521" s="56">
        <v>2063</v>
      </c>
      <c r="E521" s="57">
        <f>'MIROC(hires) (Wetter)'!N91</f>
        <v>22.038</v>
      </c>
      <c r="F521" s="57">
        <f>'MIROC(hires) (Wetter)'!T91</f>
        <v>62.371562500000003</v>
      </c>
      <c r="G521" s="57">
        <f>'MIROC(hires) (Wetter)'!L91</f>
        <v>579.05000000000007</v>
      </c>
      <c r="H521" s="146">
        <f t="shared" si="700"/>
        <v>2007</v>
      </c>
      <c r="I521" s="141" t="str">
        <f t="shared" si="701"/>
        <v>Pile No 243 @ Berth 107</v>
      </c>
      <c r="J521" s="205" t="str">
        <f t="shared" si="702"/>
        <v>splash</v>
      </c>
      <c r="K521" s="212">
        <f t="shared" si="703"/>
        <v>1</v>
      </c>
      <c r="L521" s="146" t="str">
        <f t="shared" si="704"/>
        <v>C1</v>
      </c>
      <c r="M521" s="146" t="str">
        <f t="shared" si="705"/>
        <v>CB4</v>
      </c>
      <c r="N521" s="146" t="str">
        <f t="shared" si="706"/>
        <v>CL5</v>
      </c>
      <c r="O521" s="146">
        <f t="shared" si="707"/>
        <v>0</v>
      </c>
      <c r="P521" s="146">
        <f t="shared" si="708"/>
        <v>50</v>
      </c>
      <c r="Q521" s="146">
        <f t="shared" si="709"/>
        <v>1200</v>
      </c>
      <c r="R521" s="146">
        <f t="shared" si="710"/>
        <v>60</v>
      </c>
      <c r="S521" s="146">
        <f t="shared" si="711"/>
        <v>0.37</v>
      </c>
      <c r="T521" s="146">
        <f t="shared" si="712"/>
        <v>310</v>
      </c>
      <c r="U521" s="205"/>
      <c r="V521" s="237">
        <f t="shared" si="731"/>
        <v>8.3724416485211534E-2</v>
      </c>
      <c r="W521" s="214">
        <f t="shared" si="732"/>
        <v>3.0569946812246309</v>
      </c>
      <c r="X521" s="205"/>
      <c r="Y521" s="238">
        <f t="shared" si="733"/>
        <v>0.33973373924200301</v>
      </c>
      <c r="Z521" s="214">
        <f t="shared" si="734"/>
        <v>1.1381080264607102</v>
      </c>
      <c r="AA521" s="205"/>
      <c r="AB521" s="207">
        <f>INDEX(Coefficients!$O$3:$O$7,MATCH(S521,Coefficients!$O$3:$O$7))</f>
        <v>0.3</v>
      </c>
      <c r="AC521" s="207">
        <f>INDEX(Coefficients!$O$3:$O$7,MATCH(S521,Coefficients!$O$3:$O$7)+1)</f>
        <v>0.4</v>
      </c>
      <c r="AD521" s="212">
        <f>INDEX(Coefficients!$P$3:$P$7,MATCH(S521,Coefficients!$O$3:$O$7))</f>
        <v>50</v>
      </c>
      <c r="AE521" s="212">
        <f>INDEX(Coefficients!$P$3:$P$7,MATCH(S521,Coefficients!$O$3:$O$7)+1)</f>
        <v>41.8</v>
      </c>
      <c r="AF521" s="212">
        <f t="shared" si="713"/>
        <v>44.26</v>
      </c>
      <c r="AG521" s="136">
        <f t="shared" si="751"/>
        <v>2063</v>
      </c>
      <c r="AH521" s="137">
        <f t="shared" si="752"/>
        <v>22.038</v>
      </c>
      <c r="AI521" s="207">
        <f t="shared" si="735"/>
        <v>1314.5010000000007</v>
      </c>
      <c r="AJ521" s="213">
        <f t="shared" si="736"/>
        <v>20.53907812500001</v>
      </c>
      <c r="AK521" s="136">
        <v>75</v>
      </c>
      <c r="AL521" s="137">
        <f t="shared" si="753"/>
        <v>62.371562500000003</v>
      </c>
      <c r="AM521" s="214">
        <f t="shared" si="754"/>
        <v>1.033930111828812</v>
      </c>
      <c r="AN521" s="207">
        <f>INDEX(Coefficients!$K$3:$K$10,MATCH(S521,Coefficients!$K$3:$K$10))</f>
        <v>0.35</v>
      </c>
      <c r="AO521" s="207">
        <f>INDEX(Coefficients!$K$3:$K$10,MATCH(S521,Coefficients!$K$3:$K$10)+1)</f>
        <v>0.4</v>
      </c>
      <c r="AP521" s="207">
        <f>INDEX(Coefficients!$L$3:$L$10,MATCH(S521,Coefficients!$K$3:$K$10))</f>
        <v>0.19142307491680963</v>
      </c>
      <c r="AQ521" s="207">
        <f>INDEX(Coefficients!$L$3:$L$10,MATCH(S521,Coefficients!$K$3:$K$10)+1)</f>
        <v>0.35425563574488944</v>
      </c>
      <c r="AR521" s="214">
        <f>INDEX(Coefficients!$M$3:$M$10,MATCH(S521,Coefficients!$K$3:$K$10))</f>
        <v>0.20023799980895765</v>
      </c>
      <c r="AS521" s="214">
        <f>INDEX(Coefficients!$M$3:$M$10,MATCH(S521,Coefficients!$K$3:$K$10)+1)</f>
        <v>0.20987997823914079</v>
      </c>
      <c r="AT521" s="92">
        <f t="shared" si="737"/>
        <v>2.5655609924804158E-5</v>
      </c>
      <c r="AU521" s="140">
        <f t="shared" si="718"/>
        <v>0.20409479118103091</v>
      </c>
      <c r="AV521" s="215">
        <f t="shared" si="738"/>
        <v>1.0978687394163993E-5</v>
      </c>
      <c r="AW521" s="118">
        <f t="shared" si="739"/>
        <v>3.4645362567476599E-2</v>
      </c>
      <c r="AX521" s="136">
        <f t="shared" si="719"/>
        <v>0.71366705445737511</v>
      </c>
      <c r="AY521" s="205">
        <f t="shared" si="755"/>
        <v>84.741590689541354</v>
      </c>
      <c r="AZ521" s="137">
        <f t="shared" si="756"/>
        <v>579.05000000000007</v>
      </c>
      <c r="BA521" s="213">
        <f t="shared" si="740"/>
        <v>29600.849999999995</v>
      </c>
      <c r="BB521" s="228">
        <f t="shared" si="741"/>
        <v>8.7877523437499981E-4</v>
      </c>
      <c r="BC521" s="136" t="str">
        <f t="shared" si="722"/>
        <v>YES</v>
      </c>
      <c r="BD521" s="209">
        <f t="shared" si="757"/>
        <v>4.1862208242605767</v>
      </c>
      <c r="BE521" s="55">
        <f t="shared" si="724"/>
        <v>8.3724416485211534E-2</v>
      </c>
      <c r="BF521" s="126">
        <f t="shared" si="758"/>
        <v>3.0569946812246309</v>
      </c>
      <c r="BG521" s="46">
        <f t="shared" si="742"/>
        <v>-0.85414584857370346</v>
      </c>
      <c r="BH521" s="204">
        <f>VLOOKUP(M521,Coefficients!$E$4:$I$7,3)</f>
        <v>0.43099999999999999</v>
      </c>
      <c r="BI521" s="136">
        <f t="shared" si="743"/>
        <v>7.2999999999999995E-2</v>
      </c>
      <c r="BJ521" s="50">
        <f t="shared" si="744"/>
        <v>0.4479610150468753</v>
      </c>
      <c r="BK521" s="134">
        <f t="shared" si="745"/>
        <v>27.59736426619385</v>
      </c>
      <c r="BL521" s="46"/>
      <c r="CB521" s="205" t="str">
        <f t="shared" si="759"/>
        <v>splash</v>
      </c>
      <c r="CC521" s="212">
        <f t="shared" si="760"/>
        <v>1</v>
      </c>
      <c r="CD521" s="205">
        <f>IF(CB521="atmospheric",IF(CC521&gt;=1,Coefficients!$T$5,Coefficients!$T$4),Coefficients!$T$3)</f>
        <v>7.35</v>
      </c>
      <c r="CE521" s="136">
        <f>IF(S521&lt;Coefficients!$V$3,Coefficients!$X$3-(Coefficients!$X$4-Coefficients!$X$3)*(Coefficients!$V$3-S521)/(Coefficients!$V$4-Coefficients!$V$3),IF(S521&gt;Coefficients!$V$6,(Coefficients!$X$6-Coefficients!$X$5)*(S521-Coefficients!$V$6)/(Coefficients!$V$6-Coefficients!$V$5)+Coefficients!$X$6,VLOOKUP(S521,Coefficients!$V$3:$X$6,3)))</f>
        <v>5.1999999999999975</v>
      </c>
      <c r="CF521" s="119">
        <f t="shared" si="746"/>
        <v>1.6409601519999992E-4</v>
      </c>
      <c r="CG521" s="136">
        <f>VLOOKUP(CB521,Coefficients!$Z$4:$AD$7,4,FALSE)</f>
        <v>0.26500000000000001</v>
      </c>
      <c r="CH521" s="136">
        <f>VLOOKUP(CB521,Coefficients!$Z$4:$AD$7,2,FALSE)</f>
        <v>0.37</v>
      </c>
      <c r="CI521" s="214">
        <f t="shared" si="761"/>
        <v>6.6531418381428331</v>
      </c>
      <c r="CJ521" s="47">
        <f t="shared" si="762"/>
        <v>1.1381080264607102</v>
      </c>
      <c r="CK521" s="34">
        <v>3.35</v>
      </c>
      <c r="CL521" s="52">
        <f t="shared" si="747"/>
        <v>0.33973373924200301</v>
      </c>
      <c r="CM521" s="204">
        <f>VLOOKUP(N521,Coefficients!$E$12:$I$16,3)</f>
        <v>6.0350000000000001</v>
      </c>
      <c r="CN521" s="205">
        <f t="shared" si="748"/>
        <v>7.2999999999999995E-2</v>
      </c>
      <c r="CO521" s="203">
        <f t="shared" si="749"/>
        <v>6.2724935633593795</v>
      </c>
      <c r="CP521" s="189">
        <f t="shared" si="750"/>
        <v>386.42713073429201</v>
      </c>
      <c r="DV521" s="48">
        <f t="shared" si="763"/>
        <v>2.8444009078375711E-2</v>
      </c>
    </row>
    <row r="522" spans="1:126" s="135" customFormat="1" outlineLevel="1">
      <c r="A522" s="133"/>
      <c r="B522" s="56" t="s">
        <v>89</v>
      </c>
      <c r="C522" s="56" t="s">
        <v>196</v>
      </c>
      <c r="D522" s="56">
        <v>2064</v>
      </c>
      <c r="E522" s="57">
        <f>'MIROC(hires) (Wetter)'!N92</f>
        <v>22.084</v>
      </c>
      <c r="F522" s="57">
        <f>'MIROC(hires) (Wetter)'!T92</f>
        <v>62.369374999999998</v>
      </c>
      <c r="G522" s="57">
        <f>'MIROC(hires) (Wetter)'!L92</f>
        <v>582.90000000000009</v>
      </c>
      <c r="H522" s="146">
        <f t="shared" ref="H522:H528" si="764">$H$26</f>
        <v>2007</v>
      </c>
      <c r="I522" s="141" t="str">
        <f t="shared" ref="I522:I528" si="765">$I$26</f>
        <v>Pile No 243 @ Berth 107</v>
      </c>
      <c r="J522" s="205" t="str">
        <f t="shared" ref="J522:J528" si="766">$J$26</f>
        <v>splash</v>
      </c>
      <c r="K522" s="212">
        <f t="shared" ref="K522:K528" si="767">$K$26</f>
        <v>1</v>
      </c>
      <c r="L522" s="146" t="str">
        <f t="shared" ref="L522:L528" si="768">$L$26</f>
        <v>C1</v>
      </c>
      <c r="M522" s="146" t="str">
        <f t="shared" ref="M522:M528" si="769">$M$26</f>
        <v>CB4</v>
      </c>
      <c r="N522" s="146" t="str">
        <f t="shared" ref="N522:N528" si="770">$N$26</f>
        <v>CL5</v>
      </c>
      <c r="O522" s="146">
        <f t="shared" ref="O522:O528" si="771">$O$26</f>
        <v>0</v>
      </c>
      <c r="P522" s="146">
        <f t="shared" ref="P522:P528" si="772">$P$26</f>
        <v>50</v>
      </c>
      <c r="Q522" s="146">
        <f t="shared" ref="Q522:Q528" si="773">$Q$26</f>
        <v>1200</v>
      </c>
      <c r="R522" s="146">
        <f t="shared" ref="R522:R528" si="774">$R$26</f>
        <v>60</v>
      </c>
      <c r="S522" s="146">
        <f t="shared" ref="S522:S528" si="775">$S$26</f>
        <v>0.37</v>
      </c>
      <c r="T522" s="146">
        <f t="shared" ref="T522:T528" si="776">$T$26</f>
        <v>310</v>
      </c>
      <c r="U522" s="205"/>
      <c r="V522" s="237">
        <f t="shared" si="731"/>
        <v>8.4316069364624935E-2</v>
      </c>
      <c r="W522" s="214">
        <f t="shared" si="732"/>
        <v>3.086577325195301</v>
      </c>
      <c r="X522" s="205"/>
      <c r="Y522" s="238">
        <f t="shared" si="733"/>
        <v>0.34483431336262232</v>
      </c>
      <c r="Z522" s="214">
        <f t="shared" si="734"/>
        <v>1.1551949497647849</v>
      </c>
      <c r="AA522" s="205"/>
      <c r="AB522" s="207">
        <f>INDEX(Coefficients!$O$3:$O$7,MATCH(S522,Coefficients!$O$3:$O$7))</f>
        <v>0.3</v>
      </c>
      <c r="AC522" s="207">
        <f>INDEX(Coefficients!$O$3:$O$7,MATCH(S522,Coefficients!$O$3:$O$7)+1)</f>
        <v>0.4</v>
      </c>
      <c r="AD522" s="212">
        <f>INDEX(Coefficients!$P$3:$P$7,MATCH(S522,Coefficients!$O$3:$O$7))</f>
        <v>50</v>
      </c>
      <c r="AE522" s="212">
        <f>INDEX(Coefficients!$P$3:$P$7,MATCH(S522,Coefficients!$O$3:$O$7)+1)</f>
        <v>41.8</v>
      </c>
      <c r="AF522" s="212">
        <f t="shared" ref="AF522:AF528" si="777">AD522+(S522-AB522)/(AC522-AB522)*(AE522-AD522)</f>
        <v>44.26</v>
      </c>
      <c r="AG522" s="136">
        <f t="shared" ref="AG522:AG528" si="778">D522</f>
        <v>2064</v>
      </c>
      <c r="AH522" s="137">
        <f t="shared" ref="AH522:AH528" si="779">E522</f>
        <v>22.084</v>
      </c>
      <c r="AI522" s="207">
        <f t="shared" si="735"/>
        <v>1336.5850000000007</v>
      </c>
      <c r="AJ522" s="213">
        <f t="shared" si="736"/>
        <v>20.562846153846166</v>
      </c>
      <c r="AK522" s="136">
        <v>76</v>
      </c>
      <c r="AL522" s="137">
        <f t="shared" ref="AL522:AL528" si="780">F522</f>
        <v>62.369374999999998</v>
      </c>
      <c r="AM522" s="214">
        <f t="shared" ref="AM522:AM528" si="781">EXP(AF522/RR*(1/293-1/(273+AJ522)))</f>
        <v>1.0354493910884102</v>
      </c>
      <c r="AN522" s="207">
        <f>INDEX(Coefficients!$K$3:$K$10,MATCH(S522,Coefficients!$K$3:$K$10))</f>
        <v>0.35</v>
      </c>
      <c r="AO522" s="207">
        <f>INDEX(Coefficients!$K$3:$K$10,MATCH(S522,Coefficients!$K$3:$K$10)+1)</f>
        <v>0.4</v>
      </c>
      <c r="AP522" s="207">
        <f>INDEX(Coefficients!$L$3:$L$10,MATCH(S522,Coefficients!$K$3:$K$10))</f>
        <v>0.19142307491680963</v>
      </c>
      <c r="AQ522" s="207">
        <f>INDEX(Coefficients!$L$3:$L$10,MATCH(S522,Coefficients!$K$3:$K$10)+1)</f>
        <v>0.35425563574488944</v>
      </c>
      <c r="AR522" s="214">
        <f>INDEX(Coefficients!$M$3:$M$10,MATCH(S522,Coefficients!$K$3:$K$10))</f>
        <v>0.20023799980895765</v>
      </c>
      <c r="AS522" s="214">
        <f>INDEX(Coefficients!$M$3:$M$10,MATCH(S522,Coefficients!$K$3:$K$10)+1)</f>
        <v>0.20987997823914079</v>
      </c>
      <c r="AT522" s="92">
        <f t="shared" si="737"/>
        <v>2.5655609924804158E-5</v>
      </c>
      <c r="AU522" s="140">
        <f t="shared" ref="AU522:AU528" si="782">AR522+(S522-AN522)/(AO522-AN522)*(AS522-AR522)</f>
        <v>0.20409479118103091</v>
      </c>
      <c r="AV522" s="215">
        <f t="shared" si="738"/>
        <v>1.0944002179864462E-5</v>
      </c>
      <c r="AW522" s="118">
        <f t="shared" si="739"/>
        <v>3.4535906693382148E-2</v>
      </c>
      <c r="AX522" s="136">
        <f t="shared" ref="AX522:AX528" si="783">1-EXP(-3.38*S522)</f>
        <v>0.71366705445737511</v>
      </c>
      <c r="AY522" s="205">
        <f t="shared" ref="AY522:AY528" si="784">0.75*T522*CaO*AX522*(MCO2_/MCaO)</f>
        <v>84.741590689541354</v>
      </c>
      <c r="AZ522" s="137">
        <f t="shared" ref="AZ522:AZ528" si="785">G522</f>
        <v>582.90000000000009</v>
      </c>
      <c r="BA522" s="213">
        <f t="shared" si="740"/>
        <v>30183.749999999996</v>
      </c>
      <c r="BB522" s="228">
        <f t="shared" si="741"/>
        <v>8.8229423076923081E-4</v>
      </c>
      <c r="BC522" s="136" t="str">
        <f t="shared" ref="BC522:BC528" si="786">IF(AK522&gt;=12,IF(AL522&gt;=50,"YES","NO"),"NO")</f>
        <v>YES</v>
      </c>
      <c r="BD522" s="209">
        <f t="shared" ref="BD522:BD528" si="787">IF(BC522="YES",SQRT((2*AM522*AW522/AY522)*kurban*BB522*(AG522-($C$20-1)))*(1/(AG522-($C$20-1)))^nm*1000,0)</f>
        <v>4.2158034682312469</v>
      </c>
      <c r="BE522" s="55">
        <f t="shared" ref="BE522:BE528" si="788">BD522/P522</f>
        <v>8.4316069364624935E-2</v>
      </c>
      <c r="BF522" s="126">
        <f t="shared" ref="BF522:BF528" si="789">BD522-VLOOKUP($C$20,$AG$458:$BD$528,24)</f>
        <v>3.086577325195301</v>
      </c>
      <c r="BG522" s="46">
        <f t="shared" si="742"/>
        <v>-0.85487615866714806</v>
      </c>
      <c r="BH522" s="204">
        <f>VLOOKUP(M522,Coefficients!$E$4:$I$7,3)</f>
        <v>0.43099999999999999</v>
      </c>
      <c r="BI522" s="136">
        <f t="shared" si="743"/>
        <v>7.2999999999999995E-2</v>
      </c>
      <c r="BJ522" s="50">
        <f t="shared" si="744"/>
        <v>0.44870882853846189</v>
      </c>
      <c r="BK522" s="134">
        <f t="shared" si="745"/>
        <v>28.046073094732311</v>
      </c>
      <c r="BL522" s="46"/>
      <c r="CB522" s="205" t="str">
        <f t="shared" ref="CB522:CB528" si="790">J522</f>
        <v>splash</v>
      </c>
      <c r="CC522" s="212">
        <f t="shared" ref="CC522:CC528" si="791">K522</f>
        <v>1</v>
      </c>
      <c r="CD522" s="205">
        <f>IF(CB522="atmospheric",IF(CC522&gt;=1,Coefficients!$T$5,Coefficients!$T$4),Coefficients!$T$3)</f>
        <v>7.35</v>
      </c>
      <c r="CE522" s="136">
        <f>IF(S522&lt;Coefficients!$V$3,Coefficients!$X$3-(Coefficients!$X$4-Coefficients!$X$3)*(Coefficients!$V$3-S522)/(Coefficients!$V$4-Coefficients!$V$3),IF(S522&gt;Coefficients!$V$6,(Coefficients!$X$6-Coefficients!$X$5)*(S522-Coefficients!$V$6)/(Coefficients!$V$6-Coefficients!$V$5)+Coefficients!$X$6,VLOOKUP(S522,Coefficients!$V$3:$X$6,3)))</f>
        <v>5.1999999999999975</v>
      </c>
      <c r="CF522" s="119">
        <f t="shared" si="746"/>
        <v>1.6409601519999992E-4</v>
      </c>
      <c r="CG522" s="136">
        <f>VLOOKUP(CB522,Coefficients!$Z$4:$AD$7,4,FALSE)</f>
        <v>0.26500000000000001</v>
      </c>
      <c r="CH522" s="136">
        <f>VLOOKUP(CB522,Coefficients!$Z$4:$AD$7,2,FALSE)</f>
        <v>0.37</v>
      </c>
      <c r="CI522" s="214">
        <f t="shared" ref="CI522:CI528" si="792">CD522*(1-ERF(BD522/(2*(SQRT(CG522*kt*kc*AM522*CF522*10^6*(1/(AG522-($C$20-1)))^CH522*(AG522-($C$20-1)))))))</f>
        <v>6.6521536214962484</v>
      </c>
      <c r="CJ522" s="47">
        <f t="shared" ref="CJ522:CJ528" si="793">CD522*(1-ERF(P522/(2*(SQRT(CG522*kt*kc*AM522*CF522*10^6*(1/(AG522-($C$20-1)))^CH522*(AG522-($C$20-1)))))))</f>
        <v>1.1551949497647849</v>
      </c>
      <c r="CK522" s="34">
        <v>3.35</v>
      </c>
      <c r="CL522" s="52">
        <f t="shared" si="747"/>
        <v>0.34483431336262232</v>
      </c>
      <c r="CM522" s="204">
        <f>VLOOKUP(N522,Coefficients!$E$12:$I$16,3)</f>
        <v>6.0350000000000001</v>
      </c>
      <c r="CN522" s="205">
        <f t="shared" si="748"/>
        <v>7.2999999999999995E-2</v>
      </c>
      <c r="CO522" s="203">
        <f t="shared" si="749"/>
        <v>6.2829646873076976</v>
      </c>
      <c r="CP522" s="189">
        <f t="shared" si="750"/>
        <v>392.7100954215997</v>
      </c>
      <c r="DV522" s="48">
        <f t="shared" si="763"/>
        <v>2.9075073884785675E-2</v>
      </c>
    </row>
    <row r="523" spans="1:126" s="135" customFormat="1" outlineLevel="1">
      <c r="A523" s="133"/>
      <c r="B523" s="56" t="s">
        <v>89</v>
      </c>
      <c r="C523" s="56" t="s">
        <v>196</v>
      </c>
      <c r="D523" s="56">
        <v>2065</v>
      </c>
      <c r="E523" s="57">
        <f>'MIROC(hires) (Wetter)'!N93</f>
        <v>22.13</v>
      </c>
      <c r="F523" s="57">
        <f>'MIROC(hires) (Wetter)'!T93</f>
        <v>62.3671875</v>
      </c>
      <c r="G523" s="57">
        <f>'MIROC(hires) (Wetter)'!L93</f>
        <v>586.75000000000011</v>
      </c>
      <c r="H523" s="146">
        <f t="shared" si="764"/>
        <v>2007</v>
      </c>
      <c r="I523" s="141" t="str">
        <f t="shared" si="765"/>
        <v>Pile No 243 @ Berth 107</v>
      </c>
      <c r="J523" s="205" t="str">
        <f t="shared" si="766"/>
        <v>splash</v>
      </c>
      <c r="K523" s="212">
        <f t="shared" si="767"/>
        <v>1</v>
      </c>
      <c r="L523" s="146" t="str">
        <f t="shared" si="768"/>
        <v>C1</v>
      </c>
      <c r="M523" s="146" t="str">
        <f t="shared" si="769"/>
        <v>CB4</v>
      </c>
      <c r="N523" s="146" t="str">
        <f t="shared" si="770"/>
        <v>CL5</v>
      </c>
      <c r="O523" s="146">
        <f t="shared" si="771"/>
        <v>0</v>
      </c>
      <c r="P523" s="146">
        <f t="shared" si="772"/>
        <v>50</v>
      </c>
      <c r="Q523" s="146">
        <f t="shared" si="773"/>
        <v>1200</v>
      </c>
      <c r="R523" s="146">
        <f t="shared" si="774"/>
        <v>60</v>
      </c>
      <c r="S523" s="146">
        <f t="shared" si="775"/>
        <v>0.37</v>
      </c>
      <c r="T523" s="146">
        <f t="shared" si="776"/>
        <v>310</v>
      </c>
      <c r="U523" s="205"/>
      <c r="V523" s="237">
        <f t="shared" ref="V523:V528" si="794">BE523</f>
        <v>8.4905771321337808E-2</v>
      </c>
      <c r="W523" s="214">
        <f t="shared" ref="W523:W528" si="795">BF523</f>
        <v>3.1160624230309448</v>
      </c>
      <c r="X523" s="205"/>
      <c r="Y523" s="238">
        <f t="shared" ref="Y523:Y528" si="796">CL523</f>
        <v>0.34989462794385634</v>
      </c>
      <c r="Z523" s="214">
        <f t="shared" ref="Z523:Z528" si="797">CJ523</f>
        <v>1.1721470036119188</v>
      </c>
      <c r="AA523" s="205"/>
      <c r="AB523" s="207">
        <f>INDEX(Coefficients!$O$3:$O$7,MATCH(S523,Coefficients!$O$3:$O$7))</f>
        <v>0.3</v>
      </c>
      <c r="AC523" s="207">
        <f>INDEX(Coefficients!$O$3:$O$7,MATCH(S523,Coefficients!$O$3:$O$7)+1)</f>
        <v>0.4</v>
      </c>
      <c r="AD523" s="212">
        <f>INDEX(Coefficients!$P$3:$P$7,MATCH(S523,Coefficients!$O$3:$O$7))</f>
        <v>50</v>
      </c>
      <c r="AE523" s="212">
        <f>INDEX(Coefficients!$P$3:$P$7,MATCH(S523,Coefficients!$O$3:$O$7)+1)</f>
        <v>41.8</v>
      </c>
      <c r="AF523" s="212">
        <f t="shared" si="777"/>
        <v>44.26</v>
      </c>
      <c r="AG523" s="136">
        <f t="shared" si="778"/>
        <v>2065</v>
      </c>
      <c r="AH523" s="137">
        <f t="shared" si="779"/>
        <v>22.13</v>
      </c>
      <c r="AI523" s="207">
        <f t="shared" ref="AI523:AI528" si="798">IF(AG523&gt;=$C$20,AH523+AI522,0)</f>
        <v>1358.7150000000008</v>
      </c>
      <c r="AJ523" s="213">
        <f t="shared" ref="AJ523:AJ528" si="799">IF(ISERROR(AI523/(AG523-($C$20-1))),0,AI523/(AG523-($C$20-1)))</f>
        <v>20.586590909090923</v>
      </c>
      <c r="AK523" s="136">
        <v>77</v>
      </c>
      <c r="AL523" s="137">
        <f t="shared" si="780"/>
        <v>62.3671875</v>
      </c>
      <c r="AM523" s="214">
        <f t="shared" si="781"/>
        <v>1.0369691656818423</v>
      </c>
      <c r="AN523" s="207">
        <f>INDEX(Coefficients!$K$3:$K$10,MATCH(S523,Coefficients!$K$3:$K$10))</f>
        <v>0.35</v>
      </c>
      <c r="AO523" s="207">
        <f>INDEX(Coefficients!$K$3:$K$10,MATCH(S523,Coefficients!$K$3:$K$10)+1)</f>
        <v>0.4</v>
      </c>
      <c r="AP523" s="207">
        <f>INDEX(Coefficients!$L$3:$L$10,MATCH(S523,Coefficients!$K$3:$K$10))</f>
        <v>0.19142307491680963</v>
      </c>
      <c r="AQ523" s="207">
        <f>INDEX(Coefficients!$L$3:$L$10,MATCH(S523,Coefficients!$K$3:$K$10)+1)</f>
        <v>0.35425563574488944</v>
      </c>
      <c r="AR523" s="214">
        <f>INDEX(Coefficients!$M$3:$M$10,MATCH(S523,Coefficients!$K$3:$K$10))</f>
        <v>0.20023799980895765</v>
      </c>
      <c r="AS523" s="214">
        <f>INDEX(Coefficients!$M$3:$M$10,MATCH(S523,Coefficients!$K$3:$K$10)+1)</f>
        <v>0.20987997823914079</v>
      </c>
      <c r="AT523" s="92">
        <f t="shared" ref="AT523:AT528" si="800">(AP523+(S523-AN523)/(AO523-AN523)*(AQ523-AP523))*10^-4</f>
        <v>2.5655609924804158E-5</v>
      </c>
      <c r="AU523" s="140">
        <f t="shared" si="782"/>
        <v>0.20409479118103091</v>
      </c>
      <c r="AV523" s="215">
        <f t="shared" ref="AV523:AV528" si="801">AT523*(AG523-($C$20-1))^(-AU523)</f>
        <v>1.0909953618222723E-5</v>
      </c>
      <c r="AW523" s="118">
        <f t="shared" ref="AW523:AW528" si="802">AV523*31556926/10000</f>
        <v>3.4428459899368671E-2</v>
      </c>
      <c r="AX523" s="136">
        <f t="shared" si="783"/>
        <v>0.71366705445737511</v>
      </c>
      <c r="AY523" s="205">
        <f t="shared" si="784"/>
        <v>84.741590689541354</v>
      </c>
      <c r="AZ523" s="137">
        <f t="shared" si="785"/>
        <v>586.75000000000011</v>
      </c>
      <c r="BA523" s="213">
        <f t="shared" ref="BA523:BA528" si="803">IF(AG523&gt;=$C$20,BA522+AZ523,0)</f>
        <v>30770.499999999996</v>
      </c>
      <c r="BB523" s="228">
        <f t="shared" ref="BB523:BB528" si="804">BA523/(AG523-($C$20-1))*0.0019*10^-3</f>
        <v>8.8581742424242418E-4</v>
      </c>
      <c r="BC523" s="136" t="str">
        <f t="shared" si="786"/>
        <v>YES</v>
      </c>
      <c r="BD523" s="209">
        <f t="shared" si="787"/>
        <v>4.2452885660668906</v>
      </c>
      <c r="BE523" s="55">
        <f t="shared" si="788"/>
        <v>8.4905771321337808E-2</v>
      </c>
      <c r="BF523" s="126">
        <f t="shared" si="789"/>
        <v>3.1160624230309448</v>
      </c>
      <c r="BG523" s="46">
        <f t="shared" ref="BG523:BG528" si="805">((SQRT(AM523*BB523)/SQRT(VLOOKUP($C$20,$AG$458:$BD$528,7)*VLOOKUP($C$20,$AG$458:$BD$528,22)*(AG523-($C$20-1))))-1)</f>
        <v>-0.85558664804864204</v>
      </c>
      <c r="BH523" s="204">
        <f>VLOOKUP(M523,Coefficients!$E$4:$I$7,3)</f>
        <v>0.43099999999999999</v>
      </c>
      <c r="BI523" s="136">
        <f t="shared" ref="BI523:BI528" si="806">IF($AJ523&lt;20,0.025,0.073)</f>
        <v>7.2999999999999995E-2</v>
      </c>
      <c r="BJ523" s="50">
        <f t="shared" ref="BJ523:BJ528" si="807">BH523*(1+BI523*($AJ523-20))</f>
        <v>0.44945590977272765</v>
      </c>
      <c r="BK523" s="134">
        <f t="shared" ref="BK523:BK528" si="808">BK522+BJ523</f>
        <v>28.495529004505038</v>
      </c>
      <c r="BL523" s="46"/>
      <c r="CB523" s="205" t="str">
        <f t="shared" si="790"/>
        <v>splash</v>
      </c>
      <c r="CC523" s="212">
        <f t="shared" si="791"/>
        <v>1</v>
      </c>
      <c r="CD523" s="205">
        <f>IF(CB523="atmospheric",IF(CC523&gt;=1,Coefficients!$T$5,Coefficients!$T$4),Coefficients!$T$3)</f>
        <v>7.35</v>
      </c>
      <c r="CE523" s="136">
        <f>IF(S523&lt;Coefficients!$V$3,Coefficients!$X$3-(Coefficients!$X$4-Coefficients!$X$3)*(Coefficients!$V$3-S523)/(Coefficients!$V$4-Coefficients!$V$3),IF(S523&gt;Coefficients!$V$6,(Coefficients!$X$6-Coefficients!$X$5)*(S523-Coefficients!$V$6)/(Coefficients!$V$6-Coefficients!$V$5)+Coefficients!$X$6,VLOOKUP(S523,Coefficients!$V$3:$X$6,3)))</f>
        <v>5.1999999999999975</v>
      </c>
      <c r="CF523" s="119">
        <f t="shared" ref="CF523:CF528" si="809">CE523*10^-12*31556926</f>
        <v>1.6409601519999992E-4</v>
      </c>
      <c r="CG523" s="136">
        <f>VLOOKUP(CB523,Coefficients!$Z$4:$AD$7,4,FALSE)</f>
        <v>0.26500000000000001</v>
      </c>
      <c r="CH523" s="136">
        <f>VLOOKUP(CB523,Coefficients!$Z$4:$AD$7,2,FALSE)</f>
        <v>0.37</v>
      </c>
      <c r="CI523" s="214">
        <f t="shared" si="792"/>
        <v>6.6511618018037213</v>
      </c>
      <c r="CJ523" s="47">
        <f t="shared" si="793"/>
        <v>1.1721470036119188</v>
      </c>
      <c r="CK523" s="34">
        <v>3.35</v>
      </c>
      <c r="CL523" s="52">
        <f t="shared" ref="CL523:CL528" si="810">CJ523/CK523</f>
        <v>0.34989462794385634</v>
      </c>
      <c r="CM523" s="204">
        <f>VLOOKUP(N523,Coefficients!$E$12:$I$16,3)</f>
        <v>6.0350000000000001</v>
      </c>
      <c r="CN523" s="205">
        <f t="shared" ref="CN523:CN528" si="811">IF($AJ523&lt;20,0.025,0.073)</f>
        <v>7.2999999999999995E-2</v>
      </c>
      <c r="CO523" s="203">
        <f t="shared" ref="CO523:CO528" si="812">CM523*(1+CN523*($AJ523-20))</f>
        <v>6.2934255579545511</v>
      </c>
      <c r="CP523" s="189">
        <f t="shared" ref="CP523:CP528" si="813">CP522+CO523</f>
        <v>399.00352097955425</v>
      </c>
      <c r="DV523" s="48">
        <f t="shared" si="763"/>
        <v>2.9708073266765639E-2</v>
      </c>
    </row>
    <row r="524" spans="1:126" s="135" customFormat="1" outlineLevel="1">
      <c r="A524" s="133"/>
      <c r="B524" s="56" t="s">
        <v>89</v>
      </c>
      <c r="C524" s="56" t="s">
        <v>196</v>
      </c>
      <c r="D524" s="56">
        <v>2066</v>
      </c>
      <c r="E524" s="57">
        <f>'MIROC(hires) (Wetter)'!N94</f>
        <v>22.175999999999998</v>
      </c>
      <c r="F524" s="57">
        <f>'MIROC(hires) (Wetter)'!T94</f>
        <v>62.365000000000002</v>
      </c>
      <c r="G524" s="57">
        <f>'MIROC(hires) (Wetter)'!L94</f>
        <v>590.60000000000014</v>
      </c>
      <c r="H524" s="146">
        <f t="shared" si="764"/>
        <v>2007</v>
      </c>
      <c r="I524" s="141" t="str">
        <f t="shared" si="765"/>
        <v>Pile No 243 @ Berth 107</v>
      </c>
      <c r="J524" s="205" t="str">
        <f t="shared" si="766"/>
        <v>splash</v>
      </c>
      <c r="K524" s="212">
        <f t="shared" si="767"/>
        <v>1</v>
      </c>
      <c r="L524" s="146" t="str">
        <f t="shared" si="768"/>
        <v>C1</v>
      </c>
      <c r="M524" s="146" t="str">
        <f t="shared" si="769"/>
        <v>CB4</v>
      </c>
      <c r="N524" s="146" t="str">
        <f t="shared" si="770"/>
        <v>CL5</v>
      </c>
      <c r="O524" s="146">
        <f t="shared" si="771"/>
        <v>0</v>
      </c>
      <c r="P524" s="146">
        <f t="shared" si="772"/>
        <v>50</v>
      </c>
      <c r="Q524" s="146">
        <f t="shared" si="773"/>
        <v>1200</v>
      </c>
      <c r="R524" s="146">
        <f t="shared" si="774"/>
        <v>60</v>
      </c>
      <c r="S524" s="146">
        <f t="shared" si="775"/>
        <v>0.37</v>
      </c>
      <c r="T524" s="146">
        <f t="shared" si="776"/>
        <v>310</v>
      </c>
      <c r="U524" s="205"/>
      <c r="V524" s="237">
        <f t="shared" si="794"/>
        <v>8.5493589162180653E-2</v>
      </c>
      <c r="W524" s="214">
        <f t="shared" si="795"/>
        <v>3.1454533150730866</v>
      </c>
      <c r="X524" s="205"/>
      <c r="Y524" s="238">
        <f t="shared" si="796"/>
        <v>0.35491517717625598</v>
      </c>
      <c r="Z524" s="214">
        <f t="shared" si="797"/>
        <v>1.1889658435404575</v>
      </c>
      <c r="AA524" s="205"/>
      <c r="AB524" s="207">
        <f>INDEX(Coefficients!$O$3:$O$7,MATCH(S524,Coefficients!$O$3:$O$7))</f>
        <v>0.3</v>
      </c>
      <c r="AC524" s="207">
        <f>INDEX(Coefficients!$O$3:$O$7,MATCH(S524,Coefficients!$O$3:$O$7)+1)</f>
        <v>0.4</v>
      </c>
      <c r="AD524" s="212">
        <f>INDEX(Coefficients!$P$3:$P$7,MATCH(S524,Coefficients!$O$3:$O$7))</f>
        <v>50</v>
      </c>
      <c r="AE524" s="212">
        <f>INDEX(Coefficients!$P$3:$P$7,MATCH(S524,Coefficients!$O$3:$O$7)+1)</f>
        <v>41.8</v>
      </c>
      <c r="AF524" s="212">
        <f t="shared" si="777"/>
        <v>44.26</v>
      </c>
      <c r="AG524" s="136">
        <f t="shared" si="778"/>
        <v>2066</v>
      </c>
      <c r="AH524" s="137">
        <f t="shared" si="779"/>
        <v>22.175999999999998</v>
      </c>
      <c r="AI524" s="207">
        <f t="shared" si="798"/>
        <v>1380.8910000000008</v>
      </c>
      <c r="AJ524" s="213">
        <f t="shared" si="799"/>
        <v>20.610313432835831</v>
      </c>
      <c r="AK524" s="136">
        <v>78</v>
      </c>
      <c r="AL524" s="137">
        <f t="shared" si="780"/>
        <v>62.365000000000002</v>
      </c>
      <c r="AM524" s="214">
        <f t="shared" si="781"/>
        <v>1.0384894988547451</v>
      </c>
      <c r="AN524" s="207">
        <f>INDEX(Coefficients!$K$3:$K$10,MATCH(S524,Coefficients!$K$3:$K$10))</f>
        <v>0.35</v>
      </c>
      <c r="AO524" s="207">
        <f>INDEX(Coefficients!$K$3:$K$10,MATCH(S524,Coefficients!$K$3:$K$10)+1)</f>
        <v>0.4</v>
      </c>
      <c r="AP524" s="207">
        <f>INDEX(Coefficients!$L$3:$L$10,MATCH(S524,Coefficients!$K$3:$K$10))</f>
        <v>0.19142307491680963</v>
      </c>
      <c r="AQ524" s="207">
        <f>INDEX(Coefficients!$L$3:$L$10,MATCH(S524,Coefficients!$K$3:$K$10)+1)</f>
        <v>0.35425563574488944</v>
      </c>
      <c r="AR524" s="214">
        <f>INDEX(Coefficients!$M$3:$M$10,MATCH(S524,Coefficients!$K$3:$K$10))</f>
        <v>0.20023799980895765</v>
      </c>
      <c r="AS524" s="214">
        <f>INDEX(Coefficients!$M$3:$M$10,MATCH(S524,Coefficients!$K$3:$K$10)+1)</f>
        <v>0.20987997823914079</v>
      </c>
      <c r="AT524" s="92">
        <f t="shared" si="800"/>
        <v>2.5655609924804158E-5</v>
      </c>
      <c r="AU524" s="140">
        <f t="shared" si="782"/>
        <v>0.20409479118103091</v>
      </c>
      <c r="AV524" s="215">
        <f t="shared" si="801"/>
        <v>1.0876520639148075E-5</v>
      </c>
      <c r="AW524" s="118">
        <f t="shared" si="802"/>
        <v>3.432295569470685E-2</v>
      </c>
      <c r="AX524" s="136">
        <f t="shared" si="783"/>
        <v>0.71366705445737511</v>
      </c>
      <c r="AY524" s="205">
        <f t="shared" si="784"/>
        <v>84.741590689541354</v>
      </c>
      <c r="AZ524" s="137">
        <f t="shared" si="785"/>
        <v>590.60000000000014</v>
      </c>
      <c r="BA524" s="213">
        <f t="shared" si="803"/>
        <v>31361.099999999995</v>
      </c>
      <c r="BB524" s="228">
        <f t="shared" si="804"/>
        <v>8.8934462686567149E-4</v>
      </c>
      <c r="BC524" s="136" t="str">
        <f t="shared" si="786"/>
        <v>YES</v>
      </c>
      <c r="BD524" s="209">
        <f t="shared" si="787"/>
        <v>4.2746794581090324</v>
      </c>
      <c r="BE524" s="55">
        <f t="shared" si="788"/>
        <v>8.5493589162180653E-2</v>
      </c>
      <c r="BF524" s="126">
        <f t="shared" si="789"/>
        <v>3.1454533150730866</v>
      </c>
      <c r="BG524" s="46">
        <f t="shared" si="805"/>
        <v>-0.85627808954484719</v>
      </c>
      <c r="BH524" s="204">
        <f>VLOOKUP(M524,Coefficients!$E$4:$I$7,3)</f>
        <v>0.43099999999999999</v>
      </c>
      <c r="BI524" s="136">
        <f t="shared" si="806"/>
        <v>7.2999999999999995E-2</v>
      </c>
      <c r="BJ524" s="50">
        <f t="shared" si="807"/>
        <v>0.45020229153731373</v>
      </c>
      <c r="BK524" s="134">
        <f t="shared" si="808"/>
        <v>28.94573129604235</v>
      </c>
      <c r="BL524" s="46"/>
      <c r="CB524" s="205" t="str">
        <f t="shared" si="790"/>
        <v>splash</v>
      </c>
      <c r="CC524" s="212">
        <f t="shared" si="791"/>
        <v>1</v>
      </c>
      <c r="CD524" s="205">
        <f>IF(CB524="atmospheric",IF(CC524&gt;=1,Coefficients!$T$5,Coefficients!$T$4),Coefficients!$T$3)</f>
        <v>7.35</v>
      </c>
      <c r="CE524" s="136">
        <f>IF(S524&lt;Coefficients!$V$3,Coefficients!$X$3-(Coefficients!$X$4-Coefficients!$X$3)*(Coefficients!$V$3-S524)/(Coefficients!$V$4-Coefficients!$V$3),IF(S524&gt;Coefficients!$V$6,(Coefficients!$X$6-Coefficients!$X$5)*(S524-Coefficients!$V$6)/(Coefficients!$V$6-Coefficients!$V$5)+Coefficients!$X$6,VLOOKUP(S524,Coefficients!$V$3:$X$6,3)))</f>
        <v>5.1999999999999975</v>
      </c>
      <c r="CF524" s="119">
        <f t="shared" si="809"/>
        <v>1.6409601519999992E-4</v>
      </c>
      <c r="CG524" s="136">
        <f>VLOOKUP(CB524,Coefficients!$Z$4:$AD$7,4,FALSE)</f>
        <v>0.26500000000000001</v>
      </c>
      <c r="CH524" s="136">
        <f>VLOOKUP(CB524,Coefficients!$Z$4:$AD$7,2,FALSE)</f>
        <v>0.37</v>
      </c>
      <c r="CI524" s="214">
        <f t="shared" si="792"/>
        <v>6.6501666008021321</v>
      </c>
      <c r="CJ524" s="47">
        <f t="shared" si="793"/>
        <v>1.1889658435404575</v>
      </c>
      <c r="CK524" s="34">
        <v>3.35</v>
      </c>
      <c r="CL524" s="52">
        <f t="shared" si="810"/>
        <v>0.35491517717625598</v>
      </c>
      <c r="CM524" s="204">
        <f>VLOOKUP(N524,Coefficients!$E$12:$I$16,3)</f>
        <v>6.0350000000000001</v>
      </c>
      <c r="CN524" s="205">
        <f t="shared" si="811"/>
        <v>7.2999999999999995E-2</v>
      </c>
      <c r="CO524" s="203">
        <f t="shared" si="812"/>
        <v>6.3038766344029895</v>
      </c>
      <c r="CP524" s="189">
        <f t="shared" si="813"/>
        <v>405.30739761395722</v>
      </c>
      <c r="DV524" s="48">
        <f t="shared" si="763"/>
        <v>3.0342972344929383E-2</v>
      </c>
    </row>
    <row r="525" spans="1:126" s="135" customFormat="1" outlineLevel="1">
      <c r="A525" s="133"/>
      <c r="B525" s="56" t="s">
        <v>89</v>
      </c>
      <c r="C525" s="56" t="s">
        <v>196</v>
      </c>
      <c r="D525" s="56">
        <v>2067</v>
      </c>
      <c r="E525" s="57">
        <f>'MIROC(hires) (Wetter)'!N95</f>
        <v>22.221999999999998</v>
      </c>
      <c r="F525" s="57">
        <f>'MIROC(hires) (Wetter)'!T95</f>
        <v>62.362812499999997</v>
      </c>
      <c r="G525" s="57">
        <f>'MIROC(hires) (Wetter)'!L95</f>
        <v>594.45000000000016</v>
      </c>
      <c r="H525" s="146">
        <f t="shared" si="764"/>
        <v>2007</v>
      </c>
      <c r="I525" s="141" t="str">
        <f t="shared" si="765"/>
        <v>Pile No 243 @ Berth 107</v>
      </c>
      <c r="J525" s="205" t="str">
        <f t="shared" si="766"/>
        <v>splash</v>
      </c>
      <c r="K525" s="212">
        <f t="shared" si="767"/>
        <v>1</v>
      </c>
      <c r="L525" s="146" t="str">
        <f t="shared" si="768"/>
        <v>C1</v>
      </c>
      <c r="M525" s="146" t="str">
        <f t="shared" si="769"/>
        <v>CB4</v>
      </c>
      <c r="N525" s="146" t="str">
        <f t="shared" si="770"/>
        <v>CL5</v>
      </c>
      <c r="O525" s="146">
        <f t="shared" si="771"/>
        <v>0</v>
      </c>
      <c r="P525" s="146">
        <f t="shared" si="772"/>
        <v>50</v>
      </c>
      <c r="Q525" s="146">
        <f t="shared" si="773"/>
        <v>1200</v>
      </c>
      <c r="R525" s="146">
        <f t="shared" si="774"/>
        <v>60</v>
      </c>
      <c r="S525" s="146">
        <f t="shared" si="775"/>
        <v>0.37</v>
      </c>
      <c r="T525" s="146">
        <f t="shared" si="776"/>
        <v>310</v>
      </c>
      <c r="U525" s="205"/>
      <c r="V525" s="237">
        <f t="shared" si="794"/>
        <v>8.6079586908904451E-2</v>
      </c>
      <c r="W525" s="214">
        <f t="shared" si="795"/>
        <v>3.1747532024092768</v>
      </c>
      <c r="X525" s="205"/>
      <c r="Y525" s="238">
        <f t="shared" si="796"/>
        <v>0.359896454781029</v>
      </c>
      <c r="Z525" s="214">
        <f t="shared" si="797"/>
        <v>1.2056531235164472</v>
      </c>
      <c r="AA525" s="205"/>
      <c r="AB525" s="207">
        <f>INDEX(Coefficients!$O$3:$O$7,MATCH(S525,Coefficients!$O$3:$O$7))</f>
        <v>0.3</v>
      </c>
      <c r="AC525" s="207">
        <f>INDEX(Coefficients!$O$3:$O$7,MATCH(S525,Coefficients!$O$3:$O$7)+1)</f>
        <v>0.4</v>
      </c>
      <c r="AD525" s="212">
        <f>INDEX(Coefficients!$P$3:$P$7,MATCH(S525,Coefficients!$O$3:$O$7))</f>
        <v>50</v>
      </c>
      <c r="AE525" s="212">
        <f>INDEX(Coefficients!$P$3:$P$7,MATCH(S525,Coefficients!$O$3:$O$7)+1)</f>
        <v>41.8</v>
      </c>
      <c r="AF525" s="212">
        <f t="shared" si="777"/>
        <v>44.26</v>
      </c>
      <c r="AG525" s="136">
        <f t="shared" si="778"/>
        <v>2067</v>
      </c>
      <c r="AH525" s="137">
        <f t="shared" si="779"/>
        <v>22.221999999999998</v>
      </c>
      <c r="AI525" s="207">
        <f t="shared" si="798"/>
        <v>1403.1130000000007</v>
      </c>
      <c r="AJ525" s="213">
        <f t="shared" si="799"/>
        <v>20.634014705882365</v>
      </c>
      <c r="AK525" s="136">
        <v>79</v>
      </c>
      <c r="AL525" s="137">
        <f t="shared" si="780"/>
        <v>62.362812499999997</v>
      </c>
      <c r="AM525" s="214">
        <f t="shared" si="781"/>
        <v>1.0400104502593699</v>
      </c>
      <c r="AN525" s="207">
        <f>INDEX(Coefficients!$K$3:$K$10,MATCH(S525,Coefficients!$K$3:$K$10))</f>
        <v>0.35</v>
      </c>
      <c r="AO525" s="207">
        <f>INDEX(Coefficients!$K$3:$K$10,MATCH(S525,Coefficients!$K$3:$K$10)+1)</f>
        <v>0.4</v>
      </c>
      <c r="AP525" s="207">
        <f>INDEX(Coefficients!$L$3:$L$10,MATCH(S525,Coefficients!$K$3:$K$10))</f>
        <v>0.19142307491680963</v>
      </c>
      <c r="AQ525" s="207">
        <f>INDEX(Coefficients!$L$3:$L$10,MATCH(S525,Coefficients!$K$3:$K$10)+1)</f>
        <v>0.35425563574488944</v>
      </c>
      <c r="AR525" s="214">
        <f>INDEX(Coefficients!$M$3:$M$10,MATCH(S525,Coefficients!$K$3:$K$10))</f>
        <v>0.20023799980895765</v>
      </c>
      <c r="AS525" s="214">
        <f>INDEX(Coefficients!$M$3:$M$10,MATCH(S525,Coefficients!$K$3:$K$10)+1)</f>
        <v>0.20987997823914079</v>
      </c>
      <c r="AT525" s="92">
        <f t="shared" si="800"/>
        <v>2.5655609924804158E-5</v>
      </c>
      <c r="AU525" s="140">
        <f t="shared" si="782"/>
        <v>0.20409479118103091</v>
      </c>
      <c r="AV525" s="215">
        <f t="shared" si="801"/>
        <v>1.0843683171259046E-5</v>
      </c>
      <c r="AW525" s="118">
        <f t="shared" si="802"/>
        <v>3.4219330740286706E-2</v>
      </c>
      <c r="AX525" s="136">
        <f t="shared" si="783"/>
        <v>0.71366705445737511</v>
      </c>
      <c r="AY525" s="205">
        <f t="shared" si="784"/>
        <v>84.741590689541354</v>
      </c>
      <c r="AZ525" s="137">
        <f t="shared" si="785"/>
        <v>594.45000000000016</v>
      </c>
      <c r="BA525" s="213">
        <f t="shared" si="803"/>
        <v>31955.549999999996</v>
      </c>
      <c r="BB525" s="228">
        <f t="shared" si="804"/>
        <v>8.9287566176470576E-4</v>
      </c>
      <c r="BC525" s="136" t="str">
        <f t="shared" si="786"/>
        <v>YES</v>
      </c>
      <c r="BD525" s="209">
        <f t="shared" si="787"/>
        <v>4.3039793454452226</v>
      </c>
      <c r="BE525" s="55">
        <f t="shared" si="788"/>
        <v>8.6079586908904451E-2</v>
      </c>
      <c r="BF525" s="126">
        <f t="shared" si="789"/>
        <v>3.1747532024092768</v>
      </c>
      <c r="BG525" s="46">
        <f t="shared" si="805"/>
        <v>-0.85695121507645688</v>
      </c>
      <c r="BH525" s="204">
        <f>VLOOKUP(M525,Coefficients!$E$4:$I$7,3)</f>
        <v>0.43099999999999999</v>
      </c>
      <c r="BI525" s="136">
        <f t="shared" si="806"/>
        <v>7.2999999999999995E-2</v>
      </c>
      <c r="BJ525" s="50">
        <f t="shared" si="807"/>
        <v>0.45094800469117685</v>
      </c>
      <c r="BK525" s="134">
        <f t="shared" si="808"/>
        <v>29.396679300733528</v>
      </c>
      <c r="BL525" s="46"/>
      <c r="CB525" s="205" t="str">
        <f t="shared" si="790"/>
        <v>splash</v>
      </c>
      <c r="CC525" s="212">
        <f t="shared" si="791"/>
        <v>1</v>
      </c>
      <c r="CD525" s="205">
        <f>IF(CB525="atmospheric",IF(CC525&gt;=1,Coefficients!$T$5,Coefficients!$T$4),Coefficients!$T$3)</f>
        <v>7.35</v>
      </c>
      <c r="CE525" s="136">
        <f>IF(S525&lt;Coefficients!$V$3,Coefficients!$X$3-(Coefficients!$X$4-Coefficients!$X$3)*(Coefficients!$V$3-S525)/(Coefficients!$V$4-Coefficients!$V$3),IF(S525&gt;Coefficients!$V$6,(Coefficients!$X$6-Coefficients!$X$5)*(S525-Coefficients!$V$6)/(Coefficients!$V$6-Coefficients!$V$5)+Coefficients!$X$6,VLOOKUP(S525,Coefficients!$V$3:$X$6,3)))</f>
        <v>5.1999999999999975</v>
      </c>
      <c r="CF525" s="119">
        <f t="shared" si="809"/>
        <v>1.6409601519999992E-4</v>
      </c>
      <c r="CG525" s="136">
        <f>VLOOKUP(CB525,Coefficients!$Z$4:$AD$7,4,FALSE)</f>
        <v>0.26500000000000001</v>
      </c>
      <c r="CH525" s="136">
        <f>VLOOKUP(CB525,Coefficients!$Z$4:$AD$7,2,FALSE)</f>
        <v>0.37</v>
      </c>
      <c r="CI525" s="214">
        <f t="shared" si="792"/>
        <v>6.6491682280702999</v>
      </c>
      <c r="CJ525" s="47">
        <f t="shared" si="793"/>
        <v>1.2056531235164472</v>
      </c>
      <c r="CK525" s="34">
        <v>3.35</v>
      </c>
      <c r="CL525" s="52">
        <f t="shared" si="810"/>
        <v>0.359896454781029</v>
      </c>
      <c r="CM525" s="204">
        <f>VLOOKUP(N525,Coefficients!$E$12:$I$16,3)</f>
        <v>6.0350000000000001</v>
      </c>
      <c r="CN525" s="205">
        <f t="shared" si="811"/>
        <v>7.2999999999999995E-2</v>
      </c>
      <c r="CO525" s="203">
        <f t="shared" si="812"/>
        <v>6.314318348750005</v>
      </c>
      <c r="CP525" s="189">
        <f t="shared" si="813"/>
        <v>411.62171596270724</v>
      </c>
      <c r="DV525" s="48">
        <f t="shared" si="763"/>
        <v>3.0979738157530187E-2</v>
      </c>
    </row>
    <row r="526" spans="1:126" s="135" customFormat="1" outlineLevel="1">
      <c r="A526" s="133"/>
      <c r="B526" s="56" t="s">
        <v>89</v>
      </c>
      <c r="C526" s="56" t="s">
        <v>196</v>
      </c>
      <c r="D526" s="56">
        <v>2068</v>
      </c>
      <c r="E526" s="57">
        <f>'MIROC(hires) (Wetter)'!N96</f>
        <v>22.267999999999997</v>
      </c>
      <c r="F526" s="57">
        <f>'MIROC(hires) (Wetter)'!T96</f>
        <v>62.360624999999999</v>
      </c>
      <c r="G526" s="57">
        <f>'MIROC(hires) (Wetter)'!L96</f>
        <v>598.30000000000018</v>
      </c>
      <c r="H526" s="146">
        <f t="shared" si="764"/>
        <v>2007</v>
      </c>
      <c r="I526" s="141" t="str">
        <f t="shared" si="765"/>
        <v>Pile No 243 @ Berth 107</v>
      </c>
      <c r="J526" s="205" t="str">
        <f t="shared" si="766"/>
        <v>splash</v>
      </c>
      <c r="K526" s="212">
        <f t="shared" si="767"/>
        <v>1</v>
      </c>
      <c r="L526" s="146" t="str">
        <f t="shared" si="768"/>
        <v>C1</v>
      </c>
      <c r="M526" s="146" t="str">
        <f t="shared" si="769"/>
        <v>CB4</v>
      </c>
      <c r="N526" s="146" t="str">
        <f t="shared" si="770"/>
        <v>CL5</v>
      </c>
      <c r="O526" s="146">
        <f t="shared" si="771"/>
        <v>0</v>
      </c>
      <c r="P526" s="146">
        <f t="shared" si="772"/>
        <v>50</v>
      </c>
      <c r="Q526" s="146">
        <f t="shared" si="773"/>
        <v>1200</v>
      </c>
      <c r="R526" s="146">
        <f t="shared" si="774"/>
        <v>60</v>
      </c>
      <c r="S526" s="146">
        <f t="shared" si="775"/>
        <v>0.37</v>
      </c>
      <c r="T526" s="146">
        <f t="shared" si="776"/>
        <v>310</v>
      </c>
      <c r="U526" s="205"/>
      <c r="V526" s="237">
        <f t="shared" si="794"/>
        <v>8.6663825951859425E-2</v>
      </c>
      <c r="W526" s="214">
        <f t="shared" si="795"/>
        <v>3.2039651545570251</v>
      </c>
      <c r="X526" s="205"/>
      <c r="Y526" s="238">
        <f t="shared" si="796"/>
        <v>0.36483895319168902</v>
      </c>
      <c r="Z526" s="214">
        <f t="shared" si="797"/>
        <v>1.2222104931921582</v>
      </c>
      <c r="AA526" s="205"/>
      <c r="AB526" s="207">
        <f>INDEX(Coefficients!$O$3:$O$7,MATCH(S526,Coefficients!$O$3:$O$7))</f>
        <v>0.3</v>
      </c>
      <c r="AC526" s="207">
        <f>INDEX(Coefficients!$O$3:$O$7,MATCH(S526,Coefficients!$O$3:$O$7)+1)</f>
        <v>0.4</v>
      </c>
      <c r="AD526" s="212">
        <f>INDEX(Coefficients!$P$3:$P$7,MATCH(S526,Coefficients!$O$3:$O$7))</f>
        <v>50</v>
      </c>
      <c r="AE526" s="212">
        <f>INDEX(Coefficients!$P$3:$P$7,MATCH(S526,Coefficients!$O$3:$O$7)+1)</f>
        <v>41.8</v>
      </c>
      <c r="AF526" s="212">
        <f t="shared" si="777"/>
        <v>44.26</v>
      </c>
      <c r="AG526" s="136">
        <f t="shared" si="778"/>
        <v>2068</v>
      </c>
      <c r="AH526" s="137">
        <f t="shared" si="779"/>
        <v>22.267999999999997</v>
      </c>
      <c r="AI526" s="207">
        <f t="shared" si="798"/>
        <v>1425.3810000000008</v>
      </c>
      <c r="AJ526" s="213">
        <f t="shared" si="799"/>
        <v>20.657695652173924</v>
      </c>
      <c r="AK526" s="136">
        <v>80</v>
      </c>
      <c r="AL526" s="137">
        <f t="shared" si="780"/>
        <v>62.360624999999999</v>
      </c>
      <c r="AM526" s="214">
        <f t="shared" si="781"/>
        <v>1.0415320762147731</v>
      </c>
      <c r="AN526" s="207">
        <f>INDEX(Coefficients!$K$3:$K$10,MATCH(S526,Coefficients!$K$3:$K$10))</f>
        <v>0.35</v>
      </c>
      <c r="AO526" s="207">
        <f>INDEX(Coefficients!$K$3:$K$10,MATCH(S526,Coefficients!$K$3:$K$10)+1)</f>
        <v>0.4</v>
      </c>
      <c r="AP526" s="207">
        <f>INDEX(Coefficients!$L$3:$L$10,MATCH(S526,Coefficients!$K$3:$K$10))</f>
        <v>0.19142307491680963</v>
      </c>
      <c r="AQ526" s="207">
        <f>INDEX(Coefficients!$L$3:$L$10,MATCH(S526,Coefficients!$K$3:$K$10)+1)</f>
        <v>0.35425563574488944</v>
      </c>
      <c r="AR526" s="214">
        <f>INDEX(Coefficients!$M$3:$M$10,MATCH(S526,Coefficients!$K$3:$K$10))</f>
        <v>0.20023799980895765</v>
      </c>
      <c r="AS526" s="214">
        <f>INDEX(Coefficients!$M$3:$M$10,MATCH(S526,Coefficients!$K$3:$K$10)+1)</f>
        <v>0.20987997823914079</v>
      </c>
      <c r="AT526" s="92">
        <f t="shared" si="800"/>
        <v>2.5655609924804158E-5</v>
      </c>
      <c r="AU526" s="140">
        <f t="shared" si="782"/>
        <v>0.20409479118103091</v>
      </c>
      <c r="AV526" s="215">
        <f t="shared" si="801"/>
        <v>1.0811422080675517E-5</v>
      </c>
      <c r="AW526" s="118">
        <f t="shared" si="802"/>
        <v>3.4117524655464332E-2</v>
      </c>
      <c r="AX526" s="136">
        <f t="shared" si="783"/>
        <v>0.71366705445737511</v>
      </c>
      <c r="AY526" s="205">
        <f t="shared" si="784"/>
        <v>84.741590689541354</v>
      </c>
      <c r="AZ526" s="137">
        <f t="shared" si="785"/>
        <v>598.30000000000018</v>
      </c>
      <c r="BA526" s="213">
        <f t="shared" si="803"/>
        <v>32553.849999999995</v>
      </c>
      <c r="BB526" s="228">
        <f t="shared" si="804"/>
        <v>8.9641036231884045E-4</v>
      </c>
      <c r="BC526" s="136" t="str">
        <f t="shared" si="786"/>
        <v>YES</v>
      </c>
      <c r="BD526" s="209">
        <f t="shared" si="787"/>
        <v>4.3331912975929709</v>
      </c>
      <c r="BE526" s="55">
        <f t="shared" si="788"/>
        <v>8.6663825951859425E-2</v>
      </c>
      <c r="BF526" s="126">
        <f t="shared" si="789"/>
        <v>3.2039651545570251</v>
      </c>
      <c r="BG526" s="46">
        <f t="shared" si="805"/>
        <v>-0.85760671838266411</v>
      </c>
      <c r="BH526" s="204">
        <f>VLOOKUP(M526,Coefficients!$E$4:$I$7,3)</f>
        <v>0.43099999999999999</v>
      </c>
      <c r="BI526" s="136">
        <f t="shared" si="806"/>
        <v>7.2999999999999995E-2</v>
      </c>
      <c r="BJ526" s="50">
        <f t="shared" si="807"/>
        <v>0.45169307830434818</v>
      </c>
      <c r="BK526" s="134">
        <f t="shared" si="808"/>
        <v>29.848372379037876</v>
      </c>
      <c r="BL526" s="46"/>
      <c r="CB526" s="205" t="str">
        <f t="shared" si="790"/>
        <v>splash</v>
      </c>
      <c r="CC526" s="212">
        <f t="shared" si="791"/>
        <v>1</v>
      </c>
      <c r="CD526" s="205">
        <f>IF(CB526="atmospheric",IF(CC526&gt;=1,Coefficients!$T$5,Coefficients!$T$4),Coefficients!$T$3)</f>
        <v>7.35</v>
      </c>
      <c r="CE526" s="136">
        <f>IF(S526&lt;Coefficients!$V$3,Coefficients!$X$3-(Coefficients!$X$4-Coefficients!$X$3)*(Coefficients!$V$3-S526)/(Coefficients!$V$4-Coefficients!$V$3),IF(S526&gt;Coefficients!$V$6,(Coefficients!$X$6-Coefficients!$X$5)*(S526-Coefficients!$V$6)/(Coefficients!$V$6-Coefficients!$V$5)+Coefficients!$X$6,VLOOKUP(S526,Coefficients!$V$3:$X$6,3)))</f>
        <v>5.1999999999999975</v>
      </c>
      <c r="CF526" s="119">
        <f t="shared" si="809"/>
        <v>1.6409601519999992E-4</v>
      </c>
      <c r="CG526" s="136">
        <f>VLOOKUP(CB526,Coefficients!$Z$4:$AD$7,4,FALSE)</f>
        <v>0.26500000000000001</v>
      </c>
      <c r="CH526" s="136">
        <f>VLOOKUP(CB526,Coefficients!$Z$4:$AD$7,2,FALSE)</f>
        <v>0.37</v>
      </c>
      <c r="CI526" s="214">
        <f t="shared" si="792"/>
        <v>6.6481668818368282</v>
      </c>
      <c r="CJ526" s="47">
        <f t="shared" si="793"/>
        <v>1.2222104931921582</v>
      </c>
      <c r="CK526" s="34">
        <v>3.35</v>
      </c>
      <c r="CL526" s="52">
        <f t="shared" si="810"/>
        <v>0.36483895319168902</v>
      </c>
      <c r="CM526" s="204">
        <f>VLOOKUP(N526,Coefficients!$E$12:$I$16,3)</f>
        <v>6.0350000000000001</v>
      </c>
      <c r="CN526" s="205">
        <f t="shared" si="811"/>
        <v>7.2999999999999995E-2</v>
      </c>
      <c r="CO526" s="203">
        <f t="shared" si="812"/>
        <v>6.3247511080434835</v>
      </c>
      <c r="CP526" s="189">
        <f t="shared" si="813"/>
        <v>417.94646707075071</v>
      </c>
      <c r="DV526" s="48">
        <f t="shared" si="763"/>
        <v>3.1618339539863122E-2</v>
      </c>
    </row>
    <row r="527" spans="1:126" s="135" customFormat="1" outlineLevel="1">
      <c r="A527" s="133"/>
      <c r="B527" s="56" t="s">
        <v>89</v>
      </c>
      <c r="C527" s="56" t="s">
        <v>196</v>
      </c>
      <c r="D527" s="56">
        <v>2069</v>
      </c>
      <c r="E527" s="57">
        <f>'MIROC(hires) (Wetter)'!N97</f>
        <v>22.313999999999997</v>
      </c>
      <c r="F527" s="57">
        <f>'MIROC(hires) (Wetter)'!T97</f>
        <v>62.358437500000001</v>
      </c>
      <c r="G527" s="57">
        <f>'MIROC(hires) (Wetter)'!L97</f>
        <v>602.1500000000002</v>
      </c>
      <c r="H527" s="146">
        <f t="shared" si="764"/>
        <v>2007</v>
      </c>
      <c r="I527" s="141" t="str">
        <f t="shared" si="765"/>
        <v>Pile No 243 @ Berth 107</v>
      </c>
      <c r="J527" s="205" t="str">
        <f t="shared" si="766"/>
        <v>splash</v>
      </c>
      <c r="K527" s="212">
        <f t="shared" si="767"/>
        <v>1</v>
      </c>
      <c r="L527" s="146" t="str">
        <f t="shared" si="768"/>
        <v>C1</v>
      </c>
      <c r="M527" s="146" t="str">
        <f t="shared" si="769"/>
        <v>CB4</v>
      </c>
      <c r="N527" s="146" t="str">
        <f t="shared" si="770"/>
        <v>CL5</v>
      </c>
      <c r="O527" s="146">
        <f t="shared" si="771"/>
        <v>0</v>
      </c>
      <c r="P527" s="146">
        <f t="shared" si="772"/>
        <v>50</v>
      </c>
      <c r="Q527" s="146">
        <f t="shared" si="773"/>
        <v>1200</v>
      </c>
      <c r="R527" s="146">
        <f t="shared" si="774"/>
        <v>60</v>
      </c>
      <c r="S527" s="146">
        <f t="shared" si="775"/>
        <v>0.37</v>
      </c>
      <c r="T527" s="146">
        <f t="shared" si="776"/>
        <v>310</v>
      </c>
      <c r="U527" s="205"/>
      <c r="V527" s="237">
        <f t="shared" si="794"/>
        <v>8.724636519319974E-2</v>
      </c>
      <c r="W527" s="214">
        <f t="shared" si="795"/>
        <v>3.2330921166240412</v>
      </c>
      <c r="X527" s="205"/>
      <c r="Y527" s="238">
        <f t="shared" si="796"/>
        <v>0.36974309103027814</v>
      </c>
      <c r="Z527" s="214">
        <f t="shared" si="797"/>
        <v>1.2386393549514318</v>
      </c>
      <c r="AA527" s="205"/>
      <c r="AB527" s="207">
        <f>INDEX(Coefficients!$O$3:$O$7,MATCH(S527,Coefficients!$O$3:$O$7))</f>
        <v>0.3</v>
      </c>
      <c r="AC527" s="207">
        <f>INDEX(Coefficients!$O$3:$O$7,MATCH(S527,Coefficients!$O$3:$O$7)+1)</f>
        <v>0.4</v>
      </c>
      <c r="AD527" s="212">
        <f>INDEX(Coefficients!$P$3:$P$7,MATCH(S527,Coefficients!$O$3:$O$7))</f>
        <v>50</v>
      </c>
      <c r="AE527" s="212">
        <f>INDEX(Coefficients!$P$3:$P$7,MATCH(S527,Coefficients!$O$3:$O$7)+1)</f>
        <v>41.8</v>
      </c>
      <c r="AF527" s="212">
        <f t="shared" si="777"/>
        <v>44.26</v>
      </c>
      <c r="AG527" s="136">
        <f t="shared" si="778"/>
        <v>2069</v>
      </c>
      <c r="AH527" s="137">
        <f t="shared" si="779"/>
        <v>22.313999999999997</v>
      </c>
      <c r="AI527" s="207">
        <f t="shared" si="798"/>
        <v>1447.6950000000008</v>
      </c>
      <c r="AJ527" s="213">
        <f t="shared" si="799"/>
        <v>20.681357142857156</v>
      </c>
      <c r="AK527" s="136">
        <v>81</v>
      </c>
      <c r="AL527" s="137">
        <f t="shared" si="780"/>
        <v>62.358437500000001</v>
      </c>
      <c r="AM527" s="214">
        <f t="shared" si="781"/>
        <v>1.0430544299447355</v>
      </c>
      <c r="AN527" s="207">
        <f>INDEX(Coefficients!$K$3:$K$10,MATCH(S527,Coefficients!$K$3:$K$10))</f>
        <v>0.35</v>
      </c>
      <c r="AO527" s="207">
        <f>INDEX(Coefficients!$K$3:$K$10,MATCH(S527,Coefficients!$K$3:$K$10)+1)</f>
        <v>0.4</v>
      </c>
      <c r="AP527" s="207">
        <f>INDEX(Coefficients!$L$3:$L$10,MATCH(S527,Coefficients!$K$3:$K$10))</f>
        <v>0.19142307491680963</v>
      </c>
      <c r="AQ527" s="207">
        <f>INDEX(Coefficients!$L$3:$L$10,MATCH(S527,Coefficients!$K$3:$K$10)+1)</f>
        <v>0.35425563574488944</v>
      </c>
      <c r="AR527" s="214">
        <f>INDEX(Coefficients!$M$3:$M$10,MATCH(S527,Coefficients!$K$3:$K$10))</f>
        <v>0.20023799980895765</v>
      </c>
      <c r="AS527" s="214">
        <f>INDEX(Coefficients!$M$3:$M$10,MATCH(S527,Coefficients!$K$3:$K$10)+1)</f>
        <v>0.20987997823914079</v>
      </c>
      <c r="AT527" s="92">
        <f t="shared" si="800"/>
        <v>2.5655609924804158E-5</v>
      </c>
      <c r="AU527" s="140">
        <f t="shared" si="782"/>
        <v>0.20409479118103091</v>
      </c>
      <c r="AV527" s="215">
        <f t="shared" si="801"/>
        <v>1.0779719114387686E-5</v>
      </c>
      <c r="AW527" s="118">
        <f t="shared" si="802"/>
        <v>3.4017479839351772E-2</v>
      </c>
      <c r="AX527" s="136">
        <f t="shared" si="783"/>
        <v>0.71366705445737511</v>
      </c>
      <c r="AY527" s="205">
        <f t="shared" si="784"/>
        <v>84.741590689541354</v>
      </c>
      <c r="AZ527" s="137">
        <f t="shared" si="785"/>
        <v>602.1500000000002</v>
      </c>
      <c r="BA527" s="213">
        <f t="shared" si="803"/>
        <v>33155.999999999993</v>
      </c>
      <c r="BB527" s="228">
        <f t="shared" si="804"/>
        <v>8.9994857142857126E-4</v>
      </c>
      <c r="BC527" s="136" t="str">
        <f t="shared" si="786"/>
        <v>YES</v>
      </c>
      <c r="BD527" s="209">
        <f t="shared" si="787"/>
        <v>4.362318259659987</v>
      </c>
      <c r="BE527" s="55">
        <f t="shared" si="788"/>
        <v>8.724636519319974E-2</v>
      </c>
      <c r="BF527" s="126">
        <f t="shared" si="789"/>
        <v>3.2330921166240412</v>
      </c>
      <c r="BG527" s="46">
        <f t="shared" si="805"/>
        <v>-0.8582452575277455</v>
      </c>
      <c r="BH527" s="204">
        <f>VLOOKUP(M527,Coefficients!$E$4:$I$7,3)</f>
        <v>0.43099999999999999</v>
      </c>
      <c r="BI527" s="136">
        <f t="shared" si="806"/>
        <v>7.2999999999999995E-2</v>
      </c>
      <c r="BJ527" s="50">
        <f t="shared" si="807"/>
        <v>0.45243753978571466</v>
      </c>
      <c r="BK527" s="134">
        <f t="shared" si="808"/>
        <v>30.300809918823592</v>
      </c>
      <c r="BL527" s="46"/>
      <c r="CB527" s="205" t="str">
        <f t="shared" si="790"/>
        <v>splash</v>
      </c>
      <c r="CC527" s="212">
        <f t="shared" si="791"/>
        <v>1</v>
      </c>
      <c r="CD527" s="205">
        <f>IF(CB527="atmospheric",IF(CC527&gt;=1,Coefficients!$T$5,Coefficients!$T$4),Coefficients!$T$3)</f>
        <v>7.35</v>
      </c>
      <c r="CE527" s="136">
        <f>IF(S527&lt;Coefficients!$V$3,Coefficients!$X$3-(Coefficients!$X$4-Coefficients!$X$3)*(Coefficients!$V$3-S527)/(Coefficients!$V$4-Coefficients!$V$3),IF(S527&gt;Coefficients!$V$6,(Coefficients!$X$6-Coefficients!$X$5)*(S527-Coefficients!$V$6)/(Coefficients!$V$6-Coefficients!$V$5)+Coefficients!$X$6,VLOOKUP(S527,Coefficients!$V$3:$X$6,3)))</f>
        <v>5.1999999999999975</v>
      </c>
      <c r="CF527" s="119">
        <f t="shared" si="809"/>
        <v>1.6409601519999992E-4</v>
      </c>
      <c r="CG527" s="136">
        <f>VLOOKUP(CB527,Coefficients!$Z$4:$AD$7,4,FALSE)</f>
        <v>0.26500000000000001</v>
      </c>
      <c r="CH527" s="136">
        <f>VLOOKUP(CB527,Coefficients!$Z$4:$AD$7,2,FALSE)</f>
        <v>0.37</v>
      </c>
      <c r="CI527" s="214">
        <f t="shared" si="792"/>
        <v>6.647162749723571</v>
      </c>
      <c r="CJ527" s="47">
        <f t="shared" si="793"/>
        <v>1.2386393549514318</v>
      </c>
      <c r="CK527" s="34">
        <v>3.35</v>
      </c>
      <c r="CL527" s="52">
        <f t="shared" si="810"/>
        <v>0.36974309103027814</v>
      </c>
      <c r="CM527" s="204">
        <f>VLOOKUP(N527,Coefficients!$E$12:$I$16,3)</f>
        <v>6.0350000000000001</v>
      </c>
      <c r="CN527" s="205">
        <f t="shared" si="811"/>
        <v>7.2999999999999995E-2</v>
      </c>
      <c r="CO527" s="203">
        <f t="shared" si="812"/>
        <v>6.3351752960714345</v>
      </c>
      <c r="CP527" s="189">
        <f t="shared" si="813"/>
        <v>424.28164236682215</v>
      </c>
      <c r="DV527" s="48">
        <f t="shared" si="763"/>
        <v>3.225874074769014E-2</v>
      </c>
    </row>
    <row r="528" spans="1:126" s="135" customFormat="1" outlineLevel="1">
      <c r="A528" s="133"/>
      <c r="B528" s="56" t="s">
        <v>89</v>
      </c>
      <c r="C528" s="56" t="s">
        <v>196</v>
      </c>
      <c r="D528" s="56">
        <v>2070</v>
      </c>
      <c r="E528" s="57">
        <f>'MIROC(hires) (Wetter)'!N98</f>
        <v>22.36</v>
      </c>
      <c r="F528" s="57">
        <f>'MIROC(hires) (Wetter)'!T98</f>
        <v>62.356250000000003</v>
      </c>
      <c r="G528" s="57">
        <f>'MIROC(hires) (Wetter)'!L98</f>
        <v>606</v>
      </c>
      <c r="H528" s="146">
        <f t="shared" si="764"/>
        <v>2007</v>
      </c>
      <c r="I528" s="141" t="str">
        <f t="shared" si="765"/>
        <v>Pile No 243 @ Berth 107</v>
      </c>
      <c r="J528" s="205" t="str">
        <f t="shared" si="766"/>
        <v>splash</v>
      </c>
      <c r="K528" s="212">
        <f t="shared" si="767"/>
        <v>1</v>
      </c>
      <c r="L528" s="146" t="str">
        <f t="shared" si="768"/>
        <v>C1</v>
      </c>
      <c r="M528" s="146" t="str">
        <f t="shared" si="769"/>
        <v>CB4</v>
      </c>
      <c r="N528" s="146" t="str">
        <f t="shared" si="770"/>
        <v>CL5</v>
      </c>
      <c r="O528" s="146">
        <f t="shared" si="771"/>
        <v>0</v>
      </c>
      <c r="P528" s="146">
        <f t="shared" si="772"/>
        <v>50</v>
      </c>
      <c r="Q528" s="146">
        <f t="shared" si="773"/>
        <v>1200</v>
      </c>
      <c r="R528" s="146">
        <f t="shared" si="774"/>
        <v>60</v>
      </c>
      <c r="S528" s="146">
        <f t="shared" si="775"/>
        <v>0.37</v>
      </c>
      <c r="T528" s="146">
        <f t="shared" si="776"/>
        <v>310</v>
      </c>
      <c r="U528" s="205"/>
      <c r="V528" s="237">
        <f t="shared" si="794"/>
        <v>8.7827261180460178E-2</v>
      </c>
      <c r="W528" s="214">
        <f t="shared" si="795"/>
        <v>3.262136915987063</v>
      </c>
      <c r="X528" s="205"/>
      <c r="Y528" s="238">
        <f t="shared" si="796"/>
        <v>0.37460949340992344</v>
      </c>
      <c r="Z528" s="214">
        <f t="shared" si="797"/>
        <v>1.2549418029232435</v>
      </c>
      <c r="AA528" s="205"/>
      <c r="AB528" s="207">
        <f>INDEX(Coefficients!$O$3:$O$7,MATCH(S528,Coefficients!$O$3:$O$7))</f>
        <v>0.3</v>
      </c>
      <c r="AC528" s="207">
        <f>INDEX(Coefficients!$O$3:$O$7,MATCH(S528,Coefficients!$O$3:$O$7)+1)</f>
        <v>0.4</v>
      </c>
      <c r="AD528" s="212">
        <f>INDEX(Coefficients!$P$3:$P$7,MATCH(S528,Coefficients!$O$3:$O$7))</f>
        <v>50</v>
      </c>
      <c r="AE528" s="212">
        <f>INDEX(Coefficients!$P$3:$P$7,MATCH(S528,Coefficients!$O$3:$O$7)+1)</f>
        <v>41.8</v>
      </c>
      <c r="AF528" s="212">
        <f t="shared" si="777"/>
        <v>44.26</v>
      </c>
      <c r="AG528" s="136">
        <f t="shared" si="778"/>
        <v>2070</v>
      </c>
      <c r="AH528" s="137">
        <f t="shared" si="779"/>
        <v>22.36</v>
      </c>
      <c r="AI528" s="207">
        <f t="shared" si="798"/>
        <v>1470.0550000000007</v>
      </c>
      <c r="AJ528" s="213">
        <f t="shared" si="799"/>
        <v>20.705000000000009</v>
      </c>
      <c r="AK528" s="136">
        <v>82</v>
      </c>
      <c r="AL528" s="137">
        <f t="shared" si="780"/>
        <v>62.356250000000003</v>
      </c>
      <c r="AM528" s="214">
        <f t="shared" si="781"/>
        <v>1.0445775617955921</v>
      </c>
      <c r="AN528" s="207">
        <f>INDEX(Coefficients!$K$3:$K$10,MATCH(S528,Coefficients!$K$3:$K$10))</f>
        <v>0.35</v>
      </c>
      <c r="AO528" s="207">
        <f>INDEX(Coefficients!$K$3:$K$10,MATCH(S528,Coefficients!$K$3:$K$10)+1)</f>
        <v>0.4</v>
      </c>
      <c r="AP528" s="207">
        <f>INDEX(Coefficients!$L$3:$L$10,MATCH(S528,Coefficients!$K$3:$K$10))</f>
        <v>0.19142307491680963</v>
      </c>
      <c r="AQ528" s="207">
        <f>INDEX(Coefficients!$L$3:$L$10,MATCH(S528,Coefficients!$K$3:$K$10)+1)</f>
        <v>0.35425563574488944</v>
      </c>
      <c r="AR528" s="214">
        <f>INDEX(Coefficients!$M$3:$M$10,MATCH(S528,Coefficients!$K$3:$K$10))</f>
        <v>0.20023799980895765</v>
      </c>
      <c r="AS528" s="214">
        <f>INDEX(Coefficients!$M$3:$M$10,MATCH(S528,Coefficients!$K$3:$K$10)+1)</f>
        <v>0.20987997823914079</v>
      </c>
      <c r="AT528" s="92">
        <f t="shared" si="800"/>
        <v>2.5655609924804158E-5</v>
      </c>
      <c r="AU528" s="140">
        <f t="shared" si="782"/>
        <v>0.20409479118103091</v>
      </c>
      <c r="AV528" s="215">
        <f t="shared" si="801"/>
        <v>1.0748556847799731E-5</v>
      </c>
      <c r="AW528" s="118">
        <f t="shared" si="802"/>
        <v>3.3919141305280939E-2</v>
      </c>
      <c r="AX528" s="136">
        <f t="shared" si="783"/>
        <v>0.71366705445737511</v>
      </c>
      <c r="AY528" s="205">
        <f t="shared" si="784"/>
        <v>84.741590689541354</v>
      </c>
      <c r="AZ528" s="137">
        <f t="shared" si="785"/>
        <v>606</v>
      </c>
      <c r="BA528" s="213">
        <f t="shared" si="803"/>
        <v>33761.999999999993</v>
      </c>
      <c r="BB528" s="228">
        <f t="shared" si="804"/>
        <v>9.0349014084507016E-4</v>
      </c>
      <c r="BC528" s="136" t="str">
        <f t="shared" si="786"/>
        <v>YES</v>
      </c>
      <c r="BD528" s="209">
        <f t="shared" si="787"/>
        <v>4.3913630590230088</v>
      </c>
      <c r="BE528" s="55">
        <f t="shared" si="788"/>
        <v>8.7827261180460178E-2</v>
      </c>
      <c r="BF528" s="126">
        <f t="shared" si="789"/>
        <v>3.262136915987063</v>
      </c>
      <c r="BG528" s="46">
        <f t="shared" si="805"/>
        <v>-0.85886745721002666</v>
      </c>
      <c r="BH528" s="204">
        <f>VLOOKUP(M528,Coefficients!$E$4:$I$7,3)</f>
        <v>0.43099999999999999</v>
      </c>
      <c r="BI528" s="136">
        <f t="shared" si="806"/>
        <v>7.2999999999999995E-2</v>
      </c>
      <c r="BJ528" s="50">
        <f t="shared" si="807"/>
        <v>0.45318141500000031</v>
      </c>
      <c r="BK528" s="134">
        <f t="shared" si="808"/>
        <v>30.753991333823592</v>
      </c>
      <c r="BL528" s="46"/>
      <c r="CB528" s="205" t="str">
        <f t="shared" si="790"/>
        <v>splash</v>
      </c>
      <c r="CC528" s="212">
        <f t="shared" si="791"/>
        <v>1</v>
      </c>
      <c r="CD528" s="205">
        <f>IF(CB528="atmospheric",IF(CC528&gt;=1,Coefficients!$T$5,Coefficients!$T$4),Coefficients!$T$3)</f>
        <v>7.35</v>
      </c>
      <c r="CE528" s="136">
        <f>IF(S528&lt;Coefficients!$V$3,Coefficients!$X$3-(Coefficients!$X$4-Coefficients!$X$3)*(Coefficients!$V$3-S528)/(Coefficients!$V$4-Coefficients!$V$3),IF(S528&gt;Coefficients!$V$6,(Coefficients!$X$6-Coefficients!$X$5)*(S528-Coefficients!$V$6)/(Coefficients!$V$6-Coefficients!$V$5)+Coefficients!$X$6,VLOOKUP(S528,Coefficients!$V$3:$X$6,3)))</f>
        <v>5.1999999999999975</v>
      </c>
      <c r="CF528" s="119">
        <f t="shared" si="809"/>
        <v>1.6409601519999992E-4</v>
      </c>
      <c r="CG528" s="136">
        <f>VLOOKUP(CB528,Coefficients!$Z$4:$AD$7,4,FALSE)</f>
        <v>0.26500000000000001</v>
      </c>
      <c r="CH528" s="136">
        <f>VLOOKUP(CB528,Coefficients!$Z$4:$AD$7,2,FALSE)</f>
        <v>0.37</v>
      </c>
      <c r="CI528" s="214">
        <f t="shared" si="792"/>
        <v>6.6461560094307401</v>
      </c>
      <c r="CJ528" s="47">
        <f t="shared" si="793"/>
        <v>1.2549418029232435</v>
      </c>
      <c r="CK528" s="34">
        <v>3.35</v>
      </c>
      <c r="CL528" s="52">
        <f t="shared" si="810"/>
        <v>0.37460949340992344</v>
      </c>
      <c r="CM528" s="204">
        <f>VLOOKUP(N528,Coefficients!$E$12:$I$16,3)</f>
        <v>6.0350000000000001</v>
      </c>
      <c r="CN528" s="205">
        <f t="shared" si="811"/>
        <v>7.2999999999999995E-2</v>
      </c>
      <c r="CO528" s="203">
        <f t="shared" si="812"/>
        <v>6.3455912750000047</v>
      </c>
      <c r="CP528" s="189">
        <f t="shared" si="813"/>
        <v>430.62723364182216</v>
      </c>
      <c r="DV528" s="48">
        <f t="shared" si="763"/>
        <v>3.2900925818393226E-2</v>
      </c>
    </row>
    <row r="529" spans="2:126" s="38" customFormat="1">
      <c r="B529" s="65"/>
      <c r="C529" s="65"/>
      <c r="D529" s="65"/>
      <c r="E529" s="65"/>
      <c r="F529" s="65"/>
      <c r="G529" s="65"/>
      <c r="J529" s="199"/>
      <c r="K529" s="199"/>
      <c r="L529" s="54"/>
      <c r="M529" s="54"/>
      <c r="N529" s="54"/>
      <c r="O529" s="54"/>
      <c r="P529" s="54"/>
      <c r="Q529" s="54"/>
      <c r="R529" s="54"/>
      <c r="S529" s="54"/>
      <c r="T529" s="54"/>
      <c r="U529" s="206"/>
      <c r="V529" s="206"/>
      <c r="W529" s="206"/>
      <c r="X529" s="206"/>
      <c r="Y529" s="206"/>
      <c r="Z529" s="206"/>
      <c r="AA529" s="206"/>
      <c r="AB529" s="85"/>
      <c r="AC529" s="85"/>
      <c r="AD529" s="85"/>
      <c r="AE529" s="85"/>
      <c r="AF529" s="85"/>
      <c r="AG529" s="54"/>
      <c r="AH529" s="88"/>
      <c r="AI529" s="88"/>
      <c r="AJ529" s="88"/>
      <c r="AK529" s="54"/>
      <c r="AL529" s="85"/>
      <c r="AM529" s="90"/>
      <c r="AN529" s="88"/>
      <c r="AO529" s="88"/>
      <c r="AP529" s="88"/>
      <c r="AQ529" s="88"/>
      <c r="AR529" s="90"/>
      <c r="AS529" s="90"/>
      <c r="AT529" s="93"/>
      <c r="AU529" s="90"/>
      <c r="AV529" s="90"/>
      <c r="AW529" s="120"/>
      <c r="AX529" s="54"/>
      <c r="AY529" s="54"/>
      <c r="AZ529" s="88"/>
      <c r="BA529" s="88"/>
      <c r="BB529" s="121"/>
      <c r="BC529" s="54"/>
      <c r="BD529" s="54"/>
      <c r="BE529" s="53"/>
      <c r="BF529" s="53"/>
      <c r="BG529" s="66"/>
      <c r="BH529" s="66"/>
      <c r="BI529" s="66"/>
      <c r="BJ529" s="66"/>
      <c r="BK529" s="66"/>
      <c r="BL529" s="66"/>
      <c r="CC529" s="54"/>
      <c r="CD529" s="54"/>
      <c r="CE529" s="54"/>
      <c r="CF529" s="121"/>
      <c r="CI529" s="90"/>
      <c r="CJ529" s="70"/>
      <c r="CK529" s="41"/>
      <c r="CL529" s="71"/>
      <c r="DV529" s="72"/>
    </row>
    <row r="530" spans="2:126" s="135" customFormat="1">
      <c r="B530" s="58"/>
      <c r="C530" s="58"/>
      <c r="D530" s="58"/>
      <c r="E530" s="58"/>
      <c r="F530" s="58"/>
      <c r="G530" s="58"/>
      <c r="J530" s="200"/>
      <c r="K530" s="200"/>
      <c r="L530" s="62"/>
      <c r="M530" s="62"/>
      <c r="N530" s="62"/>
      <c r="O530" s="62"/>
      <c r="P530" s="62"/>
      <c r="Q530" s="62"/>
      <c r="R530" s="62"/>
      <c r="S530" s="62"/>
      <c r="T530" s="62"/>
      <c r="U530" s="209"/>
      <c r="V530" s="209"/>
      <c r="W530" s="209"/>
      <c r="X530" s="209"/>
      <c r="Y530" s="209"/>
      <c r="Z530" s="209"/>
      <c r="AA530" s="209"/>
      <c r="AB530" s="86"/>
      <c r="AC530" s="86"/>
      <c r="AD530" s="86"/>
      <c r="AE530" s="86"/>
      <c r="AF530" s="86"/>
      <c r="AG530" s="62"/>
      <c r="AH530" s="89"/>
      <c r="AI530" s="89"/>
      <c r="AJ530" s="89"/>
      <c r="AK530" s="62"/>
      <c r="AL530" s="86"/>
      <c r="AM530" s="91"/>
      <c r="AN530" s="89"/>
      <c r="AO530" s="89"/>
      <c r="AP530" s="89"/>
      <c r="AQ530" s="89"/>
      <c r="AR530" s="91"/>
      <c r="AS530" s="91"/>
      <c r="AT530" s="94"/>
      <c r="AU530" s="91"/>
      <c r="AV530" s="91"/>
      <c r="AW530" s="123"/>
      <c r="AX530" s="62"/>
      <c r="AY530" s="62"/>
      <c r="AZ530" s="89"/>
      <c r="BA530" s="89"/>
      <c r="BB530" s="124"/>
      <c r="BC530" s="62"/>
      <c r="BD530" s="62"/>
      <c r="BE530" s="61"/>
      <c r="BF530" s="61"/>
      <c r="BG530" s="46"/>
      <c r="BH530" s="46"/>
      <c r="BI530" s="46"/>
      <c r="BJ530" s="46"/>
      <c r="BK530" s="46"/>
      <c r="BL530" s="46"/>
      <c r="CC530" s="62"/>
      <c r="CD530" s="62"/>
      <c r="CE530" s="62"/>
      <c r="CF530" s="124"/>
      <c r="CI530" s="91"/>
      <c r="CJ530" s="47"/>
      <c r="CK530" s="34"/>
      <c r="CL530" s="63"/>
      <c r="DV530" s="64"/>
    </row>
    <row r="531" spans="2:126" s="135" customFormat="1">
      <c r="B531" s="58"/>
      <c r="C531" s="58"/>
      <c r="D531" s="58"/>
      <c r="E531" s="58"/>
      <c r="F531" s="58"/>
      <c r="G531" s="58"/>
      <c r="J531" s="200"/>
      <c r="K531" s="200"/>
      <c r="L531" s="62"/>
      <c r="M531" s="62"/>
      <c r="N531" s="62"/>
      <c r="O531" s="62"/>
      <c r="P531" s="62"/>
      <c r="Q531" s="62"/>
      <c r="R531" s="62"/>
      <c r="S531" s="62"/>
      <c r="T531" s="62"/>
      <c r="U531" s="209"/>
      <c r="V531" s="209"/>
      <c r="W531" s="209"/>
      <c r="X531" s="209"/>
      <c r="Y531" s="209"/>
      <c r="Z531" s="209"/>
      <c r="AA531" s="209"/>
      <c r="AB531" s="86"/>
      <c r="AC531" s="86"/>
      <c r="AD531" s="86"/>
      <c r="AE531" s="86"/>
      <c r="AF531" s="86"/>
      <c r="AG531" s="62"/>
      <c r="AH531" s="89"/>
      <c r="AI531" s="89"/>
      <c r="AJ531" s="89"/>
      <c r="AK531" s="62"/>
      <c r="AL531" s="86"/>
      <c r="AM531" s="91"/>
      <c r="AN531" s="89"/>
      <c r="AO531" s="89"/>
      <c r="AP531" s="89"/>
      <c r="AQ531" s="89"/>
      <c r="AR531" s="91"/>
      <c r="AS531" s="91"/>
      <c r="AT531" s="94"/>
      <c r="AU531" s="91"/>
      <c r="AV531" s="91"/>
      <c r="AW531" s="123"/>
      <c r="AX531" s="62"/>
      <c r="AY531" s="62"/>
      <c r="AZ531" s="89"/>
      <c r="BA531" s="89"/>
      <c r="BB531" s="124"/>
      <c r="BC531" s="62"/>
      <c r="BD531" s="62"/>
      <c r="BE531" s="61"/>
      <c r="BF531" s="61"/>
      <c r="BG531" s="46"/>
      <c r="BH531" s="46"/>
      <c r="BI531" s="46"/>
      <c r="BJ531" s="46"/>
      <c r="BK531" s="46"/>
      <c r="BL531" s="46"/>
      <c r="CC531" s="62"/>
      <c r="CD531" s="62"/>
      <c r="CE531" s="62"/>
      <c r="CF531" s="124"/>
      <c r="CI531" s="91"/>
      <c r="CJ531" s="47"/>
      <c r="CK531" s="34"/>
      <c r="CL531" s="63"/>
      <c r="DV531" s="64"/>
    </row>
    <row r="532" spans="2:126" s="135" customFormat="1">
      <c r="B532" s="58"/>
      <c r="C532" s="58"/>
      <c r="D532" s="58"/>
      <c r="E532" s="58"/>
      <c r="F532" s="58"/>
      <c r="G532" s="58"/>
      <c r="J532" s="200"/>
      <c r="K532" s="200"/>
      <c r="L532" s="62"/>
      <c r="M532" s="62"/>
      <c r="N532" s="62"/>
      <c r="O532" s="62"/>
      <c r="P532" s="62"/>
      <c r="Q532" s="62"/>
      <c r="R532" s="62"/>
      <c r="S532" s="62"/>
      <c r="T532" s="62"/>
      <c r="U532" s="209"/>
      <c r="V532" s="209"/>
      <c r="W532" s="209"/>
      <c r="X532" s="209"/>
      <c r="Y532" s="209"/>
      <c r="Z532" s="209"/>
      <c r="AA532" s="209"/>
      <c r="AB532" s="86"/>
      <c r="AC532" s="86"/>
      <c r="AD532" s="86"/>
      <c r="AE532" s="86"/>
      <c r="AF532" s="86"/>
      <c r="AG532" s="62"/>
      <c r="AH532" s="89"/>
      <c r="AI532" s="89"/>
      <c r="AJ532" s="89"/>
      <c r="AK532" s="62"/>
      <c r="AL532" s="86"/>
      <c r="AM532" s="91"/>
      <c r="AN532" s="89"/>
      <c r="AO532" s="89"/>
      <c r="AP532" s="89"/>
      <c r="AQ532" s="89"/>
      <c r="AR532" s="91"/>
      <c r="AS532" s="91"/>
      <c r="AT532" s="94"/>
      <c r="AU532" s="91"/>
      <c r="AV532" s="91"/>
      <c r="AW532" s="123"/>
      <c r="AX532" s="62"/>
      <c r="AY532" s="62"/>
      <c r="AZ532" s="89"/>
      <c r="BA532" s="89"/>
      <c r="BB532" s="124"/>
      <c r="BC532" s="62"/>
      <c r="BD532" s="62"/>
      <c r="BE532" s="61"/>
      <c r="BF532" s="61"/>
      <c r="BG532" s="46"/>
      <c r="BH532" s="46"/>
      <c r="BI532" s="46"/>
      <c r="BJ532" s="46"/>
      <c r="BK532" s="46"/>
      <c r="BL532" s="46"/>
      <c r="CC532" s="62"/>
      <c r="CD532" s="62"/>
      <c r="CE532" s="62"/>
      <c r="CF532" s="124"/>
      <c r="CI532" s="91"/>
      <c r="CJ532" s="47"/>
      <c r="CK532" s="34"/>
      <c r="CL532" s="63"/>
      <c r="DV532" s="64"/>
    </row>
    <row r="533" spans="2:126" s="135" customFormat="1">
      <c r="B533" s="58"/>
      <c r="C533" s="58"/>
      <c r="D533" s="58"/>
      <c r="E533" s="58"/>
      <c r="F533" s="58"/>
      <c r="G533" s="58"/>
      <c r="J533" s="200"/>
      <c r="K533" s="200"/>
      <c r="L533" s="62"/>
      <c r="M533" s="62"/>
      <c r="N533" s="62"/>
      <c r="O533" s="62"/>
      <c r="P533" s="62"/>
      <c r="Q533" s="62"/>
      <c r="R533" s="62"/>
      <c r="S533" s="62"/>
      <c r="T533" s="62"/>
      <c r="U533" s="209"/>
      <c r="V533" s="209"/>
      <c r="W533" s="209"/>
      <c r="X533" s="209"/>
      <c r="Y533" s="209"/>
      <c r="Z533" s="209"/>
      <c r="AA533" s="209"/>
      <c r="AB533" s="86"/>
      <c r="AC533" s="86"/>
      <c r="AD533" s="86"/>
      <c r="AE533" s="86"/>
      <c r="AF533" s="86"/>
      <c r="AG533" s="62"/>
      <c r="AH533" s="89"/>
      <c r="AI533" s="89"/>
      <c r="AJ533" s="89"/>
      <c r="AK533" s="62"/>
      <c r="AL533" s="86"/>
      <c r="AM533" s="91"/>
      <c r="AN533" s="89"/>
      <c r="AO533" s="89"/>
      <c r="AP533" s="89"/>
      <c r="AQ533" s="89"/>
      <c r="AR533" s="91"/>
      <c r="AS533" s="91"/>
      <c r="AT533" s="94"/>
      <c r="AU533" s="91"/>
      <c r="AV533" s="91"/>
      <c r="AW533" s="123"/>
      <c r="AX533" s="62"/>
      <c r="AY533" s="62"/>
      <c r="AZ533" s="89"/>
      <c r="BA533" s="89"/>
      <c r="BB533" s="124"/>
      <c r="BC533" s="62"/>
      <c r="BD533" s="62"/>
      <c r="BE533" s="61"/>
      <c r="BF533" s="61"/>
      <c r="BG533" s="46"/>
      <c r="BH533" s="46"/>
      <c r="BI533" s="46"/>
      <c r="BJ533" s="46"/>
      <c r="BK533" s="46"/>
      <c r="BL533" s="46"/>
      <c r="CC533" s="62"/>
      <c r="CD533" s="62"/>
      <c r="CE533" s="62"/>
      <c r="CF533" s="124"/>
      <c r="CI533" s="91"/>
      <c r="CJ533" s="47"/>
      <c r="CK533" s="34"/>
      <c r="CL533" s="63"/>
      <c r="DV533" s="64"/>
    </row>
    <row r="534" spans="2:126" s="135" customFormat="1">
      <c r="B534" s="58"/>
      <c r="C534" s="58"/>
      <c r="D534" s="58"/>
      <c r="E534" s="58"/>
      <c r="F534" s="58"/>
      <c r="G534" s="58"/>
      <c r="J534" s="200"/>
      <c r="K534" s="200"/>
      <c r="L534" s="62"/>
      <c r="M534" s="62"/>
      <c r="N534" s="62"/>
      <c r="O534" s="62"/>
      <c r="P534" s="62"/>
      <c r="Q534" s="62"/>
      <c r="R534" s="62"/>
      <c r="S534" s="62"/>
      <c r="T534" s="62"/>
      <c r="U534" s="209"/>
      <c r="V534" s="209"/>
      <c r="W534" s="209"/>
      <c r="X534" s="209"/>
      <c r="Y534" s="209"/>
      <c r="Z534" s="209"/>
      <c r="AA534" s="209"/>
      <c r="AB534" s="86"/>
      <c r="AC534" s="86"/>
      <c r="AD534" s="86"/>
      <c r="AE534" s="86"/>
      <c r="AF534" s="86"/>
      <c r="AG534" s="62"/>
      <c r="AH534" s="89"/>
      <c r="AI534" s="89"/>
      <c r="AJ534" s="89"/>
      <c r="AK534" s="62"/>
      <c r="AL534" s="86"/>
      <c r="AM534" s="91"/>
      <c r="AN534" s="89"/>
      <c r="AO534" s="89"/>
      <c r="AP534" s="89"/>
      <c r="AQ534" s="89"/>
      <c r="AR534" s="91"/>
      <c r="AS534" s="91"/>
      <c r="AT534" s="94"/>
      <c r="AU534" s="91"/>
      <c r="AV534" s="91"/>
      <c r="AW534" s="123"/>
      <c r="AX534" s="62"/>
      <c r="AY534" s="62"/>
      <c r="AZ534" s="89"/>
      <c r="BA534" s="89"/>
      <c r="BB534" s="124"/>
      <c r="BC534" s="62"/>
      <c r="BD534" s="62"/>
      <c r="BE534" s="61"/>
      <c r="BF534" s="61"/>
      <c r="BG534" s="46"/>
      <c r="BH534" s="46"/>
      <c r="BI534" s="46"/>
      <c r="BJ534" s="46"/>
      <c r="BK534" s="46"/>
      <c r="BL534" s="46"/>
      <c r="CC534" s="62"/>
      <c r="CD534" s="62"/>
      <c r="CE534" s="62"/>
      <c r="CF534" s="124"/>
      <c r="CI534" s="91"/>
      <c r="CJ534" s="47"/>
      <c r="CK534" s="34"/>
      <c r="CL534" s="63"/>
      <c r="DV534" s="64"/>
    </row>
    <row r="535" spans="2:126" s="135" customFormat="1">
      <c r="B535" s="58"/>
      <c r="C535" s="58"/>
      <c r="D535" s="58"/>
      <c r="E535" s="58"/>
      <c r="F535" s="58"/>
      <c r="G535" s="58"/>
      <c r="J535" s="200"/>
      <c r="K535" s="200"/>
      <c r="L535" s="62"/>
      <c r="M535" s="62"/>
      <c r="N535" s="62"/>
      <c r="O535" s="62"/>
      <c r="P535" s="62"/>
      <c r="Q535" s="62"/>
      <c r="R535" s="62"/>
      <c r="S535" s="62"/>
      <c r="T535" s="62"/>
      <c r="U535" s="209"/>
      <c r="V535" s="209"/>
      <c r="W535" s="209"/>
      <c r="X535" s="209"/>
      <c r="Y535" s="209"/>
      <c r="Z535" s="209"/>
      <c r="AA535" s="209"/>
      <c r="AB535" s="86"/>
      <c r="AC535" s="86"/>
      <c r="AD535" s="86"/>
      <c r="AE535" s="86"/>
      <c r="AF535" s="86"/>
      <c r="AG535" s="62"/>
      <c r="AH535" s="89"/>
      <c r="AI535" s="89"/>
      <c r="AJ535" s="89"/>
      <c r="AK535" s="62"/>
      <c r="AL535" s="86"/>
      <c r="AM535" s="91"/>
      <c r="AN535" s="89"/>
      <c r="AO535" s="89"/>
      <c r="AP535" s="89"/>
      <c r="AQ535" s="89"/>
      <c r="AR535" s="91"/>
      <c r="AS535" s="91"/>
      <c r="AT535" s="94"/>
      <c r="AU535" s="91"/>
      <c r="AV535" s="91"/>
      <c r="AW535" s="123"/>
      <c r="AX535" s="62"/>
      <c r="AY535" s="62"/>
      <c r="AZ535" s="89"/>
      <c r="BA535" s="89"/>
      <c r="BB535" s="124"/>
      <c r="BC535" s="62"/>
      <c r="BD535" s="62"/>
      <c r="BE535" s="61"/>
      <c r="BF535" s="61"/>
      <c r="BG535" s="46"/>
      <c r="BH535" s="46"/>
      <c r="BI535" s="46"/>
      <c r="BJ535" s="46"/>
      <c r="BK535" s="46"/>
      <c r="BL535" s="46"/>
      <c r="CC535" s="62"/>
      <c r="CD535" s="62"/>
      <c r="CE535" s="62"/>
      <c r="CF535" s="124"/>
      <c r="CI535" s="91"/>
      <c r="CJ535" s="47"/>
      <c r="CK535" s="34"/>
      <c r="CL535" s="63"/>
      <c r="DV535" s="64"/>
    </row>
    <row r="536" spans="2:126" s="135" customFormat="1">
      <c r="B536" s="58"/>
      <c r="C536" s="58"/>
      <c r="D536" s="58"/>
      <c r="E536" s="58"/>
      <c r="F536" s="58"/>
      <c r="G536" s="58"/>
      <c r="J536" s="200"/>
      <c r="K536" s="200"/>
      <c r="L536" s="62"/>
      <c r="M536" s="62"/>
      <c r="N536" s="62"/>
      <c r="O536" s="62"/>
      <c r="P536" s="62"/>
      <c r="Q536" s="62"/>
      <c r="R536" s="62"/>
      <c r="S536" s="62"/>
      <c r="T536" s="62"/>
      <c r="U536" s="209"/>
      <c r="V536" s="209"/>
      <c r="W536" s="209"/>
      <c r="X536" s="209"/>
      <c r="Y536" s="209"/>
      <c r="Z536" s="209"/>
      <c r="AA536" s="209"/>
      <c r="AB536" s="86"/>
      <c r="AC536" s="86"/>
      <c r="AD536" s="86"/>
      <c r="AE536" s="86"/>
      <c r="AF536" s="86"/>
      <c r="AG536" s="62"/>
      <c r="AH536" s="89"/>
      <c r="AI536" s="89"/>
      <c r="AJ536" s="89"/>
      <c r="AK536" s="62"/>
      <c r="AL536" s="86"/>
      <c r="AM536" s="91"/>
      <c r="AN536" s="89"/>
      <c r="AO536" s="89"/>
      <c r="AP536" s="89"/>
      <c r="AQ536" s="89"/>
      <c r="AR536" s="91"/>
      <c r="AS536" s="91"/>
      <c r="AT536" s="94"/>
      <c r="AU536" s="91"/>
      <c r="AV536" s="91"/>
      <c r="AW536" s="123"/>
      <c r="AX536" s="62"/>
      <c r="AY536" s="62"/>
      <c r="AZ536" s="62"/>
      <c r="BA536" s="89"/>
      <c r="BB536" s="124"/>
      <c r="BC536" s="62"/>
      <c r="BD536" s="62"/>
      <c r="BE536" s="61"/>
      <c r="BF536" s="61"/>
      <c r="BG536" s="46"/>
      <c r="BH536" s="46"/>
      <c r="BI536" s="46"/>
      <c r="BJ536" s="46"/>
      <c r="BK536" s="46"/>
      <c r="BL536" s="46"/>
      <c r="CC536" s="62"/>
      <c r="CD536" s="62"/>
      <c r="CE536" s="62"/>
      <c r="CF536" s="124"/>
      <c r="CI536" s="91"/>
      <c r="CJ536" s="47"/>
      <c r="CK536" s="34"/>
      <c r="CL536" s="63"/>
      <c r="DV536" s="64"/>
    </row>
    <row r="537" spans="2:126" s="135" customFormat="1">
      <c r="B537" s="58"/>
      <c r="C537" s="58"/>
      <c r="D537" s="58"/>
      <c r="E537" s="58"/>
      <c r="F537" s="58"/>
      <c r="G537" s="58"/>
      <c r="J537" s="200"/>
      <c r="K537" s="200"/>
      <c r="L537" s="62"/>
      <c r="M537" s="62"/>
      <c r="N537" s="62"/>
      <c r="O537" s="62"/>
      <c r="P537" s="62"/>
      <c r="Q537" s="62"/>
      <c r="R537" s="62"/>
      <c r="S537" s="62"/>
      <c r="T537" s="62"/>
      <c r="U537" s="209"/>
      <c r="V537" s="209"/>
      <c r="W537" s="209"/>
      <c r="X537" s="209"/>
      <c r="Y537" s="209"/>
      <c r="Z537" s="209"/>
      <c r="AA537" s="209"/>
      <c r="AB537" s="86"/>
      <c r="AC537" s="86"/>
      <c r="AD537" s="86"/>
      <c r="AE537" s="86"/>
      <c r="AF537" s="86"/>
      <c r="AG537" s="62"/>
      <c r="AH537" s="89"/>
      <c r="AI537" s="89"/>
      <c r="AJ537" s="89"/>
      <c r="AK537" s="62"/>
      <c r="AL537" s="86"/>
      <c r="AM537" s="91"/>
      <c r="AN537" s="89"/>
      <c r="AO537" s="89"/>
      <c r="AP537" s="89"/>
      <c r="AQ537" s="89"/>
      <c r="AR537" s="91"/>
      <c r="AS537" s="91"/>
      <c r="AT537" s="94"/>
      <c r="AU537" s="91"/>
      <c r="AV537" s="91"/>
      <c r="AW537" s="123"/>
      <c r="AX537" s="62"/>
      <c r="AY537" s="62"/>
      <c r="AZ537" s="89"/>
      <c r="BA537" s="89"/>
      <c r="BB537" s="124"/>
      <c r="BC537" s="62"/>
      <c r="BD537" s="62"/>
      <c r="BE537" s="61"/>
      <c r="BF537" s="61"/>
      <c r="BG537" s="46"/>
      <c r="BH537" s="46"/>
      <c r="BI537" s="46"/>
      <c r="BJ537" s="46"/>
      <c r="BK537" s="46"/>
      <c r="BL537" s="46"/>
      <c r="CC537" s="62"/>
      <c r="CD537" s="62"/>
      <c r="CE537" s="62"/>
      <c r="CF537" s="124"/>
      <c r="CI537" s="91"/>
      <c r="CJ537" s="47"/>
      <c r="CK537" s="34"/>
      <c r="CL537" s="63"/>
      <c r="DV537" s="64"/>
    </row>
    <row r="538" spans="2:126" s="135" customFormat="1">
      <c r="B538" s="58"/>
      <c r="C538" s="58"/>
      <c r="D538" s="58"/>
      <c r="E538" s="58"/>
      <c r="F538" s="58"/>
      <c r="G538" s="58"/>
      <c r="J538" s="200"/>
      <c r="K538" s="200"/>
      <c r="L538" s="62"/>
      <c r="M538" s="62"/>
      <c r="N538" s="62"/>
      <c r="O538" s="62"/>
      <c r="P538" s="62"/>
      <c r="Q538" s="62"/>
      <c r="R538" s="62"/>
      <c r="S538" s="62"/>
      <c r="T538" s="62"/>
      <c r="U538" s="209"/>
      <c r="V538" s="209"/>
      <c r="W538" s="209"/>
      <c r="X538" s="209"/>
      <c r="Y538" s="209"/>
      <c r="Z538" s="209"/>
      <c r="AA538" s="209"/>
      <c r="AB538" s="86"/>
      <c r="AC538" s="86"/>
      <c r="AD538" s="86"/>
      <c r="AE538" s="86"/>
      <c r="AF538" s="86"/>
      <c r="AG538" s="62"/>
      <c r="AH538" s="89"/>
      <c r="AI538" s="89"/>
      <c r="AJ538" s="89"/>
      <c r="AK538" s="62"/>
      <c r="AL538" s="86"/>
      <c r="AM538" s="91"/>
      <c r="AN538" s="89"/>
      <c r="AO538" s="89"/>
      <c r="AP538" s="89"/>
      <c r="AQ538" s="89"/>
      <c r="AR538" s="91"/>
      <c r="AS538" s="91"/>
      <c r="AT538" s="94"/>
      <c r="AU538" s="91"/>
      <c r="AV538" s="91"/>
      <c r="AW538" s="123"/>
      <c r="AX538" s="62"/>
      <c r="AY538" s="62"/>
      <c r="AZ538" s="89"/>
      <c r="BA538" s="89"/>
      <c r="BB538" s="124"/>
      <c r="BC538" s="62"/>
      <c r="BD538" s="62"/>
      <c r="BE538" s="61"/>
      <c r="BF538" s="61"/>
      <c r="BG538" s="46"/>
      <c r="BH538" s="46"/>
      <c r="BI538" s="46"/>
      <c r="BJ538" s="46"/>
      <c r="BK538" s="46"/>
      <c r="BL538" s="46"/>
      <c r="CC538" s="62"/>
      <c r="CD538" s="62"/>
      <c r="CE538" s="62"/>
      <c r="CF538" s="124"/>
      <c r="CI538" s="91"/>
      <c r="CJ538" s="47"/>
      <c r="CK538" s="34"/>
      <c r="CL538" s="63"/>
      <c r="DV538" s="64"/>
    </row>
    <row r="539" spans="2:126" s="135" customFormat="1">
      <c r="B539" s="58"/>
      <c r="C539" s="58"/>
      <c r="D539" s="58"/>
      <c r="E539" s="58"/>
      <c r="F539" s="58"/>
      <c r="G539" s="58"/>
      <c r="J539" s="200"/>
      <c r="K539" s="200"/>
      <c r="L539" s="62"/>
      <c r="M539" s="62"/>
      <c r="N539" s="62"/>
      <c r="O539" s="62"/>
      <c r="P539" s="62"/>
      <c r="Q539" s="62"/>
      <c r="R539" s="62"/>
      <c r="S539" s="62"/>
      <c r="T539" s="62"/>
      <c r="U539" s="209"/>
      <c r="V539" s="209"/>
      <c r="W539" s="209"/>
      <c r="X539" s="209"/>
      <c r="Y539" s="209"/>
      <c r="Z539" s="209"/>
      <c r="AA539" s="209"/>
      <c r="AB539" s="86"/>
      <c r="AC539" s="86"/>
      <c r="AD539" s="86"/>
      <c r="AE539" s="86"/>
      <c r="AF539" s="86"/>
      <c r="AG539" s="62"/>
      <c r="AH539" s="89"/>
      <c r="AI539" s="89"/>
      <c r="AJ539" s="89"/>
      <c r="AK539" s="62"/>
      <c r="AL539" s="86"/>
      <c r="AM539" s="91"/>
      <c r="AN539" s="89"/>
      <c r="AO539" s="89"/>
      <c r="AP539" s="89"/>
      <c r="AQ539" s="89"/>
      <c r="AR539" s="91"/>
      <c r="AS539" s="91"/>
      <c r="AT539" s="94"/>
      <c r="AU539" s="91"/>
      <c r="AV539" s="91"/>
      <c r="AW539" s="123"/>
      <c r="AX539" s="62"/>
      <c r="AY539" s="62"/>
      <c r="AZ539" s="89"/>
      <c r="BA539" s="89"/>
      <c r="BB539" s="124"/>
      <c r="BC539" s="62"/>
      <c r="BD539" s="62"/>
      <c r="BE539" s="61"/>
      <c r="BF539" s="61"/>
      <c r="BG539" s="46"/>
      <c r="BH539" s="46"/>
      <c r="BI539" s="46"/>
      <c r="BJ539" s="46"/>
      <c r="BK539" s="46"/>
      <c r="BL539" s="46"/>
      <c r="CC539" s="62"/>
      <c r="CD539" s="62"/>
      <c r="CE539" s="62"/>
      <c r="CF539" s="124"/>
      <c r="CI539" s="91"/>
      <c r="CJ539" s="47"/>
      <c r="CK539" s="34"/>
      <c r="CL539" s="63"/>
      <c r="DV539" s="64"/>
    </row>
    <row r="540" spans="2:126" s="135" customFormat="1">
      <c r="B540" s="58"/>
      <c r="C540" s="58"/>
      <c r="D540" s="58"/>
      <c r="E540" s="58"/>
      <c r="F540" s="58"/>
      <c r="G540" s="58"/>
      <c r="J540" s="200"/>
      <c r="K540" s="200"/>
      <c r="L540" s="62"/>
      <c r="M540" s="62"/>
      <c r="N540" s="62"/>
      <c r="O540" s="62"/>
      <c r="P540" s="62"/>
      <c r="Q540" s="62"/>
      <c r="R540" s="62"/>
      <c r="S540" s="62"/>
      <c r="T540" s="62"/>
      <c r="U540" s="209"/>
      <c r="V540" s="209"/>
      <c r="W540" s="209"/>
      <c r="X540" s="209"/>
      <c r="Y540" s="209"/>
      <c r="Z540" s="209"/>
      <c r="AA540" s="209"/>
      <c r="AB540" s="86"/>
      <c r="AC540" s="86"/>
      <c r="AD540" s="86"/>
      <c r="AE540" s="86"/>
      <c r="AF540" s="86"/>
      <c r="AG540" s="62"/>
      <c r="AH540" s="89"/>
      <c r="AI540" s="89"/>
      <c r="AJ540" s="89"/>
      <c r="AK540" s="62"/>
      <c r="AL540" s="86"/>
      <c r="AM540" s="91"/>
      <c r="AN540" s="89"/>
      <c r="AO540" s="89"/>
      <c r="AP540" s="89"/>
      <c r="AQ540" s="89"/>
      <c r="AR540" s="91"/>
      <c r="AS540" s="91"/>
      <c r="AT540" s="94"/>
      <c r="AU540" s="91"/>
      <c r="AV540" s="91"/>
      <c r="AW540" s="123"/>
      <c r="AX540" s="62"/>
      <c r="AY540" s="62"/>
      <c r="AZ540" s="89"/>
      <c r="BA540" s="89"/>
      <c r="BB540" s="124"/>
      <c r="BC540" s="62"/>
      <c r="BD540" s="62"/>
      <c r="BE540" s="61"/>
      <c r="BF540" s="61"/>
      <c r="BG540" s="46"/>
      <c r="BH540" s="46"/>
      <c r="BI540" s="46"/>
      <c r="BJ540" s="46"/>
      <c r="BK540" s="46"/>
      <c r="BL540" s="46"/>
      <c r="CC540" s="62"/>
      <c r="CD540" s="62"/>
      <c r="CE540" s="62"/>
      <c r="CF540" s="124"/>
      <c r="CI540" s="91"/>
      <c r="CJ540" s="47"/>
      <c r="CK540" s="34"/>
      <c r="CL540" s="63"/>
      <c r="DV540" s="64"/>
    </row>
    <row r="541" spans="2:126" s="135" customFormat="1">
      <c r="B541" s="58"/>
      <c r="C541" s="58"/>
      <c r="D541" s="58"/>
      <c r="E541" s="58"/>
      <c r="F541" s="58"/>
      <c r="G541" s="58"/>
      <c r="J541" s="200"/>
      <c r="K541" s="200"/>
      <c r="L541" s="62"/>
      <c r="M541" s="62"/>
      <c r="N541" s="62"/>
      <c r="O541" s="62"/>
      <c r="P541" s="62"/>
      <c r="Q541" s="62"/>
      <c r="R541" s="62"/>
      <c r="S541" s="62"/>
      <c r="T541" s="62"/>
      <c r="U541" s="209"/>
      <c r="V541" s="209"/>
      <c r="W541" s="209"/>
      <c r="X541" s="209"/>
      <c r="Y541" s="209"/>
      <c r="Z541" s="209"/>
      <c r="AA541" s="209"/>
      <c r="AB541" s="86"/>
      <c r="AC541" s="86"/>
      <c r="AD541" s="86"/>
      <c r="AE541" s="86"/>
      <c r="AF541" s="86"/>
      <c r="AG541" s="62"/>
      <c r="AH541" s="89"/>
      <c r="AI541" s="89"/>
      <c r="AJ541" s="89"/>
      <c r="AK541" s="62"/>
      <c r="AL541" s="86"/>
      <c r="AM541" s="91"/>
      <c r="AN541" s="89"/>
      <c r="AO541" s="89"/>
      <c r="AP541" s="89"/>
      <c r="AQ541" s="89"/>
      <c r="AR541" s="91"/>
      <c r="AS541" s="91"/>
      <c r="AT541" s="94"/>
      <c r="AU541" s="91"/>
      <c r="AV541" s="91"/>
      <c r="AW541" s="123"/>
      <c r="AX541" s="62"/>
      <c r="AY541" s="62"/>
      <c r="AZ541" s="89"/>
      <c r="BA541" s="89"/>
      <c r="BB541" s="124"/>
      <c r="BC541" s="62"/>
      <c r="BD541" s="62"/>
      <c r="BE541" s="61"/>
      <c r="BF541" s="61"/>
      <c r="BG541" s="46"/>
      <c r="BH541" s="46"/>
      <c r="BI541" s="46"/>
      <c r="BJ541" s="46"/>
      <c r="BK541" s="46"/>
      <c r="BL541" s="46"/>
      <c r="CC541" s="62"/>
      <c r="CD541" s="62"/>
      <c r="CE541" s="62"/>
      <c r="CF541" s="124"/>
      <c r="CI541" s="91"/>
      <c r="CJ541" s="47"/>
      <c r="CK541" s="34"/>
      <c r="CL541" s="63"/>
      <c r="DV541" s="64"/>
    </row>
    <row r="542" spans="2:126" s="135" customFormat="1">
      <c r="B542" s="58"/>
      <c r="C542" s="58"/>
      <c r="D542" s="58"/>
      <c r="E542" s="58"/>
      <c r="F542" s="58"/>
      <c r="G542" s="58"/>
      <c r="J542" s="200"/>
      <c r="K542" s="200"/>
      <c r="L542" s="62"/>
      <c r="M542" s="62"/>
      <c r="N542" s="62"/>
      <c r="O542" s="62"/>
      <c r="P542" s="62"/>
      <c r="Q542" s="62"/>
      <c r="R542" s="62"/>
      <c r="S542" s="62"/>
      <c r="T542" s="62"/>
      <c r="U542" s="209"/>
      <c r="V542" s="209"/>
      <c r="W542" s="209"/>
      <c r="X542" s="209"/>
      <c r="Y542" s="209"/>
      <c r="Z542" s="209"/>
      <c r="AA542" s="209"/>
      <c r="AB542" s="86"/>
      <c r="AC542" s="86"/>
      <c r="AD542" s="86"/>
      <c r="AE542" s="86"/>
      <c r="AF542" s="86"/>
      <c r="AG542" s="62"/>
      <c r="AH542" s="89"/>
      <c r="AI542" s="89"/>
      <c r="AJ542" s="89"/>
      <c r="AK542" s="62"/>
      <c r="AL542" s="86"/>
      <c r="AM542" s="91"/>
      <c r="AN542" s="89"/>
      <c r="AO542" s="89"/>
      <c r="AP542" s="89"/>
      <c r="AQ542" s="89"/>
      <c r="AR542" s="91"/>
      <c r="AS542" s="91"/>
      <c r="AT542" s="94"/>
      <c r="AU542" s="91"/>
      <c r="AV542" s="91"/>
      <c r="AW542" s="123"/>
      <c r="AX542" s="62"/>
      <c r="AY542" s="62"/>
      <c r="AZ542" s="89"/>
      <c r="BA542" s="89"/>
      <c r="BB542" s="124"/>
      <c r="BC542" s="62"/>
      <c r="BD542" s="62"/>
      <c r="BE542" s="61"/>
      <c r="BF542" s="61"/>
      <c r="BG542" s="46"/>
      <c r="BH542" s="46"/>
      <c r="BI542" s="46"/>
      <c r="BJ542" s="46"/>
      <c r="BK542" s="46"/>
      <c r="BL542" s="46"/>
      <c r="CC542" s="62"/>
      <c r="CD542" s="62"/>
      <c r="CE542" s="62"/>
      <c r="CF542" s="124"/>
      <c r="CI542" s="91"/>
      <c r="CJ542" s="47"/>
      <c r="CK542" s="34"/>
      <c r="CL542" s="63"/>
      <c r="DV542" s="64"/>
    </row>
    <row r="543" spans="2:126" s="135" customFormat="1">
      <c r="B543" s="58"/>
      <c r="C543" s="58"/>
      <c r="D543" s="58"/>
      <c r="E543" s="58"/>
      <c r="F543" s="58"/>
      <c r="G543" s="58"/>
      <c r="J543" s="200"/>
      <c r="K543" s="200"/>
      <c r="L543" s="62"/>
      <c r="M543" s="62"/>
      <c r="N543" s="62"/>
      <c r="O543" s="62"/>
      <c r="P543" s="62"/>
      <c r="Q543" s="62"/>
      <c r="R543" s="62"/>
      <c r="S543" s="62"/>
      <c r="T543" s="62"/>
      <c r="U543" s="209"/>
      <c r="V543" s="209"/>
      <c r="W543" s="209"/>
      <c r="X543" s="209"/>
      <c r="Y543" s="209"/>
      <c r="Z543" s="209"/>
      <c r="AA543" s="209"/>
      <c r="AB543" s="86"/>
      <c r="AC543" s="86"/>
      <c r="AD543" s="86"/>
      <c r="AE543" s="86"/>
      <c r="AF543" s="86"/>
      <c r="AG543" s="62"/>
      <c r="AH543" s="89"/>
      <c r="AI543" s="89"/>
      <c r="AJ543" s="89"/>
      <c r="AK543" s="62"/>
      <c r="AL543" s="86"/>
      <c r="AM543" s="91"/>
      <c r="AN543" s="89"/>
      <c r="AO543" s="89"/>
      <c r="AP543" s="89"/>
      <c r="AQ543" s="89"/>
      <c r="AR543" s="91"/>
      <c r="AS543" s="91"/>
      <c r="AT543" s="94"/>
      <c r="AU543" s="91"/>
      <c r="AV543" s="91"/>
      <c r="AW543" s="123"/>
      <c r="AX543" s="62"/>
      <c r="AY543" s="62"/>
      <c r="AZ543" s="89"/>
      <c r="BA543" s="89"/>
      <c r="BB543" s="124"/>
      <c r="BC543" s="62"/>
      <c r="BD543" s="62"/>
      <c r="BE543" s="61"/>
      <c r="BF543" s="61"/>
      <c r="BG543" s="46"/>
      <c r="BH543" s="46"/>
      <c r="BI543" s="46"/>
      <c r="BJ543" s="46"/>
      <c r="BK543" s="46"/>
      <c r="BL543" s="46"/>
      <c r="CC543" s="62"/>
      <c r="CD543" s="62"/>
      <c r="CE543" s="62"/>
      <c r="CF543" s="124"/>
      <c r="CI543" s="91"/>
      <c r="CJ543" s="47"/>
      <c r="CK543" s="34"/>
      <c r="CL543" s="63"/>
      <c r="DV543" s="64"/>
    </row>
    <row r="544" spans="2:126" s="135" customFormat="1">
      <c r="B544" s="58"/>
      <c r="C544" s="58"/>
      <c r="D544" s="58"/>
      <c r="E544" s="58"/>
      <c r="F544" s="58"/>
      <c r="G544" s="58"/>
      <c r="J544" s="200"/>
      <c r="K544" s="200"/>
      <c r="L544" s="62"/>
      <c r="M544" s="62"/>
      <c r="N544" s="62"/>
      <c r="O544" s="62"/>
      <c r="P544" s="62"/>
      <c r="Q544" s="62"/>
      <c r="R544" s="62"/>
      <c r="S544" s="62"/>
      <c r="T544" s="62"/>
      <c r="U544" s="209"/>
      <c r="V544" s="209"/>
      <c r="W544" s="209"/>
      <c r="X544" s="209"/>
      <c r="Y544" s="209"/>
      <c r="Z544" s="209"/>
      <c r="AA544" s="209"/>
      <c r="AB544" s="86"/>
      <c r="AC544" s="86"/>
      <c r="AD544" s="86"/>
      <c r="AE544" s="86"/>
      <c r="AF544" s="86"/>
      <c r="AG544" s="62"/>
      <c r="AH544" s="89"/>
      <c r="AI544" s="89"/>
      <c r="AJ544" s="89"/>
      <c r="AK544" s="62"/>
      <c r="AL544" s="86"/>
      <c r="AM544" s="91"/>
      <c r="AN544" s="89"/>
      <c r="AO544" s="89"/>
      <c r="AP544" s="89"/>
      <c r="AQ544" s="89"/>
      <c r="AR544" s="91"/>
      <c r="AS544" s="91"/>
      <c r="AT544" s="94"/>
      <c r="AU544" s="91"/>
      <c r="AV544" s="91"/>
      <c r="AW544" s="123"/>
      <c r="AX544" s="62"/>
      <c r="AY544" s="62"/>
      <c r="AZ544" s="89"/>
      <c r="BA544" s="89"/>
      <c r="BB544" s="124"/>
      <c r="BC544" s="62"/>
      <c r="BD544" s="62"/>
      <c r="BE544" s="61"/>
      <c r="BF544" s="61"/>
      <c r="BG544" s="46"/>
      <c r="BH544" s="46"/>
      <c r="BI544" s="46"/>
      <c r="BJ544" s="46"/>
      <c r="BK544" s="46"/>
      <c r="BL544" s="46"/>
      <c r="CC544" s="62"/>
      <c r="CD544" s="62"/>
      <c r="CE544" s="62"/>
      <c r="CF544" s="124"/>
      <c r="CI544" s="91"/>
      <c r="CJ544" s="47"/>
      <c r="CK544" s="34"/>
      <c r="CL544" s="63"/>
      <c r="DV544" s="64"/>
    </row>
    <row r="545" spans="2:126" s="135" customFormat="1">
      <c r="B545" s="58"/>
      <c r="C545" s="58"/>
      <c r="D545" s="58"/>
      <c r="E545" s="58"/>
      <c r="F545" s="58"/>
      <c r="G545" s="58"/>
      <c r="J545" s="200"/>
      <c r="K545" s="200"/>
      <c r="L545" s="62"/>
      <c r="M545" s="62"/>
      <c r="N545" s="62"/>
      <c r="O545" s="62"/>
      <c r="P545" s="62"/>
      <c r="Q545" s="62"/>
      <c r="R545" s="62"/>
      <c r="S545" s="62"/>
      <c r="T545" s="62"/>
      <c r="U545" s="209"/>
      <c r="V545" s="209"/>
      <c r="W545" s="209"/>
      <c r="X545" s="209"/>
      <c r="Y545" s="209"/>
      <c r="Z545" s="209"/>
      <c r="AA545" s="209"/>
      <c r="AB545" s="86"/>
      <c r="AC545" s="86"/>
      <c r="AD545" s="86"/>
      <c r="AE545" s="86"/>
      <c r="AF545" s="86"/>
      <c r="AG545" s="62"/>
      <c r="AH545" s="89"/>
      <c r="AI545" s="89"/>
      <c r="AJ545" s="89"/>
      <c r="AK545" s="62"/>
      <c r="AL545" s="86"/>
      <c r="AM545" s="91"/>
      <c r="AN545" s="89"/>
      <c r="AO545" s="89"/>
      <c r="AP545" s="89"/>
      <c r="AQ545" s="89"/>
      <c r="AR545" s="91"/>
      <c r="AS545" s="91"/>
      <c r="AT545" s="94"/>
      <c r="AU545" s="91"/>
      <c r="AV545" s="91"/>
      <c r="AW545" s="123"/>
      <c r="AX545" s="62"/>
      <c r="AY545" s="62"/>
      <c r="AZ545" s="89"/>
      <c r="BA545" s="89"/>
      <c r="BB545" s="124"/>
      <c r="BC545" s="62"/>
      <c r="BD545" s="62"/>
      <c r="BE545" s="61"/>
      <c r="BF545" s="61"/>
      <c r="BG545" s="46"/>
      <c r="BH545" s="46"/>
      <c r="BI545" s="46"/>
      <c r="BJ545" s="46"/>
      <c r="BK545" s="46"/>
      <c r="BL545" s="46"/>
      <c r="CC545" s="62"/>
      <c r="CD545" s="62"/>
      <c r="CE545" s="62"/>
      <c r="CF545" s="124"/>
      <c r="CI545" s="91"/>
      <c r="CJ545" s="47"/>
      <c r="CK545" s="34"/>
      <c r="CL545" s="63"/>
      <c r="DV545" s="64"/>
    </row>
    <row r="546" spans="2:126" s="135" customFormat="1">
      <c r="B546" s="58"/>
      <c r="C546" s="58"/>
      <c r="D546" s="58"/>
      <c r="E546" s="58"/>
      <c r="F546" s="58"/>
      <c r="G546" s="58"/>
      <c r="J546" s="200"/>
      <c r="K546" s="200"/>
      <c r="L546" s="62"/>
      <c r="M546" s="62"/>
      <c r="N546" s="62"/>
      <c r="O546" s="62"/>
      <c r="P546" s="62"/>
      <c r="Q546" s="62"/>
      <c r="R546" s="62"/>
      <c r="S546" s="62"/>
      <c r="T546" s="62"/>
      <c r="U546" s="209"/>
      <c r="V546" s="209"/>
      <c r="W546" s="209"/>
      <c r="X546" s="209"/>
      <c r="Y546" s="209"/>
      <c r="Z546" s="209"/>
      <c r="AA546" s="209"/>
      <c r="AB546" s="86"/>
      <c r="AC546" s="86"/>
      <c r="AD546" s="86"/>
      <c r="AE546" s="86"/>
      <c r="AF546" s="86"/>
      <c r="AG546" s="62"/>
      <c r="AH546" s="89"/>
      <c r="AI546" s="89"/>
      <c r="AJ546" s="89"/>
      <c r="AK546" s="62"/>
      <c r="AL546" s="86"/>
      <c r="AM546" s="91"/>
      <c r="AN546" s="89"/>
      <c r="AO546" s="89"/>
      <c r="AP546" s="89"/>
      <c r="AQ546" s="89"/>
      <c r="AR546" s="91"/>
      <c r="AS546" s="91"/>
      <c r="AT546" s="94"/>
      <c r="AU546" s="91"/>
      <c r="AV546" s="91"/>
      <c r="AW546" s="123"/>
      <c r="AX546" s="62"/>
      <c r="AY546" s="62"/>
      <c r="AZ546" s="89"/>
      <c r="BA546" s="89"/>
      <c r="BB546" s="124"/>
      <c r="BC546" s="62"/>
      <c r="BD546" s="62"/>
      <c r="BE546" s="61"/>
      <c r="BF546" s="61"/>
      <c r="BG546" s="46"/>
      <c r="BH546" s="46"/>
      <c r="BI546" s="46"/>
      <c r="BJ546" s="46"/>
      <c r="BK546" s="46"/>
      <c r="BL546" s="46"/>
      <c r="CC546" s="62"/>
      <c r="CD546" s="62"/>
      <c r="CE546" s="62"/>
      <c r="CF546" s="124"/>
      <c r="CI546" s="91"/>
      <c r="CJ546" s="47"/>
      <c r="CK546" s="34"/>
      <c r="CL546" s="63"/>
      <c r="DV546" s="64"/>
    </row>
    <row r="547" spans="2:126" s="135" customFormat="1">
      <c r="B547" s="58"/>
      <c r="C547" s="58"/>
      <c r="D547" s="58"/>
      <c r="E547" s="58"/>
      <c r="F547" s="58"/>
      <c r="G547" s="58"/>
      <c r="J547" s="200"/>
      <c r="K547" s="200"/>
      <c r="L547" s="62"/>
      <c r="M547" s="62"/>
      <c r="N547" s="62"/>
      <c r="O547" s="62"/>
      <c r="P547" s="62"/>
      <c r="Q547" s="62"/>
      <c r="R547" s="62"/>
      <c r="S547" s="62"/>
      <c r="T547" s="62"/>
      <c r="U547" s="209"/>
      <c r="V547" s="209"/>
      <c r="W547" s="209"/>
      <c r="X547" s="209"/>
      <c r="Y547" s="209"/>
      <c r="Z547" s="209"/>
      <c r="AA547" s="209"/>
      <c r="AB547" s="86"/>
      <c r="AC547" s="86"/>
      <c r="AD547" s="86"/>
      <c r="AE547" s="86"/>
      <c r="AF547" s="86"/>
      <c r="AG547" s="62"/>
      <c r="AH547" s="89"/>
      <c r="AI547" s="89"/>
      <c r="AJ547" s="89"/>
      <c r="AK547" s="62"/>
      <c r="AL547" s="86"/>
      <c r="AM547" s="91"/>
      <c r="AN547" s="89"/>
      <c r="AO547" s="89"/>
      <c r="AP547" s="89"/>
      <c r="AQ547" s="89"/>
      <c r="AR547" s="91"/>
      <c r="AS547" s="91"/>
      <c r="AT547" s="94"/>
      <c r="AU547" s="91"/>
      <c r="AV547" s="91"/>
      <c r="AW547" s="123"/>
      <c r="AX547" s="62"/>
      <c r="AY547" s="62"/>
      <c r="AZ547" s="89"/>
      <c r="BA547" s="89"/>
      <c r="BB547" s="124"/>
      <c r="BC547" s="62"/>
      <c r="BD547" s="62"/>
      <c r="BE547" s="61"/>
      <c r="BF547" s="61"/>
      <c r="BG547" s="46"/>
      <c r="BH547" s="46"/>
      <c r="BI547" s="46"/>
      <c r="BJ547" s="46"/>
      <c r="BK547" s="46"/>
      <c r="BL547" s="46"/>
      <c r="CC547" s="62"/>
      <c r="CD547" s="62"/>
      <c r="CE547" s="62"/>
      <c r="CF547" s="124"/>
      <c r="CI547" s="91"/>
      <c r="CJ547" s="47"/>
      <c r="CK547" s="34"/>
      <c r="CL547" s="63"/>
      <c r="DV547" s="64"/>
    </row>
    <row r="548" spans="2:126" s="135" customFormat="1">
      <c r="B548" s="58"/>
      <c r="C548" s="58"/>
      <c r="D548" s="58"/>
      <c r="E548" s="58"/>
      <c r="F548" s="58"/>
      <c r="G548" s="58"/>
      <c r="J548" s="200"/>
      <c r="K548" s="200"/>
      <c r="L548" s="62"/>
      <c r="M548" s="62"/>
      <c r="N548" s="62"/>
      <c r="O548" s="62"/>
      <c r="P548" s="62"/>
      <c r="Q548" s="62"/>
      <c r="R548" s="62"/>
      <c r="S548" s="62"/>
      <c r="T548" s="62"/>
      <c r="U548" s="209"/>
      <c r="V548" s="209"/>
      <c r="W548" s="209"/>
      <c r="X548" s="209"/>
      <c r="Y548" s="209"/>
      <c r="Z548" s="209"/>
      <c r="AA548" s="209"/>
      <c r="AB548" s="86"/>
      <c r="AC548" s="86"/>
      <c r="AD548" s="86"/>
      <c r="AE548" s="86"/>
      <c r="AF548" s="86"/>
      <c r="AG548" s="62"/>
      <c r="AH548" s="89"/>
      <c r="AI548" s="89"/>
      <c r="AJ548" s="89"/>
      <c r="AK548" s="62"/>
      <c r="AL548" s="86"/>
      <c r="AM548" s="91"/>
      <c r="AN548" s="89"/>
      <c r="AO548" s="89"/>
      <c r="AP548" s="89"/>
      <c r="AQ548" s="89"/>
      <c r="AR548" s="91"/>
      <c r="AS548" s="91"/>
      <c r="AT548" s="94"/>
      <c r="AU548" s="91"/>
      <c r="AV548" s="91"/>
      <c r="AW548" s="123"/>
      <c r="AX548" s="62"/>
      <c r="AY548" s="62"/>
      <c r="AZ548" s="89"/>
      <c r="BA548" s="89"/>
      <c r="BB548" s="124"/>
      <c r="BC548" s="62"/>
      <c r="BD548" s="62"/>
      <c r="BE548" s="61"/>
      <c r="BF548" s="61"/>
      <c r="BG548" s="46"/>
      <c r="BH548" s="46"/>
      <c r="BI548" s="46"/>
      <c r="BJ548" s="46"/>
      <c r="BK548" s="46"/>
      <c r="BL548" s="46"/>
      <c r="CC548" s="62"/>
      <c r="CD548" s="62"/>
      <c r="CE548" s="62"/>
      <c r="CF548" s="124"/>
      <c r="CI548" s="91"/>
      <c r="CJ548" s="47"/>
      <c r="CK548" s="34"/>
      <c r="CL548" s="63"/>
      <c r="DV548" s="64"/>
    </row>
    <row r="549" spans="2:126" s="135" customFormat="1">
      <c r="B549" s="58"/>
      <c r="C549" s="58"/>
      <c r="D549" s="58"/>
      <c r="E549" s="58"/>
      <c r="F549" s="58"/>
      <c r="G549" s="58"/>
      <c r="J549" s="200"/>
      <c r="K549" s="200"/>
      <c r="L549" s="62"/>
      <c r="M549" s="62"/>
      <c r="N549" s="62"/>
      <c r="O549" s="62"/>
      <c r="P549" s="62"/>
      <c r="Q549" s="62"/>
      <c r="R549" s="62"/>
      <c r="S549" s="62"/>
      <c r="T549" s="62"/>
      <c r="U549" s="209"/>
      <c r="V549" s="209"/>
      <c r="W549" s="209"/>
      <c r="X549" s="209"/>
      <c r="Y549" s="209"/>
      <c r="Z549" s="209"/>
      <c r="AA549" s="209"/>
      <c r="AB549" s="86"/>
      <c r="AC549" s="86"/>
      <c r="AD549" s="86"/>
      <c r="AE549" s="86"/>
      <c r="AF549" s="86"/>
      <c r="AG549" s="62"/>
      <c r="AH549" s="89"/>
      <c r="AI549" s="89"/>
      <c r="AJ549" s="89"/>
      <c r="AK549" s="62"/>
      <c r="AL549" s="86"/>
      <c r="AM549" s="91"/>
      <c r="AN549" s="89"/>
      <c r="AO549" s="89"/>
      <c r="AP549" s="89"/>
      <c r="AQ549" s="89"/>
      <c r="AR549" s="91"/>
      <c r="AS549" s="91"/>
      <c r="AT549" s="94"/>
      <c r="AU549" s="91"/>
      <c r="AV549" s="91"/>
      <c r="AW549" s="123"/>
      <c r="AX549" s="62"/>
      <c r="AY549" s="62"/>
      <c r="AZ549" s="89"/>
      <c r="BA549" s="89"/>
      <c r="BB549" s="124"/>
      <c r="BC549" s="62"/>
      <c r="BD549" s="62"/>
      <c r="BE549" s="61"/>
      <c r="BF549" s="61"/>
      <c r="BG549" s="46"/>
      <c r="BH549" s="46"/>
      <c r="BI549" s="46"/>
      <c r="BJ549" s="46"/>
      <c r="BK549" s="46"/>
      <c r="BL549" s="46"/>
      <c r="CC549" s="62"/>
      <c r="CD549" s="62"/>
      <c r="CE549" s="62"/>
      <c r="CF549" s="124"/>
      <c r="CI549" s="91"/>
      <c r="CJ549" s="47"/>
      <c r="CK549" s="34"/>
      <c r="CL549" s="63"/>
      <c r="DV549" s="64"/>
    </row>
    <row r="550" spans="2:126" s="135" customFormat="1">
      <c r="B550" s="58"/>
      <c r="C550" s="58"/>
      <c r="D550" s="58"/>
      <c r="E550" s="58"/>
      <c r="F550" s="58"/>
      <c r="G550" s="58"/>
      <c r="J550" s="200"/>
      <c r="K550" s="200"/>
      <c r="L550" s="62"/>
      <c r="M550" s="62"/>
      <c r="N550" s="62"/>
      <c r="O550" s="62"/>
      <c r="P550" s="62"/>
      <c r="Q550" s="62"/>
      <c r="R550" s="62"/>
      <c r="S550" s="62"/>
      <c r="T550" s="62"/>
      <c r="U550" s="209"/>
      <c r="V550" s="209"/>
      <c r="W550" s="209"/>
      <c r="X550" s="209"/>
      <c r="Y550" s="209"/>
      <c r="Z550" s="209"/>
      <c r="AA550" s="209"/>
      <c r="AB550" s="86"/>
      <c r="AC550" s="86"/>
      <c r="AD550" s="86"/>
      <c r="AE550" s="86"/>
      <c r="AF550" s="86"/>
      <c r="AG550" s="62"/>
      <c r="AH550" s="89"/>
      <c r="AI550" s="89"/>
      <c r="AJ550" s="89"/>
      <c r="AK550" s="62"/>
      <c r="AL550" s="86"/>
      <c r="AM550" s="91"/>
      <c r="AN550" s="89"/>
      <c r="AO550" s="89"/>
      <c r="AP550" s="89"/>
      <c r="AQ550" s="89"/>
      <c r="AR550" s="91"/>
      <c r="AS550" s="91"/>
      <c r="AT550" s="94"/>
      <c r="AU550" s="91"/>
      <c r="AV550" s="91"/>
      <c r="AW550" s="123"/>
      <c r="AX550" s="62"/>
      <c r="AY550" s="62"/>
      <c r="AZ550" s="89"/>
      <c r="BA550" s="89"/>
      <c r="BB550" s="124"/>
      <c r="BC550" s="62"/>
      <c r="BD550" s="62"/>
      <c r="BE550" s="61"/>
      <c r="BF550" s="61"/>
      <c r="BG550" s="46"/>
      <c r="BH550" s="46"/>
      <c r="BI550" s="46"/>
      <c r="BJ550" s="46"/>
      <c r="BK550" s="46"/>
      <c r="BL550" s="46"/>
      <c r="CC550" s="62"/>
      <c r="CD550" s="62"/>
      <c r="CE550" s="62"/>
      <c r="CF550" s="124"/>
      <c r="CI550" s="91"/>
      <c r="CJ550" s="47"/>
      <c r="CK550" s="34"/>
      <c r="CL550" s="63"/>
      <c r="DV550" s="64"/>
    </row>
    <row r="551" spans="2:126" s="135" customFormat="1">
      <c r="B551" s="58"/>
      <c r="C551" s="58"/>
      <c r="D551" s="58"/>
      <c r="E551" s="58"/>
      <c r="F551" s="58"/>
      <c r="G551" s="58"/>
      <c r="J551" s="200"/>
      <c r="K551" s="200"/>
      <c r="L551" s="62"/>
      <c r="M551" s="62"/>
      <c r="N551" s="62"/>
      <c r="O551" s="62"/>
      <c r="P551" s="62"/>
      <c r="Q551" s="62"/>
      <c r="R551" s="62"/>
      <c r="S551" s="62"/>
      <c r="T551" s="62"/>
      <c r="U551" s="209"/>
      <c r="V551" s="209"/>
      <c r="W551" s="209"/>
      <c r="X551" s="209"/>
      <c r="Y551" s="209"/>
      <c r="Z551" s="209"/>
      <c r="AA551" s="209"/>
      <c r="AB551" s="86"/>
      <c r="AC551" s="86"/>
      <c r="AD551" s="86"/>
      <c r="AE551" s="86"/>
      <c r="AF551" s="86"/>
      <c r="AG551" s="62"/>
      <c r="AH551" s="89"/>
      <c r="AI551" s="89"/>
      <c r="AJ551" s="89"/>
      <c r="AK551" s="62"/>
      <c r="AL551" s="86"/>
      <c r="AM551" s="91"/>
      <c r="AN551" s="89"/>
      <c r="AO551" s="89"/>
      <c r="AP551" s="89"/>
      <c r="AQ551" s="89"/>
      <c r="AR551" s="91"/>
      <c r="AS551" s="91"/>
      <c r="AT551" s="94"/>
      <c r="AU551" s="91"/>
      <c r="AV551" s="91"/>
      <c r="AW551" s="123"/>
      <c r="AX551" s="62"/>
      <c r="AY551" s="62"/>
      <c r="AZ551" s="89"/>
      <c r="BA551" s="89"/>
      <c r="BB551" s="124"/>
      <c r="BC551" s="62"/>
      <c r="BD551" s="62"/>
      <c r="BE551" s="61"/>
      <c r="BF551" s="61"/>
      <c r="BG551" s="46"/>
      <c r="BH551" s="46"/>
      <c r="BI551" s="46"/>
      <c r="BJ551" s="46"/>
      <c r="BK551" s="46"/>
      <c r="BL551" s="46"/>
      <c r="CC551" s="62"/>
      <c r="CD551" s="62"/>
      <c r="CE551" s="62"/>
      <c r="CF551" s="124"/>
      <c r="CI551" s="91"/>
      <c r="CJ551" s="47"/>
      <c r="CK551" s="34"/>
      <c r="CL551" s="63"/>
      <c r="DV551" s="64"/>
    </row>
    <row r="552" spans="2:126" s="135" customFormat="1">
      <c r="B552" s="58"/>
      <c r="C552" s="58"/>
      <c r="D552" s="58"/>
      <c r="E552" s="58"/>
      <c r="F552" s="58"/>
      <c r="G552" s="58"/>
      <c r="J552" s="200"/>
      <c r="K552" s="200"/>
      <c r="L552" s="62"/>
      <c r="M552" s="62"/>
      <c r="N552" s="62"/>
      <c r="O552" s="62"/>
      <c r="P552" s="62"/>
      <c r="Q552" s="62"/>
      <c r="R552" s="62"/>
      <c r="S552" s="62"/>
      <c r="T552" s="62"/>
      <c r="U552" s="209"/>
      <c r="V552" s="209"/>
      <c r="W552" s="209"/>
      <c r="X552" s="209"/>
      <c r="Y552" s="209"/>
      <c r="Z552" s="209"/>
      <c r="AA552" s="209"/>
      <c r="AB552" s="86"/>
      <c r="AC552" s="86"/>
      <c r="AD552" s="86"/>
      <c r="AE552" s="86"/>
      <c r="AF552" s="86"/>
      <c r="AG552" s="62"/>
      <c r="AH552" s="89"/>
      <c r="AI552" s="89"/>
      <c r="AJ552" s="89"/>
      <c r="AK552" s="62"/>
      <c r="AL552" s="86"/>
      <c r="AM552" s="91"/>
      <c r="AN552" s="89"/>
      <c r="AO552" s="89"/>
      <c r="AP552" s="89"/>
      <c r="AQ552" s="89"/>
      <c r="AR552" s="91"/>
      <c r="AS552" s="91"/>
      <c r="AT552" s="94"/>
      <c r="AU552" s="91"/>
      <c r="AV552" s="91"/>
      <c r="AW552" s="123"/>
      <c r="AX552" s="62"/>
      <c r="AY552" s="62"/>
      <c r="AZ552" s="89"/>
      <c r="BA552" s="89"/>
      <c r="BB552" s="124"/>
      <c r="BC552" s="62"/>
      <c r="BD552" s="62"/>
      <c r="BE552" s="61"/>
      <c r="BF552" s="61"/>
      <c r="BG552" s="46"/>
      <c r="BH552" s="46"/>
      <c r="BI552" s="46"/>
      <c r="BJ552" s="46"/>
      <c r="BK552" s="46"/>
      <c r="BL552" s="46"/>
      <c r="CC552" s="62"/>
      <c r="CD552" s="62"/>
      <c r="CE552" s="62"/>
      <c r="CF552" s="124"/>
      <c r="CI552" s="91"/>
      <c r="CJ552" s="47"/>
      <c r="CK552" s="34"/>
      <c r="CL552" s="63"/>
      <c r="DV552" s="64"/>
    </row>
    <row r="553" spans="2:126" s="135" customFormat="1">
      <c r="B553" s="58"/>
      <c r="C553" s="58"/>
      <c r="D553" s="58"/>
      <c r="E553" s="58"/>
      <c r="F553" s="58"/>
      <c r="G553" s="58"/>
      <c r="J553" s="200"/>
      <c r="K553" s="200"/>
      <c r="L553" s="62"/>
      <c r="M553" s="62"/>
      <c r="N553" s="62"/>
      <c r="O553" s="62"/>
      <c r="P553" s="62"/>
      <c r="Q553" s="62"/>
      <c r="R553" s="62"/>
      <c r="S553" s="62"/>
      <c r="T553" s="62"/>
      <c r="U553" s="209"/>
      <c r="V553" s="209"/>
      <c r="W553" s="209"/>
      <c r="X553" s="209"/>
      <c r="Y553" s="209"/>
      <c r="Z553" s="209"/>
      <c r="AA553" s="209"/>
      <c r="AB553" s="86"/>
      <c r="AC553" s="86"/>
      <c r="AD553" s="86"/>
      <c r="AE553" s="86"/>
      <c r="AF553" s="86"/>
      <c r="AG553" s="62"/>
      <c r="AH553" s="89"/>
      <c r="AI553" s="89"/>
      <c r="AJ553" s="89"/>
      <c r="AK553" s="62"/>
      <c r="AL553" s="86"/>
      <c r="AM553" s="91"/>
      <c r="AN553" s="89"/>
      <c r="AO553" s="89"/>
      <c r="AP553" s="89"/>
      <c r="AQ553" s="89"/>
      <c r="AR553" s="91"/>
      <c r="AS553" s="91"/>
      <c r="AT553" s="94"/>
      <c r="AU553" s="91"/>
      <c r="AV553" s="91"/>
      <c r="AW553" s="123"/>
      <c r="AX553" s="62"/>
      <c r="AY553" s="62"/>
      <c r="AZ553" s="89"/>
      <c r="BA553" s="89"/>
      <c r="BB553" s="124"/>
      <c r="BC553" s="62"/>
      <c r="BD553" s="62"/>
      <c r="BE553" s="61"/>
      <c r="BF553" s="61"/>
      <c r="BG553" s="46"/>
      <c r="BH553" s="46"/>
      <c r="BI553" s="46"/>
      <c r="BJ553" s="46"/>
      <c r="BK553" s="46"/>
      <c r="BL553" s="46"/>
      <c r="CC553" s="62"/>
      <c r="CD553" s="62"/>
      <c r="CE553" s="62"/>
      <c r="CF553" s="124"/>
      <c r="CI553" s="91"/>
      <c r="CJ553" s="47"/>
      <c r="CK553" s="34"/>
      <c r="CL553" s="63"/>
      <c r="DV553" s="64"/>
    </row>
    <row r="554" spans="2:126" s="135" customFormat="1">
      <c r="B554" s="58"/>
      <c r="C554" s="58"/>
      <c r="D554" s="58"/>
      <c r="E554" s="58"/>
      <c r="F554" s="58"/>
      <c r="G554" s="58"/>
      <c r="J554" s="200"/>
      <c r="K554" s="200"/>
      <c r="L554" s="62"/>
      <c r="M554" s="62"/>
      <c r="N554" s="62"/>
      <c r="O554" s="62"/>
      <c r="P554" s="62"/>
      <c r="Q554" s="62"/>
      <c r="R554" s="62"/>
      <c r="S554" s="62"/>
      <c r="T554" s="62"/>
      <c r="U554" s="209"/>
      <c r="V554" s="209"/>
      <c r="W554" s="209"/>
      <c r="X554" s="209"/>
      <c r="Y554" s="209"/>
      <c r="Z554" s="209"/>
      <c r="AA554" s="209"/>
      <c r="AB554" s="86"/>
      <c r="AC554" s="86"/>
      <c r="AD554" s="86"/>
      <c r="AE554" s="86"/>
      <c r="AF554" s="86"/>
      <c r="AG554" s="62"/>
      <c r="AH554" s="89"/>
      <c r="AI554" s="89"/>
      <c r="AJ554" s="89"/>
      <c r="AK554" s="62"/>
      <c r="AL554" s="86"/>
      <c r="AM554" s="91"/>
      <c r="AN554" s="89"/>
      <c r="AO554" s="89"/>
      <c r="AP554" s="89"/>
      <c r="AQ554" s="89"/>
      <c r="AR554" s="91"/>
      <c r="AS554" s="91"/>
      <c r="AT554" s="94"/>
      <c r="AU554" s="91"/>
      <c r="AV554" s="91"/>
      <c r="AW554" s="123"/>
      <c r="AX554" s="62"/>
      <c r="AY554" s="62"/>
      <c r="AZ554" s="89"/>
      <c r="BA554" s="89"/>
      <c r="BB554" s="124"/>
      <c r="BC554" s="62"/>
      <c r="BD554" s="62"/>
      <c r="BE554" s="61"/>
      <c r="BF554" s="61"/>
      <c r="BG554" s="46"/>
      <c r="BH554" s="46"/>
      <c r="BI554" s="46"/>
      <c r="BJ554" s="46"/>
      <c r="BK554" s="46"/>
      <c r="BL554" s="46"/>
      <c r="CC554" s="62"/>
      <c r="CD554" s="62"/>
      <c r="CE554" s="62"/>
      <c r="CF554" s="124"/>
      <c r="CI554" s="91"/>
      <c r="CJ554" s="47"/>
      <c r="CK554" s="34"/>
      <c r="CL554" s="63"/>
      <c r="DV554" s="64"/>
    </row>
    <row r="555" spans="2:126" s="135" customFormat="1">
      <c r="B555" s="58"/>
      <c r="C555" s="58"/>
      <c r="D555" s="58"/>
      <c r="E555" s="58"/>
      <c r="F555" s="58"/>
      <c r="G555" s="58"/>
      <c r="J555" s="200"/>
      <c r="K555" s="200"/>
      <c r="L555" s="62"/>
      <c r="M555" s="62"/>
      <c r="N555" s="62"/>
      <c r="O555" s="62"/>
      <c r="P555" s="62"/>
      <c r="Q555" s="62"/>
      <c r="R555" s="62"/>
      <c r="S555" s="62"/>
      <c r="T555" s="62"/>
      <c r="U555" s="209"/>
      <c r="V555" s="209"/>
      <c r="W555" s="209"/>
      <c r="X555" s="209"/>
      <c r="Y555" s="209"/>
      <c r="Z555" s="209"/>
      <c r="AA555" s="209"/>
      <c r="AB555" s="86"/>
      <c r="AC555" s="86"/>
      <c r="AD555" s="86"/>
      <c r="AE555" s="86"/>
      <c r="AF555" s="86"/>
      <c r="AG555" s="62"/>
      <c r="AH555" s="89"/>
      <c r="AI555" s="89"/>
      <c r="AJ555" s="89"/>
      <c r="AK555" s="62"/>
      <c r="AL555" s="86"/>
      <c r="AM555" s="91"/>
      <c r="AN555" s="89"/>
      <c r="AO555" s="89"/>
      <c r="AP555" s="89"/>
      <c r="AQ555" s="89"/>
      <c r="AR555" s="91"/>
      <c r="AS555" s="91"/>
      <c r="AT555" s="94"/>
      <c r="AU555" s="91"/>
      <c r="AV555" s="91"/>
      <c r="AW555" s="123"/>
      <c r="AX555" s="62"/>
      <c r="AY555" s="62"/>
      <c r="AZ555" s="89"/>
      <c r="BA555" s="89"/>
      <c r="BB555" s="124"/>
      <c r="BC555" s="62"/>
      <c r="BD555" s="62"/>
      <c r="BE555" s="61"/>
      <c r="BF555" s="61"/>
      <c r="BG555" s="46"/>
      <c r="BH555" s="46"/>
      <c r="BI555" s="46"/>
      <c r="BJ555" s="46"/>
      <c r="BK555" s="46"/>
      <c r="BL555" s="46"/>
      <c r="CC555" s="62"/>
      <c r="CD555" s="62"/>
      <c r="CE555" s="62"/>
      <c r="CF555" s="124"/>
      <c r="CI555" s="91"/>
      <c r="CJ555" s="47"/>
      <c r="CK555" s="34"/>
      <c r="CL555" s="63"/>
      <c r="DV555" s="64"/>
    </row>
    <row r="556" spans="2:126" s="135" customFormat="1">
      <c r="B556" s="58"/>
      <c r="C556" s="58"/>
      <c r="D556" s="58"/>
      <c r="E556" s="58"/>
      <c r="F556" s="58"/>
      <c r="G556" s="58"/>
      <c r="J556" s="200"/>
      <c r="K556" s="200"/>
      <c r="L556" s="62"/>
      <c r="M556" s="62"/>
      <c r="N556" s="62"/>
      <c r="O556" s="62"/>
      <c r="P556" s="62"/>
      <c r="Q556" s="62"/>
      <c r="R556" s="62"/>
      <c r="S556" s="62"/>
      <c r="T556" s="62"/>
      <c r="U556" s="209"/>
      <c r="V556" s="209"/>
      <c r="W556" s="209"/>
      <c r="X556" s="209"/>
      <c r="Y556" s="209"/>
      <c r="Z556" s="209"/>
      <c r="AA556" s="209"/>
      <c r="AB556" s="86"/>
      <c r="AC556" s="86"/>
      <c r="AD556" s="86"/>
      <c r="AE556" s="86"/>
      <c r="AF556" s="86"/>
      <c r="AG556" s="62"/>
      <c r="AH556" s="89"/>
      <c r="AI556" s="89"/>
      <c r="AJ556" s="89"/>
      <c r="AK556" s="62"/>
      <c r="AL556" s="86"/>
      <c r="AM556" s="91"/>
      <c r="AN556" s="89"/>
      <c r="AO556" s="89"/>
      <c r="AP556" s="89"/>
      <c r="AQ556" s="89"/>
      <c r="AR556" s="91"/>
      <c r="AS556" s="91"/>
      <c r="AT556" s="94"/>
      <c r="AU556" s="91"/>
      <c r="AV556" s="91"/>
      <c r="AW556" s="123"/>
      <c r="AX556" s="62"/>
      <c r="AY556" s="62"/>
      <c r="AZ556" s="62"/>
      <c r="BA556" s="89"/>
      <c r="BB556" s="124"/>
      <c r="BC556" s="62"/>
      <c r="BD556" s="62"/>
      <c r="BE556" s="61"/>
      <c r="BF556" s="61"/>
      <c r="BG556" s="46"/>
      <c r="BH556" s="46"/>
      <c r="BI556" s="46"/>
      <c r="BJ556" s="46"/>
      <c r="BK556" s="46"/>
      <c r="BL556" s="46"/>
      <c r="CC556" s="62"/>
      <c r="CD556" s="62"/>
      <c r="CE556" s="62"/>
      <c r="CF556" s="124"/>
      <c r="CI556" s="91"/>
      <c r="CJ556" s="47"/>
      <c r="CK556" s="34"/>
      <c r="CL556" s="63"/>
      <c r="DV556" s="64"/>
    </row>
    <row r="557" spans="2:126" s="135" customFormat="1">
      <c r="B557" s="58"/>
      <c r="C557" s="58"/>
      <c r="D557" s="58"/>
      <c r="E557" s="58"/>
      <c r="F557" s="58"/>
      <c r="G557" s="58"/>
      <c r="J557" s="200"/>
      <c r="K557" s="200"/>
      <c r="L557" s="62"/>
      <c r="M557" s="62"/>
      <c r="N557" s="62"/>
      <c r="O557" s="62"/>
      <c r="P557" s="62"/>
      <c r="Q557" s="62"/>
      <c r="R557" s="62"/>
      <c r="S557" s="62"/>
      <c r="T557" s="62"/>
      <c r="U557" s="209"/>
      <c r="V557" s="209"/>
      <c r="W557" s="209"/>
      <c r="X557" s="209"/>
      <c r="Y557" s="209"/>
      <c r="Z557" s="209"/>
      <c r="AA557" s="209"/>
      <c r="AB557" s="86"/>
      <c r="AC557" s="86"/>
      <c r="AD557" s="86"/>
      <c r="AE557" s="86"/>
      <c r="AF557" s="86"/>
      <c r="AG557" s="62"/>
      <c r="AH557" s="89"/>
      <c r="AI557" s="89"/>
      <c r="AJ557" s="89"/>
      <c r="AK557" s="62"/>
      <c r="AL557" s="86"/>
      <c r="AM557" s="91"/>
      <c r="AN557" s="89"/>
      <c r="AO557" s="89"/>
      <c r="AP557" s="89"/>
      <c r="AQ557" s="89"/>
      <c r="AR557" s="91"/>
      <c r="AS557" s="91"/>
      <c r="AT557" s="94"/>
      <c r="AU557" s="91"/>
      <c r="AV557" s="91"/>
      <c r="AW557" s="123"/>
      <c r="AX557" s="62"/>
      <c r="AY557" s="62"/>
      <c r="AZ557" s="89"/>
      <c r="BA557" s="89"/>
      <c r="BB557" s="124"/>
      <c r="BC557" s="62"/>
      <c r="BD557" s="62"/>
      <c r="BE557" s="61"/>
      <c r="BF557" s="61"/>
      <c r="BG557" s="46"/>
      <c r="BH557" s="46"/>
      <c r="BI557" s="46"/>
      <c r="BJ557" s="46"/>
      <c r="BK557" s="46"/>
      <c r="BL557" s="46"/>
      <c r="CC557" s="62"/>
      <c r="CD557" s="62"/>
      <c r="CE557" s="62"/>
      <c r="CF557" s="124"/>
      <c r="CI557" s="91"/>
      <c r="CJ557" s="47"/>
      <c r="CK557" s="34"/>
      <c r="CL557" s="63"/>
      <c r="DV557" s="64"/>
    </row>
    <row r="558" spans="2:126" s="135" customFormat="1">
      <c r="B558" s="58"/>
      <c r="C558" s="58"/>
      <c r="D558" s="58"/>
      <c r="E558" s="58"/>
      <c r="F558" s="58"/>
      <c r="G558" s="58"/>
      <c r="J558" s="200"/>
      <c r="K558" s="200"/>
      <c r="L558" s="62"/>
      <c r="M558" s="62"/>
      <c r="N558" s="62"/>
      <c r="O558" s="62"/>
      <c r="P558" s="62"/>
      <c r="Q558" s="62"/>
      <c r="R558" s="62"/>
      <c r="S558" s="62"/>
      <c r="T558" s="62"/>
      <c r="U558" s="209"/>
      <c r="V558" s="209"/>
      <c r="W558" s="209"/>
      <c r="X558" s="209"/>
      <c r="Y558" s="209"/>
      <c r="Z558" s="209"/>
      <c r="AA558" s="209"/>
      <c r="AB558" s="86"/>
      <c r="AC558" s="86"/>
      <c r="AD558" s="86"/>
      <c r="AE558" s="86"/>
      <c r="AF558" s="86"/>
      <c r="AG558" s="62"/>
      <c r="AH558" s="89"/>
      <c r="AI558" s="89"/>
      <c r="AJ558" s="89"/>
      <c r="AK558" s="62"/>
      <c r="AL558" s="86"/>
      <c r="AM558" s="91"/>
      <c r="AN558" s="89"/>
      <c r="AO558" s="89"/>
      <c r="AP558" s="89"/>
      <c r="AQ558" s="89"/>
      <c r="AR558" s="91"/>
      <c r="AS558" s="91"/>
      <c r="AT558" s="94"/>
      <c r="AU558" s="91"/>
      <c r="AV558" s="91"/>
      <c r="AW558" s="123"/>
      <c r="AX558" s="62"/>
      <c r="AY558" s="62"/>
      <c r="AZ558" s="89"/>
      <c r="BA558" s="89"/>
      <c r="BB558" s="124"/>
      <c r="BC558" s="62"/>
      <c r="BD558" s="62"/>
      <c r="BE558" s="61"/>
      <c r="BF558" s="61"/>
      <c r="BG558" s="46"/>
      <c r="BH558" s="46"/>
      <c r="BI558" s="46"/>
      <c r="BJ558" s="46"/>
      <c r="BK558" s="46"/>
      <c r="BL558" s="46"/>
      <c r="CC558" s="62"/>
      <c r="CD558" s="62"/>
      <c r="CE558" s="62"/>
      <c r="CF558" s="124"/>
      <c r="CI558" s="91"/>
      <c r="CJ558" s="47"/>
      <c r="CK558" s="34"/>
      <c r="CL558" s="63"/>
      <c r="DV558" s="64"/>
    </row>
    <row r="559" spans="2:126" s="135" customFormat="1">
      <c r="B559" s="58"/>
      <c r="C559" s="58"/>
      <c r="D559" s="58"/>
      <c r="E559" s="58"/>
      <c r="F559" s="58"/>
      <c r="G559" s="58"/>
      <c r="J559" s="200"/>
      <c r="K559" s="200"/>
      <c r="L559" s="62"/>
      <c r="M559" s="62"/>
      <c r="N559" s="62"/>
      <c r="O559" s="62"/>
      <c r="P559" s="62"/>
      <c r="Q559" s="62"/>
      <c r="R559" s="62"/>
      <c r="S559" s="62"/>
      <c r="T559" s="62"/>
      <c r="U559" s="209"/>
      <c r="V559" s="209"/>
      <c r="W559" s="209"/>
      <c r="X559" s="209"/>
      <c r="Y559" s="209"/>
      <c r="Z559" s="209"/>
      <c r="AA559" s="209"/>
      <c r="AB559" s="86"/>
      <c r="AC559" s="86"/>
      <c r="AD559" s="86"/>
      <c r="AE559" s="86"/>
      <c r="AF559" s="86"/>
      <c r="AG559" s="62"/>
      <c r="AH559" s="89"/>
      <c r="AI559" s="89"/>
      <c r="AJ559" s="89"/>
      <c r="AK559" s="62"/>
      <c r="AL559" s="86"/>
      <c r="AM559" s="91"/>
      <c r="AN559" s="89"/>
      <c r="AO559" s="89"/>
      <c r="AP559" s="89"/>
      <c r="AQ559" s="89"/>
      <c r="AR559" s="91"/>
      <c r="AS559" s="91"/>
      <c r="AT559" s="94"/>
      <c r="AU559" s="91"/>
      <c r="AV559" s="91"/>
      <c r="AW559" s="123"/>
      <c r="AX559" s="62"/>
      <c r="AY559" s="62"/>
      <c r="AZ559" s="89"/>
      <c r="BA559" s="89"/>
      <c r="BB559" s="124"/>
      <c r="BC559" s="62"/>
      <c r="BD559" s="62"/>
      <c r="BE559" s="61"/>
      <c r="BF559" s="61"/>
      <c r="BG559" s="46"/>
      <c r="BH559" s="46"/>
      <c r="BI559" s="46"/>
      <c r="BJ559" s="46"/>
      <c r="BK559" s="46"/>
      <c r="BL559" s="46"/>
      <c r="CC559" s="62"/>
      <c r="CD559" s="62"/>
      <c r="CE559" s="62"/>
      <c r="CF559" s="124"/>
      <c r="CI559" s="91"/>
      <c r="CJ559" s="47"/>
      <c r="CK559" s="34"/>
      <c r="CL559" s="63"/>
      <c r="DV559" s="64"/>
    </row>
    <row r="560" spans="2:126" s="135" customFormat="1">
      <c r="B560" s="58"/>
      <c r="C560" s="58"/>
      <c r="D560" s="58"/>
      <c r="E560" s="58"/>
      <c r="F560" s="58"/>
      <c r="G560" s="58"/>
      <c r="J560" s="200"/>
      <c r="K560" s="200"/>
      <c r="L560" s="62"/>
      <c r="M560" s="62"/>
      <c r="N560" s="62"/>
      <c r="O560" s="62"/>
      <c r="P560" s="62"/>
      <c r="Q560" s="62"/>
      <c r="R560" s="62"/>
      <c r="S560" s="62"/>
      <c r="T560" s="62"/>
      <c r="U560" s="209"/>
      <c r="V560" s="209"/>
      <c r="W560" s="209"/>
      <c r="X560" s="209"/>
      <c r="Y560" s="209"/>
      <c r="Z560" s="209"/>
      <c r="AA560" s="209"/>
      <c r="AB560" s="86"/>
      <c r="AC560" s="86"/>
      <c r="AD560" s="86"/>
      <c r="AE560" s="86"/>
      <c r="AF560" s="86"/>
      <c r="AG560" s="62"/>
      <c r="AH560" s="89"/>
      <c r="AI560" s="89"/>
      <c r="AJ560" s="89"/>
      <c r="AK560" s="62"/>
      <c r="AL560" s="86"/>
      <c r="AM560" s="91"/>
      <c r="AN560" s="89"/>
      <c r="AO560" s="89"/>
      <c r="AP560" s="89"/>
      <c r="AQ560" s="89"/>
      <c r="AR560" s="91"/>
      <c r="AS560" s="91"/>
      <c r="AT560" s="94"/>
      <c r="AU560" s="91"/>
      <c r="AV560" s="91"/>
      <c r="AW560" s="123"/>
      <c r="AX560" s="62"/>
      <c r="AY560" s="62"/>
      <c r="AZ560" s="89"/>
      <c r="BA560" s="89"/>
      <c r="BB560" s="124"/>
      <c r="BC560" s="62"/>
      <c r="BD560" s="62"/>
      <c r="BE560" s="61"/>
      <c r="BF560" s="61"/>
      <c r="BG560" s="46"/>
      <c r="BH560" s="46"/>
      <c r="BI560" s="46"/>
      <c r="BJ560" s="46"/>
      <c r="BK560" s="46"/>
      <c r="BL560" s="46"/>
      <c r="CC560" s="62"/>
      <c r="CD560" s="62"/>
      <c r="CE560" s="62"/>
      <c r="CF560" s="124"/>
      <c r="CI560" s="91"/>
      <c r="CJ560" s="47"/>
      <c r="CK560" s="34"/>
      <c r="CL560" s="63"/>
      <c r="DV560" s="64"/>
    </row>
    <row r="561" spans="2:126" s="135" customFormat="1">
      <c r="B561" s="58"/>
      <c r="C561" s="58"/>
      <c r="D561" s="58"/>
      <c r="E561" s="58"/>
      <c r="F561" s="58"/>
      <c r="G561" s="58"/>
      <c r="J561" s="200"/>
      <c r="K561" s="200"/>
      <c r="L561" s="62"/>
      <c r="M561" s="62"/>
      <c r="N561" s="62"/>
      <c r="O561" s="62"/>
      <c r="P561" s="62"/>
      <c r="Q561" s="62"/>
      <c r="R561" s="62"/>
      <c r="S561" s="62"/>
      <c r="T561" s="62"/>
      <c r="U561" s="209"/>
      <c r="V561" s="209"/>
      <c r="W561" s="209"/>
      <c r="X561" s="209"/>
      <c r="Y561" s="209"/>
      <c r="Z561" s="209"/>
      <c r="AA561" s="209"/>
      <c r="AB561" s="86"/>
      <c r="AC561" s="86"/>
      <c r="AD561" s="86"/>
      <c r="AE561" s="86"/>
      <c r="AF561" s="86"/>
      <c r="AG561" s="62"/>
      <c r="AH561" s="89"/>
      <c r="AI561" s="89"/>
      <c r="AJ561" s="89"/>
      <c r="AK561" s="62"/>
      <c r="AL561" s="86"/>
      <c r="AM561" s="91"/>
      <c r="AN561" s="89"/>
      <c r="AO561" s="89"/>
      <c r="AP561" s="89"/>
      <c r="AQ561" s="89"/>
      <c r="AR561" s="91"/>
      <c r="AS561" s="91"/>
      <c r="AT561" s="94"/>
      <c r="AU561" s="91"/>
      <c r="AV561" s="91"/>
      <c r="AW561" s="123"/>
      <c r="AX561" s="62"/>
      <c r="AY561" s="62"/>
      <c r="AZ561" s="89"/>
      <c r="BA561" s="89"/>
      <c r="BB561" s="124"/>
      <c r="BC561" s="62"/>
      <c r="BD561" s="62"/>
      <c r="BE561" s="61"/>
      <c r="BF561" s="61"/>
      <c r="BG561" s="46"/>
      <c r="BH561" s="46"/>
      <c r="BI561" s="46"/>
      <c r="BJ561" s="46"/>
      <c r="BK561" s="46"/>
      <c r="BL561" s="46"/>
      <c r="CC561" s="62"/>
      <c r="CD561" s="62"/>
      <c r="CE561" s="62"/>
      <c r="CF561" s="124"/>
      <c r="CI561" s="91"/>
      <c r="CJ561" s="47"/>
      <c r="CK561" s="34"/>
      <c r="CL561" s="63"/>
      <c r="DV561" s="64"/>
    </row>
    <row r="562" spans="2:126" s="135" customFormat="1">
      <c r="B562" s="58"/>
      <c r="C562" s="58"/>
      <c r="D562" s="58"/>
      <c r="E562" s="58"/>
      <c r="F562" s="58"/>
      <c r="G562" s="58"/>
      <c r="J562" s="200"/>
      <c r="K562" s="200"/>
      <c r="L562" s="62"/>
      <c r="M562" s="62"/>
      <c r="N562" s="62"/>
      <c r="O562" s="62"/>
      <c r="P562" s="62"/>
      <c r="Q562" s="62"/>
      <c r="R562" s="62"/>
      <c r="S562" s="62"/>
      <c r="T562" s="62"/>
      <c r="U562" s="209"/>
      <c r="V562" s="209"/>
      <c r="W562" s="209"/>
      <c r="X562" s="209"/>
      <c r="Y562" s="209"/>
      <c r="Z562" s="209"/>
      <c r="AA562" s="209"/>
      <c r="AB562" s="86"/>
      <c r="AC562" s="86"/>
      <c r="AD562" s="86"/>
      <c r="AE562" s="86"/>
      <c r="AF562" s="86"/>
      <c r="AG562" s="62"/>
      <c r="AH562" s="89"/>
      <c r="AI562" s="89"/>
      <c r="AJ562" s="89"/>
      <c r="AK562" s="62"/>
      <c r="AL562" s="86"/>
      <c r="AM562" s="91"/>
      <c r="AN562" s="89"/>
      <c r="AO562" s="89"/>
      <c r="AP562" s="89"/>
      <c r="AQ562" s="89"/>
      <c r="AR562" s="91"/>
      <c r="AS562" s="91"/>
      <c r="AT562" s="94"/>
      <c r="AU562" s="91"/>
      <c r="AV562" s="91"/>
      <c r="AW562" s="123"/>
      <c r="AX562" s="62"/>
      <c r="AY562" s="62"/>
      <c r="AZ562" s="89"/>
      <c r="BA562" s="89"/>
      <c r="BB562" s="124"/>
      <c r="BC562" s="62"/>
      <c r="BD562" s="62"/>
      <c r="BE562" s="61"/>
      <c r="BF562" s="61"/>
      <c r="BG562" s="46"/>
      <c r="BH562" s="46"/>
      <c r="BI562" s="46"/>
      <c r="BJ562" s="46"/>
      <c r="BK562" s="46"/>
      <c r="BL562" s="46"/>
      <c r="CC562" s="62"/>
      <c r="CD562" s="62"/>
      <c r="CE562" s="62"/>
      <c r="CF562" s="124"/>
      <c r="CI562" s="91"/>
      <c r="CJ562" s="47"/>
      <c r="CK562" s="34"/>
      <c r="CL562" s="63"/>
      <c r="DV562" s="64"/>
    </row>
    <row r="563" spans="2:126" s="135" customFormat="1">
      <c r="B563" s="58"/>
      <c r="C563" s="58"/>
      <c r="D563" s="58"/>
      <c r="E563" s="58"/>
      <c r="F563" s="58"/>
      <c r="G563" s="58"/>
      <c r="J563" s="200"/>
      <c r="K563" s="200"/>
      <c r="L563" s="62"/>
      <c r="M563" s="62"/>
      <c r="N563" s="62"/>
      <c r="O563" s="62"/>
      <c r="P563" s="62"/>
      <c r="Q563" s="62"/>
      <c r="R563" s="62"/>
      <c r="S563" s="62"/>
      <c r="T563" s="62"/>
      <c r="U563" s="209"/>
      <c r="V563" s="209"/>
      <c r="W563" s="209"/>
      <c r="X563" s="209"/>
      <c r="Y563" s="209"/>
      <c r="Z563" s="209"/>
      <c r="AA563" s="209"/>
      <c r="AB563" s="86"/>
      <c r="AC563" s="86"/>
      <c r="AD563" s="86"/>
      <c r="AE563" s="86"/>
      <c r="AF563" s="86"/>
      <c r="AG563" s="62"/>
      <c r="AH563" s="89"/>
      <c r="AI563" s="89"/>
      <c r="AJ563" s="89"/>
      <c r="AK563" s="62"/>
      <c r="AL563" s="86"/>
      <c r="AM563" s="91"/>
      <c r="AN563" s="89"/>
      <c r="AO563" s="89"/>
      <c r="AP563" s="89"/>
      <c r="AQ563" s="89"/>
      <c r="AR563" s="91"/>
      <c r="AS563" s="91"/>
      <c r="AT563" s="94"/>
      <c r="AU563" s="91"/>
      <c r="AV563" s="91"/>
      <c r="AW563" s="123"/>
      <c r="AX563" s="62"/>
      <c r="AY563" s="62"/>
      <c r="AZ563" s="89"/>
      <c r="BA563" s="89"/>
      <c r="BB563" s="124"/>
      <c r="BC563" s="62"/>
      <c r="BD563" s="62"/>
      <c r="BE563" s="61"/>
      <c r="BF563" s="61"/>
      <c r="BG563" s="46"/>
      <c r="BH563" s="46"/>
      <c r="BI563" s="46"/>
      <c r="BJ563" s="46"/>
      <c r="BK563" s="46"/>
      <c r="BL563" s="46"/>
      <c r="CC563" s="62"/>
      <c r="CD563" s="62"/>
      <c r="CE563" s="62"/>
      <c r="CF563" s="124"/>
      <c r="CI563" s="91"/>
      <c r="CJ563" s="47"/>
      <c r="CK563" s="34"/>
      <c r="CL563" s="63"/>
      <c r="DV563" s="64"/>
    </row>
    <row r="564" spans="2:126" s="135" customFormat="1">
      <c r="B564" s="58"/>
      <c r="C564" s="58"/>
      <c r="D564" s="58"/>
      <c r="E564" s="58"/>
      <c r="F564" s="58"/>
      <c r="G564" s="58"/>
      <c r="J564" s="200"/>
      <c r="K564" s="200"/>
      <c r="L564" s="62"/>
      <c r="M564" s="62"/>
      <c r="N564" s="62"/>
      <c r="O564" s="62"/>
      <c r="P564" s="62"/>
      <c r="Q564" s="62"/>
      <c r="R564" s="62"/>
      <c r="S564" s="62"/>
      <c r="T564" s="62"/>
      <c r="U564" s="209"/>
      <c r="V564" s="209"/>
      <c r="W564" s="209"/>
      <c r="X564" s="209"/>
      <c r="Y564" s="209"/>
      <c r="Z564" s="209"/>
      <c r="AA564" s="209"/>
      <c r="AB564" s="86"/>
      <c r="AC564" s="86"/>
      <c r="AD564" s="86"/>
      <c r="AE564" s="86"/>
      <c r="AF564" s="86"/>
      <c r="AG564" s="62"/>
      <c r="AH564" s="89"/>
      <c r="AI564" s="89"/>
      <c r="AJ564" s="89"/>
      <c r="AK564" s="62"/>
      <c r="AL564" s="86"/>
      <c r="AM564" s="91"/>
      <c r="AN564" s="89"/>
      <c r="AO564" s="89"/>
      <c r="AP564" s="89"/>
      <c r="AQ564" s="89"/>
      <c r="AR564" s="91"/>
      <c r="AS564" s="91"/>
      <c r="AT564" s="94"/>
      <c r="AU564" s="91"/>
      <c r="AV564" s="91"/>
      <c r="AW564" s="123"/>
      <c r="AX564" s="62"/>
      <c r="AY564" s="62"/>
      <c r="AZ564" s="89"/>
      <c r="BA564" s="89"/>
      <c r="BB564" s="124"/>
      <c r="BC564" s="62"/>
      <c r="BD564" s="62"/>
      <c r="BE564" s="61"/>
      <c r="BF564" s="61"/>
      <c r="BG564" s="46"/>
      <c r="BH564" s="46"/>
      <c r="BI564" s="46"/>
      <c r="BJ564" s="46"/>
      <c r="BK564" s="46"/>
      <c r="BL564" s="46"/>
      <c r="CC564" s="62"/>
      <c r="CD564" s="62"/>
      <c r="CE564" s="62"/>
      <c r="CF564" s="124"/>
      <c r="CI564" s="91"/>
      <c r="CJ564" s="47"/>
      <c r="CK564" s="34"/>
      <c r="CL564" s="63"/>
      <c r="DV564" s="64"/>
    </row>
    <row r="565" spans="2:126" s="135" customFormat="1">
      <c r="B565" s="58"/>
      <c r="C565" s="58"/>
      <c r="D565" s="58"/>
      <c r="E565" s="58"/>
      <c r="F565" s="58"/>
      <c r="G565" s="58"/>
      <c r="J565" s="200"/>
      <c r="K565" s="200"/>
      <c r="L565" s="62"/>
      <c r="M565" s="62"/>
      <c r="N565" s="62"/>
      <c r="O565" s="62"/>
      <c r="P565" s="62"/>
      <c r="Q565" s="62"/>
      <c r="R565" s="62"/>
      <c r="S565" s="62"/>
      <c r="T565" s="62"/>
      <c r="U565" s="209"/>
      <c r="V565" s="209"/>
      <c r="W565" s="209"/>
      <c r="X565" s="209"/>
      <c r="Y565" s="209"/>
      <c r="Z565" s="209"/>
      <c r="AA565" s="209"/>
      <c r="AB565" s="86"/>
      <c r="AC565" s="86"/>
      <c r="AD565" s="86"/>
      <c r="AE565" s="86"/>
      <c r="AF565" s="86"/>
      <c r="AG565" s="62"/>
      <c r="AH565" s="89"/>
      <c r="AI565" s="89"/>
      <c r="AJ565" s="89"/>
      <c r="AK565" s="62"/>
      <c r="AL565" s="86"/>
      <c r="AM565" s="91"/>
      <c r="AN565" s="89"/>
      <c r="AO565" s="89"/>
      <c r="AP565" s="89"/>
      <c r="AQ565" s="89"/>
      <c r="AR565" s="91"/>
      <c r="AS565" s="91"/>
      <c r="AT565" s="94"/>
      <c r="AU565" s="91"/>
      <c r="AV565" s="91"/>
      <c r="AW565" s="123"/>
      <c r="AX565" s="62"/>
      <c r="AY565" s="62"/>
      <c r="AZ565" s="89"/>
      <c r="BA565" s="89"/>
      <c r="BB565" s="124"/>
      <c r="BC565" s="62"/>
      <c r="BD565" s="62"/>
      <c r="BE565" s="61"/>
      <c r="BF565" s="61"/>
      <c r="BG565" s="46"/>
      <c r="BH565" s="46"/>
      <c r="BI565" s="46"/>
      <c r="BJ565" s="46"/>
      <c r="BK565" s="46"/>
      <c r="BL565" s="46"/>
      <c r="CC565" s="62"/>
      <c r="CD565" s="62"/>
      <c r="CE565" s="62"/>
      <c r="CF565" s="124"/>
      <c r="CI565" s="91"/>
      <c r="CJ565" s="47"/>
      <c r="CK565" s="34"/>
      <c r="CL565" s="63"/>
      <c r="DV565" s="64"/>
    </row>
    <row r="566" spans="2:126" s="135" customFormat="1">
      <c r="B566" s="58"/>
      <c r="C566" s="58"/>
      <c r="D566" s="58"/>
      <c r="E566" s="58"/>
      <c r="F566" s="58"/>
      <c r="G566" s="58"/>
      <c r="J566" s="200"/>
      <c r="K566" s="200"/>
      <c r="L566" s="62"/>
      <c r="M566" s="62"/>
      <c r="N566" s="62"/>
      <c r="O566" s="62"/>
      <c r="P566" s="62"/>
      <c r="Q566" s="62"/>
      <c r="R566" s="62"/>
      <c r="S566" s="62"/>
      <c r="T566" s="62"/>
      <c r="U566" s="209"/>
      <c r="V566" s="209"/>
      <c r="W566" s="209"/>
      <c r="X566" s="209"/>
      <c r="Y566" s="209"/>
      <c r="Z566" s="209"/>
      <c r="AA566" s="209"/>
      <c r="AB566" s="86"/>
      <c r="AC566" s="86"/>
      <c r="AD566" s="86"/>
      <c r="AE566" s="86"/>
      <c r="AF566" s="86"/>
      <c r="AG566" s="62"/>
      <c r="AH566" s="89"/>
      <c r="AI566" s="89"/>
      <c r="AJ566" s="89"/>
      <c r="AK566" s="62"/>
      <c r="AL566" s="86"/>
      <c r="AM566" s="91"/>
      <c r="AN566" s="89"/>
      <c r="AO566" s="89"/>
      <c r="AP566" s="89"/>
      <c r="AQ566" s="89"/>
      <c r="AR566" s="91"/>
      <c r="AS566" s="91"/>
      <c r="AT566" s="94"/>
      <c r="AU566" s="91"/>
      <c r="AV566" s="91"/>
      <c r="AW566" s="123"/>
      <c r="AX566" s="62"/>
      <c r="AY566" s="62"/>
      <c r="AZ566" s="89"/>
      <c r="BA566" s="89"/>
      <c r="BB566" s="124"/>
      <c r="BC566" s="62"/>
      <c r="BD566" s="62"/>
      <c r="BE566" s="61"/>
      <c r="BF566" s="61"/>
      <c r="BG566" s="46"/>
      <c r="BH566" s="46"/>
      <c r="BI566" s="46"/>
      <c r="BJ566" s="46"/>
      <c r="BK566" s="46"/>
      <c r="BL566" s="46"/>
      <c r="CC566" s="62"/>
      <c r="CD566" s="62"/>
      <c r="CE566" s="62"/>
      <c r="CF566" s="124"/>
      <c r="CI566" s="91"/>
      <c r="CJ566" s="47"/>
      <c r="CK566" s="34"/>
      <c r="CL566" s="63"/>
      <c r="DV566" s="64"/>
    </row>
    <row r="567" spans="2:126" s="135" customFormat="1">
      <c r="B567" s="58"/>
      <c r="C567" s="58"/>
      <c r="D567" s="58"/>
      <c r="E567" s="58"/>
      <c r="F567" s="58"/>
      <c r="G567" s="58"/>
      <c r="J567" s="200"/>
      <c r="K567" s="200"/>
      <c r="L567" s="62"/>
      <c r="M567" s="62"/>
      <c r="N567" s="62"/>
      <c r="O567" s="62"/>
      <c r="P567" s="62"/>
      <c r="Q567" s="62"/>
      <c r="R567" s="62"/>
      <c r="S567" s="62"/>
      <c r="T567" s="62"/>
      <c r="U567" s="209"/>
      <c r="V567" s="209"/>
      <c r="W567" s="209"/>
      <c r="X567" s="209"/>
      <c r="Y567" s="209"/>
      <c r="Z567" s="209"/>
      <c r="AA567" s="209"/>
      <c r="AB567" s="86"/>
      <c r="AC567" s="86"/>
      <c r="AD567" s="86"/>
      <c r="AE567" s="86"/>
      <c r="AF567" s="86"/>
      <c r="AG567" s="62"/>
      <c r="AH567" s="89"/>
      <c r="AI567" s="89"/>
      <c r="AJ567" s="89"/>
      <c r="AK567" s="62"/>
      <c r="AL567" s="86"/>
      <c r="AM567" s="91"/>
      <c r="AN567" s="89"/>
      <c r="AO567" s="89"/>
      <c r="AP567" s="89"/>
      <c r="AQ567" s="89"/>
      <c r="AR567" s="91"/>
      <c r="AS567" s="91"/>
      <c r="AT567" s="94"/>
      <c r="AU567" s="91"/>
      <c r="AV567" s="91"/>
      <c r="AW567" s="123"/>
      <c r="AX567" s="62"/>
      <c r="AY567" s="62"/>
      <c r="AZ567" s="89"/>
      <c r="BA567" s="89"/>
      <c r="BB567" s="124"/>
      <c r="BC567" s="62"/>
      <c r="BD567" s="62"/>
      <c r="BE567" s="61"/>
      <c r="BF567" s="61"/>
      <c r="BG567" s="46"/>
      <c r="BH567" s="46"/>
      <c r="BI567" s="46"/>
      <c r="BJ567" s="46"/>
      <c r="BK567" s="46"/>
      <c r="BL567" s="46"/>
      <c r="CC567" s="62"/>
      <c r="CD567" s="62"/>
      <c r="CE567" s="62"/>
      <c r="CF567" s="124"/>
      <c r="CI567" s="91"/>
      <c r="CJ567" s="47"/>
      <c r="CK567" s="34"/>
      <c r="CL567" s="63"/>
      <c r="DV567" s="64"/>
    </row>
    <row r="568" spans="2:126" s="135" customFormat="1">
      <c r="B568" s="58"/>
      <c r="C568" s="58"/>
      <c r="D568" s="58"/>
      <c r="E568" s="58"/>
      <c r="F568" s="58"/>
      <c r="G568" s="58"/>
      <c r="J568" s="200"/>
      <c r="K568" s="200"/>
      <c r="L568" s="62"/>
      <c r="M568" s="62"/>
      <c r="N568" s="62"/>
      <c r="O568" s="62"/>
      <c r="P568" s="62"/>
      <c r="Q568" s="62"/>
      <c r="R568" s="62"/>
      <c r="S568" s="62"/>
      <c r="T568" s="62"/>
      <c r="U568" s="209"/>
      <c r="V568" s="209"/>
      <c r="W568" s="209"/>
      <c r="X568" s="209"/>
      <c r="Y568" s="209"/>
      <c r="Z568" s="209"/>
      <c r="AA568" s="209"/>
      <c r="AB568" s="86"/>
      <c r="AC568" s="86"/>
      <c r="AD568" s="86"/>
      <c r="AE568" s="86"/>
      <c r="AF568" s="86"/>
      <c r="AG568" s="62"/>
      <c r="AH568" s="89"/>
      <c r="AI568" s="89"/>
      <c r="AJ568" s="89"/>
      <c r="AK568" s="62"/>
      <c r="AL568" s="86"/>
      <c r="AM568" s="91"/>
      <c r="AN568" s="89"/>
      <c r="AO568" s="89"/>
      <c r="AP568" s="89"/>
      <c r="AQ568" s="89"/>
      <c r="AR568" s="91"/>
      <c r="AS568" s="91"/>
      <c r="AT568" s="94"/>
      <c r="AU568" s="91"/>
      <c r="AV568" s="91"/>
      <c r="AW568" s="123"/>
      <c r="AX568" s="62"/>
      <c r="AY568" s="62"/>
      <c r="AZ568" s="89"/>
      <c r="BA568" s="89"/>
      <c r="BB568" s="124"/>
      <c r="BC568" s="62"/>
      <c r="BD568" s="62"/>
      <c r="BE568" s="61"/>
      <c r="BF568" s="61"/>
      <c r="BG568" s="46"/>
      <c r="BH568" s="46"/>
      <c r="BI568" s="46"/>
      <c r="BJ568" s="46"/>
      <c r="BK568" s="46"/>
      <c r="BL568" s="46"/>
      <c r="CC568" s="62"/>
      <c r="CD568" s="62"/>
      <c r="CE568" s="62"/>
      <c r="CF568" s="124"/>
      <c r="CI568" s="91"/>
      <c r="CJ568" s="47"/>
      <c r="CK568" s="34"/>
      <c r="CL568" s="63"/>
      <c r="DV568" s="64"/>
    </row>
    <row r="569" spans="2:126" s="135" customFormat="1">
      <c r="B569" s="58"/>
      <c r="C569" s="58"/>
      <c r="D569" s="58"/>
      <c r="E569" s="58"/>
      <c r="F569" s="58"/>
      <c r="G569" s="58"/>
      <c r="J569" s="200"/>
      <c r="K569" s="200"/>
      <c r="L569" s="62"/>
      <c r="M569" s="62"/>
      <c r="N569" s="62"/>
      <c r="O569" s="62"/>
      <c r="P569" s="62"/>
      <c r="Q569" s="62"/>
      <c r="R569" s="62"/>
      <c r="S569" s="62"/>
      <c r="T569" s="62"/>
      <c r="U569" s="209"/>
      <c r="V569" s="209"/>
      <c r="W569" s="209"/>
      <c r="X569" s="209"/>
      <c r="Y569" s="209"/>
      <c r="Z569" s="209"/>
      <c r="AA569" s="209"/>
      <c r="AB569" s="86"/>
      <c r="AC569" s="86"/>
      <c r="AD569" s="86"/>
      <c r="AE569" s="86"/>
      <c r="AF569" s="86"/>
      <c r="AG569" s="62"/>
      <c r="AH569" s="89"/>
      <c r="AI569" s="89"/>
      <c r="AJ569" s="89"/>
      <c r="AK569" s="62"/>
      <c r="AL569" s="86"/>
      <c r="AM569" s="91"/>
      <c r="AN569" s="89"/>
      <c r="AO569" s="89"/>
      <c r="AP569" s="89"/>
      <c r="AQ569" s="89"/>
      <c r="AR569" s="91"/>
      <c r="AS569" s="91"/>
      <c r="AT569" s="94"/>
      <c r="AU569" s="91"/>
      <c r="AV569" s="91"/>
      <c r="AW569" s="123"/>
      <c r="AX569" s="62"/>
      <c r="AY569" s="62"/>
      <c r="AZ569" s="89"/>
      <c r="BA569" s="89"/>
      <c r="BB569" s="124"/>
      <c r="BC569" s="62"/>
      <c r="BD569" s="62"/>
      <c r="BE569" s="61"/>
      <c r="BF569" s="61"/>
      <c r="BG569" s="46"/>
      <c r="BH569" s="46"/>
      <c r="BI569" s="46"/>
      <c r="BJ569" s="46"/>
      <c r="BK569" s="46"/>
      <c r="BL569" s="46"/>
      <c r="CC569" s="62"/>
      <c r="CD569" s="62"/>
      <c r="CE569" s="62"/>
      <c r="CF569" s="124"/>
      <c r="CI569" s="91"/>
      <c r="CJ569" s="47"/>
      <c r="CK569" s="34"/>
      <c r="CL569" s="63"/>
      <c r="DV569" s="64"/>
    </row>
    <row r="570" spans="2:126" s="135" customFormat="1">
      <c r="B570" s="58"/>
      <c r="C570" s="58"/>
      <c r="D570" s="58"/>
      <c r="E570" s="58"/>
      <c r="F570" s="58"/>
      <c r="G570" s="58"/>
      <c r="J570" s="200"/>
      <c r="K570" s="200"/>
      <c r="L570" s="62"/>
      <c r="M570" s="62"/>
      <c r="N570" s="62"/>
      <c r="O570" s="62"/>
      <c r="P570" s="62"/>
      <c r="Q570" s="62"/>
      <c r="R570" s="62"/>
      <c r="S570" s="62"/>
      <c r="T570" s="62"/>
      <c r="U570" s="209"/>
      <c r="V570" s="209"/>
      <c r="W570" s="209"/>
      <c r="X570" s="209"/>
      <c r="Y570" s="209"/>
      <c r="Z570" s="209"/>
      <c r="AA570" s="209"/>
      <c r="AB570" s="86"/>
      <c r="AC570" s="86"/>
      <c r="AD570" s="86"/>
      <c r="AE570" s="86"/>
      <c r="AF570" s="86"/>
      <c r="AG570" s="62"/>
      <c r="AH570" s="89"/>
      <c r="AI570" s="89"/>
      <c r="AJ570" s="89"/>
      <c r="AK570" s="62"/>
      <c r="AL570" s="86"/>
      <c r="AM570" s="91"/>
      <c r="AN570" s="89"/>
      <c r="AO570" s="89"/>
      <c r="AP570" s="89"/>
      <c r="AQ570" s="89"/>
      <c r="AR570" s="91"/>
      <c r="AS570" s="91"/>
      <c r="AT570" s="94"/>
      <c r="AU570" s="91"/>
      <c r="AV570" s="91"/>
      <c r="AW570" s="123"/>
      <c r="AX570" s="62"/>
      <c r="AY570" s="62"/>
      <c r="AZ570" s="89"/>
      <c r="BA570" s="89"/>
      <c r="BB570" s="124"/>
      <c r="BC570" s="62"/>
      <c r="BD570" s="62"/>
      <c r="BE570" s="61"/>
      <c r="BF570" s="61"/>
      <c r="BG570" s="46"/>
      <c r="BH570" s="46"/>
      <c r="BI570" s="46"/>
      <c r="BJ570" s="46"/>
      <c r="BK570" s="46"/>
      <c r="BL570" s="46"/>
      <c r="CC570" s="62"/>
      <c r="CD570" s="62"/>
      <c r="CE570" s="62"/>
      <c r="CF570" s="124"/>
      <c r="CI570" s="91"/>
      <c r="CJ570" s="47"/>
      <c r="CK570" s="34"/>
      <c r="CL570" s="63"/>
      <c r="DV570" s="64"/>
    </row>
    <row r="571" spans="2:126" s="135" customFormat="1">
      <c r="B571" s="58"/>
      <c r="C571" s="58"/>
      <c r="D571" s="58"/>
      <c r="E571" s="58"/>
      <c r="F571" s="58"/>
      <c r="G571" s="58"/>
      <c r="J571" s="200"/>
      <c r="K571" s="200"/>
      <c r="L571" s="62"/>
      <c r="M571" s="62"/>
      <c r="N571" s="62"/>
      <c r="O571" s="62"/>
      <c r="P571" s="62"/>
      <c r="Q571" s="62"/>
      <c r="R571" s="62"/>
      <c r="S571" s="62"/>
      <c r="T571" s="62"/>
      <c r="U571" s="209"/>
      <c r="V571" s="209"/>
      <c r="W571" s="209"/>
      <c r="X571" s="209"/>
      <c r="Y571" s="209"/>
      <c r="Z571" s="209"/>
      <c r="AA571" s="209"/>
      <c r="AB571" s="86"/>
      <c r="AC571" s="86"/>
      <c r="AD571" s="86"/>
      <c r="AE571" s="86"/>
      <c r="AF571" s="86"/>
      <c r="AG571" s="62"/>
      <c r="AH571" s="89"/>
      <c r="AI571" s="89"/>
      <c r="AJ571" s="89"/>
      <c r="AK571" s="62"/>
      <c r="AL571" s="86"/>
      <c r="AM571" s="91"/>
      <c r="AN571" s="89"/>
      <c r="AO571" s="89"/>
      <c r="AP571" s="89"/>
      <c r="AQ571" s="89"/>
      <c r="AR571" s="91"/>
      <c r="AS571" s="91"/>
      <c r="AT571" s="94"/>
      <c r="AU571" s="91"/>
      <c r="AV571" s="91"/>
      <c r="AW571" s="123"/>
      <c r="AX571" s="62"/>
      <c r="AY571" s="62"/>
      <c r="AZ571" s="89"/>
      <c r="BA571" s="89"/>
      <c r="BB571" s="124"/>
      <c r="BC571" s="62"/>
      <c r="BD571" s="62"/>
      <c r="BE571" s="61"/>
      <c r="BF571" s="61"/>
      <c r="BG571" s="46"/>
      <c r="BH571" s="46"/>
      <c r="BI571" s="46"/>
      <c r="BJ571" s="46"/>
      <c r="BK571" s="46"/>
      <c r="BL571" s="46"/>
      <c r="CC571" s="62"/>
      <c r="CD571" s="62"/>
      <c r="CE571" s="62"/>
      <c r="CF571" s="124"/>
      <c r="CI571" s="91"/>
      <c r="CJ571" s="47"/>
      <c r="CK571" s="34"/>
      <c r="CL571" s="63"/>
      <c r="DV571" s="64"/>
    </row>
    <row r="572" spans="2:126" s="135" customFormat="1">
      <c r="B572" s="58"/>
      <c r="C572" s="58"/>
      <c r="D572" s="58"/>
      <c r="E572" s="58"/>
      <c r="F572" s="58"/>
      <c r="G572" s="58"/>
      <c r="J572" s="200"/>
      <c r="K572" s="200"/>
      <c r="L572" s="62"/>
      <c r="M572" s="62"/>
      <c r="N572" s="62"/>
      <c r="O572" s="62"/>
      <c r="P572" s="62"/>
      <c r="Q572" s="62"/>
      <c r="R572" s="62"/>
      <c r="S572" s="62"/>
      <c r="T572" s="62"/>
      <c r="U572" s="209"/>
      <c r="V572" s="209"/>
      <c r="W572" s="209"/>
      <c r="X572" s="209"/>
      <c r="Y572" s="209"/>
      <c r="Z572" s="209"/>
      <c r="AA572" s="209"/>
      <c r="AB572" s="86"/>
      <c r="AC572" s="86"/>
      <c r="AD572" s="86"/>
      <c r="AE572" s="86"/>
      <c r="AF572" s="86"/>
      <c r="AG572" s="62"/>
      <c r="AH572" s="89"/>
      <c r="AI572" s="89"/>
      <c r="AJ572" s="89"/>
      <c r="AK572" s="62"/>
      <c r="AL572" s="86"/>
      <c r="AM572" s="91"/>
      <c r="AN572" s="89"/>
      <c r="AO572" s="89"/>
      <c r="AP572" s="89"/>
      <c r="AQ572" s="89"/>
      <c r="AR572" s="91"/>
      <c r="AS572" s="91"/>
      <c r="AT572" s="94"/>
      <c r="AU572" s="91"/>
      <c r="AV572" s="91"/>
      <c r="AW572" s="123"/>
      <c r="AX572" s="62"/>
      <c r="AY572" s="62"/>
      <c r="AZ572" s="89"/>
      <c r="BA572" s="89"/>
      <c r="BB572" s="124"/>
      <c r="BC572" s="62"/>
      <c r="BD572" s="62"/>
      <c r="BE572" s="61"/>
      <c r="BF572" s="61"/>
      <c r="BG572" s="46"/>
      <c r="BH572" s="46"/>
      <c r="BI572" s="46"/>
      <c r="BJ572" s="46"/>
      <c r="BK572" s="46"/>
      <c r="BL572" s="46"/>
      <c r="CC572" s="62"/>
      <c r="CD572" s="62"/>
      <c r="CE572" s="62"/>
      <c r="CF572" s="124"/>
      <c r="CI572" s="91"/>
      <c r="CJ572" s="47"/>
      <c r="CK572" s="34"/>
      <c r="CL572" s="63"/>
      <c r="DV572" s="64"/>
    </row>
    <row r="573" spans="2:126" s="135" customFormat="1">
      <c r="B573" s="58"/>
      <c r="C573" s="58"/>
      <c r="D573" s="58"/>
      <c r="E573" s="58"/>
      <c r="F573" s="58"/>
      <c r="G573" s="58"/>
      <c r="J573" s="200"/>
      <c r="K573" s="200"/>
      <c r="L573" s="62"/>
      <c r="M573" s="62"/>
      <c r="N573" s="62"/>
      <c r="O573" s="62"/>
      <c r="P573" s="62"/>
      <c r="Q573" s="62"/>
      <c r="R573" s="62"/>
      <c r="S573" s="62"/>
      <c r="T573" s="62"/>
      <c r="U573" s="209"/>
      <c r="V573" s="209"/>
      <c r="W573" s="209"/>
      <c r="X573" s="209"/>
      <c r="Y573" s="209"/>
      <c r="Z573" s="209"/>
      <c r="AA573" s="209"/>
      <c r="AB573" s="86"/>
      <c r="AC573" s="86"/>
      <c r="AD573" s="86"/>
      <c r="AE573" s="86"/>
      <c r="AF573" s="86"/>
      <c r="AG573" s="62"/>
      <c r="AH573" s="89"/>
      <c r="AI573" s="89"/>
      <c r="AJ573" s="89"/>
      <c r="AK573" s="62"/>
      <c r="AL573" s="86"/>
      <c r="AM573" s="91"/>
      <c r="AN573" s="89"/>
      <c r="AO573" s="89"/>
      <c r="AP573" s="89"/>
      <c r="AQ573" s="89"/>
      <c r="AR573" s="91"/>
      <c r="AS573" s="91"/>
      <c r="AT573" s="94"/>
      <c r="AU573" s="91"/>
      <c r="AV573" s="91"/>
      <c r="AW573" s="123"/>
      <c r="AX573" s="62"/>
      <c r="AY573" s="62"/>
      <c r="AZ573" s="89"/>
      <c r="BA573" s="89"/>
      <c r="BB573" s="124"/>
      <c r="BC573" s="62"/>
      <c r="BD573" s="62"/>
      <c r="BE573" s="61"/>
      <c r="BF573" s="61"/>
      <c r="BG573" s="46"/>
      <c r="BH573" s="46"/>
      <c r="BI573" s="46"/>
      <c r="BJ573" s="46"/>
      <c r="BK573" s="46"/>
      <c r="BL573" s="46"/>
      <c r="CC573" s="62"/>
      <c r="CD573" s="62"/>
      <c r="CE573" s="62"/>
      <c r="CF573" s="124"/>
      <c r="CI573" s="91"/>
      <c r="CJ573" s="47"/>
      <c r="CK573" s="34"/>
      <c r="CL573" s="63"/>
      <c r="DV573" s="64"/>
    </row>
    <row r="574" spans="2:126" s="135" customFormat="1">
      <c r="B574" s="58"/>
      <c r="C574" s="58"/>
      <c r="D574" s="58"/>
      <c r="E574" s="58"/>
      <c r="F574" s="58"/>
      <c r="G574" s="58"/>
      <c r="J574" s="200"/>
      <c r="K574" s="200"/>
      <c r="L574" s="62"/>
      <c r="M574" s="62"/>
      <c r="N574" s="62"/>
      <c r="O574" s="62"/>
      <c r="P574" s="62"/>
      <c r="Q574" s="62"/>
      <c r="R574" s="62"/>
      <c r="S574" s="62"/>
      <c r="T574" s="62"/>
      <c r="U574" s="209"/>
      <c r="V574" s="209"/>
      <c r="W574" s="209"/>
      <c r="X574" s="209"/>
      <c r="Y574" s="209"/>
      <c r="Z574" s="209"/>
      <c r="AA574" s="209"/>
      <c r="AB574" s="86"/>
      <c r="AC574" s="86"/>
      <c r="AD574" s="86"/>
      <c r="AE574" s="86"/>
      <c r="AF574" s="86"/>
      <c r="AG574" s="62"/>
      <c r="AH574" s="89"/>
      <c r="AI574" s="89"/>
      <c r="AJ574" s="89"/>
      <c r="AK574" s="62"/>
      <c r="AL574" s="86"/>
      <c r="AM574" s="91"/>
      <c r="AN574" s="89"/>
      <c r="AO574" s="89"/>
      <c r="AP574" s="89"/>
      <c r="AQ574" s="89"/>
      <c r="AR574" s="91"/>
      <c r="AS574" s="91"/>
      <c r="AT574" s="94"/>
      <c r="AU574" s="91"/>
      <c r="AV574" s="91"/>
      <c r="AW574" s="123"/>
      <c r="AX574" s="62"/>
      <c r="AY574" s="62"/>
      <c r="AZ574" s="89"/>
      <c r="BA574" s="89"/>
      <c r="BB574" s="124"/>
      <c r="BC574" s="62"/>
      <c r="BD574" s="62"/>
      <c r="BE574" s="61"/>
      <c r="BF574" s="61"/>
      <c r="BG574" s="46"/>
      <c r="BH574" s="46"/>
      <c r="BI574" s="46"/>
      <c r="BJ574" s="46"/>
      <c r="BK574" s="46"/>
      <c r="BL574" s="46"/>
      <c r="CC574" s="62"/>
      <c r="CD574" s="62"/>
      <c r="CE574" s="62"/>
      <c r="CF574" s="124"/>
      <c r="CI574" s="91"/>
      <c r="CJ574" s="47"/>
      <c r="CK574" s="34"/>
      <c r="CL574" s="63"/>
      <c r="DV574" s="64"/>
    </row>
    <row r="575" spans="2:126" s="135" customFormat="1">
      <c r="B575" s="58"/>
      <c r="C575" s="58"/>
      <c r="D575" s="58"/>
      <c r="E575" s="58"/>
      <c r="F575" s="58"/>
      <c r="G575" s="58"/>
      <c r="J575" s="200"/>
      <c r="K575" s="200"/>
      <c r="L575" s="62"/>
      <c r="M575" s="62"/>
      <c r="N575" s="62"/>
      <c r="O575" s="62"/>
      <c r="P575" s="62"/>
      <c r="Q575" s="62"/>
      <c r="R575" s="62"/>
      <c r="S575" s="62"/>
      <c r="T575" s="62"/>
      <c r="U575" s="209"/>
      <c r="V575" s="209"/>
      <c r="W575" s="209"/>
      <c r="X575" s="209"/>
      <c r="Y575" s="209"/>
      <c r="Z575" s="209"/>
      <c r="AA575" s="209"/>
      <c r="AB575" s="86"/>
      <c r="AC575" s="86"/>
      <c r="AD575" s="86"/>
      <c r="AE575" s="86"/>
      <c r="AF575" s="86"/>
      <c r="AG575" s="62"/>
      <c r="AH575" s="89"/>
      <c r="AI575" s="89"/>
      <c r="AJ575" s="89"/>
      <c r="AK575" s="62"/>
      <c r="AL575" s="86"/>
      <c r="AM575" s="91"/>
      <c r="AN575" s="89"/>
      <c r="AO575" s="89"/>
      <c r="AP575" s="89"/>
      <c r="AQ575" s="89"/>
      <c r="AR575" s="91"/>
      <c r="AS575" s="91"/>
      <c r="AT575" s="94"/>
      <c r="AU575" s="91"/>
      <c r="AV575" s="91"/>
      <c r="AW575" s="123"/>
      <c r="AX575" s="62"/>
      <c r="AY575" s="62"/>
      <c r="AZ575" s="89"/>
      <c r="BA575" s="89"/>
      <c r="BB575" s="124"/>
      <c r="BC575" s="62"/>
      <c r="BD575" s="62"/>
      <c r="BE575" s="61"/>
      <c r="BF575" s="61"/>
      <c r="BG575" s="46"/>
      <c r="BH575" s="46"/>
      <c r="BI575" s="46"/>
      <c r="BJ575" s="46"/>
      <c r="BK575" s="46"/>
      <c r="BL575" s="46"/>
      <c r="CC575" s="62"/>
      <c r="CD575" s="62"/>
      <c r="CE575" s="62"/>
      <c r="CF575" s="124"/>
      <c r="CI575" s="91"/>
      <c r="CJ575" s="47"/>
      <c r="CK575" s="34"/>
      <c r="CL575" s="63"/>
      <c r="DV575" s="64"/>
    </row>
    <row r="576" spans="2:126" s="135" customFormat="1">
      <c r="B576" s="58"/>
      <c r="C576" s="58"/>
      <c r="D576" s="58"/>
      <c r="E576" s="58"/>
      <c r="F576" s="58"/>
      <c r="G576" s="58"/>
      <c r="J576" s="200"/>
      <c r="K576" s="200"/>
      <c r="L576" s="62"/>
      <c r="M576" s="62"/>
      <c r="N576" s="62"/>
      <c r="O576" s="62"/>
      <c r="P576" s="62"/>
      <c r="Q576" s="62"/>
      <c r="R576" s="62"/>
      <c r="S576" s="62"/>
      <c r="T576" s="62"/>
      <c r="U576" s="209"/>
      <c r="V576" s="209"/>
      <c r="W576" s="209"/>
      <c r="X576" s="209"/>
      <c r="Y576" s="209"/>
      <c r="Z576" s="209"/>
      <c r="AA576" s="209"/>
      <c r="AB576" s="86"/>
      <c r="AC576" s="86"/>
      <c r="AD576" s="86"/>
      <c r="AE576" s="86"/>
      <c r="AF576" s="86"/>
      <c r="AG576" s="62"/>
      <c r="AH576" s="89"/>
      <c r="AI576" s="89"/>
      <c r="AJ576" s="89"/>
      <c r="AK576" s="62"/>
      <c r="AL576" s="86"/>
      <c r="AM576" s="91"/>
      <c r="AN576" s="89"/>
      <c r="AO576" s="89"/>
      <c r="AP576" s="89"/>
      <c r="AQ576" s="89"/>
      <c r="AR576" s="91"/>
      <c r="AS576" s="91"/>
      <c r="AT576" s="94"/>
      <c r="AU576" s="91"/>
      <c r="AV576" s="91"/>
      <c r="AW576" s="123"/>
      <c r="AX576" s="62"/>
      <c r="AY576" s="62"/>
      <c r="AZ576" s="62"/>
      <c r="BA576" s="89"/>
      <c r="BB576" s="124"/>
      <c r="BC576" s="62"/>
      <c r="BD576" s="62"/>
      <c r="BE576" s="61"/>
      <c r="BF576" s="61"/>
      <c r="BG576" s="46"/>
      <c r="BH576" s="46"/>
      <c r="BI576" s="46"/>
      <c r="BJ576" s="46"/>
      <c r="BK576" s="46"/>
      <c r="BL576" s="46"/>
      <c r="CC576" s="62"/>
      <c r="CD576" s="62"/>
      <c r="CE576" s="62"/>
      <c r="CF576" s="124"/>
      <c r="CI576" s="91"/>
      <c r="CJ576" s="47"/>
      <c r="CK576" s="34"/>
      <c r="CL576" s="63"/>
      <c r="DV576" s="64"/>
    </row>
    <row r="577" spans="2:126" s="135" customFormat="1">
      <c r="B577" s="58"/>
      <c r="C577" s="58"/>
      <c r="D577" s="58"/>
      <c r="E577" s="58"/>
      <c r="F577" s="58"/>
      <c r="G577" s="58"/>
      <c r="J577" s="200"/>
      <c r="K577" s="200"/>
      <c r="L577" s="62"/>
      <c r="M577" s="62"/>
      <c r="N577" s="62"/>
      <c r="O577" s="62"/>
      <c r="P577" s="62"/>
      <c r="Q577" s="62"/>
      <c r="R577" s="62"/>
      <c r="S577" s="62"/>
      <c r="T577" s="62"/>
      <c r="U577" s="209"/>
      <c r="V577" s="209"/>
      <c r="W577" s="209"/>
      <c r="X577" s="209"/>
      <c r="Y577" s="209"/>
      <c r="Z577" s="209"/>
      <c r="AA577" s="209"/>
      <c r="AB577" s="86"/>
      <c r="AC577" s="86"/>
      <c r="AD577" s="86"/>
      <c r="AE577" s="86"/>
      <c r="AF577" s="86"/>
      <c r="AG577" s="62"/>
      <c r="AH577" s="89"/>
      <c r="AI577" s="89"/>
      <c r="AJ577" s="89"/>
      <c r="AK577" s="62"/>
      <c r="AL577" s="86"/>
      <c r="AM577" s="91"/>
      <c r="AN577" s="89"/>
      <c r="AO577" s="89"/>
      <c r="AP577" s="89"/>
      <c r="AQ577" s="89"/>
      <c r="AR577" s="91"/>
      <c r="AS577" s="91"/>
      <c r="AT577" s="94"/>
      <c r="AU577" s="91"/>
      <c r="AV577" s="91"/>
      <c r="AW577" s="123"/>
      <c r="AX577" s="62"/>
      <c r="AY577" s="62"/>
      <c r="AZ577" s="89"/>
      <c r="BA577" s="89"/>
      <c r="BB577" s="124"/>
      <c r="BC577" s="62"/>
      <c r="BD577" s="62"/>
      <c r="BE577" s="61"/>
      <c r="BF577" s="61"/>
      <c r="BG577" s="46"/>
      <c r="BH577" s="46"/>
      <c r="BI577" s="46"/>
      <c r="BJ577" s="46"/>
      <c r="BK577" s="46"/>
      <c r="BL577" s="46"/>
      <c r="CC577" s="62"/>
      <c r="CD577" s="62"/>
      <c r="CE577" s="62"/>
      <c r="CF577" s="124"/>
      <c r="CI577" s="91"/>
      <c r="CJ577" s="47"/>
      <c r="CK577" s="34"/>
      <c r="CL577" s="63"/>
      <c r="DV577" s="64"/>
    </row>
    <row r="578" spans="2:126" s="135" customFormat="1">
      <c r="B578" s="58"/>
      <c r="C578" s="58"/>
      <c r="D578" s="58"/>
      <c r="E578" s="58"/>
      <c r="F578" s="58"/>
      <c r="G578" s="58"/>
      <c r="J578" s="200"/>
      <c r="K578" s="200"/>
      <c r="L578" s="62"/>
      <c r="M578" s="62"/>
      <c r="N578" s="62"/>
      <c r="O578" s="62"/>
      <c r="P578" s="62"/>
      <c r="Q578" s="62"/>
      <c r="R578" s="62"/>
      <c r="S578" s="62"/>
      <c r="T578" s="62"/>
      <c r="U578" s="209"/>
      <c r="V578" s="209"/>
      <c r="W578" s="209"/>
      <c r="X578" s="209"/>
      <c r="Y578" s="209"/>
      <c r="Z578" s="209"/>
      <c r="AA578" s="209"/>
      <c r="AB578" s="86"/>
      <c r="AC578" s="86"/>
      <c r="AD578" s="86"/>
      <c r="AE578" s="86"/>
      <c r="AF578" s="86"/>
      <c r="AG578" s="62"/>
      <c r="AH578" s="89"/>
      <c r="AI578" s="89"/>
      <c r="AJ578" s="89"/>
      <c r="AK578" s="62"/>
      <c r="AL578" s="86"/>
      <c r="AM578" s="91"/>
      <c r="AN578" s="89"/>
      <c r="AO578" s="89"/>
      <c r="AP578" s="89"/>
      <c r="AQ578" s="89"/>
      <c r="AR578" s="91"/>
      <c r="AS578" s="91"/>
      <c r="AT578" s="94"/>
      <c r="AU578" s="91"/>
      <c r="AV578" s="91"/>
      <c r="AW578" s="123"/>
      <c r="AX578" s="62"/>
      <c r="AY578" s="62"/>
      <c r="AZ578" s="89"/>
      <c r="BA578" s="89"/>
      <c r="BB578" s="124"/>
      <c r="BC578" s="62"/>
      <c r="BD578" s="62"/>
      <c r="BE578" s="61"/>
      <c r="BF578" s="61"/>
      <c r="BG578" s="46"/>
      <c r="BH578" s="46"/>
      <c r="BI578" s="46"/>
      <c r="BJ578" s="46"/>
      <c r="BK578" s="46"/>
      <c r="BL578" s="46"/>
      <c r="CC578" s="62"/>
      <c r="CD578" s="62"/>
      <c r="CE578" s="62"/>
      <c r="CF578" s="124"/>
      <c r="CI578" s="91"/>
      <c r="CJ578" s="47"/>
      <c r="CK578" s="34"/>
      <c r="CL578" s="63"/>
      <c r="DV578" s="64"/>
    </row>
    <row r="579" spans="2:126" s="135" customFormat="1">
      <c r="B579" s="58"/>
      <c r="C579" s="58"/>
      <c r="D579" s="58"/>
      <c r="E579" s="58"/>
      <c r="F579" s="58"/>
      <c r="G579" s="58"/>
      <c r="J579" s="200"/>
      <c r="K579" s="200"/>
      <c r="L579" s="62"/>
      <c r="M579" s="62"/>
      <c r="N579" s="62"/>
      <c r="O579" s="62"/>
      <c r="P579" s="62"/>
      <c r="Q579" s="62"/>
      <c r="R579" s="62"/>
      <c r="S579" s="62"/>
      <c r="T579" s="62"/>
      <c r="U579" s="209"/>
      <c r="V579" s="209"/>
      <c r="W579" s="209"/>
      <c r="X579" s="209"/>
      <c r="Y579" s="209"/>
      <c r="Z579" s="209"/>
      <c r="AA579" s="209"/>
      <c r="AB579" s="86"/>
      <c r="AC579" s="86"/>
      <c r="AD579" s="86"/>
      <c r="AE579" s="86"/>
      <c r="AF579" s="86"/>
      <c r="AG579" s="62"/>
      <c r="AH579" s="89"/>
      <c r="AI579" s="89"/>
      <c r="AJ579" s="89"/>
      <c r="AK579" s="62"/>
      <c r="AL579" s="86"/>
      <c r="AM579" s="91"/>
      <c r="AN579" s="89"/>
      <c r="AO579" s="89"/>
      <c r="AP579" s="89"/>
      <c r="AQ579" s="89"/>
      <c r="AR579" s="91"/>
      <c r="AS579" s="91"/>
      <c r="AT579" s="94"/>
      <c r="AU579" s="91"/>
      <c r="AV579" s="91"/>
      <c r="AW579" s="123"/>
      <c r="AX579" s="62"/>
      <c r="AY579" s="62"/>
      <c r="AZ579" s="89"/>
      <c r="BA579" s="89"/>
      <c r="BB579" s="124"/>
      <c r="BC579" s="62"/>
      <c r="BD579" s="62"/>
      <c r="BE579" s="61"/>
      <c r="BF579" s="61"/>
      <c r="BG579" s="46"/>
      <c r="BH579" s="46"/>
      <c r="BI579" s="46"/>
      <c r="BJ579" s="46"/>
      <c r="BK579" s="46"/>
      <c r="BL579" s="46"/>
      <c r="CC579" s="62"/>
      <c r="CD579" s="62"/>
      <c r="CE579" s="62"/>
      <c r="CF579" s="124"/>
      <c r="CI579" s="91"/>
      <c r="CJ579" s="47"/>
      <c r="CK579" s="34"/>
      <c r="CL579" s="63"/>
      <c r="DV579" s="64"/>
    </row>
    <row r="580" spans="2:126" s="135" customFormat="1">
      <c r="B580" s="58"/>
      <c r="C580" s="58"/>
      <c r="D580" s="58"/>
      <c r="E580" s="58"/>
      <c r="F580" s="58"/>
      <c r="G580" s="58"/>
      <c r="J580" s="200"/>
      <c r="K580" s="200"/>
      <c r="L580" s="62"/>
      <c r="M580" s="62"/>
      <c r="N580" s="62"/>
      <c r="O580" s="62"/>
      <c r="P580" s="62"/>
      <c r="Q580" s="62"/>
      <c r="R580" s="62"/>
      <c r="S580" s="62"/>
      <c r="T580" s="62"/>
      <c r="U580" s="209"/>
      <c r="V580" s="209"/>
      <c r="W580" s="209"/>
      <c r="X580" s="209"/>
      <c r="Y580" s="209"/>
      <c r="Z580" s="209"/>
      <c r="AA580" s="209"/>
      <c r="AB580" s="86"/>
      <c r="AC580" s="86"/>
      <c r="AD580" s="86"/>
      <c r="AE580" s="86"/>
      <c r="AF580" s="86"/>
      <c r="AG580" s="62"/>
      <c r="AH580" s="89"/>
      <c r="AI580" s="89"/>
      <c r="AJ580" s="89"/>
      <c r="AK580" s="62"/>
      <c r="AL580" s="86"/>
      <c r="AM580" s="91"/>
      <c r="AN580" s="89"/>
      <c r="AO580" s="89"/>
      <c r="AP580" s="89"/>
      <c r="AQ580" s="89"/>
      <c r="AR580" s="91"/>
      <c r="AS580" s="91"/>
      <c r="AT580" s="94"/>
      <c r="AU580" s="91"/>
      <c r="AV580" s="91"/>
      <c r="AW580" s="123"/>
      <c r="AX580" s="62"/>
      <c r="AY580" s="62"/>
      <c r="AZ580" s="89"/>
      <c r="BA580" s="89"/>
      <c r="BB580" s="124"/>
      <c r="BC580" s="62"/>
      <c r="BD580" s="62"/>
      <c r="BE580" s="61"/>
      <c r="BF580" s="61"/>
      <c r="BG580" s="46"/>
      <c r="BH580" s="46"/>
      <c r="BI580" s="46"/>
      <c r="BJ580" s="46"/>
      <c r="BK580" s="46"/>
      <c r="BL580" s="46"/>
      <c r="CC580" s="62"/>
      <c r="CD580" s="62"/>
      <c r="CE580" s="62"/>
      <c r="CF580" s="124"/>
      <c r="CI580" s="91"/>
      <c r="CJ580" s="47"/>
      <c r="CK580" s="34"/>
      <c r="CL580" s="63"/>
      <c r="DV580" s="64"/>
    </row>
    <row r="581" spans="2:126" s="135" customFormat="1">
      <c r="B581" s="58"/>
      <c r="C581" s="58"/>
      <c r="D581" s="58"/>
      <c r="E581" s="58"/>
      <c r="F581" s="58"/>
      <c r="G581" s="58"/>
      <c r="J581" s="200"/>
      <c r="K581" s="200"/>
      <c r="L581" s="62"/>
      <c r="M581" s="62"/>
      <c r="N581" s="62"/>
      <c r="O581" s="62"/>
      <c r="P581" s="62"/>
      <c r="Q581" s="62"/>
      <c r="R581" s="62"/>
      <c r="S581" s="62"/>
      <c r="T581" s="62"/>
      <c r="U581" s="209"/>
      <c r="V581" s="209"/>
      <c r="W581" s="209"/>
      <c r="X581" s="209"/>
      <c r="Y581" s="209"/>
      <c r="Z581" s="209"/>
      <c r="AA581" s="209"/>
      <c r="AB581" s="86"/>
      <c r="AC581" s="86"/>
      <c r="AD581" s="86"/>
      <c r="AE581" s="86"/>
      <c r="AF581" s="86"/>
      <c r="AG581" s="62"/>
      <c r="AH581" s="89"/>
      <c r="AI581" s="89"/>
      <c r="AJ581" s="89"/>
      <c r="AK581" s="62"/>
      <c r="AL581" s="86"/>
      <c r="AM581" s="91"/>
      <c r="AN581" s="89"/>
      <c r="AO581" s="89"/>
      <c r="AP581" s="89"/>
      <c r="AQ581" s="89"/>
      <c r="AR581" s="91"/>
      <c r="AS581" s="91"/>
      <c r="AT581" s="94"/>
      <c r="AU581" s="91"/>
      <c r="AV581" s="91"/>
      <c r="AW581" s="123"/>
      <c r="AX581" s="62"/>
      <c r="AY581" s="62"/>
      <c r="AZ581" s="89"/>
      <c r="BA581" s="89"/>
      <c r="BB581" s="124"/>
      <c r="BC581" s="62"/>
      <c r="BD581" s="62"/>
      <c r="BE581" s="61"/>
      <c r="BF581" s="61"/>
      <c r="BG581" s="46"/>
      <c r="BH581" s="46"/>
      <c r="BI581" s="46"/>
      <c r="BJ581" s="46"/>
      <c r="BK581" s="46"/>
      <c r="BL581" s="46"/>
      <c r="CC581" s="62"/>
      <c r="CD581" s="62"/>
      <c r="CE581" s="62"/>
      <c r="CF581" s="124"/>
      <c r="CI581" s="91"/>
      <c r="CJ581" s="47"/>
      <c r="CK581" s="34"/>
      <c r="CL581" s="63"/>
      <c r="DV581" s="64"/>
    </row>
    <row r="582" spans="2:126" s="135" customFormat="1">
      <c r="B582" s="58"/>
      <c r="C582" s="58"/>
      <c r="D582" s="58"/>
      <c r="E582" s="58"/>
      <c r="F582" s="58"/>
      <c r="G582" s="58"/>
      <c r="J582" s="200"/>
      <c r="K582" s="200"/>
      <c r="L582" s="62"/>
      <c r="M582" s="62"/>
      <c r="N582" s="62"/>
      <c r="O582" s="62"/>
      <c r="P582" s="62"/>
      <c r="Q582" s="62"/>
      <c r="R582" s="62"/>
      <c r="S582" s="62"/>
      <c r="T582" s="62"/>
      <c r="U582" s="209"/>
      <c r="V582" s="209"/>
      <c r="W582" s="209"/>
      <c r="X582" s="209"/>
      <c r="Y582" s="209"/>
      <c r="Z582" s="209"/>
      <c r="AA582" s="209"/>
      <c r="AB582" s="86"/>
      <c r="AC582" s="86"/>
      <c r="AD582" s="86"/>
      <c r="AE582" s="86"/>
      <c r="AF582" s="86"/>
      <c r="AG582" s="62"/>
      <c r="AH582" s="89"/>
      <c r="AI582" s="89"/>
      <c r="AJ582" s="89"/>
      <c r="AK582" s="62"/>
      <c r="AL582" s="86"/>
      <c r="AM582" s="91"/>
      <c r="AN582" s="89"/>
      <c r="AO582" s="89"/>
      <c r="AP582" s="89"/>
      <c r="AQ582" s="89"/>
      <c r="AR582" s="91"/>
      <c r="AS582" s="91"/>
      <c r="AT582" s="94"/>
      <c r="AU582" s="91"/>
      <c r="AV582" s="91"/>
      <c r="AW582" s="123"/>
      <c r="AX582" s="62"/>
      <c r="AY582" s="62"/>
      <c r="AZ582" s="89"/>
      <c r="BA582" s="89"/>
      <c r="BB582" s="124"/>
      <c r="BC582" s="62"/>
      <c r="BD582" s="62"/>
      <c r="BE582" s="61"/>
      <c r="BF582" s="61"/>
      <c r="BG582" s="46"/>
      <c r="BH582" s="46"/>
      <c r="BI582" s="46"/>
      <c r="BJ582" s="46"/>
      <c r="BK582" s="46"/>
      <c r="BL582" s="46"/>
      <c r="CC582" s="62"/>
      <c r="CD582" s="62"/>
      <c r="CE582" s="62"/>
      <c r="CF582" s="124"/>
      <c r="CI582" s="91"/>
      <c r="CJ582" s="47"/>
      <c r="CK582" s="34"/>
      <c r="CL582" s="63"/>
      <c r="DV582" s="64"/>
    </row>
    <row r="583" spans="2:126" s="135" customFormat="1">
      <c r="B583" s="58"/>
      <c r="C583" s="58"/>
      <c r="D583" s="58"/>
      <c r="E583" s="58"/>
      <c r="F583" s="58"/>
      <c r="G583" s="58"/>
      <c r="J583" s="200"/>
      <c r="K583" s="200"/>
      <c r="L583" s="62"/>
      <c r="M583" s="62"/>
      <c r="N583" s="62"/>
      <c r="O583" s="62"/>
      <c r="P583" s="62"/>
      <c r="Q583" s="62"/>
      <c r="R583" s="62"/>
      <c r="S583" s="62"/>
      <c r="T583" s="62"/>
      <c r="U583" s="209"/>
      <c r="V583" s="209"/>
      <c r="W583" s="209"/>
      <c r="X583" s="209"/>
      <c r="Y583" s="209"/>
      <c r="Z583" s="209"/>
      <c r="AA583" s="209"/>
      <c r="AB583" s="86"/>
      <c r="AC583" s="86"/>
      <c r="AD583" s="86"/>
      <c r="AE583" s="86"/>
      <c r="AF583" s="86"/>
      <c r="AG583" s="62"/>
      <c r="AH583" s="89"/>
      <c r="AI583" s="89"/>
      <c r="AJ583" s="89"/>
      <c r="AK583" s="62"/>
      <c r="AL583" s="86"/>
      <c r="AM583" s="91"/>
      <c r="AN583" s="89"/>
      <c r="AO583" s="89"/>
      <c r="AP583" s="89"/>
      <c r="AQ583" s="89"/>
      <c r="AR583" s="91"/>
      <c r="AS583" s="91"/>
      <c r="AT583" s="94"/>
      <c r="AU583" s="91"/>
      <c r="AV583" s="91"/>
      <c r="AW583" s="123"/>
      <c r="AX583" s="62"/>
      <c r="AY583" s="62"/>
      <c r="AZ583" s="89"/>
      <c r="BA583" s="89"/>
      <c r="BB583" s="124"/>
      <c r="BC583" s="62"/>
      <c r="BD583" s="62"/>
      <c r="BE583" s="61"/>
      <c r="BF583" s="61"/>
      <c r="BG583" s="46"/>
      <c r="BH583" s="46"/>
      <c r="BI583" s="46"/>
      <c r="BJ583" s="46"/>
      <c r="BK583" s="46"/>
      <c r="BL583" s="46"/>
      <c r="CC583" s="62"/>
      <c r="CD583" s="62"/>
      <c r="CE583" s="62"/>
      <c r="CF583" s="124"/>
      <c r="CI583" s="91"/>
      <c r="CJ583" s="47"/>
      <c r="CK583" s="34"/>
      <c r="CL583" s="63"/>
      <c r="DV583" s="64"/>
    </row>
    <row r="584" spans="2:126" s="135" customFormat="1">
      <c r="B584" s="58"/>
      <c r="C584" s="58"/>
      <c r="D584" s="58"/>
      <c r="E584" s="58"/>
      <c r="F584" s="58"/>
      <c r="G584" s="58"/>
      <c r="J584" s="200"/>
      <c r="K584" s="200"/>
      <c r="L584" s="62"/>
      <c r="M584" s="62"/>
      <c r="N584" s="62"/>
      <c r="O584" s="62"/>
      <c r="P584" s="62"/>
      <c r="Q584" s="62"/>
      <c r="R584" s="62"/>
      <c r="S584" s="62"/>
      <c r="T584" s="62"/>
      <c r="U584" s="209"/>
      <c r="V584" s="209"/>
      <c r="W584" s="209"/>
      <c r="X584" s="209"/>
      <c r="Y584" s="209"/>
      <c r="Z584" s="209"/>
      <c r="AA584" s="209"/>
      <c r="AB584" s="86"/>
      <c r="AC584" s="86"/>
      <c r="AD584" s="86"/>
      <c r="AE584" s="86"/>
      <c r="AF584" s="86"/>
      <c r="AG584" s="62"/>
      <c r="AH584" s="89"/>
      <c r="AI584" s="89"/>
      <c r="AJ584" s="89"/>
      <c r="AK584" s="62"/>
      <c r="AL584" s="86"/>
      <c r="AM584" s="91"/>
      <c r="AN584" s="89"/>
      <c r="AO584" s="89"/>
      <c r="AP584" s="89"/>
      <c r="AQ584" s="89"/>
      <c r="AR584" s="91"/>
      <c r="AS584" s="91"/>
      <c r="AT584" s="94"/>
      <c r="AU584" s="91"/>
      <c r="AV584" s="91"/>
      <c r="AW584" s="123"/>
      <c r="AX584" s="62"/>
      <c r="AY584" s="62"/>
      <c r="AZ584" s="89"/>
      <c r="BA584" s="89"/>
      <c r="BB584" s="124"/>
      <c r="BC584" s="62"/>
      <c r="BD584" s="62"/>
      <c r="BE584" s="61"/>
      <c r="BF584" s="61"/>
      <c r="BG584" s="46"/>
      <c r="BH584" s="46"/>
      <c r="BI584" s="46"/>
      <c r="BJ584" s="46"/>
      <c r="BK584" s="46"/>
      <c r="BL584" s="46"/>
      <c r="CC584" s="62"/>
      <c r="CD584" s="62"/>
      <c r="CE584" s="62"/>
      <c r="CF584" s="124"/>
      <c r="CI584" s="91"/>
      <c r="CJ584" s="47"/>
      <c r="CK584" s="34"/>
      <c r="CL584" s="63"/>
      <c r="DV584" s="64"/>
    </row>
    <row r="585" spans="2:126" s="135" customFormat="1">
      <c r="B585" s="58"/>
      <c r="C585" s="58"/>
      <c r="D585" s="58"/>
      <c r="E585" s="58"/>
      <c r="F585" s="58"/>
      <c r="G585" s="58"/>
      <c r="J585" s="200"/>
      <c r="K585" s="200"/>
      <c r="L585" s="62"/>
      <c r="M585" s="62"/>
      <c r="N585" s="62"/>
      <c r="O585" s="62"/>
      <c r="P585" s="62"/>
      <c r="Q585" s="62"/>
      <c r="R585" s="62"/>
      <c r="S585" s="62"/>
      <c r="T585" s="62"/>
      <c r="U585" s="209"/>
      <c r="V585" s="209"/>
      <c r="W585" s="209"/>
      <c r="X585" s="209"/>
      <c r="Y585" s="209"/>
      <c r="Z585" s="209"/>
      <c r="AA585" s="209"/>
      <c r="AB585" s="86"/>
      <c r="AC585" s="86"/>
      <c r="AD585" s="86"/>
      <c r="AE585" s="86"/>
      <c r="AF585" s="86"/>
      <c r="AG585" s="62"/>
      <c r="AH585" s="89"/>
      <c r="AI585" s="89"/>
      <c r="AJ585" s="89"/>
      <c r="AK585" s="62"/>
      <c r="AL585" s="86"/>
      <c r="AM585" s="91"/>
      <c r="AN585" s="89"/>
      <c r="AO585" s="89"/>
      <c r="AP585" s="89"/>
      <c r="AQ585" s="89"/>
      <c r="AR585" s="91"/>
      <c r="AS585" s="91"/>
      <c r="AT585" s="94"/>
      <c r="AU585" s="91"/>
      <c r="AV585" s="91"/>
      <c r="AW585" s="123"/>
      <c r="AX585" s="62"/>
      <c r="AY585" s="62"/>
      <c r="AZ585" s="89"/>
      <c r="BA585" s="89"/>
      <c r="BB585" s="124"/>
      <c r="BC585" s="62"/>
      <c r="BD585" s="62"/>
      <c r="BE585" s="61"/>
      <c r="BF585" s="61"/>
      <c r="BG585" s="46"/>
      <c r="BH585" s="46"/>
      <c r="BI585" s="46"/>
      <c r="BJ585" s="46"/>
      <c r="BK585" s="46"/>
      <c r="BL585" s="46"/>
      <c r="CC585" s="62"/>
      <c r="CD585" s="62"/>
      <c r="CE585" s="62"/>
      <c r="CF585" s="124"/>
      <c r="CI585" s="91"/>
      <c r="CJ585" s="47"/>
      <c r="CK585" s="34"/>
      <c r="CL585" s="63"/>
      <c r="DV585" s="64"/>
    </row>
    <row r="586" spans="2:126" s="135" customFormat="1">
      <c r="B586" s="58"/>
      <c r="C586" s="58"/>
      <c r="D586" s="58"/>
      <c r="E586" s="58"/>
      <c r="F586" s="58"/>
      <c r="G586" s="58"/>
      <c r="J586" s="200"/>
      <c r="K586" s="200"/>
      <c r="L586" s="62"/>
      <c r="M586" s="62"/>
      <c r="N586" s="62"/>
      <c r="O586" s="62"/>
      <c r="P586" s="62"/>
      <c r="Q586" s="62"/>
      <c r="R586" s="62"/>
      <c r="S586" s="62"/>
      <c r="T586" s="62"/>
      <c r="U586" s="209"/>
      <c r="V586" s="209"/>
      <c r="W586" s="209"/>
      <c r="X586" s="209"/>
      <c r="Y586" s="209"/>
      <c r="Z586" s="209"/>
      <c r="AA586" s="209"/>
      <c r="AB586" s="86"/>
      <c r="AC586" s="86"/>
      <c r="AD586" s="86"/>
      <c r="AE586" s="86"/>
      <c r="AF586" s="86"/>
      <c r="AG586" s="62"/>
      <c r="AH586" s="89"/>
      <c r="AI586" s="89"/>
      <c r="AJ586" s="89"/>
      <c r="AK586" s="62"/>
      <c r="AL586" s="86"/>
      <c r="AM586" s="91"/>
      <c r="AN586" s="89"/>
      <c r="AO586" s="89"/>
      <c r="AP586" s="89"/>
      <c r="AQ586" s="89"/>
      <c r="AR586" s="91"/>
      <c r="AS586" s="91"/>
      <c r="AT586" s="94"/>
      <c r="AU586" s="91"/>
      <c r="AV586" s="91"/>
      <c r="AW586" s="123"/>
      <c r="AX586" s="62"/>
      <c r="AY586" s="62"/>
      <c r="AZ586" s="89"/>
      <c r="BA586" s="89"/>
      <c r="BB586" s="124"/>
      <c r="BC586" s="62"/>
      <c r="BD586" s="62"/>
      <c r="BE586" s="61"/>
      <c r="BF586" s="61"/>
      <c r="BG586" s="46"/>
      <c r="BH586" s="46"/>
      <c r="BI586" s="46"/>
      <c r="BJ586" s="46"/>
      <c r="BK586" s="46"/>
      <c r="BL586" s="46"/>
      <c r="CC586" s="62"/>
      <c r="CD586" s="62"/>
      <c r="CE586" s="62"/>
      <c r="CF586" s="124"/>
      <c r="CI586" s="91"/>
      <c r="CJ586" s="47"/>
      <c r="CK586" s="34"/>
      <c r="CL586" s="63"/>
      <c r="DV586" s="64"/>
    </row>
    <row r="587" spans="2:126" s="135" customFormat="1">
      <c r="B587" s="58"/>
      <c r="C587" s="58"/>
      <c r="D587" s="58"/>
      <c r="E587" s="58"/>
      <c r="F587" s="58"/>
      <c r="G587" s="58"/>
      <c r="J587" s="200"/>
      <c r="K587" s="200"/>
      <c r="L587" s="62"/>
      <c r="M587" s="62"/>
      <c r="N587" s="62"/>
      <c r="O587" s="62"/>
      <c r="P587" s="62"/>
      <c r="Q587" s="62"/>
      <c r="R587" s="62"/>
      <c r="S587" s="62"/>
      <c r="T587" s="62"/>
      <c r="U587" s="209"/>
      <c r="V587" s="209"/>
      <c r="W587" s="209"/>
      <c r="X587" s="209"/>
      <c r="Y587" s="209"/>
      <c r="Z587" s="209"/>
      <c r="AA587" s="209"/>
      <c r="AB587" s="86"/>
      <c r="AC587" s="86"/>
      <c r="AD587" s="86"/>
      <c r="AE587" s="86"/>
      <c r="AF587" s="86"/>
      <c r="AG587" s="62"/>
      <c r="AH587" s="89"/>
      <c r="AI587" s="89"/>
      <c r="AJ587" s="89"/>
      <c r="AK587" s="62"/>
      <c r="AL587" s="86"/>
      <c r="AM587" s="91"/>
      <c r="AN587" s="89"/>
      <c r="AO587" s="89"/>
      <c r="AP587" s="89"/>
      <c r="AQ587" s="89"/>
      <c r="AR587" s="91"/>
      <c r="AS587" s="91"/>
      <c r="AT587" s="94"/>
      <c r="AU587" s="91"/>
      <c r="AV587" s="91"/>
      <c r="AW587" s="123"/>
      <c r="AX587" s="62"/>
      <c r="AY587" s="62"/>
      <c r="AZ587" s="89"/>
      <c r="BA587" s="89"/>
      <c r="BB587" s="124"/>
      <c r="BC587" s="62"/>
      <c r="BD587" s="62"/>
      <c r="BE587" s="61"/>
      <c r="BF587" s="61"/>
      <c r="BG587" s="46"/>
      <c r="BH587" s="46"/>
      <c r="BI587" s="46"/>
      <c r="BJ587" s="46"/>
      <c r="BK587" s="46"/>
      <c r="BL587" s="46"/>
      <c r="CC587" s="62"/>
      <c r="CD587" s="62"/>
      <c r="CE587" s="62"/>
      <c r="CF587" s="124"/>
      <c r="CI587" s="91"/>
      <c r="CJ587" s="47"/>
      <c r="CK587" s="34"/>
      <c r="CL587" s="63"/>
      <c r="DV587" s="64"/>
    </row>
    <row r="588" spans="2:126" s="135" customFormat="1">
      <c r="B588" s="58"/>
      <c r="C588" s="58"/>
      <c r="D588" s="58"/>
      <c r="E588" s="58"/>
      <c r="F588" s="58"/>
      <c r="G588" s="58"/>
      <c r="J588" s="200"/>
      <c r="K588" s="200"/>
      <c r="L588" s="62"/>
      <c r="M588" s="62"/>
      <c r="N588" s="62"/>
      <c r="O588" s="62"/>
      <c r="P588" s="62"/>
      <c r="Q588" s="62"/>
      <c r="R588" s="62"/>
      <c r="S588" s="62"/>
      <c r="T588" s="62"/>
      <c r="U588" s="209"/>
      <c r="V588" s="209"/>
      <c r="W588" s="209"/>
      <c r="X588" s="209"/>
      <c r="Y588" s="209"/>
      <c r="Z588" s="209"/>
      <c r="AA588" s="209"/>
      <c r="AB588" s="86"/>
      <c r="AC588" s="86"/>
      <c r="AD588" s="86"/>
      <c r="AE588" s="86"/>
      <c r="AF588" s="86"/>
      <c r="AG588" s="62"/>
      <c r="AH588" s="89"/>
      <c r="AI588" s="89"/>
      <c r="AJ588" s="89"/>
      <c r="AK588" s="62"/>
      <c r="AL588" s="86"/>
      <c r="AM588" s="91"/>
      <c r="AN588" s="89"/>
      <c r="AO588" s="89"/>
      <c r="AP588" s="89"/>
      <c r="AQ588" s="89"/>
      <c r="AR588" s="91"/>
      <c r="AS588" s="91"/>
      <c r="AT588" s="94"/>
      <c r="AU588" s="91"/>
      <c r="AV588" s="91"/>
      <c r="AW588" s="123"/>
      <c r="AX588" s="62"/>
      <c r="AY588" s="62"/>
      <c r="AZ588" s="89"/>
      <c r="BA588" s="89"/>
      <c r="BB588" s="124"/>
      <c r="BC588" s="62"/>
      <c r="BD588" s="62"/>
      <c r="BE588" s="61"/>
      <c r="BF588" s="61"/>
      <c r="BG588" s="46"/>
      <c r="BH588" s="46"/>
      <c r="BI588" s="46"/>
      <c r="BJ588" s="46"/>
      <c r="BK588" s="46"/>
      <c r="BL588" s="46"/>
      <c r="CC588" s="62"/>
      <c r="CD588" s="62"/>
      <c r="CE588" s="62"/>
      <c r="CF588" s="124"/>
      <c r="CI588" s="91"/>
      <c r="CJ588" s="47"/>
      <c r="CK588" s="34"/>
      <c r="CL588" s="63"/>
      <c r="DV588" s="64"/>
    </row>
    <row r="589" spans="2:126" s="135" customFormat="1">
      <c r="B589" s="58"/>
      <c r="C589" s="58"/>
      <c r="D589" s="58"/>
      <c r="E589" s="58"/>
      <c r="F589" s="58"/>
      <c r="G589" s="58"/>
      <c r="J589" s="200"/>
      <c r="K589" s="200"/>
      <c r="L589" s="62"/>
      <c r="M589" s="62"/>
      <c r="N589" s="62"/>
      <c r="O589" s="62"/>
      <c r="P589" s="62"/>
      <c r="Q589" s="62"/>
      <c r="R589" s="62"/>
      <c r="S589" s="62"/>
      <c r="T589" s="62"/>
      <c r="U589" s="209"/>
      <c r="V589" s="209"/>
      <c r="W589" s="209"/>
      <c r="X589" s="209"/>
      <c r="Y589" s="209"/>
      <c r="Z589" s="209"/>
      <c r="AA589" s="209"/>
      <c r="AB589" s="86"/>
      <c r="AC589" s="86"/>
      <c r="AD589" s="86"/>
      <c r="AE589" s="86"/>
      <c r="AF589" s="86"/>
      <c r="AG589" s="62"/>
      <c r="AH589" s="89"/>
      <c r="AI589" s="89"/>
      <c r="AJ589" s="89"/>
      <c r="AK589" s="62"/>
      <c r="AL589" s="86"/>
      <c r="AM589" s="91"/>
      <c r="AN589" s="89"/>
      <c r="AO589" s="89"/>
      <c r="AP589" s="89"/>
      <c r="AQ589" s="89"/>
      <c r="AR589" s="91"/>
      <c r="AS589" s="91"/>
      <c r="AT589" s="94"/>
      <c r="AU589" s="91"/>
      <c r="AV589" s="91"/>
      <c r="AW589" s="123"/>
      <c r="AX589" s="62"/>
      <c r="AY589" s="62"/>
      <c r="AZ589" s="89"/>
      <c r="BA589" s="89"/>
      <c r="BB589" s="124"/>
      <c r="BC589" s="62"/>
      <c r="BD589" s="62"/>
      <c r="BE589" s="61"/>
      <c r="BF589" s="61"/>
      <c r="BG589" s="46"/>
      <c r="BH589" s="46"/>
      <c r="BI589" s="46"/>
      <c r="BJ589" s="46"/>
      <c r="BK589" s="46"/>
      <c r="BL589" s="46"/>
      <c r="CC589" s="62"/>
      <c r="CD589" s="62"/>
      <c r="CE589" s="62"/>
      <c r="CF589" s="124"/>
      <c r="CI589" s="91"/>
      <c r="CJ589" s="47"/>
      <c r="CK589" s="34"/>
      <c r="CL589" s="63"/>
      <c r="DV589" s="64"/>
    </row>
    <row r="590" spans="2:126" s="135" customFormat="1">
      <c r="B590" s="58"/>
      <c r="C590" s="58"/>
      <c r="D590" s="58"/>
      <c r="E590" s="58"/>
      <c r="F590" s="58"/>
      <c r="G590" s="58"/>
      <c r="J590" s="200"/>
      <c r="K590" s="200"/>
      <c r="L590" s="62"/>
      <c r="M590" s="62"/>
      <c r="N590" s="62"/>
      <c r="O590" s="62"/>
      <c r="P590" s="62"/>
      <c r="Q590" s="62"/>
      <c r="R590" s="62"/>
      <c r="S590" s="62"/>
      <c r="T590" s="62"/>
      <c r="U590" s="209"/>
      <c r="V590" s="209"/>
      <c r="W590" s="209"/>
      <c r="X590" s="209"/>
      <c r="Y590" s="209"/>
      <c r="Z590" s="209"/>
      <c r="AA590" s="209"/>
      <c r="AB590" s="86"/>
      <c r="AC590" s="86"/>
      <c r="AD590" s="86"/>
      <c r="AE590" s="86"/>
      <c r="AF590" s="86"/>
      <c r="AG590" s="62"/>
      <c r="AH590" s="89"/>
      <c r="AI590" s="89"/>
      <c r="AJ590" s="89"/>
      <c r="AK590" s="62"/>
      <c r="AL590" s="86"/>
      <c r="AM590" s="91"/>
      <c r="AN590" s="89"/>
      <c r="AO590" s="89"/>
      <c r="AP590" s="89"/>
      <c r="AQ590" s="89"/>
      <c r="AR590" s="91"/>
      <c r="AS590" s="91"/>
      <c r="AT590" s="94"/>
      <c r="AU590" s="91"/>
      <c r="AV590" s="91"/>
      <c r="AW590" s="123"/>
      <c r="AX590" s="62"/>
      <c r="AY590" s="62"/>
      <c r="AZ590" s="89"/>
      <c r="BA590" s="89"/>
      <c r="BB590" s="124"/>
      <c r="BC590" s="62"/>
      <c r="BD590" s="62"/>
      <c r="BE590" s="61"/>
      <c r="BF590" s="61"/>
      <c r="BG590" s="46"/>
      <c r="BH590" s="46"/>
      <c r="BI590" s="46"/>
      <c r="BJ590" s="46"/>
      <c r="BK590" s="46"/>
      <c r="BL590" s="46"/>
      <c r="CC590" s="62"/>
      <c r="CD590" s="62"/>
      <c r="CE590" s="62"/>
      <c r="CF590" s="124"/>
      <c r="CI590" s="91"/>
      <c r="CJ590" s="47"/>
      <c r="CK590" s="34"/>
      <c r="CL590" s="63"/>
      <c r="DV590" s="64"/>
    </row>
    <row r="591" spans="2:126" s="135" customFormat="1">
      <c r="B591" s="58"/>
      <c r="C591" s="58"/>
      <c r="D591" s="58"/>
      <c r="E591" s="58"/>
      <c r="F591" s="58"/>
      <c r="G591" s="58"/>
      <c r="J591" s="200"/>
      <c r="K591" s="200"/>
      <c r="L591" s="62"/>
      <c r="M591" s="62"/>
      <c r="N591" s="62"/>
      <c r="O591" s="62"/>
      <c r="P591" s="62"/>
      <c r="Q591" s="62"/>
      <c r="R591" s="62"/>
      <c r="S591" s="62"/>
      <c r="T591" s="62"/>
      <c r="U591" s="209"/>
      <c r="V591" s="209"/>
      <c r="W591" s="209"/>
      <c r="X591" s="209"/>
      <c r="Y591" s="209"/>
      <c r="Z591" s="209"/>
      <c r="AA591" s="209"/>
      <c r="AB591" s="86"/>
      <c r="AC591" s="86"/>
      <c r="AD591" s="86"/>
      <c r="AE591" s="86"/>
      <c r="AF591" s="86"/>
      <c r="AG591" s="62"/>
      <c r="AH591" s="89"/>
      <c r="AI591" s="89"/>
      <c r="AJ591" s="89"/>
      <c r="AK591" s="62"/>
      <c r="AL591" s="86"/>
      <c r="AM591" s="91"/>
      <c r="AN591" s="89"/>
      <c r="AO591" s="89"/>
      <c r="AP591" s="89"/>
      <c r="AQ591" s="89"/>
      <c r="AR591" s="91"/>
      <c r="AS591" s="91"/>
      <c r="AT591" s="94"/>
      <c r="AU591" s="91"/>
      <c r="AV591" s="91"/>
      <c r="AW591" s="123"/>
      <c r="AX591" s="62"/>
      <c r="AY591" s="62"/>
      <c r="AZ591" s="89"/>
      <c r="BA591" s="89"/>
      <c r="BB591" s="124"/>
      <c r="BC591" s="62"/>
      <c r="BD591" s="62"/>
      <c r="BE591" s="61"/>
      <c r="BF591" s="61"/>
      <c r="BG591" s="46"/>
      <c r="BH591" s="46"/>
      <c r="BI591" s="46"/>
      <c r="BJ591" s="46"/>
      <c r="BK591" s="46"/>
      <c r="BL591" s="46"/>
      <c r="CC591" s="62"/>
      <c r="CD591" s="62"/>
      <c r="CE591" s="62"/>
      <c r="CF591" s="124"/>
      <c r="CI591" s="91"/>
      <c r="CJ591" s="47"/>
      <c r="CK591" s="34"/>
      <c r="CL591" s="63"/>
      <c r="DV591" s="64"/>
    </row>
    <row r="592" spans="2:126" s="135" customFormat="1">
      <c r="B592" s="58"/>
      <c r="C592" s="58"/>
      <c r="D592" s="58"/>
      <c r="E592" s="58"/>
      <c r="F592" s="58"/>
      <c r="G592" s="58"/>
      <c r="J592" s="200"/>
      <c r="K592" s="200"/>
      <c r="L592" s="62"/>
      <c r="M592" s="62"/>
      <c r="N592" s="62"/>
      <c r="O592" s="62"/>
      <c r="P592" s="62"/>
      <c r="Q592" s="62"/>
      <c r="R592" s="62"/>
      <c r="S592" s="62"/>
      <c r="T592" s="62"/>
      <c r="U592" s="209"/>
      <c r="V592" s="209"/>
      <c r="W592" s="209"/>
      <c r="X592" s="209"/>
      <c r="Y592" s="209"/>
      <c r="Z592" s="209"/>
      <c r="AA592" s="209"/>
      <c r="AB592" s="86"/>
      <c r="AC592" s="86"/>
      <c r="AD592" s="86"/>
      <c r="AE592" s="86"/>
      <c r="AF592" s="86"/>
      <c r="AG592" s="62"/>
      <c r="AH592" s="89"/>
      <c r="AI592" s="89"/>
      <c r="AJ592" s="89"/>
      <c r="AK592" s="62"/>
      <c r="AL592" s="86"/>
      <c r="AM592" s="91"/>
      <c r="AN592" s="89"/>
      <c r="AO592" s="89"/>
      <c r="AP592" s="89"/>
      <c r="AQ592" s="89"/>
      <c r="AR592" s="91"/>
      <c r="AS592" s="91"/>
      <c r="AT592" s="94"/>
      <c r="AU592" s="91"/>
      <c r="AV592" s="91"/>
      <c r="AW592" s="123"/>
      <c r="AX592" s="62"/>
      <c r="AY592" s="62"/>
      <c r="AZ592" s="89"/>
      <c r="BA592" s="89"/>
      <c r="BB592" s="124"/>
      <c r="BC592" s="62"/>
      <c r="BD592" s="62"/>
      <c r="BE592" s="61"/>
      <c r="BF592" s="61"/>
      <c r="BG592" s="46"/>
      <c r="BH592" s="46"/>
      <c r="BI592" s="46"/>
      <c r="BJ592" s="46"/>
      <c r="BK592" s="46"/>
      <c r="BL592" s="46"/>
      <c r="CC592" s="62"/>
      <c r="CD592" s="62"/>
      <c r="CE592" s="62"/>
      <c r="CF592" s="124"/>
      <c r="CI592" s="91"/>
      <c r="CJ592" s="47"/>
      <c r="CK592" s="34"/>
      <c r="CL592" s="63"/>
      <c r="DV592" s="64"/>
    </row>
    <row r="593" spans="2:126" s="135" customFormat="1">
      <c r="B593" s="58"/>
      <c r="C593" s="58"/>
      <c r="D593" s="58"/>
      <c r="E593" s="58"/>
      <c r="F593" s="58"/>
      <c r="G593" s="58"/>
      <c r="J593" s="200"/>
      <c r="K593" s="200"/>
      <c r="L593" s="62"/>
      <c r="M593" s="62"/>
      <c r="N593" s="62"/>
      <c r="O593" s="62"/>
      <c r="P593" s="62"/>
      <c r="Q593" s="62"/>
      <c r="R593" s="62"/>
      <c r="S593" s="62"/>
      <c r="T593" s="62"/>
      <c r="U593" s="209"/>
      <c r="V593" s="209"/>
      <c r="W593" s="209"/>
      <c r="X593" s="209"/>
      <c r="Y593" s="209"/>
      <c r="Z593" s="209"/>
      <c r="AA593" s="209"/>
      <c r="AB593" s="86"/>
      <c r="AC593" s="86"/>
      <c r="AD593" s="86"/>
      <c r="AE593" s="86"/>
      <c r="AF593" s="86"/>
      <c r="AG593" s="62"/>
      <c r="AH593" s="89"/>
      <c r="AI593" s="89"/>
      <c r="AJ593" s="89"/>
      <c r="AK593" s="62"/>
      <c r="AL593" s="86"/>
      <c r="AM593" s="91"/>
      <c r="AN593" s="89"/>
      <c r="AO593" s="89"/>
      <c r="AP593" s="89"/>
      <c r="AQ593" s="89"/>
      <c r="AR593" s="91"/>
      <c r="AS593" s="91"/>
      <c r="AT593" s="94"/>
      <c r="AU593" s="91"/>
      <c r="AV593" s="91"/>
      <c r="AW593" s="123"/>
      <c r="AX593" s="62"/>
      <c r="AY593" s="62"/>
      <c r="AZ593" s="89"/>
      <c r="BA593" s="89"/>
      <c r="BB593" s="124"/>
      <c r="BC593" s="62"/>
      <c r="BD593" s="62"/>
      <c r="BE593" s="61"/>
      <c r="BF593" s="61"/>
      <c r="BG593" s="46"/>
      <c r="BH593" s="46"/>
      <c r="BI593" s="46"/>
      <c r="BJ593" s="46"/>
      <c r="BK593" s="46"/>
      <c r="BL593" s="46"/>
      <c r="CC593" s="62"/>
      <c r="CD593" s="62"/>
      <c r="CE593" s="62"/>
      <c r="CF593" s="124"/>
      <c r="CI593" s="91"/>
      <c r="CJ593" s="47"/>
      <c r="CK593" s="34"/>
      <c r="CL593" s="63"/>
      <c r="DV593" s="64"/>
    </row>
    <row r="594" spans="2:126" s="135" customFormat="1">
      <c r="B594" s="58"/>
      <c r="C594" s="58"/>
      <c r="D594" s="58"/>
      <c r="E594" s="58"/>
      <c r="F594" s="58"/>
      <c r="G594" s="58"/>
      <c r="J594" s="200"/>
      <c r="K594" s="200"/>
      <c r="L594" s="62"/>
      <c r="M594" s="62"/>
      <c r="N594" s="62"/>
      <c r="O594" s="62"/>
      <c r="P594" s="62"/>
      <c r="Q594" s="62"/>
      <c r="R594" s="62"/>
      <c r="S594" s="62"/>
      <c r="T594" s="62"/>
      <c r="U594" s="209"/>
      <c r="V594" s="209"/>
      <c r="W594" s="209"/>
      <c r="X594" s="209"/>
      <c r="Y594" s="209"/>
      <c r="Z594" s="209"/>
      <c r="AA594" s="209"/>
      <c r="AB594" s="86"/>
      <c r="AC594" s="86"/>
      <c r="AD594" s="86"/>
      <c r="AE594" s="86"/>
      <c r="AF594" s="86"/>
      <c r="AG594" s="62"/>
      <c r="AH594" s="89"/>
      <c r="AI594" s="89"/>
      <c r="AJ594" s="89"/>
      <c r="AK594" s="62"/>
      <c r="AL594" s="86"/>
      <c r="AM594" s="91"/>
      <c r="AN594" s="89"/>
      <c r="AO594" s="89"/>
      <c r="AP594" s="89"/>
      <c r="AQ594" s="89"/>
      <c r="AR594" s="91"/>
      <c r="AS594" s="91"/>
      <c r="AT594" s="94"/>
      <c r="AU594" s="91"/>
      <c r="AV594" s="91"/>
      <c r="AW594" s="123"/>
      <c r="AX594" s="62"/>
      <c r="AY594" s="62"/>
      <c r="AZ594" s="89"/>
      <c r="BA594" s="89"/>
      <c r="BB594" s="124"/>
      <c r="BC594" s="62"/>
      <c r="BD594" s="62"/>
      <c r="BE594" s="61"/>
      <c r="BF594" s="61"/>
      <c r="BG594" s="46"/>
      <c r="BH594" s="46"/>
      <c r="BI594" s="46"/>
      <c r="BJ594" s="46"/>
      <c r="BK594" s="46"/>
      <c r="BL594" s="46"/>
      <c r="CC594" s="62"/>
      <c r="CD594" s="62"/>
      <c r="CE594" s="62"/>
      <c r="CF594" s="124"/>
      <c r="CI594" s="91"/>
      <c r="CJ594" s="47"/>
      <c r="CK594" s="34"/>
      <c r="CL594" s="63"/>
      <c r="DV594" s="64"/>
    </row>
    <row r="595" spans="2:126" s="135" customFormat="1">
      <c r="B595" s="58"/>
      <c r="C595" s="58"/>
      <c r="D595" s="58"/>
      <c r="E595" s="58"/>
      <c r="F595" s="58"/>
      <c r="G595" s="58"/>
      <c r="J595" s="200"/>
      <c r="K595" s="200"/>
      <c r="L595" s="62"/>
      <c r="M595" s="62"/>
      <c r="N595" s="62"/>
      <c r="O595" s="62"/>
      <c r="P595" s="62"/>
      <c r="Q595" s="62"/>
      <c r="R595" s="62"/>
      <c r="S595" s="62"/>
      <c r="T595" s="62"/>
      <c r="U595" s="209"/>
      <c r="V595" s="209"/>
      <c r="W595" s="209"/>
      <c r="X595" s="209"/>
      <c r="Y595" s="209"/>
      <c r="Z595" s="209"/>
      <c r="AA595" s="209"/>
      <c r="AB595" s="86"/>
      <c r="AC595" s="86"/>
      <c r="AD595" s="86"/>
      <c r="AE595" s="86"/>
      <c r="AF595" s="86"/>
      <c r="AG595" s="62"/>
      <c r="AH595" s="89"/>
      <c r="AI595" s="89"/>
      <c r="AJ595" s="89"/>
      <c r="AK595" s="62"/>
      <c r="AL595" s="86"/>
      <c r="AM595" s="91"/>
      <c r="AN595" s="89"/>
      <c r="AO595" s="89"/>
      <c r="AP595" s="89"/>
      <c r="AQ595" s="89"/>
      <c r="AR595" s="91"/>
      <c r="AS595" s="91"/>
      <c r="AT595" s="94"/>
      <c r="AU595" s="91"/>
      <c r="AV595" s="91"/>
      <c r="AW595" s="123"/>
      <c r="AX595" s="62"/>
      <c r="AY595" s="62"/>
      <c r="AZ595" s="89"/>
      <c r="BA595" s="89"/>
      <c r="BB595" s="124"/>
      <c r="BC595" s="62"/>
      <c r="BD595" s="62"/>
      <c r="BE595" s="61"/>
      <c r="BF595" s="61"/>
      <c r="BG595" s="46"/>
      <c r="BH595" s="46"/>
      <c r="BI595" s="46"/>
      <c r="BJ595" s="46"/>
      <c r="BK595" s="46"/>
      <c r="BL595" s="46"/>
      <c r="CC595" s="62"/>
      <c r="CD595" s="62"/>
      <c r="CE595" s="62"/>
      <c r="CF595" s="124"/>
      <c r="CI595" s="91"/>
      <c r="CJ595" s="47"/>
      <c r="CK595" s="34"/>
      <c r="CL595" s="63"/>
      <c r="DV595" s="64"/>
    </row>
    <row r="596" spans="2:126" s="135" customFormat="1">
      <c r="B596" s="58"/>
      <c r="C596" s="58"/>
      <c r="D596" s="58"/>
      <c r="E596" s="58"/>
      <c r="F596" s="58"/>
      <c r="G596" s="58"/>
      <c r="J596" s="200"/>
      <c r="K596" s="200"/>
      <c r="L596" s="62"/>
      <c r="M596" s="62"/>
      <c r="N596" s="62"/>
      <c r="O596" s="62"/>
      <c r="P596" s="62"/>
      <c r="Q596" s="62"/>
      <c r="R596" s="62"/>
      <c r="S596" s="62"/>
      <c r="T596" s="62"/>
      <c r="U596" s="209"/>
      <c r="V596" s="209"/>
      <c r="W596" s="209"/>
      <c r="X596" s="209"/>
      <c r="Y596" s="209"/>
      <c r="Z596" s="209"/>
      <c r="AA596" s="209"/>
      <c r="AB596" s="86"/>
      <c r="AC596" s="86"/>
      <c r="AD596" s="86"/>
      <c r="AE596" s="86"/>
      <c r="AF596" s="86"/>
      <c r="AG596" s="62"/>
      <c r="AH596" s="89"/>
      <c r="AI596" s="89"/>
      <c r="AJ596" s="89"/>
      <c r="AK596" s="62"/>
      <c r="AL596" s="86"/>
      <c r="AM596" s="91"/>
      <c r="AN596" s="89"/>
      <c r="AO596" s="89"/>
      <c r="AP596" s="89"/>
      <c r="AQ596" s="89"/>
      <c r="AR596" s="91"/>
      <c r="AS596" s="91"/>
      <c r="AT596" s="94"/>
      <c r="AU596" s="91"/>
      <c r="AV596" s="91"/>
      <c r="AW596" s="123"/>
      <c r="AX596" s="62"/>
      <c r="AY596" s="62"/>
      <c r="AZ596" s="62"/>
      <c r="BA596" s="89"/>
      <c r="BB596" s="124"/>
      <c r="BC596" s="62"/>
      <c r="BD596" s="62"/>
      <c r="BE596" s="61"/>
      <c r="BF596" s="61"/>
      <c r="BG596" s="46"/>
      <c r="BH596" s="46"/>
      <c r="BI596" s="46"/>
      <c r="BJ596" s="46"/>
      <c r="BK596" s="46"/>
      <c r="BL596" s="46"/>
      <c r="CC596" s="62"/>
      <c r="CD596" s="62"/>
      <c r="CE596" s="62"/>
      <c r="CF596" s="124"/>
      <c r="CI596" s="91"/>
      <c r="CJ596" s="47"/>
      <c r="CK596" s="34"/>
      <c r="CL596" s="63"/>
      <c r="DV596" s="64"/>
    </row>
    <row r="597" spans="2:126" s="135" customFormat="1">
      <c r="B597" s="58"/>
      <c r="C597" s="58"/>
      <c r="D597" s="58"/>
      <c r="E597" s="58"/>
      <c r="F597" s="58"/>
      <c r="G597" s="58"/>
      <c r="J597" s="200"/>
      <c r="K597" s="200"/>
      <c r="L597" s="62"/>
      <c r="M597" s="62"/>
      <c r="N597" s="62"/>
      <c r="O597" s="62"/>
      <c r="P597" s="62"/>
      <c r="Q597" s="62"/>
      <c r="R597" s="62"/>
      <c r="S597" s="62"/>
      <c r="T597" s="62"/>
      <c r="U597" s="209"/>
      <c r="V597" s="209"/>
      <c r="W597" s="209"/>
      <c r="X597" s="209"/>
      <c r="Y597" s="209"/>
      <c r="Z597" s="209"/>
      <c r="AA597" s="209"/>
      <c r="AB597" s="86"/>
      <c r="AC597" s="86"/>
      <c r="AD597" s="86"/>
      <c r="AE597" s="86"/>
      <c r="AF597" s="86"/>
      <c r="AG597" s="62"/>
      <c r="AH597" s="89"/>
      <c r="AI597" s="89"/>
      <c r="AJ597" s="89"/>
      <c r="AK597" s="62"/>
      <c r="AL597" s="86"/>
      <c r="AM597" s="91"/>
      <c r="AN597" s="89"/>
      <c r="AO597" s="89"/>
      <c r="AP597" s="89"/>
      <c r="AQ597" s="89"/>
      <c r="AR597" s="91"/>
      <c r="AS597" s="91"/>
      <c r="AT597" s="94"/>
      <c r="AU597" s="91"/>
      <c r="AV597" s="91"/>
      <c r="AW597" s="123"/>
      <c r="AX597" s="62"/>
      <c r="AY597" s="62"/>
      <c r="AZ597" s="89"/>
      <c r="BA597" s="89"/>
      <c r="BB597" s="124"/>
      <c r="BC597" s="62"/>
      <c r="BD597" s="62"/>
      <c r="BE597" s="61"/>
      <c r="BF597" s="61"/>
      <c r="BG597" s="46"/>
      <c r="BH597" s="46"/>
      <c r="BI597" s="46"/>
      <c r="BJ597" s="46"/>
      <c r="BK597" s="46"/>
      <c r="BL597" s="46"/>
      <c r="CC597" s="62"/>
      <c r="CD597" s="62"/>
      <c r="CE597" s="62"/>
      <c r="CF597" s="124"/>
      <c r="CI597" s="91"/>
      <c r="CJ597" s="47"/>
      <c r="CK597" s="34"/>
      <c r="CL597" s="63"/>
      <c r="DV597" s="64"/>
    </row>
    <row r="598" spans="2:126" s="135" customFormat="1">
      <c r="B598" s="58"/>
      <c r="C598" s="58"/>
      <c r="D598" s="58"/>
      <c r="E598" s="58"/>
      <c r="F598" s="58"/>
      <c r="G598" s="58"/>
      <c r="J598" s="200"/>
      <c r="K598" s="200"/>
      <c r="L598" s="62"/>
      <c r="M598" s="62"/>
      <c r="N598" s="62"/>
      <c r="O598" s="62"/>
      <c r="P598" s="62"/>
      <c r="Q598" s="62"/>
      <c r="R598" s="62"/>
      <c r="S598" s="62"/>
      <c r="T598" s="62"/>
      <c r="U598" s="209"/>
      <c r="V598" s="209"/>
      <c r="W598" s="209"/>
      <c r="X598" s="209"/>
      <c r="Y598" s="209"/>
      <c r="Z598" s="209"/>
      <c r="AA598" s="209"/>
      <c r="AB598" s="86"/>
      <c r="AC598" s="86"/>
      <c r="AD598" s="86"/>
      <c r="AE598" s="86"/>
      <c r="AF598" s="86"/>
      <c r="AG598" s="62"/>
      <c r="AH598" s="89"/>
      <c r="AI598" s="89"/>
      <c r="AJ598" s="89"/>
      <c r="AK598" s="62"/>
      <c r="AL598" s="86"/>
      <c r="AM598" s="91"/>
      <c r="AN598" s="89"/>
      <c r="AO598" s="89"/>
      <c r="AP598" s="89"/>
      <c r="AQ598" s="89"/>
      <c r="AR598" s="91"/>
      <c r="AS598" s="91"/>
      <c r="AT598" s="94"/>
      <c r="AU598" s="91"/>
      <c r="AV598" s="91"/>
      <c r="AW598" s="123"/>
      <c r="AX598" s="62"/>
      <c r="AY598" s="62"/>
      <c r="AZ598" s="89"/>
      <c r="BA598" s="89"/>
      <c r="BB598" s="124"/>
      <c r="BC598" s="62"/>
      <c r="BD598" s="62"/>
      <c r="BE598" s="61"/>
      <c r="BF598" s="61"/>
      <c r="BG598" s="46"/>
      <c r="BH598" s="46"/>
      <c r="BI598" s="46"/>
      <c r="BJ598" s="46"/>
      <c r="BK598" s="46"/>
      <c r="BL598" s="46"/>
      <c r="CC598" s="62"/>
      <c r="CD598" s="62"/>
      <c r="CE598" s="62"/>
      <c r="CF598" s="124"/>
      <c r="CI598" s="91"/>
      <c r="CJ598" s="47"/>
      <c r="CK598" s="34"/>
      <c r="CL598" s="63"/>
      <c r="DV598" s="64"/>
    </row>
    <row r="599" spans="2:126" s="135" customFormat="1">
      <c r="B599" s="58"/>
      <c r="C599" s="58"/>
      <c r="D599" s="58"/>
      <c r="E599" s="58"/>
      <c r="F599" s="58"/>
      <c r="G599" s="58"/>
      <c r="J599" s="200"/>
      <c r="K599" s="200"/>
      <c r="L599" s="62"/>
      <c r="M599" s="62"/>
      <c r="N599" s="62"/>
      <c r="O599" s="62"/>
      <c r="P599" s="62"/>
      <c r="Q599" s="62"/>
      <c r="R599" s="62"/>
      <c r="S599" s="62"/>
      <c r="T599" s="62"/>
      <c r="U599" s="209"/>
      <c r="V599" s="209"/>
      <c r="W599" s="209"/>
      <c r="X599" s="209"/>
      <c r="Y599" s="209"/>
      <c r="Z599" s="209"/>
      <c r="AA599" s="209"/>
      <c r="AB599" s="86"/>
      <c r="AC599" s="86"/>
      <c r="AD599" s="86"/>
      <c r="AE599" s="86"/>
      <c r="AF599" s="86"/>
      <c r="AG599" s="62"/>
      <c r="AH599" s="89"/>
      <c r="AI599" s="89"/>
      <c r="AJ599" s="89"/>
      <c r="AK599" s="62"/>
      <c r="AL599" s="86"/>
      <c r="AM599" s="91"/>
      <c r="AN599" s="89"/>
      <c r="AO599" s="89"/>
      <c r="AP599" s="89"/>
      <c r="AQ599" s="89"/>
      <c r="AR599" s="91"/>
      <c r="AS599" s="91"/>
      <c r="AT599" s="94"/>
      <c r="AU599" s="91"/>
      <c r="AV599" s="91"/>
      <c r="AW599" s="123"/>
      <c r="AX599" s="62"/>
      <c r="AY599" s="62"/>
      <c r="AZ599" s="89"/>
      <c r="BA599" s="89"/>
      <c r="BB599" s="124"/>
      <c r="BC599" s="62"/>
      <c r="BD599" s="62"/>
      <c r="BE599" s="61"/>
      <c r="BF599" s="61"/>
      <c r="BG599" s="46"/>
      <c r="BH599" s="46"/>
      <c r="BI599" s="46"/>
      <c r="BJ599" s="46"/>
      <c r="BK599" s="46"/>
      <c r="BL599" s="46"/>
      <c r="CC599" s="62"/>
      <c r="CD599" s="62"/>
      <c r="CE599" s="62"/>
      <c r="CF599" s="124"/>
      <c r="CI599" s="91"/>
      <c r="CJ599" s="47"/>
      <c r="CK599" s="34"/>
      <c r="CL599" s="63"/>
      <c r="DV599" s="64"/>
    </row>
    <row r="600" spans="2:126" s="135" customFormat="1">
      <c r="B600" s="58"/>
      <c r="C600" s="58"/>
      <c r="D600" s="58"/>
      <c r="E600" s="58"/>
      <c r="F600" s="58"/>
      <c r="G600" s="58"/>
      <c r="J600" s="200"/>
      <c r="K600" s="200"/>
      <c r="L600" s="62"/>
      <c r="M600" s="62"/>
      <c r="N600" s="62"/>
      <c r="O600" s="62"/>
      <c r="P600" s="62"/>
      <c r="Q600" s="62"/>
      <c r="R600" s="62"/>
      <c r="S600" s="62"/>
      <c r="T600" s="62"/>
      <c r="U600" s="209"/>
      <c r="V600" s="209"/>
      <c r="W600" s="209"/>
      <c r="X600" s="209"/>
      <c r="Y600" s="209"/>
      <c r="Z600" s="209"/>
      <c r="AA600" s="209"/>
      <c r="AB600" s="86"/>
      <c r="AC600" s="86"/>
      <c r="AD600" s="86"/>
      <c r="AE600" s="86"/>
      <c r="AF600" s="86"/>
      <c r="AG600" s="62"/>
      <c r="AH600" s="89"/>
      <c r="AI600" s="89"/>
      <c r="AJ600" s="89"/>
      <c r="AK600" s="62"/>
      <c r="AL600" s="86"/>
      <c r="AM600" s="91"/>
      <c r="AN600" s="89"/>
      <c r="AO600" s="89"/>
      <c r="AP600" s="89"/>
      <c r="AQ600" s="89"/>
      <c r="AR600" s="91"/>
      <c r="AS600" s="91"/>
      <c r="AT600" s="94"/>
      <c r="AU600" s="91"/>
      <c r="AV600" s="91"/>
      <c r="AW600" s="123"/>
      <c r="AX600" s="62"/>
      <c r="AY600" s="62"/>
      <c r="AZ600" s="89"/>
      <c r="BA600" s="89"/>
      <c r="BB600" s="124"/>
      <c r="BC600" s="62"/>
      <c r="BD600" s="62"/>
      <c r="BE600" s="61"/>
      <c r="BF600" s="61"/>
      <c r="BG600" s="46"/>
      <c r="BH600" s="46"/>
      <c r="BI600" s="46"/>
      <c r="BJ600" s="46"/>
      <c r="BK600" s="46"/>
      <c r="BL600" s="46"/>
      <c r="CC600" s="62"/>
      <c r="CD600" s="62"/>
      <c r="CE600" s="62"/>
      <c r="CF600" s="124"/>
      <c r="CI600" s="91"/>
      <c r="CJ600" s="47"/>
      <c r="CK600" s="34"/>
      <c r="CL600" s="63"/>
      <c r="DV600" s="64"/>
    </row>
    <row r="601" spans="2:126" s="135" customFormat="1">
      <c r="B601" s="58"/>
      <c r="C601" s="58"/>
      <c r="D601" s="58"/>
      <c r="E601" s="58"/>
      <c r="F601" s="58"/>
      <c r="G601" s="58"/>
      <c r="J601" s="200"/>
      <c r="K601" s="200"/>
      <c r="L601" s="62"/>
      <c r="M601" s="62"/>
      <c r="N601" s="62"/>
      <c r="O601" s="62"/>
      <c r="P601" s="62"/>
      <c r="Q601" s="62"/>
      <c r="R601" s="62"/>
      <c r="S601" s="62"/>
      <c r="T601" s="62"/>
      <c r="U601" s="209"/>
      <c r="V601" s="209"/>
      <c r="W601" s="209"/>
      <c r="X601" s="209"/>
      <c r="Y601" s="209"/>
      <c r="Z601" s="209"/>
      <c r="AA601" s="209"/>
      <c r="AB601" s="86"/>
      <c r="AC601" s="86"/>
      <c r="AD601" s="86"/>
      <c r="AE601" s="86"/>
      <c r="AF601" s="86"/>
      <c r="AG601" s="62"/>
      <c r="AH601" s="89"/>
      <c r="AI601" s="89"/>
      <c r="AJ601" s="89"/>
      <c r="AK601" s="62"/>
      <c r="AL601" s="86"/>
      <c r="AM601" s="91"/>
      <c r="AN601" s="89"/>
      <c r="AO601" s="89"/>
      <c r="AP601" s="89"/>
      <c r="AQ601" s="89"/>
      <c r="AR601" s="91"/>
      <c r="AS601" s="91"/>
      <c r="AT601" s="94"/>
      <c r="AU601" s="91"/>
      <c r="AV601" s="91"/>
      <c r="AW601" s="123"/>
      <c r="AX601" s="62"/>
      <c r="AY601" s="62"/>
      <c r="AZ601" s="89"/>
      <c r="BA601" s="89"/>
      <c r="BB601" s="124"/>
      <c r="BC601" s="62"/>
      <c r="BD601" s="62"/>
      <c r="BE601" s="61"/>
      <c r="BF601" s="61"/>
      <c r="BG601" s="46"/>
      <c r="BH601" s="46"/>
      <c r="BI601" s="46"/>
      <c r="BJ601" s="46"/>
      <c r="BK601" s="46"/>
      <c r="BL601" s="46"/>
      <c r="CC601" s="62"/>
      <c r="CD601" s="62"/>
      <c r="CE601" s="62"/>
      <c r="CF601" s="124"/>
      <c r="CI601" s="91"/>
      <c r="CJ601" s="47"/>
      <c r="CK601" s="34"/>
      <c r="CL601" s="63"/>
      <c r="DV601" s="64"/>
    </row>
    <row r="602" spans="2:126" s="135" customFormat="1">
      <c r="B602" s="58"/>
      <c r="C602" s="58"/>
      <c r="D602" s="58"/>
      <c r="E602" s="58"/>
      <c r="F602" s="58"/>
      <c r="G602" s="58"/>
      <c r="J602" s="200"/>
      <c r="K602" s="200"/>
      <c r="L602" s="62"/>
      <c r="M602" s="62"/>
      <c r="N602" s="62"/>
      <c r="O602" s="62"/>
      <c r="P602" s="62"/>
      <c r="Q602" s="62"/>
      <c r="R602" s="62"/>
      <c r="S602" s="62"/>
      <c r="T602" s="62"/>
      <c r="U602" s="209"/>
      <c r="V602" s="209"/>
      <c r="W602" s="209"/>
      <c r="X602" s="209"/>
      <c r="Y602" s="209"/>
      <c r="Z602" s="209"/>
      <c r="AA602" s="209"/>
      <c r="AB602" s="86"/>
      <c r="AC602" s="86"/>
      <c r="AD602" s="86"/>
      <c r="AE602" s="86"/>
      <c r="AF602" s="86"/>
      <c r="AG602" s="62"/>
      <c r="AH602" s="89"/>
      <c r="AI602" s="89"/>
      <c r="AJ602" s="89"/>
      <c r="AK602" s="62"/>
      <c r="AL602" s="86"/>
      <c r="AM602" s="91"/>
      <c r="AN602" s="89"/>
      <c r="AO602" s="89"/>
      <c r="AP602" s="89"/>
      <c r="AQ602" s="89"/>
      <c r="AR602" s="91"/>
      <c r="AS602" s="91"/>
      <c r="AT602" s="94"/>
      <c r="AU602" s="91"/>
      <c r="AV602" s="91"/>
      <c r="AW602" s="123"/>
      <c r="AX602" s="62"/>
      <c r="AY602" s="62"/>
      <c r="AZ602" s="89"/>
      <c r="BA602" s="89"/>
      <c r="BB602" s="124"/>
      <c r="BC602" s="62"/>
      <c r="BD602" s="62"/>
      <c r="BE602" s="61"/>
      <c r="BF602" s="61"/>
      <c r="BG602" s="46"/>
      <c r="BH602" s="46"/>
      <c r="BI602" s="46"/>
      <c r="BJ602" s="46"/>
      <c r="BK602" s="46"/>
      <c r="BL602" s="46"/>
      <c r="CC602" s="62"/>
      <c r="CD602" s="62"/>
      <c r="CE602" s="62"/>
      <c r="CF602" s="124"/>
      <c r="CI602" s="91"/>
      <c r="CJ602" s="47"/>
      <c r="CK602" s="34"/>
      <c r="CL602" s="63"/>
      <c r="DV602" s="64"/>
    </row>
    <row r="603" spans="2:126" s="135" customFormat="1">
      <c r="B603" s="58"/>
      <c r="C603" s="58"/>
      <c r="D603" s="58"/>
      <c r="E603" s="58"/>
      <c r="F603" s="58"/>
      <c r="G603" s="58"/>
      <c r="J603" s="200"/>
      <c r="K603" s="200"/>
      <c r="L603" s="62"/>
      <c r="M603" s="62"/>
      <c r="N603" s="62"/>
      <c r="O603" s="62"/>
      <c r="P603" s="62"/>
      <c r="Q603" s="62"/>
      <c r="R603" s="62"/>
      <c r="S603" s="62"/>
      <c r="T603" s="62"/>
      <c r="U603" s="209"/>
      <c r="V603" s="209"/>
      <c r="W603" s="209"/>
      <c r="X603" s="209"/>
      <c r="Y603" s="209"/>
      <c r="Z603" s="209"/>
      <c r="AA603" s="209"/>
      <c r="AB603" s="86"/>
      <c r="AC603" s="86"/>
      <c r="AD603" s="86"/>
      <c r="AE603" s="86"/>
      <c r="AF603" s="86"/>
      <c r="AG603" s="62"/>
      <c r="AH603" s="89"/>
      <c r="AI603" s="89"/>
      <c r="AJ603" s="89"/>
      <c r="AK603" s="62"/>
      <c r="AL603" s="86"/>
      <c r="AM603" s="91"/>
      <c r="AN603" s="89"/>
      <c r="AO603" s="89"/>
      <c r="AP603" s="89"/>
      <c r="AQ603" s="89"/>
      <c r="AR603" s="91"/>
      <c r="AS603" s="91"/>
      <c r="AT603" s="94"/>
      <c r="AU603" s="91"/>
      <c r="AV603" s="91"/>
      <c r="AW603" s="123"/>
      <c r="AX603" s="62"/>
      <c r="AY603" s="62"/>
      <c r="AZ603" s="89"/>
      <c r="BA603" s="89"/>
      <c r="BB603" s="124"/>
      <c r="BC603" s="62"/>
      <c r="BD603" s="62"/>
      <c r="BE603" s="61"/>
      <c r="BF603" s="61"/>
      <c r="BG603" s="46"/>
      <c r="BH603" s="46"/>
      <c r="BI603" s="46"/>
      <c r="BJ603" s="46"/>
      <c r="BK603" s="46"/>
      <c r="BL603" s="46"/>
      <c r="CC603" s="62"/>
      <c r="CD603" s="62"/>
      <c r="CE603" s="62"/>
      <c r="CF603" s="124"/>
      <c r="CI603" s="91"/>
      <c r="CJ603" s="47"/>
      <c r="CK603" s="34"/>
      <c r="CL603" s="63"/>
      <c r="DV603" s="64"/>
    </row>
    <row r="604" spans="2:126" s="135" customFormat="1">
      <c r="B604" s="58"/>
      <c r="C604" s="58"/>
      <c r="D604" s="58"/>
      <c r="E604" s="58"/>
      <c r="F604" s="58"/>
      <c r="G604" s="58"/>
      <c r="J604" s="200"/>
      <c r="K604" s="200"/>
      <c r="L604" s="62"/>
      <c r="M604" s="62"/>
      <c r="N604" s="62"/>
      <c r="O604" s="62"/>
      <c r="P604" s="62"/>
      <c r="Q604" s="62"/>
      <c r="R604" s="62"/>
      <c r="S604" s="62"/>
      <c r="T604" s="62"/>
      <c r="U604" s="209"/>
      <c r="V604" s="209"/>
      <c r="W604" s="209"/>
      <c r="X604" s="209"/>
      <c r="Y604" s="209"/>
      <c r="Z604" s="209"/>
      <c r="AA604" s="209"/>
      <c r="AB604" s="86"/>
      <c r="AC604" s="86"/>
      <c r="AD604" s="86"/>
      <c r="AE604" s="86"/>
      <c r="AF604" s="86"/>
      <c r="AG604" s="62"/>
      <c r="AH604" s="89"/>
      <c r="AI604" s="89"/>
      <c r="AJ604" s="89"/>
      <c r="AK604" s="62"/>
      <c r="AL604" s="86"/>
      <c r="AM604" s="91"/>
      <c r="AN604" s="89"/>
      <c r="AO604" s="89"/>
      <c r="AP604" s="89"/>
      <c r="AQ604" s="89"/>
      <c r="AR604" s="91"/>
      <c r="AS604" s="91"/>
      <c r="AT604" s="94"/>
      <c r="AU604" s="91"/>
      <c r="AV604" s="91"/>
      <c r="AW604" s="123"/>
      <c r="AX604" s="62"/>
      <c r="AY604" s="62"/>
      <c r="AZ604" s="89"/>
      <c r="BA604" s="89"/>
      <c r="BB604" s="124"/>
      <c r="BC604" s="62"/>
      <c r="BD604" s="62"/>
      <c r="BE604" s="61"/>
      <c r="BF604" s="61"/>
      <c r="BG604" s="46"/>
      <c r="BH604" s="46"/>
      <c r="BI604" s="46"/>
      <c r="BJ604" s="46"/>
      <c r="BK604" s="46"/>
      <c r="BL604" s="46"/>
      <c r="CC604" s="62"/>
      <c r="CD604" s="62"/>
      <c r="CE604" s="62"/>
      <c r="CF604" s="124"/>
      <c r="CI604" s="91"/>
      <c r="CJ604" s="47"/>
      <c r="CK604" s="34"/>
      <c r="CL604" s="63"/>
      <c r="DV604" s="64"/>
    </row>
    <row r="605" spans="2:126" s="135" customFormat="1">
      <c r="B605" s="58"/>
      <c r="C605" s="58"/>
      <c r="D605" s="58"/>
      <c r="E605" s="58"/>
      <c r="F605" s="58"/>
      <c r="G605" s="58"/>
      <c r="J605" s="200"/>
      <c r="K605" s="200"/>
      <c r="L605" s="62"/>
      <c r="M605" s="62"/>
      <c r="N605" s="62"/>
      <c r="O605" s="62"/>
      <c r="P605" s="62"/>
      <c r="Q605" s="62"/>
      <c r="R605" s="62"/>
      <c r="S605" s="62"/>
      <c r="T605" s="62"/>
      <c r="U605" s="209"/>
      <c r="V605" s="209"/>
      <c r="W605" s="209"/>
      <c r="X605" s="209"/>
      <c r="Y605" s="209"/>
      <c r="Z605" s="209"/>
      <c r="AA605" s="209"/>
      <c r="AB605" s="86"/>
      <c r="AC605" s="86"/>
      <c r="AD605" s="86"/>
      <c r="AE605" s="86"/>
      <c r="AF605" s="86"/>
      <c r="AG605" s="62"/>
      <c r="AH605" s="89"/>
      <c r="AI605" s="89"/>
      <c r="AJ605" s="89"/>
      <c r="AK605" s="62"/>
      <c r="AL605" s="86"/>
      <c r="AM605" s="91"/>
      <c r="AN605" s="89"/>
      <c r="AO605" s="89"/>
      <c r="AP605" s="89"/>
      <c r="AQ605" s="89"/>
      <c r="AR605" s="91"/>
      <c r="AS605" s="91"/>
      <c r="AT605" s="94"/>
      <c r="AU605" s="91"/>
      <c r="AV605" s="91"/>
      <c r="AW605" s="123"/>
      <c r="AX605" s="62"/>
      <c r="AY605" s="62"/>
      <c r="AZ605" s="89"/>
      <c r="BA605" s="89"/>
      <c r="BB605" s="124"/>
      <c r="BC605" s="62"/>
      <c r="BD605" s="62"/>
      <c r="BE605" s="61"/>
      <c r="BF605" s="61"/>
      <c r="BG605" s="46"/>
      <c r="BH605" s="46"/>
      <c r="BI605" s="46"/>
      <c r="BJ605" s="46"/>
      <c r="BK605" s="46"/>
      <c r="BL605" s="46"/>
      <c r="CC605" s="62"/>
      <c r="CD605" s="62"/>
      <c r="CE605" s="62"/>
      <c r="CF605" s="124"/>
      <c r="CI605" s="91"/>
      <c r="CJ605" s="47"/>
      <c r="CK605" s="34"/>
      <c r="CL605" s="63"/>
      <c r="DV605" s="64"/>
    </row>
    <row r="606" spans="2:126" s="135" customFormat="1">
      <c r="B606" s="58"/>
      <c r="C606" s="58"/>
      <c r="D606" s="58"/>
      <c r="E606" s="58"/>
      <c r="F606" s="58"/>
      <c r="G606" s="58"/>
      <c r="J606" s="200"/>
      <c r="K606" s="200"/>
      <c r="L606" s="62"/>
      <c r="M606" s="62"/>
      <c r="N606" s="62"/>
      <c r="O606" s="62"/>
      <c r="P606" s="62"/>
      <c r="Q606" s="62"/>
      <c r="R606" s="62"/>
      <c r="S606" s="62"/>
      <c r="T606" s="62"/>
      <c r="U606" s="209"/>
      <c r="V606" s="209"/>
      <c r="W606" s="209"/>
      <c r="X606" s="209"/>
      <c r="Y606" s="209"/>
      <c r="Z606" s="209"/>
      <c r="AA606" s="209"/>
      <c r="AB606" s="86"/>
      <c r="AC606" s="86"/>
      <c r="AD606" s="86"/>
      <c r="AE606" s="86"/>
      <c r="AF606" s="86"/>
      <c r="AG606" s="62"/>
      <c r="AH606" s="89"/>
      <c r="AI606" s="89"/>
      <c r="AJ606" s="89"/>
      <c r="AK606" s="62"/>
      <c r="AL606" s="86"/>
      <c r="AM606" s="91"/>
      <c r="AN606" s="89"/>
      <c r="AO606" s="89"/>
      <c r="AP606" s="89"/>
      <c r="AQ606" s="89"/>
      <c r="AR606" s="91"/>
      <c r="AS606" s="91"/>
      <c r="AT606" s="94"/>
      <c r="AU606" s="91"/>
      <c r="AV606" s="91"/>
      <c r="AW606" s="123"/>
      <c r="AX606" s="62"/>
      <c r="AY606" s="62"/>
      <c r="AZ606" s="62"/>
      <c r="BA606" s="89"/>
      <c r="BB606" s="124"/>
      <c r="BC606" s="62"/>
      <c r="BD606" s="62"/>
      <c r="BE606" s="61"/>
      <c r="BF606" s="61"/>
      <c r="BG606" s="46"/>
      <c r="BH606" s="46"/>
      <c r="BI606" s="46"/>
      <c r="BJ606" s="46"/>
      <c r="BK606" s="46"/>
      <c r="BL606" s="46"/>
      <c r="CC606" s="62"/>
      <c r="CD606" s="62"/>
      <c r="CE606" s="62"/>
      <c r="CF606" s="124"/>
      <c r="CI606" s="91"/>
      <c r="CJ606" s="47"/>
      <c r="CK606" s="34"/>
      <c r="CL606" s="63"/>
      <c r="DV606" s="64"/>
    </row>
    <row r="607" spans="2:126" s="135" customFormat="1">
      <c r="J607" s="200"/>
      <c r="K607" s="200"/>
      <c r="L607" s="62"/>
      <c r="M607" s="62"/>
      <c r="N607" s="62"/>
      <c r="O607" s="62"/>
      <c r="P607" s="62"/>
      <c r="Q607" s="62"/>
      <c r="R607" s="62"/>
      <c r="S607" s="62"/>
      <c r="T607" s="62"/>
      <c r="U607" s="209"/>
      <c r="V607" s="209"/>
      <c r="W607" s="209"/>
      <c r="X607" s="209"/>
      <c r="Y607" s="209"/>
      <c r="Z607" s="209"/>
      <c r="AA607" s="209"/>
      <c r="AB607" s="86"/>
      <c r="AC607" s="86"/>
      <c r="AD607" s="86"/>
      <c r="AE607" s="86"/>
      <c r="AF607" s="86"/>
      <c r="AG607" s="62"/>
      <c r="AH607" s="86"/>
      <c r="AI607" s="86"/>
      <c r="AJ607" s="86"/>
      <c r="AK607" s="62"/>
      <c r="AL607" s="86"/>
      <c r="AM607" s="91"/>
      <c r="AN607" s="89"/>
      <c r="AO607" s="89"/>
      <c r="AP607" s="89"/>
      <c r="AQ607" s="89"/>
      <c r="AR607" s="91"/>
      <c r="AS607" s="91"/>
      <c r="AT607" s="91"/>
      <c r="AU607" s="91"/>
      <c r="AV607" s="91"/>
      <c r="AW607" s="122"/>
      <c r="AX607" s="62"/>
      <c r="AY607" s="62"/>
      <c r="AZ607" s="62"/>
      <c r="BA607" s="62"/>
      <c r="BB607" s="62"/>
      <c r="BC607" s="62"/>
      <c r="BD607" s="62"/>
      <c r="BE607" s="61"/>
      <c r="BF607" s="61"/>
      <c r="BG607" s="61"/>
      <c r="BH607" s="44"/>
      <c r="BI607" s="44"/>
      <c r="BJ607" s="44"/>
      <c r="BK607" s="44"/>
      <c r="BL607" s="44"/>
      <c r="CC607" s="62"/>
      <c r="CD607" s="62"/>
      <c r="CE607" s="62"/>
      <c r="CF607" s="128"/>
      <c r="CI607" s="62"/>
      <c r="CJ607" s="34"/>
      <c r="CK607" s="34"/>
      <c r="CL607" s="61"/>
      <c r="DV607" s="44"/>
    </row>
    <row r="608" spans="2:126" s="135" customFormat="1">
      <c r="B608" s="58"/>
      <c r="C608" s="58"/>
      <c r="D608" s="58"/>
      <c r="E608" s="58"/>
      <c r="F608" s="58"/>
      <c r="G608" s="58"/>
      <c r="I608" s="45"/>
      <c r="J608" s="201"/>
      <c r="K608" s="201"/>
      <c r="L608" s="62"/>
      <c r="M608" s="62"/>
      <c r="N608" s="62"/>
      <c r="O608" s="62"/>
      <c r="P608" s="62"/>
      <c r="Q608" s="62"/>
      <c r="R608" s="62"/>
      <c r="S608" s="62"/>
      <c r="T608" s="62"/>
      <c r="U608" s="209"/>
      <c r="V608" s="209"/>
      <c r="W608" s="209"/>
      <c r="X608" s="209"/>
      <c r="Y608" s="209"/>
      <c r="Z608" s="209"/>
      <c r="AA608" s="209"/>
      <c r="AB608" s="86"/>
      <c r="AC608" s="86"/>
      <c r="AD608" s="86"/>
      <c r="AE608" s="86"/>
      <c r="AF608" s="86"/>
      <c r="AG608" s="62"/>
      <c r="AH608" s="89"/>
      <c r="AI608" s="89"/>
      <c r="AJ608" s="89"/>
      <c r="AK608" s="62"/>
      <c r="AL608" s="86"/>
      <c r="AM608" s="91"/>
      <c r="AN608" s="89"/>
      <c r="AO608" s="89"/>
      <c r="AP608" s="89"/>
      <c r="AQ608" s="89"/>
      <c r="AR608" s="91"/>
      <c r="AS608" s="91"/>
      <c r="AT608" s="94"/>
      <c r="AU608" s="91"/>
      <c r="AV608" s="91"/>
      <c r="AW608" s="123"/>
      <c r="AX608" s="62"/>
      <c r="AY608" s="62"/>
      <c r="AZ608" s="89"/>
      <c r="BA608" s="89"/>
      <c r="BB608" s="124"/>
      <c r="BC608" s="62"/>
      <c r="BD608" s="62"/>
      <c r="BE608" s="61"/>
      <c r="BF608" s="61"/>
      <c r="BG608" s="46"/>
      <c r="BH608" s="46"/>
      <c r="BI608" s="46"/>
      <c r="BJ608" s="46"/>
      <c r="BK608" s="46"/>
      <c r="BL608" s="46"/>
      <c r="CC608" s="62"/>
      <c r="CD608" s="62"/>
      <c r="CE608" s="62"/>
      <c r="CF608" s="124"/>
      <c r="CI608" s="91"/>
      <c r="CJ608" s="47"/>
      <c r="CK608" s="34"/>
      <c r="CL608" s="63"/>
      <c r="DV608" s="64"/>
    </row>
    <row r="609" spans="2:126" s="135" customFormat="1">
      <c r="B609" s="58"/>
      <c r="C609" s="58"/>
      <c r="D609" s="58"/>
      <c r="E609" s="58"/>
      <c r="F609" s="58"/>
      <c r="G609" s="58"/>
      <c r="I609" s="45"/>
      <c r="J609" s="201"/>
      <c r="K609" s="201"/>
      <c r="L609" s="62"/>
      <c r="M609" s="62"/>
      <c r="N609" s="62"/>
      <c r="O609" s="62"/>
      <c r="P609" s="62"/>
      <c r="Q609" s="62"/>
      <c r="R609" s="62"/>
      <c r="S609" s="62"/>
      <c r="T609" s="62"/>
      <c r="U609" s="209"/>
      <c r="V609" s="209"/>
      <c r="W609" s="209"/>
      <c r="X609" s="209"/>
      <c r="Y609" s="209"/>
      <c r="Z609" s="209"/>
      <c r="AA609" s="209"/>
      <c r="AB609" s="86"/>
      <c r="AC609" s="86"/>
      <c r="AD609" s="86"/>
      <c r="AE609" s="86"/>
      <c r="AF609" s="86"/>
      <c r="AG609" s="62"/>
      <c r="AH609" s="89"/>
      <c r="AI609" s="89"/>
      <c r="AJ609" s="89"/>
      <c r="AK609" s="62"/>
      <c r="AL609" s="86"/>
      <c r="AM609" s="91"/>
      <c r="AN609" s="89"/>
      <c r="AO609" s="89"/>
      <c r="AP609" s="89"/>
      <c r="AQ609" s="89"/>
      <c r="AR609" s="91"/>
      <c r="AS609" s="91"/>
      <c r="AT609" s="94"/>
      <c r="AU609" s="91"/>
      <c r="AV609" s="91"/>
      <c r="AW609" s="123"/>
      <c r="AX609" s="62"/>
      <c r="AY609" s="62"/>
      <c r="AZ609" s="89"/>
      <c r="BA609" s="89"/>
      <c r="BB609" s="124"/>
      <c r="BC609" s="62"/>
      <c r="BD609" s="62"/>
      <c r="BE609" s="61"/>
      <c r="BF609" s="61"/>
      <c r="BG609" s="46"/>
      <c r="BH609" s="46"/>
      <c r="BI609" s="46"/>
      <c r="BJ609" s="46"/>
      <c r="BK609" s="46"/>
      <c r="BL609" s="46"/>
      <c r="CC609" s="62"/>
      <c r="CD609" s="62"/>
      <c r="CE609" s="62"/>
      <c r="CF609" s="124"/>
      <c r="CI609" s="91"/>
      <c r="CJ609" s="47"/>
      <c r="CK609" s="34"/>
      <c r="CL609" s="63"/>
      <c r="DV609" s="64"/>
    </row>
    <row r="610" spans="2:126" s="135" customFormat="1">
      <c r="B610" s="58"/>
      <c r="C610" s="58"/>
      <c r="D610" s="58"/>
      <c r="E610" s="58"/>
      <c r="F610" s="58"/>
      <c r="G610" s="58"/>
      <c r="I610" s="45"/>
      <c r="J610" s="201"/>
      <c r="K610" s="201"/>
      <c r="L610" s="62"/>
      <c r="M610" s="62"/>
      <c r="N610" s="62"/>
      <c r="O610" s="62"/>
      <c r="P610" s="62"/>
      <c r="Q610" s="62"/>
      <c r="R610" s="62"/>
      <c r="S610" s="62"/>
      <c r="T610" s="62"/>
      <c r="U610" s="209"/>
      <c r="V610" s="209"/>
      <c r="W610" s="209"/>
      <c r="X610" s="209"/>
      <c r="Y610" s="209"/>
      <c r="Z610" s="209"/>
      <c r="AA610" s="209"/>
      <c r="AB610" s="86"/>
      <c r="AC610" s="86"/>
      <c r="AD610" s="86"/>
      <c r="AE610" s="86"/>
      <c r="AF610" s="86"/>
      <c r="AG610" s="62"/>
      <c r="AH610" s="89"/>
      <c r="AI610" s="89"/>
      <c r="AJ610" s="89"/>
      <c r="AK610" s="62"/>
      <c r="AL610" s="86"/>
      <c r="AM610" s="91"/>
      <c r="AN610" s="89"/>
      <c r="AO610" s="89"/>
      <c r="AP610" s="89"/>
      <c r="AQ610" s="89"/>
      <c r="AR610" s="91"/>
      <c r="AS610" s="91"/>
      <c r="AT610" s="94"/>
      <c r="AU610" s="91"/>
      <c r="AV610" s="91"/>
      <c r="AW610" s="123"/>
      <c r="AX610" s="62"/>
      <c r="AY610" s="62"/>
      <c r="AZ610" s="89"/>
      <c r="BA610" s="89"/>
      <c r="BB610" s="124"/>
      <c r="BC610" s="62"/>
      <c r="BD610" s="62"/>
      <c r="BE610" s="61"/>
      <c r="BF610" s="61"/>
      <c r="BG610" s="46"/>
      <c r="BH610" s="46"/>
      <c r="BI610" s="46"/>
      <c r="BJ610" s="46"/>
      <c r="BK610" s="46"/>
      <c r="BL610" s="46"/>
      <c r="CC610" s="62"/>
      <c r="CD610" s="62"/>
      <c r="CE610" s="62"/>
      <c r="CF610" s="124"/>
      <c r="CI610" s="91"/>
      <c r="CJ610" s="47"/>
      <c r="CK610" s="34"/>
      <c r="CL610" s="63"/>
      <c r="DV610" s="64"/>
    </row>
    <row r="611" spans="2:126" s="135" customFormat="1">
      <c r="B611" s="58"/>
      <c r="C611" s="58"/>
      <c r="D611" s="58"/>
      <c r="E611" s="58"/>
      <c r="F611" s="58"/>
      <c r="G611" s="58"/>
      <c r="I611" s="45"/>
      <c r="J611" s="201"/>
      <c r="K611" s="201"/>
      <c r="L611" s="62"/>
      <c r="M611" s="62"/>
      <c r="N611" s="62"/>
      <c r="O611" s="62"/>
      <c r="P611" s="62"/>
      <c r="Q611" s="62"/>
      <c r="R611" s="62"/>
      <c r="S611" s="62"/>
      <c r="T611" s="62"/>
      <c r="U611" s="209"/>
      <c r="V611" s="209"/>
      <c r="W611" s="209"/>
      <c r="X611" s="209"/>
      <c r="Y611" s="209"/>
      <c r="Z611" s="209"/>
      <c r="AA611" s="209"/>
      <c r="AB611" s="86"/>
      <c r="AC611" s="86"/>
      <c r="AD611" s="86"/>
      <c r="AE611" s="86"/>
      <c r="AF611" s="86"/>
      <c r="AG611" s="62"/>
      <c r="AH611" s="89"/>
      <c r="AI611" s="89"/>
      <c r="AJ611" s="89"/>
      <c r="AK611" s="62"/>
      <c r="AL611" s="86"/>
      <c r="AM611" s="91"/>
      <c r="AN611" s="89"/>
      <c r="AO611" s="89"/>
      <c r="AP611" s="89"/>
      <c r="AQ611" s="89"/>
      <c r="AR611" s="91"/>
      <c r="AS611" s="91"/>
      <c r="AT611" s="94"/>
      <c r="AU611" s="91"/>
      <c r="AV611" s="91"/>
      <c r="AW611" s="123"/>
      <c r="AX611" s="62"/>
      <c r="AY611" s="62"/>
      <c r="AZ611" s="89"/>
      <c r="BA611" s="89"/>
      <c r="BB611" s="124"/>
      <c r="BC611" s="62"/>
      <c r="BD611" s="62"/>
      <c r="BE611" s="61"/>
      <c r="BF611" s="61"/>
      <c r="BG611" s="46"/>
      <c r="BH611" s="46"/>
      <c r="BI611" s="46"/>
      <c r="BJ611" s="46"/>
      <c r="BK611" s="46"/>
      <c r="BL611" s="46"/>
      <c r="CC611" s="62"/>
      <c r="CD611" s="62"/>
      <c r="CE611" s="62"/>
      <c r="CF611" s="124"/>
      <c r="CI611" s="91"/>
      <c r="CJ611" s="47"/>
      <c r="CK611" s="34"/>
      <c r="CL611" s="63"/>
      <c r="DV611" s="64"/>
    </row>
    <row r="612" spans="2:126" s="135" customFormat="1">
      <c r="B612" s="58"/>
      <c r="C612" s="58"/>
      <c r="D612" s="58"/>
      <c r="E612" s="58"/>
      <c r="F612" s="58"/>
      <c r="G612" s="58"/>
      <c r="I612" s="45"/>
      <c r="J612" s="201"/>
      <c r="K612" s="201"/>
      <c r="L612" s="62"/>
      <c r="M612" s="62"/>
      <c r="N612" s="62"/>
      <c r="O612" s="62"/>
      <c r="P612" s="62"/>
      <c r="Q612" s="62"/>
      <c r="R612" s="62"/>
      <c r="S612" s="62"/>
      <c r="T612" s="62"/>
      <c r="U612" s="209"/>
      <c r="V612" s="209"/>
      <c r="W612" s="209"/>
      <c r="X612" s="209"/>
      <c r="Y612" s="209"/>
      <c r="Z612" s="209"/>
      <c r="AA612" s="209"/>
      <c r="AB612" s="86"/>
      <c r="AC612" s="86"/>
      <c r="AD612" s="86"/>
      <c r="AE612" s="86"/>
      <c r="AF612" s="86"/>
      <c r="AG612" s="62"/>
      <c r="AH612" s="89"/>
      <c r="AI612" s="89"/>
      <c r="AJ612" s="89"/>
      <c r="AK612" s="62"/>
      <c r="AL612" s="86"/>
      <c r="AM612" s="91"/>
      <c r="AN612" s="89"/>
      <c r="AO612" s="89"/>
      <c r="AP612" s="89"/>
      <c r="AQ612" s="89"/>
      <c r="AR612" s="91"/>
      <c r="AS612" s="91"/>
      <c r="AT612" s="94"/>
      <c r="AU612" s="91"/>
      <c r="AV612" s="91"/>
      <c r="AW612" s="123"/>
      <c r="AX612" s="62"/>
      <c r="AY612" s="62"/>
      <c r="AZ612" s="89"/>
      <c r="BA612" s="89"/>
      <c r="BB612" s="124"/>
      <c r="BC612" s="62"/>
      <c r="BD612" s="62"/>
      <c r="BE612" s="61"/>
      <c r="BF612" s="61"/>
      <c r="BG612" s="46"/>
      <c r="BH612" s="46"/>
      <c r="BI612" s="46"/>
      <c r="BJ612" s="46"/>
      <c r="BK612" s="46"/>
      <c r="BL612" s="46"/>
      <c r="CC612" s="62"/>
      <c r="CD612" s="62"/>
      <c r="CE612" s="62"/>
      <c r="CF612" s="124"/>
      <c r="CI612" s="91"/>
      <c r="CJ612" s="47"/>
      <c r="CK612" s="34"/>
      <c r="CL612" s="63"/>
      <c r="DV612" s="64"/>
    </row>
    <row r="613" spans="2:126" s="135" customFormat="1">
      <c r="B613" s="58"/>
      <c r="C613" s="58"/>
      <c r="D613" s="58"/>
      <c r="E613" s="58"/>
      <c r="F613" s="58"/>
      <c r="G613" s="58"/>
      <c r="I613" s="45"/>
      <c r="J613" s="201"/>
      <c r="K613" s="201"/>
      <c r="L613" s="62"/>
      <c r="M613" s="62"/>
      <c r="N613" s="62"/>
      <c r="O613" s="62"/>
      <c r="P613" s="62"/>
      <c r="Q613" s="62"/>
      <c r="R613" s="62"/>
      <c r="S613" s="62"/>
      <c r="T613" s="62"/>
      <c r="U613" s="209"/>
      <c r="V613" s="209"/>
      <c r="W613" s="209"/>
      <c r="X613" s="209"/>
      <c r="Y613" s="209"/>
      <c r="Z613" s="209"/>
      <c r="AA613" s="209"/>
      <c r="AB613" s="86"/>
      <c r="AC613" s="86"/>
      <c r="AD613" s="86"/>
      <c r="AE613" s="86"/>
      <c r="AF613" s="86"/>
      <c r="AG613" s="62"/>
      <c r="AH613" s="89"/>
      <c r="AI613" s="89"/>
      <c r="AJ613" s="89"/>
      <c r="AK613" s="62"/>
      <c r="AL613" s="86"/>
      <c r="AM613" s="91"/>
      <c r="AN613" s="89"/>
      <c r="AO613" s="89"/>
      <c r="AP613" s="89"/>
      <c r="AQ613" s="89"/>
      <c r="AR613" s="91"/>
      <c r="AS613" s="91"/>
      <c r="AT613" s="94"/>
      <c r="AU613" s="91"/>
      <c r="AV613" s="91"/>
      <c r="AW613" s="123"/>
      <c r="AX613" s="62"/>
      <c r="AY613" s="62"/>
      <c r="AZ613" s="89"/>
      <c r="BA613" s="89"/>
      <c r="BB613" s="124"/>
      <c r="BC613" s="62"/>
      <c r="BD613" s="62"/>
      <c r="BE613" s="61"/>
      <c r="BF613" s="61"/>
      <c r="BG613" s="46"/>
      <c r="BH613" s="46"/>
      <c r="BI613" s="46"/>
      <c r="BJ613" s="46"/>
      <c r="BK613" s="46"/>
      <c r="BL613" s="46"/>
      <c r="CC613" s="62"/>
      <c r="CD613" s="62"/>
      <c r="CE613" s="62"/>
      <c r="CF613" s="124"/>
      <c r="CI613" s="91"/>
      <c r="CJ613" s="47"/>
      <c r="CK613" s="34"/>
      <c r="CL613" s="63"/>
      <c r="DV613" s="64"/>
    </row>
    <row r="614" spans="2:126" s="135" customFormat="1">
      <c r="B614" s="58"/>
      <c r="C614" s="58"/>
      <c r="D614" s="58"/>
      <c r="E614" s="58"/>
      <c r="F614" s="58"/>
      <c r="G614" s="58"/>
      <c r="I614" s="45"/>
      <c r="J614" s="201"/>
      <c r="K614" s="201"/>
      <c r="L614" s="62"/>
      <c r="M614" s="62"/>
      <c r="N614" s="62"/>
      <c r="O614" s="62"/>
      <c r="P614" s="62"/>
      <c r="Q614" s="62"/>
      <c r="R614" s="62"/>
      <c r="S614" s="62"/>
      <c r="T614" s="62"/>
      <c r="U614" s="209"/>
      <c r="V614" s="209"/>
      <c r="W614" s="209"/>
      <c r="X614" s="209"/>
      <c r="Y614" s="209"/>
      <c r="Z614" s="209"/>
      <c r="AA614" s="209"/>
      <c r="AB614" s="86"/>
      <c r="AC614" s="86"/>
      <c r="AD614" s="86"/>
      <c r="AE614" s="86"/>
      <c r="AF614" s="86"/>
      <c r="AG614" s="62"/>
      <c r="AH614" s="89"/>
      <c r="AI614" s="89"/>
      <c r="AJ614" s="89"/>
      <c r="AK614" s="62"/>
      <c r="AL614" s="86"/>
      <c r="AM614" s="91"/>
      <c r="AN614" s="89"/>
      <c r="AO614" s="89"/>
      <c r="AP614" s="89"/>
      <c r="AQ614" s="89"/>
      <c r="AR614" s="91"/>
      <c r="AS614" s="91"/>
      <c r="AT614" s="94"/>
      <c r="AU614" s="91"/>
      <c r="AV614" s="91"/>
      <c r="AW614" s="123"/>
      <c r="AX614" s="62"/>
      <c r="AY614" s="62"/>
      <c r="AZ614" s="89"/>
      <c r="BA614" s="89"/>
      <c r="BB614" s="124"/>
      <c r="BC614" s="62"/>
      <c r="BD614" s="62"/>
      <c r="BE614" s="61"/>
      <c r="BF614" s="61"/>
      <c r="BG614" s="46"/>
      <c r="BH614" s="46"/>
      <c r="BI614" s="46"/>
      <c r="BJ614" s="46"/>
      <c r="BK614" s="46"/>
      <c r="BL614" s="46"/>
      <c r="CC614" s="62"/>
      <c r="CD614" s="62"/>
      <c r="CE614" s="62"/>
      <c r="CF614" s="124"/>
      <c r="CI614" s="91"/>
      <c r="CJ614" s="47"/>
      <c r="CK614" s="34"/>
      <c r="CL614" s="63"/>
      <c r="DV614" s="64"/>
    </row>
    <row r="615" spans="2:126" s="135" customFormat="1">
      <c r="B615" s="58"/>
      <c r="C615" s="58"/>
      <c r="D615" s="58"/>
      <c r="E615" s="58"/>
      <c r="F615" s="58"/>
      <c r="G615" s="58"/>
      <c r="I615" s="45"/>
      <c r="J615" s="201"/>
      <c r="K615" s="201"/>
      <c r="L615" s="62"/>
      <c r="M615" s="62"/>
      <c r="N615" s="62"/>
      <c r="O615" s="62"/>
      <c r="P615" s="62"/>
      <c r="Q615" s="62"/>
      <c r="R615" s="62"/>
      <c r="S615" s="62"/>
      <c r="T615" s="62"/>
      <c r="U615" s="209"/>
      <c r="V615" s="209"/>
      <c r="W615" s="209"/>
      <c r="X615" s="209"/>
      <c r="Y615" s="209"/>
      <c r="Z615" s="209"/>
      <c r="AA615" s="209"/>
      <c r="AB615" s="86"/>
      <c r="AC615" s="86"/>
      <c r="AD615" s="86"/>
      <c r="AE615" s="86"/>
      <c r="AF615" s="86"/>
      <c r="AG615" s="62"/>
      <c r="AH615" s="89"/>
      <c r="AI615" s="89"/>
      <c r="AJ615" s="89"/>
      <c r="AK615" s="62"/>
      <c r="AL615" s="86"/>
      <c r="AM615" s="91"/>
      <c r="AN615" s="89"/>
      <c r="AO615" s="89"/>
      <c r="AP615" s="89"/>
      <c r="AQ615" s="89"/>
      <c r="AR615" s="91"/>
      <c r="AS615" s="91"/>
      <c r="AT615" s="94"/>
      <c r="AU615" s="91"/>
      <c r="AV615" s="91"/>
      <c r="AW615" s="123"/>
      <c r="AX615" s="62"/>
      <c r="AY615" s="62"/>
      <c r="AZ615" s="89"/>
      <c r="BA615" s="89"/>
      <c r="BB615" s="124"/>
      <c r="BC615" s="62"/>
      <c r="BD615" s="62"/>
      <c r="BE615" s="61"/>
      <c r="BF615" s="61"/>
      <c r="BG615" s="46"/>
      <c r="BH615" s="46"/>
      <c r="BI615" s="46"/>
      <c r="BJ615" s="46"/>
      <c r="BK615" s="46"/>
      <c r="BL615" s="46"/>
      <c r="CC615" s="62"/>
      <c r="CD615" s="62"/>
      <c r="CE615" s="62"/>
      <c r="CF615" s="124"/>
      <c r="CI615" s="91"/>
      <c r="CJ615" s="47"/>
      <c r="CK615" s="34"/>
      <c r="CL615" s="63"/>
      <c r="DV615" s="64"/>
    </row>
    <row r="616" spans="2:126" s="135" customFormat="1">
      <c r="B616" s="58"/>
      <c r="C616" s="58"/>
      <c r="D616" s="58"/>
      <c r="E616" s="58"/>
      <c r="F616" s="58"/>
      <c r="G616" s="58"/>
      <c r="I616" s="45"/>
      <c r="J616" s="201"/>
      <c r="K616" s="201"/>
      <c r="L616" s="62"/>
      <c r="M616" s="62"/>
      <c r="N616" s="62"/>
      <c r="O616" s="62"/>
      <c r="P616" s="62"/>
      <c r="Q616" s="62"/>
      <c r="R616" s="62"/>
      <c r="S616" s="62"/>
      <c r="T616" s="62"/>
      <c r="U616" s="209"/>
      <c r="V616" s="209"/>
      <c r="W616" s="209"/>
      <c r="X616" s="209"/>
      <c r="Y616" s="209"/>
      <c r="Z616" s="209"/>
      <c r="AA616" s="209"/>
      <c r="AB616" s="86"/>
      <c r="AC616" s="86"/>
      <c r="AD616" s="86"/>
      <c r="AE616" s="86"/>
      <c r="AF616" s="86"/>
      <c r="AG616" s="62"/>
      <c r="AH616" s="89"/>
      <c r="AI616" s="89"/>
      <c r="AJ616" s="89"/>
      <c r="AK616" s="62"/>
      <c r="AL616" s="86"/>
      <c r="AM616" s="91"/>
      <c r="AN616" s="89"/>
      <c r="AO616" s="89"/>
      <c r="AP616" s="89"/>
      <c r="AQ616" s="89"/>
      <c r="AR616" s="91"/>
      <c r="AS616" s="91"/>
      <c r="AT616" s="94"/>
      <c r="AU616" s="91"/>
      <c r="AV616" s="91"/>
      <c r="AW616" s="123"/>
      <c r="AX616" s="62"/>
      <c r="AY616" s="62"/>
      <c r="AZ616" s="89"/>
      <c r="BA616" s="89"/>
      <c r="BB616" s="124"/>
      <c r="BC616" s="62"/>
      <c r="BD616" s="62"/>
      <c r="BE616" s="61"/>
      <c r="BF616" s="61"/>
      <c r="BG616" s="46"/>
      <c r="BH616" s="46"/>
      <c r="BI616" s="46"/>
      <c r="BJ616" s="46"/>
      <c r="BK616" s="46"/>
      <c r="BL616" s="46"/>
      <c r="CC616" s="62"/>
      <c r="CD616" s="62"/>
      <c r="CE616" s="62"/>
      <c r="CF616" s="124"/>
      <c r="CI616" s="91"/>
      <c r="CJ616" s="47"/>
      <c r="CK616" s="34"/>
      <c r="CL616" s="63"/>
      <c r="DV616" s="64"/>
    </row>
    <row r="617" spans="2:126" s="135" customFormat="1">
      <c r="B617" s="58"/>
      <c r="C617" s="58"/>
      <c r="D617" s="58"/>
      <c r="E617" s="58"/>
      <c r="F617" s="58"/>
      <c r="G617" s="58"/>
      <c r="I617" s="45"/>
      <c r="J617" s="201"/>
      <c r="K617" s="201"/>
      <c r="L617" s="62"/>
      <c r="M617" s="62"/>
      <c r="N617" s="62"/>
      <c r="O617" s="62"/>
      <c r="P617" s="62"/>
      <c r="Q617" s="62"/>
      <c r="R617" s="62"/>
      <c r="S617" s="62"/>
      <c r="T617" s="62"/>
      <c r="U617" s="209"/>
      <c r="V617" s="209"/>
      <c r="W617" s="209"/>
      <c r="X617" s="209"/>
      <c r="Y617" s="209"/>
      <c r="Z617" s="209"/>
      <c r="AA617" s="209"/>
      <c r="AB617" s="86"/>
      <c r="AC617" s="86"/>
      <c r="AD617" s="86"/>
      <c r="AE617" s="86"/>
      <c r="AF617" s="86"/>
      <c r="AG617" s="62"/>
      <c r="AH617" s="89"/>
      <c r="AI617" s="89"/>
      <c r="AJ617" s="89"/>
      <c r="AK617" s="62"/>
      <c r="AL617" s="86"/>
      <c r="AM617" s="91"/>
      <c r="AN617" s="89"/>
      <c r="AO617" s="89"/>
      <c r="AP617" s="89"/>
      <c r="AQ617" s="89"/>
      <c r="AR617" s="91"/>
      <c r="AS617" s="91"/>
      <c r="AT617" s="94"/>
      <c r="AU617" s="91"/>
      <c r="AV617" s="91"/>
      <c r="AW617" s="123"/>
      <c r="AX617" s="62"/>
      <c r="AY617" s="62"/>
      <c r="AZ617" s="89"/>
      <c r="BA617" s="89"/>
      <c r="BB617" s="124"/>
      <c r="BC617" s="62"/>
      <c r="BD617" s="62"/>
      <c r="BE617" s="61"/>
      <c r="BF617" s="61"/>
      <c r="BG617" s="46"/>
      <c r="BH617" s="46"/>
      <c r="BI617" s="46"/>
      <c r="BJ617" s="46"/>
      <c r="BK617" s="46"/>
      <c r="BL617" s="46"/>
      <c r="CC617" s="62"/>
      <c r="CD617" s="62"/>
      <c r="CE617" s="62"/>
      <c r="CF617" s="124"/>
      <c r="CI617" s="91"/>
      <c r="CJ617" s="47"/>
      <c r="CK617" s="34"/>
      <c r="CL617" s="63"/>
      <c r="DV617" s="64"/>
    </row>
    <row r="618" spans="2:126" s="135" customFormat="1">
      <c r="B618" s="58"/>
      <c r="C618" s="58"/>
      <c r="D618" s="58"/>
      <c r="E618" s="58"/>
      <c r="F618" s="58"/>
      <c r="G618" s="58"/>
      <c r="I618" s="45"/>
      <c r="J618" s="201"/>
      <c r="K618" s="201"/>
      <c r="L618" s="62"/>
      <c r="M618" s="62"/>
      <c r="N618" s="62"/>
      <c r="O618" s="62"/>
      <c r="P618" s="62"/>
      <c r="Q618" s="62"/>
      <c r="R618" s="62"/>
      <c r="S618" s="62"/>
      <c r="T618" s="62"/>
      <c r="U618" s="209"/>
      <c r="V618" s="209"/>
      <c r="W618" s="209"/>
      <c r="X618" s="209"/>
      <c r="Y618" s="209"/>
      <c r="Z618" s="209"/>
      <c r="AA618" s="209"/>
      <c r="AB618" s="86"/>
      <c r="AC618" s="86"/>
      <c r="AD618" s="86"/>
      <c r="AE618" s="86"/>
      <c r="AF618" s="86"/>
      <c r="AG618" s="62"/>
      <c r="AH618" s="89"/>
      <c r="AI618" s="89"/>
      <c r="AJ618" s="89"/>
      <c r="AK618" s="62"/>
      <c r="AL618" s="86"/>
      <c r="AM618" s="91"/>
      <c r="AN618" s="89"/>
      <c r="AO618" s="89"/>
      <c r="AP618" s="89"/>
      <c r="AQ618" s="89"/>
      <c r="AR618" s="91"/>
      <c r="AS618" s="91"/>
      <c r="AT618" s="94"/>
      <c r="AU618" s="91"/>
      <c r="AV618" s="91"/>
      <c r="AW618" s="123"/>
      <c r="AX618" s="62"/>
      <c r="AY618" s="62"/>
      <c r="AZ618" s="62"/>
      <c r="BA618" s="89"/>
      <c r="BB618" s="124"/>
      <c r="BC618" s="62"/>
      <c r="BD618" s="62"/>
      <c r="BE618" s="61"/>
      <c r="BF618" s="61"/>
      <c r="BG618" s="46"/>
      <c r="BH618" s="46"/>
      <c r="BI618" s="46"/>
      <c r="BJ618" s="46"/>
      <c r="BK618" s="46"/>
      <c r="BL618" s="46"/>
      <c r="CC618" s="62"/>
      <c r="CD618" s="62"/>
      <c r="CE618" s="62"/>
      <c r="CF618" s="124"/>
      <c r="CI618" s="91"/>
      <c r="CJ618" s="47"/>
      <c r="CK618" s="34"/>
      <c r="CL618" s="63"/>
      <c r="DV618" s="64"/>
    </row>
    <row r="619" spans="2:126" s="135" customFormat="1">
      <c r="B619" s="58"/>
      <c r="C619" s="58"/>
      <c r="D619" s="58"/>
      <c r="E619" s="58"/>
      <c r="F619" s="58"/>
      <c r="G619" s="58"/>
      <c r="I619" s="45"/>
      <c r="J619" s="201"/>
      <c r="K619" s="201"/>
      <c r="L619" s="62"/>
      <c r="M619" s="62"/>
      <c r="N619" s="62"/>
      <c r="O619" s="62"/>
      <c r="P619" s="62"/>
      <c r="Q619" s="62"/>
      <c r="R619" s="62"/>
      <c r="S619" s="62"/>
      <c r="T619" s="62"/>
      <c r="U619" s="209"/>
      <c r="V619" s="209"/>
      <c r="W619" s="209"/>
      <c r="X619" s="209"/>
      <c r="Y619" s="209"/>
      <c r="Z619" s="209"/>
      <c r="AA619" s="209"/>
      <c r="AB619" s="86"/>
      <c r="AC619" s="86"/>
      <c r="AD619" s="86"/>
      <c r="AE619" s="86"/>
      <c r="AF619" s="86"/>
      <c r="AG619" s="62"/>
      <c r="AH619" s="89"/>
      <c r="AI619" s="89"/>
      <c r="AJ619" s="89"/>
      <c r="AK619" s="62"/>
      <c r="AL619" s="86"/>
      <c r="AM619" s="91"/>
      <c r="AN619" s="89"/>
      <c r="AO619" s="89"/>
      <c r="AP619" s="89"/>
      <c r="AQ619" s="89"/>
      <c r="AR619" s="91"/>
      <c r="AS619" s="91"/>
      <c r="AT619" s="94"/>
      <c r="AU619" s="91"/>
      <c r="AV619" s="91"/>
      <c r="AW619" s="123"/>
      <c r="AX619" s="62"/>
      <c r="AY619" s="62"/>
      <c r="AZ619" s="89"/>
      <c r="BA619" s="89"/>
      <c r="BB619" s="124"/>
      <c r="BC619" s="62"/>
      <c r="BD619" s="62"/>
      <c r="BE619" s="61"/>
      <c r="BF619" s="61"/>
      <c r="BG619" s="46"/>
      <c r="BH619" s="46"/>
      <c r="BI619" s="46"/>
      <c r="BJ619" s="46"/>
      <c r="BK619" s="46"/>
      <c r="BL619" s="46"/>
      <c r="CC619" s="62"/>
      <c r="CD619" s="62"/>
      <c r="CE619" s="62"/>
      <c r="CF619" s="124"/>
      <c r="CI619" s="91"/>
      <c r="CJ619" s="47"/>
      <c r="CK619" s="34"/>
      <c r="CL619" s="63"/>
      <c r="DV619" s="64"/>
    </row>
    <row r="620" spans="2:126" s="135" customFormat="1">
      <c r="B620" s="58"/>
      <c r="C620" s="58"/>
      <c r="D620" s="58"/>
      <c r="E620" s="58"/>
      <c r="F620" s="58"/>
      <c r="G620" s="58"/>
      <c r="J620" s="200"/>
      <c r="K620" s="200"/>
      <c r="L620" s="62"/>
      <c r="M620" s="62"/>
      <c r="N620" s="62"/>
      <c r="O620" s="62"/>
      <c r="P620" s="62"/>
      <c r="Q620" s="62"/>
      <c r="R620" s="62"/>
      <c r="S620" s="62"/>
      <c r="T620" s="62"/>
      <c r="U620" s="209"/>
      <c r="V620" s="209"/>
      <c r="W620" s="209"/>
      <c r="X620" s="209"/>
      <c r="Y620" s="209"/>
      <c r="Z620" s="209"/>
      <c r="AA620" s="209"/>
      <c r="AB620" s="86"/>
      <c r="AC620" s="86"/>
      <c r="AD620" s="86"/>
      <c r="AE620" s="86"/>
      <c r="AF620" s="86"/>
      <c r="AG620" s="62"/>
      <c r="AH620" s="89"/>
      <c r="AI620" s="89"/>
      <c r="AJ620" s="89"/>
      <c r="AK620" s="62"/>
      <c r="AL620" s="86"/>
      <c r="AM620" s="91"/>
      <c r="AN620" s="89"/>
      <c r="AO620" s="89"/>
      <c r="AP620" s="89"/>
      <c r="AQ620" s="89"/>
      <c r="AR620" s="91"/>
      <c r="AS620" s="91"/>
      <c r="AT620" s="94"/>
      <c r="AU620" s="91"/>
      <c r="AV620" s="91"/>
      <c r="AW620" s="123"/>
      <c r="AX620" s="62"/>
      <c r="AY620" s="62"/>
      <c r="AZ620" s="89"/>
      <c r="BA620" s="89"/>
      <c r="BB620" s="124"/>
      <c r="BC620" s="62"/>
      <c r="BD620" s="62"/>
      <c r="BE620" s="61"/>
      <c r="BF620" s="61"/>
      <c r="BG620" s="46"/>
      <c r="BH620" s="46"/>
      <c r="BI620" s="46"/>
      <c r="BJ620" s="46"/>
      <c r="BK620" s="46"/>
      <c r="BL620" s="46"/>
      <c r="CC620" s="62"/>
      <c r="CD620" s="62"/>
      <c r="CE620" s="62"/>
      <c r="CF620" s="124"/>
      <c r="CI620" s="91"/>
      <c r="CJ620" s="47"/>
      <c r="CK620" s="34"/>
      <c r="CL620" s="63"/>
      <c r="DV620" s="64"/>
    </row>
    <row r="621" spans="2:126" s="135" customFormat="1">
      <c r="B621" s="58"/>
      <c r="C621" s="58"/>
      <c r="D621" s="58"/>
      <c r="E621" s="58"/>
      <c r="F621" s="58"/>
      <c r="G621" s="58"/>
      <c r="J621" s="200"/>
      <c r="K621" s="200"/>
      <c r="L621" s="62"/>
      <c r="M621" s="62"/>
      <c r="N621" s="62"/>
      <c r="O621" s="62"/>
      <c r="P621" s="62"/>
      <c r="Q621" s="62"/>
      <c r="R621" s="62"/>
      <c r="S621" s="62"/>
      <c r="T621" s="62"/>
      <c r="U621" s="209"/>
      <c r="V621" s="209"/>
      <c r="W621" s="209"/>
      <c r="X621" s="209"/>
      <c r="Y621" s="209"/>
      <c r="Z621" s="209"/>
      <c r="AA621" s="209"/>
      <c r="AB621" s="86"/>
      <c r="AC621" s="86"/>
      <c r="AD621" s="86"/>
      <c r="AE621" s="86"/>
      <c r="AF621" s="86"/>
      <c r="AG621" s="62"/>
      <c r="AH621" s="89"/>
      <c r="AI621" s="89"/>
      <c r="AJ621" s="89"/>
      <c r="AK621" s="62"/>
      <c r="AL621" s="86"/>
      <c r="AM621" s="91"/>
      <c r="AN621" s="89"/>
      <c r="AO621" s="89"/>
      <c r="AP621" s="89"/>
      <c r="AQ621" s="89"/>
      <c r="AR621" s="91"/>
      <c r="AS621" s="91"/>
      <c r="AT621" s="94"/>
      <c r="AU621" s="91"/>
      <c r="AV621" s="91"/>
      <c r="AW621" s="123"/>
      <c r="AX621" s="62"/>
      <c r="AY621" s="62"/>
      <c r="AZ621" s="89"/>
      <c r="BA621" s="89"/>
      <c r="BB621" s="124"/>
      <c r="BC621" s="62"/>
      <c r="BD621" s="62"/>
      <c r="BE621" s="61"/>
      <c r="BF621" s="61"/>
      <c r="BG621" s="46"/>
      <c r="BH621" s="46"/>
      <c r="BI621" s="46"/>
      <c r="BJ621" s="46"/>
      <c r="BK621" s="46"/>
      <c r="BL621" s="46"/>
      <c r="CC621" s="62"/>
      <c r="CD621" s="62"/>
      <c r="CE621" s="62"/>
      <c r="CF621" s="124"/>
      <c r="CI621" s="91"/>
      <c r="CJ621" s="47"/>
      <c r="CK621" s="34"/>
      <c r="CL621" s="63"/>
      <c r="DV621" s="64"/>
    </row>
    <row r="622" spans="2:126" s="135" customFormat="1">
      <c r="B622" s="58"/>
      <c r="C622" s="58"/>
      <c r="D622" s="58"/>
      <c r="E622" s="58"/>
      <c r="F622" s="58"/>
      <c r="G622" s="58"/>
      <c r="J622" s="200"/>
      <c r="K622" s="200"/>
      <c r="L622" s="62"/>
      <c r="M622" s="62"/>
      <c r="N622" s="62"/>
      <c r="O622" s="62"/>
      <c r="P622" s="62"/>
      <c r="Q622" s="62"/>
      <c r="R622" s="62"/>
      <c r="S622" s="62"/>
      <c r="T622" s="62"/>
      <c r="U622" s="209"/>
      <c r="V622" s="209"/>
      <c r="W622" s="209"/>
      <c r="X622" s="209"/>
      <c r="Y622" s="209"/>
      <c r="Z622" s="209"/>
      <c r="AA622" s="209"/>
      <c r="AB622" s="86"/>
      <c r="AC622" s="86"/>
      <c r="AD622" s="86"/>
      <c r="AE622" s="86"/>
      <c r="AF622" s="86"/>
      <c r="AG622" s="62"/>
      <c r="AH622" s="89"/>
      <c r="AI622" s="89"/>
      <c r="AJ622" s="89"/>
      <c r="AK622" s="62"/>
      <c r="AL622" s="86"/>
      <c r="AM622" s="91"/>
      <c r="AN622" s="89"/>
      <c r="AO622" s="89"/>
      <c r="AP622" s="89"/>
      <c r="AQ622" s="89"/>
      <c r="AR622" s="91"/>
      <c r="AS622" s="91"/>
      <c r="AT622" s="94"/>
      <c r="AU622" s="91"/>
      <c r="AV622" s="91"/>
      <c r="AW622" s="123"/>
      <c r="AX622" s="62"/>
      <c r="AY622" s="62"/>
      <c r="AZ622" s="89"/>
      <c r="BA622" s="89"/>
      <c r="BB622" s="124"/>
      <c r="BC622" s="62"/>
      <c r="BD622" s="62"/>
      <c r="BE622" s="61"/>
      <c r="BF622" s="61"/>
      <c r="BG622" s="46"/>
      <c r="BH622" s="46"/>
      <c r="BI622" s="46"/>
      <c r="BJ622" s="46"/>
      <c r="BK622" s="46"/>
      <c r="BL622" s="46"/>
      <c r="CC622" s="62"/>
      <c r="CD622" s="62"/>
      <c r="CE622" s="62"/>
      <c r="CF622" s="124"/>
      <c r="CI622" s="91"/>
      <c r="CJ622" s="47"/>
      <c r="CK622" s="34"/>
      <c r="CL622" s="63"/>
      <c r="DV622" s="64"/>
    </row>
    <row r="623" spans="2:126" s="135" customFormat="1">
      <c r="B623" s="58"/>
      <c r="C623" s="58"/>
      <c r="D623" s="58"/>
      <c r="E623" s="58"/>
      <c r="F623" s="58"/>
      <c r="G623" s="58"/>
      <c r="J623" s="200"/>
      <c r="K623" s="200"/>
      <c r="L623" s="62"/>
      <c r="M623" s="62"/>
      <c r="N623" s="62"/>
      <c r="O623" s="62"/>
      <c r="P623" s="62"/>
      <c r="Q623" s="62"/>
      <c r="R623" s="62"/>
      <c r="S623" s="62"/>
      <c r="T623" s="62"/>
      <c r="U623" s="209"/>
      <c r="V623" s="209"/>
      <c r="W623" s="209"/>
      <c r="X623" s="209"/>
      <c r="Y623" s="209"/>
      <c r="Z623" s="209"/>
      <c r="AA623" s="209"/>
      <c r="AB623" s="86"/>
      <c r="AC623" s="86"/>
      <c r="AD623" s="86"/>
      <c r="AE623" s="86"/>
      <c r="AF623" s="86"/>
      <c r="AG623" s="62"/>
      <c r="AH623" s="89"/>
      <c r="AI623" s="89"/>
      <c r="AJ623" s="89"/>
      <c r="AK623" s="62"/>
      <c r="AL623" s="86"/>
      <c r="AM623" s="91"/>
      <c r="AN623" s="89"/>
      <c r="AO623" s="89"/>
      <c r="AP623" s="89"/>
      <c r="AQ623" s="89"/>
      <c r="AR623" s="91"/>
      <c r="AS623" s="91"/>
      <c r="AT623" s="94"/>
      <c r="AU623" s="91"/>
      <c r="AV623" s="91"/>
      <c r="AW623" s="123"/>
      <c r="AX623" s="62"/>
      <c r="AY623" s="62"/>
      <c r="AZ623" s="89"/>
      <c r="BA623" s="89"/>
      <c r="BB623" s="124"/>
      <c r="BC623" s="62"/>
      <c r="BD623" s="62"/>
      <c r="BE623" s="61"/>
      <c r="BF623" s="61"/>
      <c r="BG623" s="46"/>
      <c r="BH623" s="46"/>
      <c r="BI623" s="46"/>
      <c r="BJ623" s="46"/>
      <c r="BK623" s="46"/>
      <c r="BL623" s="46"/>
      <c r="CC623" s="62"/>
      <c r="CD623" s="62"/>
      <c r="CE623" s="62"/>
      <c r="CF623" s="124"/>
      <c r="CI623" s="91"/>
      <c r="CJ623" s="47"/>
      <c r="CK623" s="34"/>
      <c r="CL623" s="63"/>
      <c r="DV623" s="64"/>
    </row>
    <row r="624" spans="2:126" s="135" customFormat="1">
      <c r="B624" s="58"/>
      <c r="C624" s="58"/>
      <c r="D624" s="58"/>
      <c r="E624" s="58"/>
      <c r="F624" s="58"/>
      <c r="G624" s="58"/>
      <c r="J624" s="200"/>
      <c r="K624" s="200"/>
      <c r="L624" s="62"/>
      <c r="M624" s="62"/>
      <c r="N624" s="62"/>
      <c r="O624" s="62"/>
      <c r="P624" s="62"/>
      <c r="Q624" s="62"/>
      <c r="R624" s="62"/>
      <c r="S624" s="62"/>
      <c r="T624" s="62"/>
      <c r="U624" s="209"/>
      <c r="V624" s="209"/>
      <c r="W624" s="209"/>
      <c r="X624" s="209"/>
      <c r="Y624" s="209"/>
      <c r="Z624" s="209"/>
      <c r="AA624" s="209"/>
      <c r="AB624" s="86"/>
      <c r="AC624" s="86"/>
      <c r="AD624" s="86"/>
      <c r="AE624" s="86"/>
      <c r="AF624" s="86"/>
      <c r="AG624" s="62"/>
      <c r="AH624" s="89"/>
      <c r="AI624" s="89"/>
      <c r="AJ624" s="89"/>
      <c r="AK624" s="62"/>
      <c r="AL624" s="86"/>
      <c r="AM624" s="91"/>
      <c r="AN624" s="89"/>
      <c r="AO624" s="89"/>
      <c r="AP624" s="89"/>
      <c r="AQ624" s="89"/>
      <c r="AR624" s="91"/>
      <c r="AS624" s="91"/>
      <c r="AT624" s="94"/>
      <c r="AU624" s="91"/>
      <c r="AV624" s="91"/>
      <c r="AW624" s="123"/>
      <c r="AX624" s="62"/>
      <c r="AY624" s="62"/>
      <c r="AZ624" s="89"/>
      <c r="BA624" s="89"/>
      <c r="BB624" s="124"/>
      <c r="BC624" s="62"/>
      <c r="BD624" s="62"/>
      <c r="BE624" s="61"/>
      <c r="BF624" s="61"/>
      <c r="BG624" s="46"/>
      <c r="BH624" s="46"/>
      <c r="BI624" s="46"/>
      <c r="BJ624" s="46"/>
      <c r="BK624" s="46"/>
      <c r="BL624" s="46"/>
      <c r="CC624" s="62"/>
      <c r="CD624" s="62"/>
      <c r="CE624" s="62"/>
      <c r="CF624" s="124"/>
      <c r="CI624" s="91"/>
      <c r="CJ624" s="47"/>
      <c r="CK624" s="34"/>
      <c r="CL624" s="63"/>
      <c r="DV624" s="64"/>
    </row>
    <row r="625" spans="2:126" s="135" customFormat="1">
      <c r="B625" s="58"/>
      <c r="C625" s="58"/>
      <c r="D625" s="58"/>
      <c r="E625" s="58"/>
      <c r="F625" s="58"/>
      <c r="G625" s="58"/>
      <c r="J625" s="200"/>
      <c r="K625" s="200"/>
      <c r="L625" s="62"/>
      <c r="M625" s="62"/>
      <c r="N625" s="62"/>
      <c r="O625" s="62"/>
      <c r="P625" s="62"/>
      <c r="Q625" s="62"/>
      <c r="R625" s="62"/>
      <c r="S625" s="62"/>
      <c r="T625" s="62"/>
      <c r="U625" s="209"/>
      <c r="V625" s="209"/>
      <c r="W625" s="209"/>
      <c r="X625" s="209"/>
      <c r="Y625" s="209"/>
      <c r="Z625" s="209"/>
      <c r="AA625" s="209"/>
      <c r="AB625" s="86"/>
      <c r="AC625" s="86"/>
      <c r="AD625" s="86"/>
      <c r="AE625" s="86"/>
      <c r="AF625" s="86"/>
      <c r="AG625" s="62"/>
      <c r="AH625" s="89"/>
      <c r="AI625" s="89"/>
      <c r="AJ625" s="89"/>
      <c r="AK625" s="62"/>
      <c r="AL625" s="86"/>
      <c r="AM625" s="91"/>
      <c r="AN625" s="89"/>
      <c r="AO625" s="89"/>
      <c r="AP625" s="89"/>
      <c r="AQ625" s="89"/>
      <c r="AR625" s="91"/>
      <c r="AS625" s="91"/>
      <c r="AT625" s="94"/>
      <c r="AU625" s="91"/>
      <c r="AV625" s="91"/>
      <c r="AW625" s="123"/>
      <c r="AX625" s="62"/>
      <c r="AY625" s="62"/>
      <c r="AZ625" s="89"/>
      <c r="BA625" s="89"/>
      <c r="BB625" s="124"/>
      <c r="BC625" s="62"/>
      <c r="BD625" s="62"/>
      <c r="BE625" s="61"/>
      <c r="BF625" s="61"/>
      <c r="BG625" s="46"/>
      <c r="BH625" s="46"/>
      <c r="BI625" s="46"/>
      <c r="BJ625" s="46"/>
      <c r="BK625" s="46"/>
      <c r="BL625" s="46"/>
      <c r="CC625" s="62"/>
      <c r="CD625" s="62"/>
      <c r="CE625" s="62"/>
      <c r="CF625" s="124"/>
      <c r="CI625" s="91"/>
      <c r="CJ625" s="47"/>
      <c r="CK625" s="34"/>
      <c r="CL625" s="63"/>
      <c r="DV625" s="64"/>
    </row>
    <row r="626" spans="2:126" s="135" customFormat="1">
      <c r="B626" s="58"/>
      <c r="C626" s="58"/>
      <c r="D626" s="58"/>
      <c r="E626" s="58"/>
      <c r="F626" s="58"/>
      <c r="G626" s="58"/>
      <c r="J626" s="200"/>
      <c r="K626" s="200"/>
      <c r="L626" s="62"/>
      <c r="M626" s="62"/>
      <c r="N626" s="62"/>
      <c r="O626" s="62"/>
      <c r="P626" s="62"/>
      <c r="Q626" s="62"/>
      <c r="R626" s="62"/>
      <c r="S626" s="62"/>
      <c r="T626" s="62"/>
      <c r="U626" s="209"/>
      <c r="V626" s="209"/>
      <c r="W626" s="209"/>
      <c r="X626" s="209"/>
      <c r="Y626" s="209"/>
      <c r="Z626" s="209"/>
      <c r="AA626" s="209"/>
      <c r="AB626" s="86"/>
      <c r="AC626" s="86"/>
      <c r="AD626" s="86"/>
      <c r="AE626" s="86"/>
      <c r="AF626" s="86"/>
      <c r="AG626" s="62"/>
      <c r="AH626" s="89"/>
      <c r="AI626" s="89"/>
      <c r="AJ626" s="89"/>
      <c r="AK626" s="62"/>
      <c r="AL626" s="86"/>
      <c r="AM626" s="91"/>
      <c r="AN626" s="89"/>
      <c r="AO626" s="89"/>
      <c r="AP626" s="89"/>
      <c r="AQ626" s="89"/>
      <c r="AR626" s="91"/>
      <c r="AS626" s="91"/>
      <c r="AT626" s="94"/>
      <c r="AU626" s="91"/>
      <c r="AV626" s="91"/>
      <c r="AW626" s="123"/>
      <c r="AX626" s="62"/>
      <c r="AY626" s="62"/>
      <c r="AZ626" s="89"/>
      <c r="BA626" s="89"/>
      <c r="BB626" s="124"/>
      <c r="BC626" s="62"/>
      <c r="BD626" s="62"/>
      <c r="BE626" s="61"/>
      <c r="BF626" s="61"/>
      <c r="BG626" s="46"/>
      <c r="BH626" s="46"/>
      <c r="BI626" s="46"/>
      <c r="BJ626" s="46"/>
      <c r="BK626" s="46"/>
      <c r="BL626" s="46"/>
      <c r="CC626" s="62"/>
      <c r="CD626" s="62"/>
      <c r="CE626" s="62"/>
      <c r="CF626" s="124"/>
      <c r="CI626" s="91"/>
      <c r="CJ626" s="47"/>
      <c r="CK626" s="34"/>
      <c r="CL626" s="63"/>
      <c r="DV626" s="64"/>
    </row>
    <row r="627" spans="2:126" s="135" customFormat="1">
      <c r="B627" s="58"/>
      <c r="C627" s="58"/>
      <c r="D627" s="58"/>
      <c r="E627" s="58"/>
      <c r="F627" s="58"/>
      <c r="G627" s="58"/>
      <c r="J627" s="200"/>
      <c r="K627" s="200"/>
      <c r="L627" s="62"/>
      <c r="M627" s="62"/>
      <c r="N627" s="62"/>
      <c r="O627" s="62"/>
      <c r="P627" s="62"/>
      <c r="Q627" s="62"/>
      <c r="R627" s="62"/>
      <c r="S627" s="62"/>
      <c r="T627" s="62"/>
      <c r="U627" s="209"/>
      <c r="V627" s="209"/>
      <c r="W627" s="209"/>
      <c r="X627" s="209"/>
      <c r="Y627" s="209"/>
      <c r="Z627" s="209"/>
      <c r="AA627" s="209"/>
      <c r="AB627" s="86"/>
      <c r="AC627" s="86"/>
      <c r="AD627" s="86"/>
      <c r="AE627" s="86"/>
      <c r="AF627" s="86"/>
      <c r="AG627" s="62"/>
      <c r="AH627" s="89"/>
      <c r="AI627" s="89"/>
      <c r="AJ627" s="89"/>
      <c r="AK627" s="62"/>
      <c r="AL627" s="86"/>
      <c r="AM627" s="91"/>
      <c r="AN627" s="89"/>
      <c r="AO627" s="89"/>
      <c r="AP627" s="89"/>
      <c r="AQ627" s="89"/>
      <c r="AR627" s="91"/>
      <c r="AS627" s="91"/>
      <c r="AT627" s="94"/>
      <c r="AU627" s="91"/>
      <c r="AV627" s="91"/>
      <c r="AW627" s="123"/>
      <c r="AX627" s="62"/>
      <c r="AY627" s="62"/>
      <c r="AZ627" s="89"/>
      <c r="BA627" s="89"/>
      <c r="BB627" s="124"/>
      <c r="BC627" s="62"/>
      <c r="BD627" s="62"/>
      <c r="BE627" s="61"/>
      <c r="BF627" s="61"/>
      <c r="BG627" s="46"/>
      <c r="BH627" s="46"/>
      <c r="BI627" s="46"/>
      <c r="BJ627" s="46"/>
      <c r="BK627" s="46"/>
      <c r="BL627" s="46"/>
      <c r="CC627" s="62"/>
      <c r="CD627" s="62"/>
      <c r="CE627" s="62"/>
      <c r="CF627" s="124"/>
      <c r="CI627" s="91"/>
      <c r="CJ627" s="47"/>
      <c r="CK627" s="34"/>
      <c r="CL627" s="63"/>
      <c r="DV627" s="64"/>
    </row>
    <row r="628" spans="2:126" s="135" customFormat="1">
      <c r="B628" s="58"/>
      <c r="C628" s="58"/>
      <c r="D628" s="58"/>
      <c r="E628" s="58"/>
      <c r="F628" s="58"/>
      <c r="G628" s="58"/>
      <c r="J628" s="200"/>
      <c r="K628" s="200"/>
      <c r="L628" s="62"/>
      <c r="M628" s="62"/>
      <c r="N628" s="62"/>
      <c r="O628" s="62"/>
      <c r="P628" s="62"/>
      <c r="Q628" s="62"/>
      <c r="R628" s="62"/>
      <c r="S628" s="62"/>
      <c r="T628" s="62"/>
      <c r="U628" s="209"/>
      <c r="V628" s="209"/>
      <c r="W628" s="209"/>
      <c r="X628" s="209"/>
      <c r="Y628" s="209"/>
      <c r="Z628" s="209"/>
      <c r="AA628" s="209"/>
      <c r="AB628" s="86"/>
      <c r="AC628" s="86"/>
      <c r="AD628" s="86"/>
      <c r="AE628" s="86"/>
      <c r="AF628" s="86"/>
      <c r="AG628" s="62"/>
      <c r="AH628" s="89"/>
      <c r="AI628" s="89"/>
      <c r="AJ628" s="89"/>
      <c r="AK628" s="62"/>
      <c r="AL628" s="86"/>
      <c r="AM628" s="91"/>
      <c r="AN628" s="89"/>
      <c r="AO628" s="89"/>
      <c r="AP628" s="89"/>
      <c r="AQ628" s="89"/>
      <c r="AR628" s="91"/>
      <c r="AS628" s="91"/>
      <c r="AT628" s="94"/>
      <c r="AU628" s="91"/>
      <c r="AV628" s="91"/>
      <c r="AW628" s="123"/>
      <c r="AX628" s="62"/>
      <c r="AY628" s="62"/>
      <c r="AZ628" s="89"/>
      <c r="BA628" s="89"/>
      <c r="BB628" s="124"/>
      <c r="BC628" s="62"/>
      <c r="BD628" s="62"/>
      <c r="BE628" s="61"/>
      <c r="BF628" s="61"/>
      <c r="BG628" s="46"/>
      <c r="BH628" s="46"/>
      <c r="BI628" s="46"/>
      <c r="BJ628" s="46"/>
      <c r="BK628" s="46"/>
      <c r="BL628" s="46"/>
      <c r="CC628" s="62"/>
      <c r="CD628" s="62"/>
      <c r="CE628" s="62"/>
      <c r="CF628" s="124"/>
      <c r="CI628" s="91"/>
      <c r="CJ628" s="47"/>
      <c r="CK628" s="34"/>
      <c r="CL628" s="63"/>
      <c r="DV628" s="64"/>
    </row>
    <row r="629" spans="2:126" s="135" customFormat="1">
      <c r="B629" s="58"/>
      <c r="C629" s="58"/>
      <c r="D629" s="58"/>
      <c r="E629" s="58"/>
      <c r="F629" s="58"/>
      <c r="G629" s="58"/>
      <c r="J629" s="200"/>
      <c r="K629" s="200"/>
      <c r="L629" s="62"/>
      <c r="M629" s="62"/>
      <c r="N629" s="62"/>
      <c r="O629" s="62"/>
      <c r="P629" s="62"/>
      <c r="Q629" s="62"/>
      <c r="R629" s="62"/>
      <c r="S629" s="62"/>
      <c r="T629" s="62"/>
      <c r="U629" s="209"/>
      <c r="V629" s="209"/>
      <c r="W629" s="209"/>
      <c r="X629" s="209"/>
      <c r="Y629" s="209"/>
      <c r="Z629" s="209"/>
      <c r="AA629" s="209"/>
      <c r="AB629" s="86"/>
      <c r="AC629" s="86"/>
      <c r="AD629" s="86"/>
      <c r="AE629" s="86"/>
      <c r="AF629" s="86"/>
      <c r="AG629" s="62"/>
      <c r="AH629" s="89"/>
      <c r="AI629" s="89"/>
      <c r="AJ629" s="89"/>
      <c r="AK629" s="62"/>
      <c r="AL629" s="86"/>
      <c r="AM629" s="91"/>
      <c r="AN629" s="89"/>
      <c r="AO629" s="89"/>
      <c r="AP629" s="89"/>
      <c r="AQ629" s="89"/>
      <c r="AR629" s="91"/>
      <c r="AS629" s="91"/>
      <c r="AT629" s="94"/>
      <c r="AU629" s="91"/>
      <c r="AV629" s="91"/>
      <c r="AW629" s="123"/>
      <c r="AX629" s="62"/>
      <c r="AY629" s="62"/>
      <c r="AZ629" s="89"/>
      <c r="BA629" s="89"/>
      <c r="BB629" s="124"/>
      <c r="BC629" s="62"/>
      <c r="BD629" s="62"/>
      <c r="BE629" s="61"/>
      <c r="BF629" s="61"/>
      <c r="BG629" s="46"/>
      <c r="BH629" s="46"/>
      <c r="BI629" s="46"/>
      <c r="BJ629" s="46"/>
      <c r="BK629" s="46"/>
      <c r="BL629" s="46"/>
      <c r="CC629" s="62"/>
      <c r="CD629" s="62"/>
      <c r="CE629" s="62"/>
      <c r="CF629" s="124"/>
      <c r="CI629" s="91"/>
      <c r="CJ629" s="47"/>
      <c r="CK629" s="34"/>
      <c r="CL629" s="63"/>
      <c r="DV629" s="64"/>
    </row>
    <row r="630" spans="2:126" s="135" customFormat="1">
      <c r="B630" s="58"/>
      <c r="C630" s="58"/>
      <c r="D630" s="58"/>
      <c r="E630" s="58"/>
      <c r="F630" s="58"/>
      <c r="G630" s="58"/>
      <c r="J630" s="200"/>
      <c r="K630" s="200"/>
      <c r="L630" s="62"/>
      <c r="M630" s="62"/>
      <c r="N630" s="62"/>
      <c r="O630" s="62"/>
      <c r="P630" s="62"/>
      <c r="Q630" s="62"/>
      <c r="R630" s="62"/>
      <c r="S630" s="62"/>
      <c r="T630" s="62"/>
      <c r="U630" s="209"/>
      <c r="V630" s="209"/>
      <c r="W630" s="209"/>
      <c r="X630" s="209"/>
      <c r="Y630" s="209"/>
      <c r="Z630" s="209"/>
      <c r="AA630" s="209"/>
      <c r="AB630" s="86"/>
      <c r="AC630" s="86"/>
      <c r="AD630" s="86"/>
      <c r="AE630" s="86"/>
      <c r="AF630" s="86"/>
      <c r="AG630" s="62"/>
      <c r="AH630" s="89"/>
      <c r="AI630" s="89"/>
      <c r="AJ630" s="89"/>
      <c r="AK630" s="62"/>
      <c r="AL630" s="86"/>
      <c r="AM630" s="91"/>
      <c r="AN630" s="89"/>
      <c r="AO630" s="89"/>
      <c r="AP630" s="89"/>
      <c r="AQ630" s="89"/>
      <c r="AR630" s="91"/>
      <c r="AS630" s="91"/>
      <c r="AT630" s="94"/>
      <c r="AU630" s="91"/>
      <c r="AV630" s="91"/>
      <c r="AW630" s="123"/>
      <c r="AX630" s="62"/>
      <c r="AY630" s="62"/>
      <c r="AZ630" s="89"/>
      <c r="BA630" s="89"/>
      <c r="BB630" s="124"/>
      <c r="BC630" s="62"/>
      <c r="BD630" s="62"/>
      <c r="BE630" s="61"/>
      <c r="BF630" s="61"/>
      <c r="BG630" s="46"/>
      <c r="BH630" s="46"/>
      <c r="BI630" s="46"/>
      <c r="BJ630" s="46"/>
      <c r="BK630" s="46"/>
      <c r="BL630" s="46"/>
      <c r="CC630" s="62"/>
      <c r="CD630" s="62"/>
      <c r="CE630" s="62"/>
      <c r="CF630" s="124"/>
      <c r="CI630" s="91"/>
      <c r="CJ630" s="47"/>
      <c r="CK630" s="34"/>
      <c r="CL630" s="63"/>
      <c r="DV630" s="64"/>
    </row>
    <row r="631" spans="2:126" s="135" customFormat="1">
      <c r="B631" s="58"/>
      <c r="C631" s="58"/>
      <c r="D631" s="58"/>
      <c r="E631" s="58"/>
      <c r="F631" s="58"/>
      <c r="G631" s="58"/>
      <c r="J631" s="200"/>
      <c r="K631" s="200"/>
      <c r="L631" s="62"/>
      <c r="M631" s="62"/>
      <c r="N631" s="62"/>
      <c r="O631" s="62"/>
      <c r="P631" s="62"/>
      <c r="Q631" s="62"/>
      <c r="R631" s="62"/>
      <c r="S631" s="62"/>
      <c r="T631" s="62"/>
      <c r="U631" s="209"/>
      <c r="V631" s="209"/>
      <c r="W631" s="209"/>
      <c r="X631" s="209"/>
      <c r="Y631" s="209"/>
      <c r="Z631" s="209"/>
      <c r="AA631" s="209"/>
      <c r="AB631" s="86"/>
      <c r="AC631" s="86"/>
      <c r="AD631" s="86"/>
      <c r="AE631" s="86"/>
      <c r="AF631" s="86"/>
      <c r="AG631" s="62"/>
      <c r="AH631" s="89"/>
      <c r="AI631" s="89"/>
      <c r="AJ631" s="89"/>
      <c r="AK631" s="62"/>
      <c r="AL631" s="86"/>
      <c r="AM631" s="91"/>
      <c r="AN631" s="89"/>
      <c r="AO631" s="89"/>
      <c r="AP631" s="89"/>
      <c r="AQ631" s="89"/>
      <c r="AR631" s="91"/>
      <c r="AS631" s="91"/>
      <c r="AT631" s="94"/>
      <c r="AU631" s="91"/>
      <c r="AV631" s="91"/>
      <c r="AW631" s="123"/>
      <c r="AX631" s="62"/>
      <c r="AY631" s="62"/>
      <c r="AZ631" s="89"/>
      <c r="BA631" s="89"/>
      <c r="BB631" s="124"/>
      <c r="BC631" s="62"/>
      <c r="BD631" s="62"/>
      <c r="BE631" s="61"/>
      <c r="BF631" s="61"/>
      <c r="BG631" s="46"/>
      <c r="BH631" s="46"/>
      <c r="BI631" s="46"/>
      <c r="BJ631" s="46"/>
      <c r="BK631" s="46"/>
      <c r="BL631" s="46"/>
      <c r="CC631" s="62"/>
      <c r="CD631" s="62"/>
      <c r="CE631" s="62"/>
      <c r="CF631" s="124"/>
      <c r="CI631" s="91"/>
      <c r="CJ631" s="47"/>
      <c r="CK631" s="34"/>
      <c r="CL631" s="63"/>
      <c r="DV631" s="64"/>
    </row>
    <row r="632" spans="2:126" s="135" customFormat="1">
      <c r="B632" s="58"/>
      <c r="C632" s="58"/>
      <c r="D632" s="58"/>
      <c r="E632" s="58"/>
      <c r="F632" s="58"/>
      <c r="G632" s="58"/>
      <c r="J632" s="200"/>
      <c r="K632" s="200"/>
      <c r="L632" s="62"/>
      <c r="M632" s="62"/>
      <c r="N632" s="62"/>
      <c r="O632" s="62"/>
      <c r="P632" s="62"/>
      <c r="Q632" s="62"/>
      <c r="R632" s="62"/>
      <c r="S632" s="62"/>
      <c r="T632" s="62"/>
      <c r="U632" s="209"/>
      <c r="V632" s="209"/>
      <c r="W632" s="209"/>
      <c r="X632" s="209"/>
      <c r="Y632" s="209"/>
      <c r="Z632" s="209"/>
      <c r="AA632" s="209"/>
      <c r="AB632" s="86"/>
      <c r="AC632" s="86"/>
      <c r="AD632" s="86"/>
      <c r="AE632" s="86"/>
      <c r="AF632" s="86"/>
      <c r="AG632" s="62"/>
      <c r="AH632" s="89"/>
      <c r="AI632" s="89"/>
      <c r="AJ632" s="89"/>
      <c r="AK632" s="62"/>
      <c r="AL632" s="86"/>
      <c r="AM632" s="91"/>
      <c r="AN632" s="89"/>
      <c r="AO632" s="89"/>
      <c r="AP632" s="89"/>
      <c r="AQ632" s="89"/>
      <c r="AR632" s="91"/>
      <c r="AS632" s="91"/>
      <c r="AT632" s="94"/>
      <c r="AU632" s="91"/>
      <c r="AV632" s="91"/>
      <c r="AW632" s="123"/>
      <c r="AX632" s="62"/>
      <c r="AY632" s="62"/>
      <c r="AZ632" s="89"/>
      <c r="BA632" s="89"/>
      <c r="BB632" s="124"/>
      <c r="BC632" s="62"/>
      <c r="BD632" s="62"/>
      <c r="BE632" s="61"/>
      <c r="BF632" s="61"/>
      <c r="BG632" s="46"/>
      <c r="BH632" s="46"/>
      <c r="BI632" s="46"/>
      <c r="BJ632" s="46"/>
      <c r="BK632" s="46"/>
      <c r="BL632" s="46"/>
      <c r="CC632" s="62"/>
      <c r="CD632" s="62"/>
      <c r="CE632" s="62"/>
      <c r="CF632" s="124"/>
      <c r="CI632" s="91"/>
      <c r="CJ632" s="47"/>
      <c r="CK632" s="34"/>
      <c r="CL632" s="63"/>
      <c r="DV632" s="64"/>
    </row>
    <row r="633" spans="2:126" s="135" customFormat="1">
      <c r="B633" s="58"/>
      <c r="C633" s="58"/>
      <c r="D633" s="58"/>
      <c r="E633" s="58"/>
      <c r="F633" s="58"/>
      <c r="G633" s="58"/>
      <c r="J633" s="200"/>
      <c r="K633" s="200"/>
      <c r="L633" s="62"/>
      <c r="M633" s="62"/>
      <c r="N633" s="62"/>
      <c r="O633" s="62"/>
      <c r="P633" s="62"/>
      <c r="Q633" s="62"/>
      <c r="R633" s="62"/>
      <c r="S633" s="62"/>
      <c r="T633" s="62"/>
      <c r="U633" s="209"/>
      <c r="V633" s="209"/>
      <c r="W633" s="209"/>
      <c r="X633" s="209"/>
      <c r="Y633" s="209"/>
      <c r="Z633" s="209"/>
      <c r="AA633" s="209"/>
      <c r="AB633" s="86"/>
      <c r="AC633" s="86"/>
      <c r="AD633" s="86"/>
      <c r="AE633" s="86"/>
      <c r="AF633" s="86"/>
      <c r="AG633" s="62"/>
      <c r="AH633" s="89"/>
      <c r="AI633" s="89"/>
      <c r="AJ633" s="89"/>
      <c r="AK633" s="62"/>
      <c r="AL633" s="86"/>
      <c r="AM633" s="91"/>
      <c r="AN633" s="89"/>
      <c r="AO633" s="89"/>
      <c r="AP633" s="89"/>
      <c r="AQ633" s="89"/>
      <c r="AR633" s="91"/>
      <c r="AS633" s="91"/>
      <c r="AT633" s="94"/>
      <c r="AU633" s="91"/>
      <c r="AV633" s="91"/>
      <c r="AW633" s="123"/>
      <c r="AX633" s="62"/>
      <c r="AY633" s="62"/>
      <c r="AZ633" s="89"/>
      <c r="BA633" s="89"/>
      <c r="BB633" s="124"/>
      <c r="BC633" s="62"/>
      <c r="BD633" s="62"/>
      <c r="BE633" s="61"/>
      <c r="BF633" s="61"/>
      <c r="BG633" s="46"/>
      <c r="BH633" s="46"/>
      <c r="BI633" s="46"/>
      <c r="BJ633" s="46"/>
      <c r="BK633" s="46"/>
      <c r="BL633" s="46"/>
      <c r="CC633" s="62"/>
      <c r="CD633" s="62"/>
      <c r="CE633" s="62"/>
      <c r="CF633" s="124"/>
      <c r="CI633" s="91"/>
      <c r="CJ633" s="47"/>
      <c r="CK633" s="34"/>
      <c r="CL633" s="63"/>
      <c r="DV633" s="64"/>
    </row>
    <row r="634" spans="2:126" s="135" customFormat="1">
      <c r="B634" s="58"/>
      <c r="C634" s="58"/>
      <c r="D634" s="58"/>
      <c r="E634" s="58"/>
      <c r="F634" s="58"/>
      <c r="G634" s="58"/>
      <c r="J634" s="200"/>
      <c r="K634" s="200"/>
      <c r="L634" s="62"/>
      <c r="M634" s="62"/>
      <c r="N634" s="62"/>
      <c r="O634" s="62"/>
      <c r="P634" s="62"/>
      <c r="Q634" s="62"/>
      <c r="R634" s="62"/>
      <c r="S634" s="62"/>
      <c r="T634" s="62"/>
      <c r="U634" s="209"/>
      <c r="V634" s="209"/>
      <c r="W634" s="209"/>
      <c r="X634" s="209"/>
      <c r="Y634" s="209"/>
      <c r="Z634" s="209"/>
      <c r="AA634" s="209"/>
      <c r="AB634" s="86"/>
      <c r="AC634" s="86"/>
      <c r="AD634" s="86"/>
      <c r="AE634" s="86"/>
      <c r="AF634" s="86"/>
      <c r="AG634" s="62"/>
      <c r="AH634" s="89"/>
      <c r="AI634" s="89"/>
      <c r="AJ634" s="89"/>
      <c r="AK634" s="62"/>
      <c r="AL634" s="86"/>
      <c r="AM634" s="91"/>
      <c r="AN634" s="89"/>
      <c r="AO634" s="89"/>
      <c r="AP634" s="89"/>
      <c r="AQ634" s="89"/>
      <c r="AR634" s="91"/>
      <c r="AS634" s="91"/>
      <c r="AT634" s="94"/>
      <c r="AU634" s="91"/>
      <c r="AV634" s="91"/>
      <c r="AW634" s="123"/>
      <c r="AX634" s="62"/>
      <c r="AY634" s="62"/>
      <c r="AZ634" s="89"/>
      <c r="BA634" s="89"/>
      <c r="BB634" s="124"/>
      <c r="BC634" s="62"/>
      <c r="BD634" s="62"/>
      <c r="BE634" s="61"/>
      <c r="BF634" s="61"/>
      <c r="BG634" s="46"/>
      <c r="BH634" s="46"/>
      <c r="BI634" s="46"/>
      <c r="BJ634" s="46"/>
      <c r="BK634" s="46"/>
      <c r="BL634" s="46"/>
      <c r="CC634" s="62"/>
      <c r="CD634" s="62"/>
      <c r="CE634" s="62"/>
      <c r="CF634" s="124"/>
      <c r="CI634" s="91"/>
      <c r="CJ634" s="47"/>
      <c r="CK634" s="34"/>
      <c r="CL634" s="63"/>
      <c r="DV634" s="64"/>
    </row>
    <row r="635" spans="2:126" s="135" customFormat="1">
      <c r="B635" s="58"/>
      <c r="C635" s="58"/>
      <c r="D635" s="58"/>
      <c r="E635" s="58"/>
      <c r="F635" s="58"/>
      <c r="G635" s="58"/>
      <c r="J635" s="200"/>
      <c r="K635" s="200"/>
      <c r="L635" s="62"/>
      <c r="M635" s="62"/>
      <c r="N635" s="62"/>
      <c r="O635" s="62"/>
      <c r="P635" s="62"/>
      <c r="Q635" s="62"/>
      <c r="R635" s="62"/>
      <c r="S635" s="62"/>
      <c r="T635" s="62"/>
      <c r="U635" s="209"/>
      <c r="V635" s="209"/>
      <c r="W635" s="209"/>
      <c r="X635" s="209"/>
      <c r="Y635" s="209"/>
      <c r="Z635" s="209"/>
      <c r="AA635" s="209"/>
      <c r="AB635" s="86"/>
      <c r="AC635" s="86"/>
      <c r="AD635" s="86"/>
      <c r="AE635" s="86"/>
      <c r="AF635" s="86"/>
      <c r="AG635" s="62"/>
      <c r="AH635" s="89"/>
      <c r="AI635" s="89"/>
      <c r="AJ635" s="89"/>
      <c r="AK635" s="62"/>
      <c r="AL635" s="86"/>
      <c r="AM635" s="91"/>
      <c r="AN635" s="89"/>
      <c r="AO635" s="89"/>
      <c r="AP635" s="89"/>
      <c r="AQ635" s="89"/>
      <c r="AR635" s="91"/>
      <c r="AS635" s="91"/>
      <c r="AT635" s="94"/>
      <c r="AU635" s="91"/>
      <c r="AV635" s="91"/>
      <c r="AW635" s="123"/>
      <c r="AX635" s="62"/>
      <c r="AY635" s="62"/>
      <c r="AZ635" s="89"/>
      <c r="BA635" s="89"/>
      <c r="BB635" s="124"/>
      <c r="BC635" s="62"/>
      <c r="BD635" s="62"/>
      <c r="BE635" s="61"/>
      <c r="BF635" s="61"/>
      <c r="BG635" s="46"/>
      <c r="BH635" s="46"/>
      <c r="BI635" s="46"/>
      <c r="BJ635" s="46"/>
      <c r="BK635" s="46"/>
      <c r="BL635" s="46"/>
      <c r="CC635" s="62"/>
      <c r="CD635" s="62"/>
      <c r="CE635" s="62"/>
      <c r="CF635" s="124"/>
      <c r="CI635" s="91"/>
      <c r="CJ635" s="47"/>
      <c r="CK635" s="34"/>
      <c r="CL635" s="63"/>
      <c r="DV635" s="64"/>
    </row>
    <row r="636" spans="2:126" s="135" customFormat="1">
      <c r="B636" s="58"/>
      <c r="C636" s="58"/>
      <c r="D636" s="58"/>
      <c r="E636" s="58"/>
      <c r="F636" s="58"/>
      <c r="G636" s="58"/>
      <c r="J636" s="200"/>
      <c r="K636" s="200"/>
      <c r="L636" s="62"/>
      <c r="M636" s="62"/>
      <c r="N636" s="62"/>
      <c r="O636" s="62"/>
      <c r="P636" s="62"/>
      <c r="Q636" s="62"/>
      <c r="R636" s="62"/>
      <c r="S636" s="62"/>
      <c r="T636" s="62"/>
      <c r="U636" s="209"/>
      <c r="V636" s="209"/>
      <c r="W636" s="209"/>
      <c r="X636" s="209"/>
      <c r="Y636" s="209"/>
      <c r="Z636" s="209"/>
      <c r="AA636" s="209"/>
      <c r="AB636" s="86"/>
      <c r="AC636" s="86"/>
      <c r="AD636" s="86"/>
      <c r="AE636" s="86"/>
      <c r="AF636" s="86"/>
      <c r="AG636" s="62"/>
      <c r="AH636" s="89"/>
      <c r="AI636" s="89"/>
      <c r="AJ636" s="89"/>
      <c r="AK636" s="62"/>
      <c r="AL636" s="86"/>
      <c r="AM636" s="91"/>
      <c r="AN636" s="89"/>
      <c r="AO636" s="89"/>
      <c r="AP636" s="89"/>
      <c r="AQ636" s="89"/>
      <c r="AR636" s="91"/>
      <c r="AS636" s="91"/>
      <c r="AT636" s="94"/>
      <c r="AU636" s="91"/>
      <c r="AV636" s="91"/>
      <c r="AW636" s="123"/>
      <c r="AX636" s="62"/>
      <c r="AY636" s="62"/>
      <c r="AZ636" s="89"/>
      <c r="BA636" s="89"/>
      <c r="BB636" s="124"/>
      <c r="BC636" s="62"/>
      <c r="BD636" s="62"/>
      <c r="BE636" s="61"/>
      <c r="BF636" s="61"/>
      <c r="BG636" s="46"/>
      <c r="BH636" s="46"/>
      <c r="BI636" s="46"/>
      <c r="BJ636" s="46"/>
      <c r="BK636" s="46"/>
      <c r="BL636" s="46"/>
      <c r="CC636" s="62"/>
      <c r="CD636" s="62"/>
      <c r="CE636" s="62"/>
      <c r="CF636" s="124"/>
      <c r="CI636" s="91"/>
      <c r="CJ636" s="47"/>
      <c r="CK636" s="34"/>
      <c r="CL636" s="63"/>
      <c r="DV636" s="64"/>
    </row>
    <row r="637" spans="2:126" s="135" customFormat="1">
      <c r="B637" s="58"/>
      <c r="C637" s="58"/>
      <c r="D637" s="58"/>
      <c r="E637" s="58"/>
      <c r="F637" s="58"/>
      <c r="G637" s="58"/>
      <c r="J637" s="200"/>
      <c r="K637" s="200"/>
      <c r="L637" s="62"/>
      <c r="M637" s="62"/>
      <c r="N637" s="62"/>
      <c r="O637" s="62"/>
      <c r="P637" s="62"/>
      <c r="Q637" s="62"/>
      <c r="R637" s="62"/>
      <c r="S637" s="62"/>
      <c r="T637" s="62"/>
      <c r="U637" s="209"/>
      <c r="V637" s="209"/>
      <c r="W637" s="209"/>
      <c r="X637" s="209"/>
      <c r="Y637" s="209"/>
      <c r="Z637" s="209"/>
      <c r="AA637" s="209"/>
      <c r="AB637" s="86"/>
      <c r="AC637" s="86"/>
      <c r="AD637" s="86"/>
      <c r="AE637" s="86"/>
      <c r="AF637" s="86"/>
      <c r="AG637" s="62"/>
      <c r="AH637" s="89"/>
      <c r="AI637" s="89"/>
      <c r="AJ637" s="89"/>
      <c r="AK637" s="62"/>
      <c r="AL637" s="86"/>
      <c r="AM637" s="91"/>
      <c r="AN637" s="89"/>
      <c r="AO637" s="89"/>
      <c r="AP637" s="89"/>
      <c r="AQ637" s="89"/>
      <c r="AR637" s="91"/>
      <c r="AS637" s="91"/>
      <c r="AT637" s="94"/>
      <c r="AU637" s="91"/>
      <c r="AV637" s="91"/>
      <c r="AW637" s="123"/>
      <c r="AX637" s="62"/>
      <c r="AY637" s="62"/>
      <c r="AZ637" s="89"/>
      <c r="BA637" s="89"/>
      <c r="BB637" s="124"/>
      <c r="BC637" s="62"/>
      <c r="BD637" s="62"/>
      <c r="BE637" s="61"/>
      <c r="BF637" s="61"/>
      <c r="BG637" s="46"/>
      <c r="BH637" s="46"/>
      <c r="BI637" s="46"/>
      <c r="BJ637" s="46"/>
      <c r="BK637" s="46"/>
      <c r="BL637" s="46"/>
      <c r="CC637" s="62"/>
      <c r="CD637" s="62"/>
      <c r="CE637" s="62"/>
      <c r="CF637" s="124"/>
      <c r="CI637" s="91"/>
      <c r="CJ637" s="47"/>
      <c r="CK637" s="34"/>
      <c r="CL637" s="63"/>
      <c r="DV637" s="64"/>
    </row>
    <row r="638" spans="2:126" s="135" customFormat="1">
      <c r="B638" s="58"/>
      <c r="C638" s="58"/>
      <c r="D638" s="58"/>
      <c r="E638" s="58"/>
      <c r="F638" s="58"/>
      <c r="G638" s="58"/>
      <c r="J638" s="200"/>
      <c r="K638" s="200"/>
      <c r="L638" s="62"/>
      <c r="M638" s="62"/>
      <c r="N638" s="62"/>
      <c r="O638" s="62"/>
      <c r="P638" s="62"/>
      <c r="Q638" s="62"/>
      <c r="R638" s="62"/>
      <c r="S638" s="62"/>
      <c r="T638" s="62"/>
      <c r="U638" s="209"/>
      <c r="V638" s="209"/>
      <c r="W638" s="209"/>
      <c r="X638" s="209"/>
      <c r="Y638" s="209"/>
      <c r="Z638" s="209"/>
      <c r="AA638" s="209"/>
      <c r="AB638" s="86"/>
      <c r="AC638" s="86"/>
      <c r="AD638" s="86"/>
      <c r="AE638" s="86"/>
      <c r="AF638" s="86"/>
      <c r="AG638" s="62"/>
      <c r="AH638" s="89"/>
      <c r="AI638" s="89"/>
      <c r="AJ638" s="89"/>
      <c r="AK638" s="62"/>
      <c r="AL638" s="86"/>
      <c r="AM638" s="91"/>
      <c r="AN638" s="89"/>
      <c r="AO638" s="89"/>
      <c r="AP638" s="89"/>
      <c r="AQ638" s="89"/>
      <c r="AR638" s="91"/>
      <c r="AS638" s="91"/>
      <c r="AT638" s="94"/>
      <c r="AU638" s="91"/>
      <c r="AV638" s="91"/>
      <c r="AW638" s="123"/>
      <c r="AX638" s="62"/>
      <c r="AY638" s="62"/>
      <c r="AZ638" s="62"/>
      <c r="BA638" s="89"/>
      <c r="BB638" s="124"/>
      <c r="BC638" s="62"/>
      <c r="BD638" s="62"/>
      <c r="BE638" s="61"/>
      <c r="BF638" s="61"/>
      <c r="BG638" s="46"/>
      <c r="BH638" s="46"/>
      <c r="BI638" s="46"/>
      <c r="BJ638" s="46"/>
      <c r="BK638" s="46"/>
      <c r="BL638" s="46"/>
      <c r="CC638" s="62"/>
      <c r="CD638" s="62"/>
      <c r="CE638" s="62"/>
      <c r="CF638" s="124"/>
      <c r="CI638" s="91"/>
      <c r="CJ638" s="47"/>
      <c r="CK638" s="34"/>
      <c r="CL638" s="63"/>
      <c r="DV638" s="64"/>
    </row>
    <row r="639" spans="2:126" s="135" customFormat="1">
      <c r="B639" s="58"/>
      <c r="C639" s="58"/>
      <c r="D639" s="58"/>
      <c r="E639" s="58"/>
      <c r="F639" s="58"/>
      <c r="G639" s="58"/>
      <c r="J639" s="200"/>
      <c r="K639" s="200"/>
      <c r="L639" s="62"/>
      <c r="M639" s="62"/>
      <c r="N639" s="62"/>
      <c r="O639" s="62"/>
      <c r="P639" s="62"/>
      <c r="Q639" s="62"/>
      <c r="R639" s="62"/>
      <c r="S639" s="62"/>
      <c r="T639" s="62"/>
      <c r="U639" s="209"/>
      <c r="V639" s="209"/>
      <c r="W639" s="209"/>
      <c r="X639" s="209"/>
      <c r="Y639" s="209"/>
      <c r="Z639" s="209"/>
      <c r="AA639" s="209"/>
      <c r="AB639" s="86"/>
      <c r="AC639" s="86"/>
      <c r="AD639" s="86"/>
      <c r="AE639" s="86"/>
      <c r="AF639" s="86"/>
      <c r="AG639" s="62"/>
      <c r="AH639" s="89"/>
      <c r="AI639" s="89"/>
      <c r="AJ639" s="89"/>
      <c r="AK639" s="62"/>
      <c r="AL639" s="86"/>
      <c r="AM639" s="91"/>
      <c r="AN639" s="89"/>
      <c r="AO639" s="89"/>
      <c r="AP639" s="89"/>
      <c r="AQ639" s="89"/>
      <c r="AR639" s="91"/>
      <c r="AS639" s="91"/>
      <c r="AT639" s="94"/>
      <c r="AU639" s="91"/>
      <c r="AV639" s="91"/>
      <c r="AW639" s="123"/>
      <c r="AX639" s="62"/>
      <c r="AY639" s="62"/>
      <c r="AZ639" s="89"/>
      <c r="BA639" s="89"/>
      <c r="BB639" s="124"/>
      <c r="BC639" s="62"/>
      <c r="BD639" s="62"/>
      <c r="BE639" s="61"/>
      <c r="BF639" s="61"/>
      <c r="BG639" s="46"/>
      <c r="BH639" s="46"/>
      <c r="BI639" s="46"/>
      <c r="BJ639" s="46"/>
      <c r="BK639" s="46"/>
      <c r="BL639" s="46"/>
      <c r="CC639" s="62"/>
      <c r="CD639" s="62"/>
      <c r="CE639" s="62"/>
      <c r="CF639" s="124"/>
      <c r="CI639" s="91"/>
      <c r="CJ639" s="47"/>
      <c r="CK639" s="34"/>
      <c r="CL639" s="63"/>
      <c r="DV639" s="64"/>
    </row>
    <row r="640" spans="2:126" s="135" customFormat="1">
      <c r="B640" s="58"/>
      <c r="C640" s="58"/>
      <c r="D640" s="58"/>
      <c r="E640" s="58"/>
      <c r="F640" s="58"/>
      <c r="G640" s="58"/>
      <c r="J640" s="200"/>
      <c r="K640" s="200"/>
      <c r="L640" s="62"/>
      <c r="M640" s="62"/>
      <c r="N640" s="62"/>
      <c r="O640" s="62"/>
      <c r="P640" s="62"/>
      <c r="Q640" s="62"/>
      <c r="R640" s="62"/>
      <c r="S640" s="62"/>
      <c r="T640" s="62"/>
      <c r="U640" s="209"/>
      <c r="V640" s="209"/>
      <c r="W640" s="209"/>
      <c r="X640" s="209"/>
      <c r="Y640" s="209"/>
      <c r="Z640" s="209"/>
      <c r="AA640" s="209"/>
      <c r="AB640" s="86"/>
      <c r="AC640" s="86"/>
      <c r="AD640" s="86"/>
      <c r="AE640" s="86"/>
      <c r="AF640" s="86"/>
      <c r="AG640" s="62"/>
      <c r="AH640" s="89"/>
      <c r="AI640" s="89"/>
      <c r="AJ640" s="89"/>
      <c r="AK640" s="62"/>
      <c r="AL640" s="86"/>
      <c r="AM640" s="91"/>
      <c r="AN640" s="89"/>
      <c r="AO640" s="89"/>
      <c r="AP640" s="89"/>
      <c r="AQ640" s="89"/>
      <c r="AR640" s="91"/>
      <c r="AS640" s="91"/>
      <c r="AT640" s="94"/>
      <c r="AU640" s="91"/>
      <c r="AV640" s="91"/>
      <c r="AW640" s="123"/>
      <c r="AX640" s="62"/>
      <c r="AY640" s="62"/>
      <c r="AZ640" s="89"/>
      <c r="BA640" s="89"/>
      <c r="BB640" s="124"/>
      <c r="BC640" s="62"/>
      <c r="BD640" s="62"/>
      <c r="BE640" s="61"/>
      <c r="BF640" s="61"/>
      <c r="BG640" s="46"/>
      <c r="BH640" s="46"/>
      <c r="BI640" s="46"/>
      <c r="BJ640" s="46"/>
      <c r="BK640" s="46"/>
      <c r="BL640" s="46"/>
      <c r="CC640" s="62"/>
      <c r="CD640" s="62"/>
      <c r="CE640" s="62"/>
      <c r="CF640" s="124"/>
      <c r="CI640" s="91"/>
      <c r="CJ640" s="47"/>
      <c r="CK640" s="34"/>
      <c r="CL640" s="63"/>
      <c r="DV640" s="64"/>
    </row>
    <row r="641" spans="2:126" s="135" customFormat="1">
      <c r="B641" s="58"/>
      <c r="C641" s="58"/>
      <c r="D641" s="58"/>
      <c r="E641" s="58"/>
      <c r="F641" s="58"/>
      <c r="G641" s="58"/>
      <c r="J641" s="200"/>
      <c r="K641" s="200"/>
      <c r="L641" s="62"/>
      <c r="M641" s="62"/>
      <c r="N641" s="62"/>
      <c r="O641" s="62"/>
      <c r="P641" s="62"/>
      <c r="Q641" s="62"/>
      <c r="R641" s="62"/>
      <c r="S641" s="62"/>
      <c r="T641" s="62"/>
      <c r="U641" s="209"/>
      <c r="V641" s="209"/>
      <c r="W641" s="209"/>
      <c r="X641" s="209"/>
      <c r="Y641" s="209"/>
      <c r="Z641" s="209"/>
      <c r="AA641" s="209"/>
      <c r="AB641" s="86"/>
      <c r="AC641" s="86"/>
      <c r="AD641" s="86"/>
      <c r="AE641" s="86"/>
      <c r="AF641" s="86"/>
      <c r="AG641" s="62"/>
      <c r="AH641" s="89"/>
      <c r="AI641" s="89"/>
      <c r="AJ641" s="89"/>
      <c r="AK641" s="62"/>
      <c r="AL641" s="86"/>
      <c r="AM641" s="91"/>
      <c r="AN641" s="89"/>
      <c r="AO641" s="89"/>
      <c r="AP641" s="89"/>
      <c r="AQ641" s="89"/>
      <c r="AR641" s="91"/>
      <c r="AS641" s="91"/>
      <c r="AT641" s="94"/>
      <c r="AU641" s="91"/>
      <c r="AV641" s="91"/>
      <c r="AW641" s="123"/>
      <c r="AX641" s="62"/>
      <c r="AY641" s="62"/>
      <c r="AZ641" s="89"/>
      <c r="BA641" s="89"/>
      <c r="BB641" s="124"/>
      <c r="BC641" s="62"/>
      <c r="BD641" s="62"/>
      <c r="BE641" s="61"/>
      <c r="BF641" s="61"/>
      <c r="BG641" s="46"/>
      <c r="BH641" s="46"/>
      <c r="BI641" s="46"/>
      <c r="BJ641" s="46"/>
      <c r="BK641" s="46"/>
      <c r="BL641" s="46"/>
      <c r="CC641" s="62"/>
      <c r="CD641" s="62"/>
      <c r="CE641" s="62"/>
      <c r="CF641" s="124"/>
      <c r="CI641" s="91"/>
      <c r="CJ641" s="47"/>
      <c r="CK641" s="34"/>
      <c r="CL641" s="63"/>
      <c r="DV641" s="64"/>
    </row>
    <row r="642" spans="2:126" s="135" customFormat="1">
      <c r="B642" s="58"/>
      <c r="C642" s="58"/>
      <c r="D642" s="58"/>
      <c r="E642" s="58"/>
      <c r="F642" s="58"/>
      <c r="G642" s="58"/>
      <c r="J642" s="200"/>
      <c r="K642" s="200"/>
      <c r="L642" s="62"/>
      <c r="M642" s="62"/>
      <c r="N642" s="62"/>
      <c r="O642" s="62"/>
      <c r="P642" s="62"/>
      <c r="Q642" s="62"/>
      <c r="R642" s="62"/>
      <c r="S642" s="62"/>
      <c r="T642" s="62"/>
      <c r="U642" s="209"/>
      <c r="V642" s="209"/>
      <c r="W642" s="209"/>
      <c r="X642" s="209"/>
      <c r="Y642" s="209"/>
      <c r="Z642" s="209"/>
      <c r="AA642" s="209"/>
      <c r="AB642" s="86"/>
      <c r="AC642" s="86"/>
      <c r="AD642" s="86"/>
      <c r="AE642" s="86"/>
      <c r="AF642" s="86"/>
      <c r="AG642" s="62"/>
      <c r="AH642" s="89"/>
      <c r="AI642" s="89"/>
      <c r="AJ642" s="89"/>
      <c r="AK642" s="62"/>
      <c r="AL642" s="86"/>
      <c r="AM642" s="91"/>
      <c r="AN642" s="89"/>
      <c r="AO642" s="89"/>
      <c r="AP642" s="89"/>
      <c r="AQ642" s="89"/>
      <c r="AR642" s="91"/>
      <c r="AS642" s="91"/>
      <c r="AT642" s="94"/>
      <c r="AU642" s="91"/>
      <c r="AV642" s="91"/>
      <c r="AW642" s="123"/>
      <c r="AX642" s="62"/>
      <c r="AY642" s="62"/>
      <c r="AZ642" s="89"/>
      <c r="BA642" s="89"/>
      <c r="BB642" s="124"/>
      <c r="BC642" s="62"/>
      <c r="BD642" s="62"/>
      <c r="BE642" s="61"/>
      <c r="BF642" s="61"/>
      <c r="BG642" s="46"/>
      <c r="BH642" s="46"/>
      <c r="BI642" s="46"/>
      <c r="BJ642" s="46"/>
      <c r="BK642" s="46"/>
      <c r="BL642" s="46"/>
      <c r="CC642" s="62"/>
      <c r="CD642" s="62"/>
      <c r="CE642" s="62"/>
      <c r="CF642" s="124"/>
      <c r="CI642" s="91"/>
      <c r="CJ642" s="47"/>
      <c r="CK642" s="34"/>
      <c r="CL642" s="63"/>
      <c r="DV642" s="64"/>
    </row>
    <row r="643" spans="2:126" s="135" customFormat="1">
      <c r="B643" s="58"/>
      <c r="C643" s="58"/>
      <c r="D643" s="58"/>
      <c r="E643" s="58"/>
      <c r="F643" s="58"/>
      <c r="G643" s="58"/>
      <c r="J643" s="200"/>
      <c r="K643" s="200"/>
      <c r="L643" s="62"/>
      <c r="M643" s="62"/>
      <c r="N643" s="62"/>
      <c r="O643" s="62"/>
      <c r="P643" s="62"/>
      <c r="Q643" s="62"/>
      <c r="R643" s="62"/>
      <c r="S643" s="62"/>
      <c r="T643" s="62"/>
      <c r="U643" s="209"/>
      <c r="V643" s="209"/>
      <c r="W643" s="209"/>
      <c r="X643" s="209"/>
      <c r="Y643" s="209"/>
      <c r="Z643" s="209"/>
      <c r="AA643" s="209"/>
      <c r="AB643" s="86"/>
      <c r="AC643" s="86"/>
      <c r="AD643" s="86"/>
      <c r="AE643" s="86"/>
      <c r="AF643" s="86"/>
      <c r="AG643" s="62"/>
      <c r="AH643" s="89"/>
      <c r="AI643" s="89"/>
      <c r="AJ643" s="89"/>
      <c r="AK643" s="62"/>
      <c r="AL643" s="86"/>
      <c r="AM643" s="91"/>
      <c r="AN643" s="89"/>
      <c r="AO643" s="89"/>
      <c r="AP643" s="89"/>
      <c r="AQ643" s="89"/>
      <c r="AR643" s="91"/>
      <c r="AS643" s="91"/>
      <c r="AT643" s="94"/>
      <c r="AU643" s="91"/>
      <c r="AV643" s="91"/>
      <c r="AW643" s="123"/>
      <c r="AX643" s="62"/>
      <c r="AY643" s="62"/>
      <c r="AZ643" s="89"/>
      <c r="BA643" s="89"/>
      <c r="BB643" s="124"/>
      <c r="BC643" s="62"/>
      <c r="BD643" s="62"/>
      <c r="BE643" s="61"/>
      <c r="BF643" s="61"/>
      <c r="BG643" s="46"/>
      <c r="BH643" s="46"/>
      <c r="BI643" s="46"/>
      <c r="BJ643" s="46"/>
      <c r="BK643" s="46"/>
      <c r="BL643" s="46"/>
      <c r="CC643" s="62"/>
      <c r="CD643" s="62"/>
      <c r="CE643" s="62"/>
      <c r="CF643" s="124"/>
      <c r="CI643" s="91"/>
      <c r="CJ643" s="47"/>
      <c r="CK643" s="34"/>
      <c r="CL643" s="63"/>
      <c r="DV643" s="64"/>
    </row>
    <row r="644" spans="2:126" s="135" customFormat="1">
      <c r="B644" s="58"/>
      <c r="C644" s="58"/>
      <c r="D644" s="58"/>
      <c r="E644" s="58"/>
      <c r="F644" s="58"/>
      <c r="G644" s="58"/>
      <c r="J644" s="200"/>
      <c r="K644" s="200"/>
      <c r="L644" s="62"/>
      <c r="M644" s="62"/>
      <c r="N644" s="62"/>
      <c r="O644" s="62"/>
      <c r="P644" s="62"/>
      <c r="Q644" s="62"/>
      <c r="R644" s="62"/>
      <c r="S644" s="62"/>
      <c r="T644" s="62"/>
      <c r="U644" s="209"/>
      <c r="V644" s="209"/>
      <c r="W644" s="209"/>
      <c r="X644" s="209"/>
      <c r="Y644" s="209"/>
      <c r="Z644" s="209"/>
      <c r="AA644" s="209"/>
      <c r="AB644" s="86"/>
      <c r="AC644" s="86"/>
      <c r="AD644" s="86"/>
      <c r="AE644" s="86"/>
      <c r="AF644" s="86"/>
      <c r="AG644" s="62"/>
      <c r="AH644" s="89"/>
      <c r="AI644" s="89"/>
      <c r="AJ644" s="89"/>
      <c r="AK644" s="62"/>
      <c r="AL644" s="86"/>
      <c r="AM644" s="91"/>
      <c r="AN644" s="89"/>
      <c r="AO644" s="89"/>
      <c r="AP644" s="89"/>
      <c r="AQ644" s="89"/>
      <c r="AR644" s="91"/>
      <c r="AS644" s="91"/>
      <c r="AT644" s="94"/>
      <c r="AU644" s="91"/>
      <c r="AV644" s="91"/>
      <c r="AW644" s="123"/>
      <c r="AX644" s="62"/>
      <c r="AY644" s="62"/>
      <c r="AZ644" s="89"/>
      <c r="BA644" s="89"/>
      <c r="BB644" s="124"/>
      <c r="BC644" s="62"/>
      <c r="BD644" s="62"/>
      <c r="BE644" s="61"/>
      <c r="BF644" s="61"/>
      <c r="BG644" s="46"/>
      <c r="BH644" s="46"/>
      <c r="BI644" s="46"/>
      <c r="BJ644" s="46"/>
      <c r="BK644" s="46"/>
      <c r="BL644" s="46"/>
      <c r="CC644" s="62"/>
      <c r="CD644" s="62"/>
      <c r="CE644" s="62"/>
      <c r="CF644" s="124"/>
      <c r="CI644" s="91"/>
      <c r="CJ644" s="47"/>
      <c r="CK644" s="34"/>
      <c r="CL644" s="63"/>
      <c r="DV644" s="64"/>
    </row>
    <row r="645" spans="2:126" s="135" customFormat="1">
      <c r="B645" s="58"/>
      <c r="C645" s="58"/>
      <c r="D645" s="58"/>
      <c r="E645" s="58"/>
      <c r="F645" s="58"/>
      <c r="G645" s="58"/>
      <c r="J645" s="200"/>
      <c r="K645" s="200"/>
      <c r="L645" s="62"/>
      <c r="M645" s="62"/>
      <c r="N645" s="62"/>
      <c r="O645" s="62"/>
      <c r="P645" s="62"/>
      <c r="Q645" s="62"/>
      <c r="R645" s="62"/>
      <c r="S645" s="62"/>
      <c r="T645" s="62"/>
      <c r="U645" s="209"/>
      <c r="V645" s="209"/>
      <c r="W645" s="209"/>
      <c r="X645" s="209"/>
      <c r="Y645" s="209"/>
      <c r="Z645" s="209"/>
      <c r="AA645" s="209"/>
      <c r="AB645" s="86"/>
      <c r="AC645" s="86"/>
      <c r="AD645" s="86"/>
      <c r="AE645" s="86"/>
      <c r="AF645" s="86"/>
      <c r="AG645" s="62"/>
      <c r="AH645" s="89"/>
      <c r="AI645" s="89"/>
      <c r="AJ645" s="89"/>
      <c r="AK645" s="62"/>
      <c r="AL645" s="86"/>
      <c r="AM645" s="91"/>
      <c r="AN645" s="89"/>
      <c r="AO645" s="89"/>
      <c r="AP645" s="89"/>
      <c r="AQ645" s="89"/>
      <c r="AR645" s="91"/>
      <c r="AS645" s="91"/>
      <c r="AT645" s="94"/>
      <c r="AU645" s="91"/>
      <c r="AV645" s="91"/>
      <c r="AW645" s="123"/>
      <c r="AX645" s="62"/>
      <c r="AY645" s="62"/>
      <c r="AZ645" s="89"/>
      <c r="BA645" s="89"/>
      <c r="BB645" s="124"/>
      <c r="BC645" s="62"/>
      <c r="BD645" s="62"/>
      <c r="BE645" s="61"/>
      <c r="BF645" s="61"/>
      <c r="BG645" s="46"/>
      <c r="BH645" s="46"/>
      <c r="BI645" s="46"/>
      <c r="BJ645" s="46"/>
      <c r="BK645" s="46"/>
      <c r="BL645" s="46"/>
      <c r="CC645" s="62"/>
      <c r="CD645" s="62"/>
      <c r="CE645" s="62"/>
      <c r="CF645" s="124"/>
      <c r="CI645" s="91"/>
      <c r="CJ645" s="47"/>
      <c r="CK645" s="34"/>
      <c r="CL645" s="63"/>
      <c r="DV645" s="64"/>
    </row>
    <row r="646" spans="2:126" s="135" customFormat="1">
      <c r="B646" s="58"/>
      <c r="C646" s="58"/>
      <c r="D646" s="58"/>
      <c r="E646" s="58"/>
      <c r="F646" s="58"/>
      <c r="G646" s="58"/>
      <c r="J646" s="200"/>
      <c r="K646" s="200"/>
      <c r="L646" s="62"/>
      <c r="M646" s="62"/>
      <c r="N646" s="62"/>
      <c r="O646" s="62"/>
      <c r="P646" s="62"/>
      <c r="Q646" s="62"/>
      <c r="R646" s="62"/>
      <c r="S646" s="62"/>
      <c r="T646" s="62"/>
      <c r="U646" s="209"/>
      <c r="V646" s="209"/>
      <c r="W646" s="209"/>
      <c r="X646" s="209"/>
      <c r="Y646" s="209"/>
      <c r="Z646" s="209"/>
      <c r="AA646" s="209"/>
      <c r="AB646" s="86"/>
      <c r="AC646" s="86"/>
      <c r="AD646" s="86"/>
      <c r="AE646" s="86"/>
      <c r="AF646" s="86"/>
      <c r="AG646" s="62"/>
      <c r="AH646" s="89"/>
      <c r="AI646" s="89"/>
      <c r="AJ646" s="89"/>
      <c r="AK646" s="62"/>
      <c r="AL646" s="86"/>
      <c r="AM646" s="91"/>
      <c r="AN646" s="89"/>
      <c r="AO646" s="89"/>
      <c r="AP646" s="89"/>
      <c r="AQ646" s="89"/>
      <c r="AR646" s="91"/>
      <c r="AS646" s="91"/>
      <c r="AT646" s="94"/>
      <c r="AU646" s="91"/>
      <c r="AV646" s="91"/>
      <c r="AW646" s="123"/>
      <c r="AX646" s="62"/>
      <c r="AY646" s="62"/>
      <c r="AZ646" s="89"/>
      <c r="BA646" s="89"/>
      <c r="BB646" s="124"/>
      <c r="BC646" s="62"/>
      <c r="BD646" s="62"/>
      <c r="BE646" s="61"/>
      <c r="BF646" s="61"/>
      <c r="BG646" s="46"/>
      <c r="BH646" s="46"/>
      <c r="BI646" s="46"/>
      <c r="BJ646" s="46"/>
      <c r="BK646" s="46"/>
      <c r="BL646" s="46"/>
      <c r="CC646" s="62"/>
      <c r="CD646" s="62"/>
      <c r="CE646" s="62"/>
      <c r="CF646" s="124"/>
      <c r="CI646" s="91"/>
      <c r="CJ646" s="47"/>
      <c r="CK646" s="34"/>
      <c r="CL646" s="63"/>
      <c r="DV646" s="64"/>
    </row>
    <row r="647" spans="2:126" s="135" customFormat="1">
      <c r="B647" s="58"/>
      <c r="C647" s="58"/>
      <c r="D647" s="58"/>
      <c r="E647" s="58"/>
      <c r="F647" s="58"/>
      <c r="G647" s="58"/>
      <c r="J647" s="200"/>
      <c r="K647" s="200"/>
      <c r="L647" s="62"/>
      <c r="M647" s="62"/>
      <c r="N647" s="62"/>
      <c r="O647" s="62"/>
      <c r="P647" s="62"/>
      <c r="Q647" s="62"/>
      <c r="R647" s="62"/>
      <c r="S647" s="62"/>
      <c r="T647" s="62"/>
      <c r="U647" s="209"/>
      <c r="V647" s="209"/>
      <c r="W647" s="209"/>
      <c r="X647" s="209"/>
      <c r="Y647" s="209"/>
      <c r="Z647" s="209"/>
      <c r="AA647" s="209"/>
      <c r="AB647" s="86"/>
      <c r="AC647" s="86"/>
      <c r="AD647" s="86"/>
      <c r="AE647" s="86"/>
      <c r="AF647" s="86"/>
      <c r="AG647" s="62"/>
      <c r="AH647" s="89"/>
      <c r="AI647" s="89"/>
      <c r="AJ647" s="89"/>
      <c r="AK647" s="62"/>
      <c r="AL647" s="86"/>
      <c r="AM647" s="91"/>
      <c r="AN647" s="89"/>
      <c r="AO647" s="89"/>
      <c r="AP647" s="89"/>
      <c r="AQ647" s="89"/>
      <c r="AR647" s="91"/>
      <c r="AS647" s="91"/>
      <c r="AT647" s="94"/>
      <c r="AU647" s="91"/>
      <c r="AV647" s="91"/>
      <c r="AW647" s="123"/>
      <c r="AX647" s="62"/>
      <c r="AY647" s="62"/>
      <c r="AZ647" s="89"/>
      <c r="BA647" s="89"/>
      <c r="BB647" s="124"/>
      <c r="BC647" s="62"/>
      <c r="BD647" s="62"/>
      <c r="BE647" s="61"/>
      <c r="BF647" s="61"/>
      <c r="BG647" s="46"/>
      <c r="BH647" s="46"/>
      <c r="BI647" s="46"/>
      <c r="BJ647" s="46"/>
      <c r="BK647" s="46"/>
      <c r="BL647" s="46"/>
      <c r="CC647" s="62"/>
      <c r="CD647" s="62"/>
      <c r="CE647" s="62"/>
      <c r="CF647" s="124"/>
      <c r="CI647" s="91"/>
      <c r="CJ647" s="47"/>
      <c r="CK647" s="34"/>
      <c r="CL647" s="63"/>
      <c r="DV647" s="64"/>
    </row>
    <row r="648" spans="2:126" s="135" customFormat="1">
      <c r="B648" s="58"/>
      <c r="C648" s="58"/>
      <c r="D648" s="58"/>
      <c r="E648" s="58"/>
      <c r="F648" s="58"/>
      <c r="G648" s="58"/>
      <c r="J648" s="200"/>
      <c r="K648" s="200"/>
      <c r="L648" s="62"/>
      <c r="M648" s="62"/>
      <c r="N648" s="62"/>
      <c r="O648" s="62"/>
      <c r="P648" s="62"/>
      <c r="Q648" s="62"/>
      <c r="R648" s="62"/>
      <c r="S648" s="62"/>
      <c r="T648" s="62"/>
      <c r="U648" s="209"/>
      <c r="V648" s="209"/>
      <c r="W648" s="209"/>
      <c r="X648" s="209"/>
      <c r="Y648" s="209"/>
      <c r="Z648" s="209"/>
      <c r="AA648" s="209"/>
      <c r="AB648" s="86"/>
      <c r="AC648" s="86"/>
      <c r="AD648" s="86"/>
      <c r="AE648" s="86"/>
      <c r="AF648" s="86"/>
      <c r="AG648" s="62"/>
      <c r="AH648" s="89"/>
      <c r="AI648" s="89"/>
      <c r="AJ648" s="89"/>
      <c r="AK648" s="62"/>
      <c r="AL648" s="86"/>
      <c r="AM648" s="91"/>
      <c r="AN648" s="89"/>
      <c r="AO648" s="89"/>
      <c r="AP648" s="89"/>
      <c r="AQ648" s="89"/>
      <c r="AR648" s="91"/>
      <c r="AS648" s="91"/>
      <c r="AT648" s="94"/>
      <c r="AU648" s="91"/>
      <c r="AV648" s="91"/>
      <c r="AW648" s="123"/>
      <c r="AX648" s="62"/>
      <c r="AY648" s="62"/>
      <c r="AZ648" s="89"/>
      <c r="BA648" s="89"/>
      <c r="BB648" s="124"/>
      <c r="BC648" s="62"/>
      <c r="BD648" s="62"/>
      <c r="BE648" s="61"/>
      <c r="BF648" s="61"/>
      <c r="BG648" s="46"/>
      <c r="BH648" s="46"/>
      <c r="BI648" s="46"/>
      <c r="BJ648" s="46"/>
      <c r="BK648" s="46"/>
      <c r="BL648" s="46"/>
      <c r="CC648" s="62"/>
      <c r="CD648" s="62"/>
      <c r="CE648" s="62"/>
      <c r="CF648" s="124"/>
      <c r="CI648" s="91"/>
      <c r="CJ648" s="47"/>
      <c r="CK648" s="34"/>
      <c r="CL648" s="63"/>
      <c r="DV648" s="64"/>
    </row>
    <row r="649" spans="2:126" s="135" customFormat="1">
      <c r="B649" s="58"/>
      <c r="C649" s="58"/>
      <c r="D649" s="58"/>
      <c r="E649" s="58"/>
      <c r="F649" s="58"/>
      <c r="G649" s="58"/>
      <c r="J649" s="200"/>
      <c r="K649" s="200"/>
      <c r="L649" s="62"/>
      <c r="M649" s="62"/>
      <c r="N649" s="62"/>
      <c r="O649" s="62"/>
      <c r="P649" s="62"/>
      <c r="Q649" s="62"/>
      <c r="R649" s="62"/>
      <c r="S649" s="62"/>
      <c r="T649" s="62"/>
      <c r="U649" s="209"/>
      <c r="V649" s="209"/>
      <c r="W649" s="209"/>
      <c r="X649" s="209"/>
      <c r="Y649" s="209"/>
      <c r="Z649" s="209"/>
      <c r="AA649" s="209"/>
      <c r="AB649" s="86"/>
      <c r="AC649" s="86"/>
      <c r="AD649" s="86"/>
      <c r="AE649" s="86"/>
      <c r="AF649" s="86"/>
      <c r="AG649" s="62"/>
      <c r="AH649" s="89"/>
      <c r="AI649" s="89"/>
      <c r="AJ649" s="89"/>
      <c r="AK649" s="62"/>
      <c r="AL649" s="86"/>
      <c r="AM649" s="91"/>
      <c r="AN649" s="89"/>
      <c r="AO649" s="89"/>
      <c r="AP649" s="89"/>
      <c r="AQ649" s="89"/>
      <c r="AR649" s="91"/>
      <c r="AS649" s="91"/>
      <c r="AT649" s="94"/>
      <c r="AU649" s="91"/>
      <c r="AV649" s="91"/>
      <c r="AW649" s="123"/>
      <c r="AX649" s="62"/>
      <c r="AY649" s="62"/>
      <c r="AZ649" s="89"/>
      <c r="BA649" s="89"/>
      <c r="BB649" s="124"/>
      <c r="BC649" s="62"/>
      <c r="BD649" s="62"/>
      <c r="BE649" s="61"/>
      <c r="BF649" s="61"/>
      <c r="BG649" s="46"/>
      <c r="BH649" s="46"/>
      <c r="BI649" s="46"/>
      <c r="BJ649" s="46"/>
      <c r="BK649" s="46"/>
      <c r="BL649" s="46"/>
      <c r="CC649" s="62"/>
      <c r="CD649" s="62"/>
      <c r="CE649" s="62"/>
      <c r="CF649" s="124"/>
      <c r="CI649" s="91"/>
      <c r="CJ649" s="47"/>
      <c r="CK649" s="34"/>
      <c r="CL649" s="63"/>
      <c r="DV649" s="64"/>
    </row>
    <row r="650" spans="2:126" s="135" customFormat="1">
      <c r="B650" s="58"/>
      <c r="C650" s="58"/>
      <c r="D650" s="58"/>
      <c r="E650" s="58"/>
      <c r="F650" s="58"/>
      <c r="G650" s="58"/>
      <c r="J650" s="200"/>
      <c r="K650" s="200"/>
      <c r="L650" s="62"/>
      <c r="M650" s="62"/>
      <c r="N650" s="62"/>
      <c r="O650" s="62"/>
      <c r="P650" s="62"/>
      <c r="Q650" s="62"/>
      <c r="R650" s="62"/>
      <c r="S650" s="62"/>
      <c r="T650" s="62"/>
      <c r="U650" s="209"/>
      <c r="V650" s="209"/>
      <c r="W650" s="209"/>
      <c r="X650" s="209"/>
      <c r="Y650" s="209"/>
      <c r="Z650" s="209"/>
      <c r="AA650" s="209"/>
      <c r="AB650" s="86"/>
      <c r="AC650" s="86"/>
      <c r="AD650" s="86"/>
      <c r="AE650" s="86"/>
      <c r="AF650" s="86"/>
      <c r="AG650" s="62"/>
      <c r="AH650" s="89"/>
      <c r="AI650" s="89"/>
      <c r="AJ650" s="89"/>
      <c r="AK650" s="62"/>
      <c r="AL650" s="86"/>
      <c r="AM650" s="91"/>
      <c r="AN650" s="89"/>
      <c r="AO650" s="89"/>
      <c r="AP650" s="89"/>
      <c r="AQ650" s="89"/>
      <c r="AR650" s="91"/>
      <c r="AS650" s="91"/>
      <c r="AT650" s="94"/>
      <c r="AU650" s="91"/>
      <c r="AV650" s="91"/>
      <c r="AW650" s="123"/>
      <c r="AX650" s="62"/>
      <c r="AY650" s="62"/>
      <c r="AZ650" s="89"/>
      <c r="BA650" s="89"/>
      <c r="BB650" s="124"/>
      <c r="BC650" s="62"/>
      <c r="BD650" s="62"/>
      <c r="BE650" s="61"/>
      <c r="BF650" s="61"/>
      <c r="BG650" s="46"/>
      <c r="BH650" s="46"/>
      <c r="BI650" s="46"/>
      <c r="BJ650" s="46"/>
      <c r="BK650" s="46"/>
      <c r="BL650" s="46"/>
      <c r="CC650" s="62"/>
      <c r="CD650" s="62"/>
      <c r="CE650" s="62"/>
      <c r="CF650" s="124"/>
      <c r="CI650" s="91"/>
      <c r="CJ650" s="47"/>
      <c r="CK650" s="34"/>
      <c r="CL650" s="63"/>
      <c r="DV650" s="64"/>
    </row>
    <row r="651" spans="2:126" s="135" customFormat="1">
      <c r="B651" s="58"/>
      <c r="C651" s="58"/>
      <c r="D651" s="58"/>
      <c r="E651" s="58"/>
      <c r="F651" s="58"/>
      <c r="G651" s="58"/>
      <c r="J651" s="200"/>
      <c r="K651" s="200"/>
      <c r="L651" s="62"/>
      <c r="M651" s="62"/>
      <c r="N651" s="62"/>
      <c r="O651" s="62"/>
      <c r="P651" s="62"/>
      <c r="Q651" s="62"/>
      <c r="R651" s="62"/>
      <c r="S651" s="62"/>
      <c r="T651" s="62"/>
      <c r="U651" s="209"/>
      <c r="V651" s="209"/>
      <c r="W651" s="209"/>
      <c r="X651" s="209"/>
      <c r="Y651" s="209"/>
      <c r="Z651" s="209"/>
      <c r="AA651" s="209"/>
      <c r="AB651" s="86"/>
      <c r="AC651" s="86"/>
      <c r="AD651" s="86"/>
      <c r="AE651" s="86"/>
      <c r="AF651" s="86"/>
      <c r="AG651" s="62"/>
      <c r="AH651" s="89"/>
      <c r="AI651" s="89"/>
      <c r="AJ651" s="89"/>
      <c r="AK651" s="62"/>
      <c r="AL651" s="86"/>
      <c r="AM651" s="91"/>
      <c r="AN651" s="89"/>
      <c r="AO651" s="89"/>
      <c r="AP651" s="89"/>
      <c r="AQ651" s="89"/>
      <c r="AR651" s="91"/>
      <c r="AS651" s="91"/>
      <c r="AT651" s="94"/>
      <c r="AU651" s="91"/>
      <c r="AV651" s="91"/>
      <c r="AW651" s="123"/>
      <c r="AX651" s="62"/>
      <c r="AY651" s="62"/>
      <c r="AZ651" s="89"/>
      <c r="BA651" s="89"/>
      <c r="BB651" s="124"/>
      <c r="BC651" s="62"/>
      <c r="BD651" s="62"/>
      <c r="BE651" s="61"/>
      <c r="BF651" s="61"/>
      <c r="BG651" s="46"/>
      <c r="BH651" s="46"/>
      <c r="BI651" s="46"/>
      <c r="BJ651" s="46"/>
      <c r="BK651" s="46"/>
      <c r="BL651" s="46"/>
      <c r="CC651" s="62"/>
      <c r="CD651" s="62"/>
      <c r="CE651" s="62"/>
      <c r="CF651" s="124"/>
      <c r="CI651" s="91"/>
      <c r="CJ651" s="47"/>
      <c r="CK651" s="34"/>
      <c r="CL651" s="63"/>
      <c r="DV651" s="64"/>
    </row>
    <row r="652" spans="2:126" s="135" customFormat="1">
      <c r="B652" s="58"/>
      <c r="C652" s="58"/>
      <c r="D652" s="58"/>
      <c r="E652" s="58"/>
      <c r="F652" s="58"/>
      <c r="G652" s="58"/>
      <c r="J652" s="200"/>
      <c r="K652" s="200"/>
      <c r="L652" s="62"/>
      <c r="M652" s="62"/>
      <c r="N652" s="62"/>
      <c r="O652" s="62"/>
      <c r="P652" s="62"/>
      <c r="Q652" s="62"/>
      <c r="R652" s="62"/>
      <c r="S652" s="62"/>
      <c r="T652" s="62"/>
      <c r="U652" s="209"/>
      <c r="V652" s="209"/>
      <c r="W652" s="209"/>
      <c r="X652" s="209"/>
      <c r="Y652" s="209"/>
      <c r="Z652" s="209"/>
      <c r="AA652" s="209"/>
      <c r="AB652" s="86"/>
      <c r="AC652" s="86"/>
      <c r="AD652" s="86"/>
      <c r="AE652" s="86"/>
      <c r="AF652" s="86"/>
      <c r="AG652" s="62"/>
      <c r="AH652" s="89"/>
      <c r="AI652" s="89"/>
      <c r="AJ652" s="89"/>
      <c r="AK652" s="62"/>
      <c r="AL652" s="86"/>
      <c r="AM652" s="91"/>
      <c r="AN652" s="89"/>
      <c r="AO652" s="89"/>
      <c r="AP652" s="89"/>
      <c r="AQ652" s="89"/>
      <c r="AR652" s="91"/>
      <c r="AS652" s="91"/>
      <c r="AT652" s="94"/>
      <c r="AU652" s="91"/>
      <c r="AV652" s="91"/>
      <c r="AW652" s="123"/>
      <c r="AX652" s="62"/>
      <c r="AY652" s="62"/>
      <c r="AZ652" s="89"/>
      <c r="BA652" s="89"/>
      <c r="BB652" s="124"/>
      <c r="BC652" s="62"/>
      <c r="BD652" s="62"/>
      <c r="BE652" s="61"/>
      <c r="BF652" s="61"/>
      <c r="BG652" s="46"/>
      <c r="BH652" s="46"/>
      <c r="BI652" s="46"/>
      <c r="BJ652" s="46"/>
      <c r="BK652" s="46"/>
      <c r="BL652" s="46"/>
      <c r="CC652" s="62"/>
      <c r="CD652" s="62"/>
      <c r="CE652" s="62"/>
      <c r="CF652" s="124"/>
      <c r="CI652" s="91"/>
      <c r="CJ652" s="47"/>
      <c r="CK652" s="34"/>
      <c r="CL652" s="63"/>
      <c r="DV652" s="64"/>
    </row>
    <row r="653" spans="2:126" s="135" customFormat="1">
      <c r="B653" s="58"/>
      <c r="C653" s="58"/>
      <c r="D653" s="58"/>
      <c r="E653" s="58"/>
      <c r="F653" s="58"/>
      <c r="G653" s="58"/>
      <c r="J653" s="200"/>
      <c r="K653" s="200"/>
      <c r="L653" s="62"/>
      <c r="M653" s="62"/>
      <c r="N653" s="62"/>
      <c r="O653" s="62"/>
      <c r="P653" s="62"/>
      <c r="Q653" s="62"/>
      <c r="R653" s="62"/>
      <c r="S653" s="62"/>
      <c r="T653" s="62"/>
      <c r="U653" s="209"/>
      <c r="V653" s="209"/>
      <c r="W653" s="209"/>
      <c r="X653" s="209"/>
      <c r="Y653" s="209"/>
      <c r="Z653" s="209"/>
      <c r="AA653" s="209"/>
      <c r="AB653" s="86"/>
      <c r="AC653" s="86"/>
      <c r="AD653" s="86"/>
      <c r="AE653" s="86"/>
      <c r="AF653" s="86"/>
      <c r="AG653" s="62"/>
      <c r="AH653" s="89"/>
      <c r="AI653" s="89"/>
      <c r="AJ653" s="89"/>
      <c r="AK653" s="62"/>
      <c r="AL653" s="86"/>
      <c r="AM653" s="91"/>
      <c r="AN653" s="89"/>
      <c r="AO653" s="89"/>
      <c r="AP653" s="89"/>
      <c r="AQ653" s="89"/>
      <c r="AR653" s="91"/>
      <c r="AS653" s="91"/>
      <c r="AT653" s="94"/>
      <c r="AU653" s="91"/>
      <c r="AV653" s="91"/>
      <c r="AW653" s="123"/>
      <c r="AX653" s="62"/>
      <c r="AY653" s="62"/>
      <c r="AZ653" s="89"/>
      <c r="BA653" s="89"/>
      <c r="BB653" s="124"/>
      <c r="BC653" s="62"/>
      <c r="BD653" s="62"/>
      <c r="BE653" s="61"/>
      <c r="BF653" s="61"/>
      <c r="BG653" s="46"/>
      <c r="BH653" s="46"/>
      <c r="BI653" s="46"/>
      <c r="BJ653" s="46"/>
      <c r="BK653" s="46"/>
      <c r="BL653" s="46"/>
      <c r="CC653" s="62"/>
      <c r="CD653" s="62"/>
      <c r="CE653" s="62"/>
      <c r="CF653" s="124"/>
      <c r="CI653" s="91"/>
      <c r="CJ653" s="47"/>
      <c r="CK653" s="34"/>
      <c r="CL653" s="63"/>
      <c r="DV653" s="64"/>
    </row>
    <row r="654" spans="2:126" s="135" customFormat="1">
      <c r="B654" s="58"/>
      <c r="C654" s="58"/>
      <c r="D654" s="58"/>
      <c r="E654" s="58"/>
      <c r="F654" s="58"/>
      <c r="G654" s="58"/>
      <c r="J654" s="200"/>
      <c r="K654" s="200"/>
      <c r="L654" s="62"/>
      <c r="M654" s="62"/>
      <c r="N654" s="62"/>
      <c r="O654" s="62"/>
      <c r="P654" s="62"/>
      <c r="Q654" s="62"/>
      <c r="R654" s="62"/>
      <c r="S654" s="62"/>
      <c r="T654" s="62"/>
      <c r="U654" s="209"/>
      <c r="V654" s="209"/>
      <c r="W654" s="209"/>
      <c r="X654" s="209"/>
      <c r="Y654" s="209"/>
      <c r="Z654" s="209"/>
      <c r="AA654" s="209"/>
      <c r="AB654" s="86"/>
      <c r="AC654" s="86"/>
      <c r="AD654" s="86"/>
      <c r="AE654" s="86"/>
      <c r="AF654" s="86"/>
      <c r="AG654" s="62"/>
      <c r="AH654" s="89"/>
      <c r="AI654" s="89"/>
      <c r="AJ654" s="89"/>
      <c r="AK654" s="62"/>
      <c r="AL654" s="86"/>
      <c r="AM654" s="91"/>
      <c r="AN654" s="89"/>
      <c r="AO654" s="89"/>
      <c r="AP654" s="89"/>
      <c r="AQ654" s="89"/>
      <c r="AR654" s="91"/>
      <c r="AS654" s="91"/>
      <c r="AT654" s="94"/>
      <c r="AU654" s="91"/>
      <c r="AV654" s="91"/>
      <c r="AW654" s="123"/>
      <c r="AX654" s="62"/>
      <c r="AY654" s="62"/>
      <c r="AZ654" s="89"/>
      <c r="BA654" s="89"/>
      <c r="BB654" s="124"/>
      <c r="BC654" s="62"/>
      <c r="BD654" s="62"/>
      <c r="BE654" s="61"/>
      <c r="BF654" s="61"/>
      <c r="BG654" s="46"/>
      <c r="BH654" s="46"/>
      <c r="BI654" s="46"/>
      <c r="BJ654" s="46"/>
      <c r="BK654" s="46"/>
      <c r="BL654" s="46"/>
      <c r="CC654" s="62"/>
      <c r="CD654" s="62"/>
      <c r="CE654" s="62"/>
      <c r="CF654" s="124"/>
      <c r="CI654" s="91"/>
      <c r="CJ654" s="47"/>
      <c r="CK654" s="34"/>
      <c r="CL654" s="63"/>
      <c r="DV654" s="64"/>
    </row>
    <row r="655" spans="2:126" s="135" customFormat="1">
      <c r="B655" s="58"/>
      <c r="C655" s="58"/>
      <c r="D655" s="58"/>
      <c r="E655" s="58"/>
      <c r="F655" s="58"/>
      <c r="G655" s="58"/>
      <c r="J655" s="200"/>
      <c r="K655" s="200"/>
      <c r="L655" s="62"/>
      <c r="M655" s="62"/>
      <c r="N655" s="62"/>
      <c r="O655" s="62"/>
      <c r="P655" s="62"/>
      <c r="Q655" s="62"/>
      <c r="R655" s="62"/>
      <c r="S655" s="62"/>
      <c r="T655" s="62"/>
      <c r="U655" s="209"/>
      <c r="V655" s="209"/>
      <c r="W655" s="209"/>
      <c r="X655" s="209"/>
      <c r="Y655" s="209"/>
      <c r="Z655" s="209"/>
      <c r="AA655" s="209"/>
      <c r="AB655" s="86"/>
      <c r="AC655" s="86"/>
      <c r="AD655" s="86"/>
      <c r="AE655" s="86"/>
      <c r="AF655" s="86"/>
      <c r="AG655" s="62"/>
      <c r="AH655" s="89"/>
      <c r="AI655" s="89"/>
      <c r="AJ655" s="89"/>
      <c r="AK655" s="62"/>
      <c r="AL655" s="86"/>
      <c r="AM655" s="91"/>
      <c r="AN655" s="89"/>
      <c r="AO655" s="89"/>
      <c r="AP655" s="89"/>
      <c r="AQ655" s="89"/>
      <c r="AR655" s="91"/>
      <c r="AS655" s="91"/>
      <c r="AT655" s="94"/>
      <c r="AU655" s="91"/>
      <c r="AV655" s="91"/>
      <c r="AW655" s="123"/>
      <c r="AX655" s="62"/>
      <c r="AY655" s="62"/>
      <c r="AZ655" s="89"/>
      <c r="BA655" s="89"/>
      <c r="BB655" s="124"/>
      <c r="BC655" s="62"/>
      <c r="BD655" s="62"/>
      <c r="BE655" s="61"/>
      <c r="BF655" s="61"/>
      <c r="BG655" s="46"/>
      <c r="BH655" s="46"/>
      <c r="BI655" s="46"/>
      <c r="BJ655" s="46"/>
      <c r="BK655" s="46"/>
      <c r="BL655" s="46"/>
      <c r="CC655" s="62"/>
      <c r="CD655" s="62"/>
      <c r="CE655" s="62"/>
      <c r="CF655" s="124"/>
      <c r="CI655" s="91"/>
      <c r="CJ655" s="47"/>
      <c r="CK655" s="34"/>
      <c r="CL655" s="63"/>
      <c r="DV655" s="64"/>
    </row>
    <row r="656" spans="2:126" s="135" customFormat="1">
      <c r="B656" s="58"/>
      <c r="C656" s="58"/>
      <c r="D656" s="58"/>
      <c r="E656" s="58"/>
      <c r="F656" s="58"/>
      <c r="G656" s="58"/>
      <c r="J656" s="200"/>
      <c r="K656" s="200"/>
      <c r="L656" s="62"/>
      <c r="M656" s="62"/>
      <c r="N656" s="62"/>
      <c r="O656" s="62"/>
      <c r="P656" s="62"/>
      <c r="Q656" s="62"/>
      <c r="R656" s="62"/>
      <c r="S656" s="62"/>
      <c r="T656" s="62"/>
      <c r="U656" s="209"/>
      <c r="V656" s="209"/>
      <c r="W656" s="209"/>
      <c r="X656" s="209"/>
      <c r="Y656" s="209"/>
      <c r="Z656" s="209"/>
      <c r="AA656" s="209"/>
      <c r="AB656" s="86"/>
      <c r="AC656" s="86"/>
      <c r="AD656" s="86"/>
      <c r="AE656" s="86"/>
      <c r="AF656" s="86"/>
      <c r="AG656" s="62"/>
      <c r="AH656" s="89"/>
      <c r="AI656" s="89"/>
      <c r="AJ656" s="89"/>
      <c r="AK656" s="62"/>
      <c r="AL656" s="86"/>
      <c r="AM656" s="91"/>
      <c r="AN656" s="89"/>
      <c r="AO656" s="89"/>
      <c r="AP656" s="89"/>
      <c r="AQ656" s="89"/>
      <c r="AR656" s="91"/>
      <c r="AS656" s="91"/>
      <c r="AT656" s="94"/>
      <c r="AU656" s="91"/>
      <c r="AV656" s="91"/>
      <c r="AW656" s="123"/>
      <c r="AX656" s="62"/>
      <c r="AY656" s="62"/>
      <c r="AZ656" s="89"/>
      <c r="BA656" s="89"/>
      <c r="BB656" s="124"/>
      <c r="BC656" s="62"/>
      <c r="BD656" s="62"/>
      <c r="BE656" s="61"/>
      <c r="BF656" s="61"/>
      <c r="BG656" s="46"/>
      <c r="BH656" s="46"/>
      <c r="BI656" s="46"/>
      <c r="BJ656" s="46"/>
      <c r="BK656" s="46"/>
      <c r="BL656" s="46"/>
      <c r="CC656" s="62"/>
      <c r="CD656" s="62"/>
      <c r="CE656" s="62"/>
      <c r="CF656" s="124"/>
      <c r="CI656" s="91"/>
      <c r="CJ656" s="47"/>
      <c r="CK656" s="34"/>
      <c r="CL656" s="63"/>
      <c r="DV656" s="64"/>
    </row>
    <row r="657" spans="2:126" s="135" customFormat="1">
      <c r="B657" s="58"/>
      <c r="C657" s="58"/>
      <c r="D657" s="58"/>
      <c r="E657" s="58"/>
      <c r="F657" s="58"/>
      <c r="G657" s="58"/>
      <c r="J657" s="200"/>
      <c r="K657" s="200"/>
      <c r="L657" s="62"/>
      <c r="M657" s="62"/>
      <c r="N657" s="62"/>
      <c r="O657" s="62"/>
      <c r="P657" s="62"/>
      <c r="Q657" s="62"/>
      <c r="R657" s="62"/>
      <c r="S657" s="62"/>
      <c r="T657" s="62"/>
      <c r="U657" s="209"/>
      <c r="V657" s="209"/>
      <c r="W657" s="209"/>
      <c r="X657" s="209"/>
      <c r="Y657" s="209"/>
      <c r="Z657" s="209"/>
      <c r="AA657" s="209"/>
      <c r="AB657" s="86"/>
      <c r="AC657" s="86"/>
      <c r="AD657" s="86"/>
      <c r="AE657" s="86"/>
      <c r="AF657" s="86"/>
      <c r="AG657" s="62"/>
      <c r="AH657" s="89"/>
      <c r="AI657" s="89"/>
      <c r="AJ657" s="89"/>
      <c r="AK657" s="62"/>
      <c r="AL657" s="86"/>
      <c r="AM657" s="91"/>
      <c r="AN657" s="89"/>
      <c r="AO657" s="89"/>
      <c r="AP657" s="89"/>
      <c r="AQ657" s="89"/>
      <c r="AR657" s="91"/>
      <c r="AS657" s="91"/>
      <c r="AT657" s="94"/>
      <c r="AU657" s="91"/>
      <c r="AV657" s="91"/>
      <c r="AW657" s="123"/>
      <c r="AX657" s="62"/>
      <c r="AY657" s="62"/>
      <c r="AZ657" s="89"/>
      <c r="BA657" s="89"/>
      <c r="BB657" s="124"/>
      <c r="BC657" s="62"/>
      <c r="BD657" s="62"/>
      <c r="BE657" s="61"/>
      <c r="BF657" s="61"/>
      <c r="BG657" s="46"/>
      <c r="BH657" s="46"/>
      <c r="BI657" s="46"/>
      <c r="BJ657" s="46"/>
      <c r="BK657" s="46"/>
      <c r="BL657" s="46"/>
      <c r="CC657" s="62"/>
      <c r="CD657" s="62"/>
      <c r="CE657" s="62"/>
      <c r="CF657" s="124"/>
      <c r="CI657" s="91"/>
      <c r="CJ657" s="47"/>
      <c r="CK657" s="34"/>
      <c r="CL657" s="63"/>
      <c r="DV657" s="64"/>
    </row>
    <row r="658" spans="2:126" s="135" customFormat="1">
      <c r="B658" s="58"/>
      <c r="C658" s="58"/>
      <c r="D658" s="58"/>
      <c r="E658" s="58"/>
      <c r="F658" s="58"/>
      <c r="G658" s="58"/>
      <c r="J658" s="200"/>
      <c r="K658" s="200"/>
      <c r="L658" s="62"/>
      <c r="M658" s="62"/>
      <c r="N658" s="62"/>
      <c r="O658" s="62"/>
      <c r="P658" s="62"/>
      <c r="Q658" s="62"/>
      <c r="R658" s="62"/>
      <c r="S658" s="62"/>
      <c r="T658" s="62"/>
      <c r="U658" s="209"/>
      <c r="V658" s="209"/>
      <c r="W658" s="209"/>
      <c r="X658" s="209"/>
      <c r="Y658" s="209"/>
      <c r="Z658" s="209"/>
      <c r="AA658" s="209"/>
      <c r="AB658" s="86"/>
      <c r="AC658" s="86"/>
      <c r="AD658" s="86"/>
      <c r="AE658" s="86"/>
      <c r="AF658" s="86"/>
      <c r="AG658" s="62"/>
      <c r="AH658" s="89"/>
      <c r="AI658" s="89"/>
      <c r="AJ658" s="89"/>
      <c r="AK658" s="62"/>
      <c r="AL658" s="86"/>
      <c r="AM658" s="91"/>
      <c r="AN658" s="89"/>
      <c r="AO658" s="89"/>
      <c r="AP658" s="89"/>
      <c r="AQ658" s="89"/>
      <c r="AR658" s="91"/>
      <c r="AS658" s="91"/>
      <c r="AT658" s="94"/>
      <c r="AU658" s="91"/>
      <c r="AV658" s="91"/>
      <c r="AW658" s="123"/>
      <c r="AX658" s="62"/>
      <c r="AY658" s="62"/>
      <c r="AZ658" s="62"/>
      <c r="BA658" s="89"/>
      <c r="BB658" s="124"/>
      <c r="BC658" s="62"/>
      <c r="BD658" s="62"/>
      <c r="BE658" s="61"/>
      <c r="BF658" s="61"/>
      <c r="BG658" s="46"/>
      <c r="BH658" s="46"/>
      <c r="BI658" s="46"/>
      <c r="BJ658" s="46"/>
      <c r="BK658" s="46"/>
      <c r="BL658" s="46"/>
      <c r="CC658" s="62"/>
      <c r="CD658" s="62"/>
      <c r="CE658" s="62"/>
      <c r="CF658" s="124"/>
      <c r="CI658" s="91"/>
      <c r="CJ658" s="47"/>
      <c r="CK658" s="34"/>
      <c r="CL658" s="63"/>
      <c r="DV658" s="64"/>
    </row>
    <row r="659" spans="2:126" s="135" customFormat="1">
      <c r="B659" s="58"/>
      <c r="C659" s="58"/>
      <c r="D659" s="58"/>
      <c r="E659" s="58"/>
      <c r="F659" s="58"/>
      <c r="G659" s="58"/>
      <c r="J659" s="200"/>
      <c r="K659" s="200"/>
      <c r="L659" s="62"/>
      <c r="M659" s="62"/>
      <c r="N659" s="62"/>
      <c r="O659" s="62"/>
      <c r="P659" s="62"/>
      <c r="Q659" s="62"/>
      <c r="R659" s="62"/>
      <c r="S659" s="62"/>
      <c r="T659" s="62"/>
      <c r="U659" s="209"/>
      <c r="V659" s="209"/>
      <c r="W659" s="209"/>
      <c r="X659" s="209"/>
      <c r="Y659" s="209"/>
      <c r="Z659" s="209"/>
      <c r="AA659" s="209"/>
      <c r="AB659" s="86"/>
      <c r="AC659" s="86"/>
      <c r="AD659" s="86"/>
      <c r="AE659" s="86"/>
      <c r="AF659" s="86"/>
      <c r="AG659" s="62"/>
      <c r="AH659" s="89"/>
      <c r="AI659" s="89"/>
      <c r="AJ659" s="89"/>
      <c r="AK659" s="62"/>
      <c r="AL659" s="86"/>
      <c r="AM659" s="91"/>
      <c r="AN659" s="89"/>
      <c r="AO659" s="89"/>
      <c r="AP659" s="89"/>
      <c r="AQ659" s="89"/>
      <c r="AR659" s="91"/>
      <c r="AS659" s="91"/>
      <c r="AT659" s="94"/>
      <c r="AU659" s="91"/>
      <c r="AV659" s="91"/>
      <c r="AW659" s="123"/>
      <c r="AX659" s="62"/>
      <c r="AY659" s="62"/>
      <c r="AZ659" s="89"/>
      <c r="BA659" s="89"/>
      <c r="BB659" s="124"/>
      <c r="BC659" s="62"/>
      <c r="BD659" s="62"/>
      <c r="BE659" s="61"/>
      <c r="BF659" s="61"/>
      <c r="BG659" s="46"/>
      <c r="BH659" s="46"/>
      <c r="BI659" s="46"/>
      <c r="BJ659" s="46"/>
      <c r="BK659" s="46"/>
      <c r="BL659" s="46"/>
      <c r="CC659" s="62"/>
      <c r="CD659" s="62"/>
      <c r="CE659" s="62"/>
      <c r="CF659" s="124"/>
      <c r="CI659" s="91"/>
      <c r="CJ659" s="47"/>
      <c r="CK659" s="34"/>
      <c r="CL659" s="63"/>
      <c r="DV659" s="64"/>
    </row>
    <row r="660" spans="2:126" s="135" customFormat="1">
      <c r="B660" s="58"/>
      <c r="C660" s="58"/>
      <c r="D660" s="58"/>
      <c r="E660" s="58"/>
      <c r="F660" s="58"/>
      <c r="G660" s="58"/>
      <c r="J660" s="200"/>
      <c r="K660" s="200"/>
      <c r="L660" s="62"/>
      <c r="M660" s="62"/>
      <c r="N660" s="62"/>
      <c r="O660" s="62"/>
      <c r="P660" s="62"/>
      <c r="Q660" s="62"/>
      <c r="R660" s="62"/>
      <c r="S660" s="62"/>
      <c r="T660" s="62"/>
      <c r="U660" s="209"/>
      <c r="V660" s="209"/>
      <c r="W660" s="209"/>
      <c r="X660" s="209"/>
      <c r="Y660" s="209"/>
      <c r="Z660" s="209"/>
      <c r="AA660" s="209"/>
      <c r="AB660" s="86"/>
      <c r="AC660" s="86"/>
      <c r="AD660" s="86"/>
      <c r="AE660" s="86"/>
      <c r="AF660" s="86"/>
      <c r="AG660" s="62"/>
      <c r="AH660" s="89"/>
      <c r="AI660" s="89"/>
      <c r="AJ660" s="89"/>
      <c r="AK660" s="62"/>
      <c r="AL660" s="86"/>
      <c r="AM660" s="91"/>
      <c r="AN660" s="89"/>
      <c r="AO660" s="89"/>
      <c r="AP660" s="89"/>
      <c r="AQ660" s="89"/>
      <c r="AR660" s="91"/>
      <c r="AS660" s="91"/>
      <c r="AT660" s="94"/>
      <c r="AU660" s="91"/>
      <c r="AV660" s="91"/>
      <c r="AW660" s="123"/>
      <c r="AX660" s="62"/>
      <c r="AY660" s="62"/>
      <c r="AZ660" s="89"/>
      <c r="BA660" s="89"/>
      <c r="BB660" s="124"/>
      <c r="BC660" s="62"/>
      <c r="BD660" s="62"/>
      <c r="BE660" s="61"/>
      <c r="BF660" s="61"/>
      <c r="BG660" s="46"/>
      <c r="BH660" s="46"/>
      <c r="BI660" s="46"/>
      <c r="BJ660" s="46"/>
      <c r="BK660" s="46"/>
      <c r="BL660" s="46"/>
      <c r="CC660" s="62"/>
      <c r="CD660" s="62"/>
      <c r="CE660" s="62"/>
      <c r="CF660" s="124"/>
      <c r="CI660" s="91"/>
      <c r="CJ660" s="47"/>
      <c r="CK660" s="34"/>
      <c r="CL660" s="63"/>
      <c r="DV660" s="64"/>
    </row>
    <row r="661" spans="2:126" s="135" customFormat="1">
      <c r="B661" s="58"/>
      <c r="C661" s="58"/>
      <c r="D661" s="58"/>
      <c r="E661" s="58"/>
      <c r="F661" s="58"/>
      <c r="G661" s="58"/>
      <c r="J661" s="200"/>
      <c r="K661" s="200"/>
      <c r="L661" s="62"/>
      <c r="M661" s="62"/>
      <c r="N661" s="62"/>
      <c r="O661" s="62"/>
      <c r="P661" s="62"/>
      <c r="Q661" s="62"/>
      <c r="R661" s="62"/>
      <c r="S661" s="62"/>
      <c r="T661" s="62"/>
      <c r="U661" s="209"/>
      <c r="V661" s="209"/>
      <c r="W661" s="209"/>
      <c r="X661" s="209"/>
      <c r="Y661" s="209"/>
      <c r="Z661" s="209"/>
      <c r="AA661" s="209"/>
      <c r="AB661" s="86"/>
      <c r="AC661" s="86"/>
      <c r="AD661" s="86"/>
      <c r="AE661" s="86"/>
      <c r="AF661" s="86"/>
      <c r="AG661" s="62"/>
      <c r="AH661" s="89"/>
      <c r="AI661" s="89"/>
      <c r="AJ661" s="89"/>
      <c r="AK661" s="62"/>
      <c r="AL661" s="86"/>
      <c r="AM661" s="91"/>
      <c r="AN661" s="89"/>
      <c r="AO661" s="89"/>
      <c r="AP661" s="89"/>
      <c r="AQ661" s="89"/>
      <c r="AR661" s="91"/>
      <c r="AS661" s="91"/>
      <c r="AT661" s="94"/>
      <c r="AU661" s="91"/>
      <c r="AV661" s="91"/>
      <c r="AW661" s="123"/>
      <c r="AX661" s="62"/>
      <c r="AY661" s="62"/>
      <c r="AZ661" s="89"/>
      <c r="BA661" s="89"/>
      <c r="BB661" s="124"/>
      <c r="BC661" s="62"/>
      <c r="BD661" s="62"/>
      <c r="BE661" s="61"/>
      <c r="BF661" s="61"/>
      <c r="BG661" s="46"/>
      <c r="BH661" s="46"/>
      <c r="BI661" s="46"/>
      <c r="BJ661" s="46"/>
      <c r="BK661" s="46"/>
      <c r="BL661" s="46"/>
      <c r="CC661" s="62"/>
      <c r="CD661" s="62"/>
      <c r="CE661" s="62"/>
      <c r="CF661" s="124"/>
      <c r="CI661" s="91"/>
      <c r="CJ661" s="47"/>
      <c r="CK661" s="34"/>
      <c r="CL661" s="63"/>
      <c r="DV661" s="64"/>
    </row>
    <row r="662" spans="2:126" s="135" customFormat="1">
      <c r="B662" s="58"/>
      <c r="C662" s="58"/>
      <c r="D662" s="58"/>
      <c r="E662" s="58"/>
      <c r="F662" s="58"/>
      <c r="G662" s="58"/>
      <c r="J662" s="200"/>
      <c r="K662" s="200"/>
      <c r="L662" s="62"/>
      <c r="M662" s="62"/>
      <c r="N662" s="62"/>
      <c r="O662" s="62"/>
      <c r="P662" s="62"/>
      <c r="Q662" s="62"/>
      <c r="R662" s="62"/>
      <c r="S662" s="62"/>
      <c r="T662" s="62"/>
      <c r="U662" s="209"/>
      <c r="V662" s="209"/>
      <c r="W662" s="209"/>
      <c r="X662" s="209"/>
      <c r="Y662" s="209"/>
      <c r="Z662" s="209"/>
      <c r="AA662" s="209"/>
      <c r="AB662" s="86"/>
      <c r="AC662" s="86"/>
      <c r="AD662" s="86"/>
      <c r="AE662" s="86"/>
      <c r="AF662" s="86"/>
      <c r="AG662" s="62"/>
      <c r="AH662" s="89"/>
      <c r="AI662" s="89"/>
      <c r="AJ662" s="89"/>
      <c r="AK662" s="62"/>
      <c r="AL662" s="86"/>
      <c r="AM662" s="91"/>
      <c r="AN662" s="89"/>
      <c r="AO662" s="89"/>
      <c r="AP662" s="89"/>
      <c r="AQ662" s="89"/>
      <c r="AR662" s="91"/>
      <c r="AS662" s="91"/>
      <c r="AT662" s="94"/>
      <c r="AU662" s="91"/>
      <c r="AV662" s="91"/>
      <c r="AW662" s="123"/>
      <c r="AX662" s="62"/>
      <c r="AY662" s="62"/>
      <c r="AZ662" s="89"/>
      <c r="BA662" s="89"/>
      <c r="BB662" s="124"/>
      <c r="BC662" s="62"/>
      <c r="BD662" s="62"/>
      <c r="BE662" s="61"/>
      <c r="BF662" s="61"/>
      <c r="BG662" s="46"/>
      <c r="BH662" s="46"/>
      <c r="BI662" s="46"/>
      <c r="BJ662" s="46"/>
      <c r="BK662" s="46"/>
      <c r="BL662" s="46"/>
      <c r="CC662" s="62"/>
      <c r="CD662" s="62"/>
      <c r="CE662" s="62"/>
      <c r="CF662" s="124"/>
      <c r="CI662" s="91"/>
      <c r="CJ662" s="47"/>
      <c r="CK662" s="34"/>
      <c r="CL662" s="63"/>
      <c r="DV662" s="64"/>
    </row>
    <row r="663" spans="2:126" s="135" customFormat="1">
      <c r="B663" s="58"/>
      <c r="C663" s="58"/>
      <c r="D663" s="58"/>
      <c r="E663" s="58"/>
      <c r="F663" s="58"/>
      <c r="G663" s="58"/>
      <c r="J663" s="200"/>
      <c r="K663" s="200"/>
      <c r="L663" s="62"/>
      <c r="M663" s="62"/>
      <c r="N663" s="62"/>
      <c r="O663" s="62"/>
      <c r="P663" s="62"/>
      <c r="Q663" s="62"/>
      <c r="R663" s="62"/>
      <c r="S663" s="62"/>
      <c r="T663" s="62"/>
      <c r="U663" s="209"/>
      <c r="V663" s="209"/>
      <c r="W663" s="209"/>
      <c r="X663" s="209"/>
      <c r="Y663" s="209"/>
      <c r="Z663" s="209"/>
      <c r="AA663" s="209"/>
      <c r="AB663" s="86"/>
      <c r="AC663" s="86"/>
      <c r="AD663" s="86"/>
      <c r="AE663" s="86"/>
      <c r="AF663" s="86"/>
      <c r="AG663" s="62"/>
      <c r="AH663" s="89"/>
      <c r="AI663" s="89"/>
      <c r="AJ663" s="89"/>
      <c r="AK663" s="62"/>
      <c r="AL663" s="86"/>
      <c r="AM663" s="91"/>
      <c r="AN663" s="89"/>
      <c r="AO663" s="89"/>
      <c r="AP663" s="89"/>
      <c r="AQ663" s="89"/>
      <c r="AR663" s="91"/>
      <c r="AS663" s="91"/>
      <c r="AT663" s="94"/>
      <c r="AU663" s="91"/>
      <c r="AV663" s="91"/>
      <c r="AW663" s="123"/>
      <c r="AX663" s="62"/>
      <c r="AY663" s="62"/>
      <c r="AZ663" s="89"/>
      <c r="BA663" s="89"/>
      <c r="BB663" s="124"/>
      <c r="BC663" s="62"/>
      <c r="BD663" s="62"/>
      <c r="BE663" s="61"/>
      <c r="BF663" s="61"/>
      <c r="BG663" s="46"/>
      <c r="BH663" s="46"/>
      <c r="BI663" s="46"/>
      <c r="BJ663" s="46"/>
      <c r="BK663" s="46"/>
      <c r="BL663" s="46"/>
      <c r="CC663" s="62"/>
      <c r="CD663" s="62"/>
      <c r="CE663" s="62"/>
      <c r="CF663" s="124"/>
      <c r="CI663" s="91"/>
      <c r="CJ663" s="47"/>
      <c r="CK663" s="34"/>
      <c r="CL663" s="63"/>
      <c r="DV663" s="64"/>
    </row>
    <row r="664" spans="2:126" s="135" customFormat="1">
      <c r="B664" s="58"/>
      <c r="C664" s="58"/>
      <c r="D664" s="58"/>
      <c r="E664" s="58"/>
      <c r="F664" s="58"/>
      <c r="G664" s="58"/>
      <c r="J664" s="200"/>
      <c r="K664" s="200"/>
      <c r="L664" s="62"/>
      <c r="M664" s="62"/>
      <c r="N664" s="62"/>
      <c r="O664" s="62"/>
      <c r="P664" s="62"/>
      <c r="Q664" s="62"/>
      <c r="R664" s="62"/>
      <c r="S664" s="62"/>
      <c r="T664" s="62"/>
      <c r="U664" s="209"/>
      <c r="V664" s="209"/>
      <c r="W664" s="209"/>
      <c r="X664" s="209"/>
      <c r="Y664" s="209"/>
      <c r="Z664" s="209"/>
      <c r="AA664" s="209"/>
      <c r="AB664" s="86"/>
      <c r="AC664" s="86"/>
      <c r="AD664" s="86"/>
      <c r="AE664" s="86"/>
      <c r="AF664" s="86"/>
      <c r="AG664" s="62"/>
      <c r="AH664" s="89"/>
      <c r="AI664" s="89"/>
      <c r="AJ664" s="89"/>
      <c r="AK664" s="62"/>
      <c r="AL664" s="86"/>
      <c r="AM664" s="91"/>
      <c r="AN664" s="89"/>
      <c r="AO664" s="89"/>
      <c r="AP664" s="89"/>
      <c r="AQ664" s="89"/>
      <c r="AR664" s="91"/>
      <c r="AS664" s="91"/>
      <c r="AT664" s="94"/>
      <c r="AU664" s="91"/>
      <c r="AV664" s="91"/>
      <c r="AW664" s="123"/>
      <c r="AX664" s="62"/>
      <c r="AY664" s="62"/>
      <c r="AZ664" s="89"/>
      <c r="BA664" s="89"/>
      <c r="BB664" s="124"/>
      <c r="BC664" s="62"/>
      <c r="BD664" s="62"/>
      <c r="BE664" s="61"/>
      <c r="BF664" s="61"/>
      <c r="BG664" s="46"/>
      <c r="BH664" s="46"/>
      <c r="BI664" s="46"/>
      <c r="BJ664" s="46"/>
      <c r="BK664" s="46"/>
      <c r="BL664" s="46"/>
      <c r="CC664" s="62"/>
      <c r="CD664" s="62"/>
      <c r="CE664" s="62"/>
      <c r="CF664" s="124"/>
      <c r="CI664" s="91"/>
      <c r="CJ664" s="47"/>
      <c r="CK664" s="34"/>
      <c r="CL664" s="63"/>
      <c r="DV664" s="64"/>
    </row>
    <row r="665" spans="2:126" s="135" customFormat="1">
      <c r="B665" s="58"/>
      <c r="C665" s="58"/>
      <c r="D665" s="58"/>
      <c r="E665" s="58"/>
      <c r="F665" s="58"/>
      <c r="G665" s="58"/>
      <c r="J665" s="200"/>
      <c r="K665" s="200"/>
      <c r="L665" s="62"/>
      <c r="M665" s="62"/>
      <c r="N665" s="62"/>
      <c r="O665" s="62"/>
      <c r="P665" s="62"/>
      <c r="Q665" s="62"/>
      <c r="R665" s="62"/>
      <c r="S665" s="62"/>
      <c r="T665" s="62"/>
      <c r="U665" s="209"/>
      <c r="V665" s="209"/>
      <c r="W665" s="209"/>
      <c r="X665" s="209"/>
      <c r="Y665" s="209"/>
      <c r="Z665" s="209"/>
      <c r="AA665" s="209"/>
      <c r="AB665" s="86"/>
      <c r="AC665" s="86"/>
      <c r="AD665" s="86"/>
      <c r="AE665" s="86"/>
      <c r="AF665" s="86"/>
      <c r="AG665" s="62"/>
      <c r="AH665" s="89"/>
      <c r="AI665" s="89"/>
      <c r="AJ665" s="89"/>
      <c r="AK665" s="62"/>
      <c r="AL665" s="86"/>
      <c r="AM665" s="91"/>
      <c r="AN665" s="89"/>
      <c r="AO665" s="89"/>
      <c r="AP665" s="89"/>
      <c r="AQ665" s="89"/>
      <c r="AR665" s="91"/>
      <c r="AS665" s="91"/>
      <c r="AT665" s="94"/>
      <c r="AU665" s="91"/>
      <c r="AV665" s="91"/>
      <c r="AW665" s="123"/>
      <c r="AX665" s="62"/>
      <c r="AY665" s="62"/>
      <c r="AZ665" s="89"/>
      <c r="BA665" s="89"/>
      <c r="BB665" s="124"/>
      <c r="BC665" s="62"/>
      <c r="BD665" s="62"/>
      <c r="BE665" s="61"/>
      <c r="BF665" s="61"/>
      <c r="BG665" s="46"/>
      <c r="BH665" s="46"/>
      <c r="BI665" s="46"/>
      <c r="BJ665" s="46"/>
      <c r="BK665" s="46"/>
      <c r="BL665" s="46"/>
      <c r="CC665" s="62"/>
      <c r="CD665" s="62"/>
      <c r="CE665" s="62"/>
      <c r="CF665" s="124"/>
      <c r="CI665" s="91"/>
      <c r="CJ665" s="47"/>
      <c r="CK665" s="34"/>
      <c r="CL665" s="63"/>
      <c r="DV665" s="64"/>
    </row>
    <row r="666" spans="2:126" s="135" customFormat="1">
      <c r="B666" s="58"/>
      <c r="C666" s="58"/>
      <c r="D666" s="58"/>
      <c r="E666" s="58"/>
      <c r="F666" s="58"/>
      <c r="G666" s="58"/>
      <c r="J666" s="200"/>
      <c r="K666" s="200"/>
      <c r="L666" s="62"/>
      <c r="M666" s="62"/>
      <c r="N666" s="62"/>
      <c r="O666" s="62"/>
      <c r="P666" s="62"/>
      <c r="Q666" s="62"/>
      <c r="R666" s="62"/>
      <c r="S666" s="62"/>
      <c r="T666" s="62"/>
      <c r="U666" s="209"/>
      <c r="V666" s="209"/>
      <c r="W666" s="209"/>
      <c r="X666" s="209"/>
      <c r="Y666" s="209"/>
      <c r="Z666" s="209"/>
      <c r="AA666" s="209"/>
      <c r="AB666" s="86"/>
      <c r="AC666" s="86"/>
      <c r="AD666" s="86"/>
      <c r="AE666" s="86"/>
      <c r="AF666" s="86"/>
      <c r="AG666" s="62"/>
      <c r="AH666" s="89"/>
      <c r="AI666" s="89"/>
      <c r="AJ666" s="89"/>
      <c r="AK666" s="62"/>
      <c r="AL666" s="86"/>
      <c r="AM666" s="91"/>
      <c r="AN666" s="89"/>
      <c r="AO666" s="89"/>
      <c r="AP666" s="89"/>
      <c r="AQ666" s="89"/>
      <c r="AR666" s="91"/>
      <c r="AS666" s="91"/>
      <c r="AT666" s="94"/>
      <c r="AU666" s="91"/>
      <c r="AV666" s="91"/>
      <c r="AW666" s="123"/>
      <c r="AX666" s="62"/>
      <c r="AY666" s="62"/>
      <c r="AZ666" s="89"/>
      <c r="BA666" s="89"/>
      <c r="BB666" s="124"/>
      <c r="BC666" s="62"/>
      <c r="BD666" s="62"/>
      <c r="BE666" s="61"/>
      <c r="BF666" s="61"/>
      <c r="BG666" s="46"/>
      <c r="BH666" s="46"/>
      <c r="BI666" s="46"/>
      <c r="BJ666" s="46"/>
      <c r="BK666" s="46"/>
      <c r="BL666" s="46"/>
      <c r="CC666" s="62"/>
      <c r="CD666" s="62"/>
      <c r="CE666" s="62"/>
      <c r="CF666" s="124"/>
      <c r="CI666" s="91"/>
      <c r="CJ666" s="47"/>
      <c r="CK666" s="34"/>
      <c r="CL666" s="63"/>
      <c r="DV666" s="64"/>
    </row>
    <row r="667" spans="2:126" s="135" customFormat="1">
      <c r="B667" s="58"/>
      <c r="C667" s="58"/>
      <c r="D667" s="58"/>
      <c r="E667" s="58"/>
      <c r="F667" s="58"/>
      <c r="G667" s="58"/>
      <c r="J667" s="200"/>
      <c r="K667" s="200"/>
      <c r="L667" s="62"/>
      <c r="M667" s="62"/>
      <c r="N667" s="62"/>
      <c r="O667" s="62"/>
      <c r="P667" s="62"/>
      <c r="Q667" s="62"/>
      <c r="R667" s="62"/>
      <c r="S667" s="62"/>
      <c r="T667" s="62"/>
      <c r="U667" s="209"/>
      <c r="V667" s="209"/>
      <c r="W667" s="209"/>
      <c r="X667" s="209"/>
      <c r="Y667" s="209"/>
      <c r="Z667" s="209"/>
      <c r="AA667" s="209"/>
      <c r="AB667" s="86"/>
      <c r="AC667" s="86"/>
      <c r="AD667" s="86"/>
      <c r="AE667" s="86"/>
      <c r="AF667" s="86"/>
      <c r="AG667" s="62"/>
      <c r="AH667" s="89"/>
      <c r="AI667" s="89"/>
      <c r="AJ667" s="89"/>
      <c r="AK667" s="62"/>
      <c r="AL667" s="86"/>
      <c r="AM667" s="91"/>
      <c r="AN667" s="89"/>
      <c r="AO667" s="89"/>
      <c r="AP667" s="89"/>
      <c r="AQ667" s="89"/>
      <c r="AR667" s="91"/>
      <c r="AS667" s="91"/>
      <c r="AT667" s="94"/>
      <c r="AU667" s="91"/>
      <c r="AV667" s="91"/>
      <c r="AW667" s="123"/>
      <c r="AX667" s="62"/>
      <c r="AY667" s="62"/>
      <c r="AZ667" s="89"/>
      <c r="BA667" s="89"/>
      <c r="BB667" s="124"/>
      <c r="BC667" s="62"/>
      <c r="BD667" s="62"/>
      <c r="BE667" s="61"/>
      <c r="BF667" s="61"/>
      <c r="BG667" s="46"/>
      <c r="BH667" s="46"/>
      <c r="BI667" s="46"/>
      <c r="BJ667" s="46"/>
      <c r="BK667" s="46"/>
      <c r="BL667" s="46"/>
      <c r="CC667" s="62"/>
      <c r="CD667" s="62"/>
      <c r="CE667" s="62"/>
      <c r="CF667" s="124"/>
      <c r="CI667" s="91"/>
      <c r="CJ667" s="47"/>
      <c r="CK667" s="34"/>
      <c r="CL667" s="63"/>
      <c r="DV667" s="64"/>
    </row>
    <row r="668" spans="2:126" s="135" customFormat="1">
      <c r="B668" s="58"/>
      <c r="C668" s="58"/>
      <c r="D668" s="58"/>
      <c r="E668" s="58"/>
      <c r="F668" s="58"/>
      <c r="G668" s="58"/>
      <c r="J668" s="200"/>
      <c r="K668" s="200"/>
      <c r="L668" s="62"/>
      <c r="M668" s="62"/>
      <c r="N668" s="62"/>
      <c r="O668" s="62"/>
      <c r="P668" s="62"/>
      <c r="Q668" s="62"/>
      <c r="R668" s="62"/>
      <c r="S668" s="62"/>
      <c r="T668" s="62"/>
      <c r="U668" s="209"/>
      <c r="V668" s="209"/>
      <c r="W668" s="209"/>
      <c r="X668" s="209"/>
      <c r="Y668" s="209"/>
      <c r="Z668" s="209"/>
      <c r="AA668" s="209"/>
      <c r="AB668" s="86"/>
      <c r="AC668" s="86"/>
      <c r="AD668" s="86"/>
      <c r="AE668" s="86"/>
      <c r="AF668" s="86"/>
      <c r="AG668" s="62"/>
      <c r="AH668" s="89"/>
      <c r="AI668" s="89"/>
      <c r="AJ668" s="89"/>
      <c r="AK668" s="62"/>
      <c r="AL668" s="86"/>
      <c r="AM668" s="91"/>
      <c r="AN668" s="89"/>
      <c r="AO668" s="89"/>
      <c r="AP668" s="89"/>
      <c r="AQ668" s="89"/>
      <c r="AR668" s="91"/>
      <c r="AS668" s="91"/>
      <c r="AT668" s="94"/>
      <c r="AU668" s="91"/>
      <c r="AV668" s="91"/>
      <c r="AW668" s="123"/>
      <c r="AX668" s="62"/>
      <c r="AY668" s="62"/>
      <c r="AZ668" s="89"/>
      <c r="BA668" s="89"/>
      <c r="BB668" s="124"/>
      <c r="BC668" s="62"/>
      <c r="BD668" s="62"/>
      <c r="BE668" s="61"/>
      <c r="BF668" s="61"/>
      <c r="BG668" s="46"/>
      <c r="BH668" s="46"/>
      <c r="BI668" s="46"/>
      <c r="BJ668" s="46"/>
      <c r="BK668" s="46"/>
      <c r="BL668" s="46"/>
      <c r="CC668" s="62"/>
      <c r="CD668" s="62"/>
      <c r="CE668" s="62"/>
      <c r="CF668" s="124"/>
      <c r="CI668" s="91"/>
      <c r="CJ668" s="47"/>
      <c r="CK668" s="34"/>
      <c r="CL668" s="63"/>
      <c r="DV668" s="64"/>
    </row>
    <row r="669" spans="2:126" s="135" customFormat="1">
      <c r="B669" s="58"/>
      <c r="C669" s="58"/>
      <c r="D669" s="58"/>
      <c r="E669" s="58"/>
      <c r="F669" s="58"/>
      <c r="G669" s="58"/>
      <c r="J669" s="200"/>
      <c r="K669" s="200"/>
      <c r="L669" s="62"/>
      <c r="M669" s="62"/>
      <c r="N669" s="62"/>
      <c r="O669" s="62"/>
      <c r="P669" s="62"/>
      <c r="Q669" s="62"/>
      <c r="R669" s="62"/>
      <c r="S669" s="62"/>
      <c r="T669" s="62"/>
      <c r="U669" s="209"/>
      <c r="V669" s="209"/>
      <c r="W669" s="209"/>
      <c r="X669" s="209"/>
      <c r="Y669" s="209"/>
      <c r="Z669" s="209"/>
      <c r="AA669" s="209"/>
      <c r="AB669" s="86"/>
      <c r="AC669" s="86"/>
      <c r="AD669" s="86"/>
      <c r="AE669" s="86"/>
      <c r="AF669" s="86"/>
      <c r="AG669" s="62"/>
      <c r="AH669" s="89"/>
      <c r="AI669" s="89"/>
      <c r="AJ669" s="89"/>
      <c r="AK669" s="62"/>
      <c r="AL669" s="86"/>
      <c r="AM669" s="91"/>
      <c r="AN669" s="89"/>
      <c r="AO669" s="89"/>
      <c r="AP669" s="89"/>
      <c r="AQ669" s="89"/>
      <c r="AR669" s="91"/>
      <c r="AS669" s="91"/>
      <c r="AT669" s="94"/>
      <c r="AU669" s="91"/>
      <c r="AV669" s="91"/>
      <c r="AW669" s="123"/>
      <c r="AX669" s="62"/>
      <c r="AY669" s="62"/>
      <c r="AZ669" s="89"/>
      <c r="BA669" s="89"/>
      <c r="BB669" s="124"/>
      <c r="BC669" s="62"/>
      <c r="BD669" s="62"/>
      <c r="BE669" s="61"/>
      <c r="BF669" s="61"/>
      <c r="BG669" s="46"/>
      <c r="BH669" s="46"/>
      <c r="BI669" s="46"/>
      <c r="BJ669" s="46"/>
      <c r="BK669" s="46"/>
      <c r="BL669" s="46"/>
      <c r="CC669" s="62"/>
      <c r="CD669" s="62"/>
      <c r="CE669" s="62"/>
      <c r="CF669" s="124"/>
      <c r="CI669" s="91"/>
      <c r="CJ669" s="47"/>
      <c r="CK669" s="34"/>
      <c r="CL669" s="63"/>
      <c r="DV669" s="64"/>
    </row>
    <row r="670" spans="2:126" s="135" customFormat="1">
      <c r="B670" s="58"/>
      <c r="C670" s="58"/>
      <c r="D670" s="58"/>
      <c r="E670" s="58"/>
      <c r="F670" s="58"/>
      <c r="G670" s="58"/>
      <c r="J670" s="200"/>
      <c r="K670" s="200"/>
      <c r="L670" s="62"/>
      <c r="M670" s="62"/>
      <c r="N670" s="62"/>
      <c r="O670" s="62"/>
      <c r="P670" s="62"/>
      <c r="Q670" s="62"/>
      <c r="R670" s="62"/>
      <c r="S670" s="62"/>
      <c r="T670" s="62"/>
      <c r="U670" s="209"/>
      <c r="V670" s="209"/>
      <c r="W670" s="209"/>
      <c r="X670" s="209"/>
      <c r="Y670" s="209"/>
      <c r="Z670" s="209"/>
      <c r="AA670" s="209"/>
      <c r="AB670" s="86"/>
      <c r="AC670" s="86"/>
      <c r="AD670" s="86"/>
      <c r="AE670" s="86"/>
      <c r="AF670" s="86"/>
      <c r="AG670" s="62"/>
      <c r="AH670" s="89"/>
      <c r="AI670" s="89"/>
      <c r="AJ670" s="89"/>
      <c r="AK670" s="62"/>
      <c r="AL670" s="86"/>
      <c r="AM670" s="91"/>
      <c r="AN670" s="89"/>
      <c r="AO670" s="89"/>
      <c r="AP670" s="89"/>
      <c r="AQ670" s="89"/>
      <c r="AR670" s="91"/>
      <c r="AS670" s="91"/>
      <c r="AT670" s="94"/>
      <c r="AU670" s="91"/>
      <c r="AV670" s="91"/>
      <c r="AW670" s="123"/>
      <c r="AX670" s="62"/>
      <c r="AY670" s="62"/>
      <c r="AZ670" s="89"/>
      <c r="BA670" s="89"/>
      <c r="BB670" s="124"/>
      <c r="BC670" s="62"/>
      <c r="BD670" s="62"/>
      <c r="BE670" s="61"/>
      <c r="BF670" s="61"/>
      <c r="BG670" s="46"/>
      <c r="BH670" s="46"/>
      <c r="BI670" s="46"/>
      <c r="BJ670" s="46"/>
      <c r="BK670" s="46"/>
      <c r="BL670" s="46"/>
      <c r="CC670" s="62"/>
      <c r="CD670" s="62"/>
      <c r="CE670" s="62"/>
      <c r="CF670" s="124"/>
      <c r="CI670" s="91"/>
      <c r="CJ670" s="47"/>
      <c r="CK670" s="34"/>
      <c r="CL670" s="63"/>
      <c r="DV670" s="64"/>
    </row>
    <row r="671" spans="2:126" s="135" customFormat="1">
      <c r="B671" s="58"/>
      <c r="C671" s="58"/>
      <c r="D671" s="58"/>
      <c r="E671" s="58"/>
      <c r="F671" s="58"/>
      <c r="G671" s="58"/>
      <c r="J671" s="200"/>
      <c r="K671" s="200"/>
      <c r="L671" s="62"/>
      <c r="M671" s="62"/>
      <c r="N671" s="62"/>
      <c r="O671" s="62"/>
      <c r="P671" s="62"/>
      <c r="Q671" s="62"/>
      <c r="R671" s="62"/>
      <c r="S671" s="62"/>
      <c r="T671" s="62"/>
      <c r="U671" s="209"/>
      <c r="V671" s="209"/>
      <c r="W671" s="209"/>
      <c r="X671" s="209"/>
      <c r="Y671" s="209"/>
      <c r="Z671" s="209"/>
      <c r="AA671" s="209"/>
      <c r="AB671" s="86"/>
      <c r="AC671" s="86"/>
      <c r="AD671" s="86"/>
      <c r="AE671" s="86"/>
      <c r="AF671" s="86"/>
      <c r="AG671" s="62"/>
      <c r="AH671" s="89"/>
      <c r="AI671" s="89"/>
      <c r="AJ671" s="89"/>
      <c r="AK671" s="62"/>
      <c r="AL671" s="86"/>
      <c r="AM671" s="91"/>
      <c r="AN671" s="89"/>
      <c r="AO671" s="89"/>
      <c r="AP671" s="89"/>
      <c r="AQ671" s="89"/>
      <c r="AR671" s="91"/>
      <c r="AS671" s="91"/>
      <c r="AT671" s="94"/>
      <c r="AU671" s="91"/>
      <c r="AV671" s="91"/>
      <c r="AW671" s="123"/>
      <c r="AX671" s="62"/>
      <c r="AY671" s="62"/>
      <c r="AZ671" s="89"/>
      <c r="BA671" s="89"/>
      <c r="BB671" s="124"/>
      <c r="BC671" s="62"/>
      <c r="BD671" s="62"/>
      <c r="BE671" s="61"/>
      <c r="BF671" s="61"/>
      <c r="BG671" s="46"/>
      <c r="BH671" s="46"/>
      <c r="BI671" s="46"/>
      <c r="BJ671" s="46"/>
      <c r="BK671" s="46"/>
      <c r="BL671" s="46"/>
      <c r="CC671" s="62"/>
      <c r="CD671" s="62"/>
      <c r="CE671" s="62"/>
      <c r="CF671" s="124"/>
      <c r="CI671" s="91"/>
      <c r="CJ671" s="47"/>
      <c r="CK671" s="34"/>
      <c r="CL671" s="63"/>
      <c r="DV671" s="64"/>
    </row>
    <row r="672" spans="2:126" s="135" customFormat="1">
      <c r="B672" s="58"/>
      <c r="C672" s="58"/>
      <c r="D672" s="58"/>
      <c r="E672" s="58"/>
      <c r="F672" s="58"/>
      <c r="G672" s="58"/>
      <c r="J672" s="200"/>
      <c r="K672" s="200"/>
      <c r="L672" s="62"/>
      <c r="M672" s="62"/>
      <c r="N672" s="62"/>
      <c r="O672" s="62"/>
      <c r="P672" s="62"/>
      <c r="Q672" s="62"/>
      <c r="R672" s="62"/>
      <c r="S672" s="62"/>
      <c r="T672" s="62"/>
      <c r="U672" s="209"/>
      <c r="V672" s="209"/>
      <c r="W672" s="209"/>
      <c r="X672" s="209"/>
      <c r="Y672" s="209"/>
      <c r="Z672" s="209"/>
      <c r="AA672" s="209"/>
      <c r="AB672" s="86"/>
      <c r="AC672" s="86"/>
      <c r="AD672" s="86"/>
      <c r="AE672" s="86"/>
      <c r="AF672" s="86"/>
      <c r="AG672" s="62"/>
      <c r="AH672" s="89"/>
      <c r="AI672" s="89"/>
      <c r="AJ672" s="89"/>
      <c r="AK672" s="62"/>
      <c r="AL672" s="86"/>
      <c r="AM672" s="91"/>
      <c r="AN672" s="89"/>
      <c r="AO672" s="89"/>
      <c r="AP672" s="89"/>
      <c r="AQ672" s="89"/>
      <c r="AR672" s="91"/>
      <c r="AS672" s="91"/>
      <c r="AT672" s="94"/>
      <c r="AU672" s="91"/>
      <c r="AV672" s="91"/>
      <c r="AW672" s="123"/>
      <c r="AX672" s="62"/>
      <c r="AY672" s="62"/>
      <c r="AZ672" s="89"/>
      <c r="BA672" s="89"/>
      <c r="BB672" s="124"/>
      <c r="BC672" s="62"/>
      <c r="BD672" s="62"/>
      <c r="BE672" s="61"/>
      <c r="BF672" s="61"/>
      <c r="BG672" s="46"/>
      <c r="BH672" s="46"/>
      <c r="BI672" s="46"/>
      <c r="BJ672" s="46"/>
      <c r="BK672" s="46"/>
      <c r="BL672" s="46"/>
      <c r="CC672" s="62"/>
      <c r="CD672" s="62"/>
      <c r="CE672" s="62"/>
      <c r="CF672" s="124"/>
      <c r="CI672" s="91"/>
      <c r="CJ672" s="47"/>
      <c r="CK672" s="34"/>
      <c r="CL672" s="63"/>
      <c r="DV672" s="64"/>
    </row>
    <row r="673" spans="2:126" s="135" customFormat="1">
      <c r="B673" s="58"/>
      <c r="C673" s="58"/>
      <c r="D673" s="58"/>
      <c r="E673" s="58"/>
      <c r="F673" s="58"/>
      <c r="G673" s="58"/>
      <c r="J673" s="200"/>
      <c r="K673" s="200"/>
      <c r="L673" s="62"/>
      <c r="M673" s="62"/>
      <c r="N673" s="62"/>
      <c r="O673" s="62"/>
      <c r="P673" s="62"/>
      <c r="Q673" s="62"/>
      <c r="R673" s="62"/>
      <c r="S673" s="62"/>
      <c r="T673" s="62"/>
      <c r="U673" s="209"/>
      <c r="V673" s="209"/>
      <c r="W673" s="209"/>
      <c r="X673" s="209"/>
      <c r="Y673" s="209"/>
      <c r="Z673" s="209"/>
      <c r="AA673" s="209"/>
      <c r="AB673" s="86"/>
      <c r="AC673" s="86"/>
      <c r="AD673" s="86"/>
      <c r="AE673" s="86"/>
      <c r="AF673" s="86"/>
      <c r="AG673" s="62"/>
      <c r="AH673" s="89"/>
      <c r="AI673" s="89"/>
      <c r="AJ673" s="89"/>
      <c r="AK673" s="62"/>
      <c r="AL673" s="86"/>
      <c r="AM673" s="91"/>
      <c r="AN673" s="89"/>
      <c r="AO673" s="89"/>
      <c r="AP673" s="89"/>
      <c r="AQ673" s="89"/>
      <c r="AR673" s="91"/>
      <c r="AS673" s="91"/>
      <c r="AT673" s="94"/>
      <c r="AU673" s="91"/>
      <c r="AV673" s="91"/>
      <c r="AW673" s="123"/>
      <c r="AX673" s="62"/>
      <c r="AY673" s="62"/>
      <c r="AZ673" s="89"/>
      <c r="BA673" s="89"/>
      <c r="BB673" s="124"/>
      <c r="BC673" s="62"/>
      <c r="BD673" s="62"/>
      <c r="BE673" s="61"/>
      <c r="BF673" s="61"/>
      <c r="BG673" s="46"/>
      <c r="BH673" s="46"/>
      <c r="BI673" s="46"/>
      <c r="BJ673" s="46"/>
      <c r="BK673" s="46"/>
      <c r="BL673" s="46"/>
      <c r="CC673" s="62"/>
      <c r="CD673" s="62"/>
      <c r="CE673" s="62"/>
      <c r="CF673" s="124"/>
      <c r="CI673" s="91"/>
      <c r="CJ673" s="47"/>
      <c r="CK673" s="34"/>
      <c r="CL673" s="63"/>
      <c r="DV673" s="64"/>
    </row>
    <row r="674" spans="2:126" s="135" customFormat="1">
      <c r="B674" s="58"/>
      <c r="C674" s="58"/>
      <c r="D674" s="58"/>
      <c r="E674" s="58"/>
      <c r="F674" s="58"/>
      <c r="G674" s="58"/>
      <c r="J674" s="200"/>
      <c r="K674" s="200"/>
      <c r="L674" s="62"/>
      <c r="M674" s="62"/>
      <c r="N674" s="62"/>
      <c r="O674" s="62"/>
      <c r="P674" s="62"/>
      <c r="Q674" s="62"/>
      <c r="R674" s="62"/>
      <c r="S674" s="62"/>
      <c r="T674" s="62"/>
      <c r="U674" s="209"/>
      <c r="V674" s="209"/>
      <c r="W674" s="209"/>
      <c r="X674" s="209"/>
      <c r="Y674" s="209"/>
      <c r="Z674" s="209"/>
      <c r="AA674" s="209"/>
      <c r="AB674" s="86"/>
      <c r="AC674" s="86"/>
      <c r="AD674" s="86"/>
      <c r="AE674" s="86"/>
      <c r="AF674" s="86"/>
      <c r="AG674" s="62"/>
      <c r="AH674" s="89"/>
      <c r="AI674" s="89"/>
      <c r="AJ674" s="89"/>
      <c r="AK674" s="62"/>
      <c r="AL674" s="86"/>
      <c r="AM674" s="91"/>
      <c r="AN674" s="89"/>
      <c r="AO674" s="89"/>
      <c r="AP674" s="89"/>
      <c r="AQ674" s="89"/>
      <c r="AR674" s="91"/>
      <c r="AS674" s="91"/>
      <c r="AT674" s="94"/>
      <c r="AU674" s="91"/>
      <c r="AV674" s="91"/>
      <c r="AW674" s="123"/>
      <c r="AX674" s="62"/>
      <c r="AY674" s="62"/>
      <c r="AZ674" s="89"/>
      <c r="BA674" s="89"/>
      <c r="BB674" s="124"/>
      <c r="BC674" s="62"/>
      <c r="BD674" s="62"/>
      <c r="BE674" s="61"/>
      <c r="BF674" s="61"/>
      <c r="BG674" s="46"/>
      <c r="BH674" s="46"/>
      <c r="BI674" s="46"/>
      <c r="BJ674" s="46"/>
      <c r="BK674" s="46"/>
      <c r="BL674" s="46"/>
      <c r="CC674" s="62"/>
      <c r="CD674" s="62"/>
      <c r="CE674" s="62"/>
      <c r="CF674" s="124"/>
      <c r="CI674" s="91"/>
      <c r="CJ674" s="47"/>
      <c r="CK674" s="34"/>
      <c r="CL674" s="63"/>
      <c r="DV674" s="64"/>
    </row>
    <row r="675" spans="2:126" s="135" customFormat="1">
      <c r="B675" s="58"/>
      <c r="C675" s="58"/>
      <c r="D675" s="58"/>
      <c r="E675" s="58"/>
      <c r="F675" s="58"/>
      <c r="G675" s="58"/>
      <c r="J675" s="200"/>
      <c r="K675" s="200"/>
      <c r="L675" s="62"/>
      <c r="M675" s="62"/>
      <c r="N675" s="62"/>
      <c r="O675" s="62"/>
      <c r="P675" s="62"/>
      <c r="Q675" s="62"/>
      <c r="R675" s="62"/>
      <c r="S675" s="62"/>
      <c r="T675" s="62"/>
      <c r="U675" s="209"/>
      <c r="V675" s="209"/>
      <c r="W675" s="209"/>
      <c r="X675" s="209"/>
      <c r="Y675" s="209"/>
      <c r="Z675" s="209"/>
      <c r="AA675" s="209"/>
      <c r="AB675" s="86"/>
      <c r="AC675" s="86"/>
      <c r="AD675" s="86"/>
      <c r="AE675" s="86"/>
      <c r="AF675" s="86"/>
      <c r="AG675" s="62"/>
      <c r="AH675" s="89"/>
      <c r="AI675" s="89"/>
      <c r="AJ675" s="89"/>
      <c r="AK675" s="62"/>
      <c r="AL675" s="86"/>
      <c r="AM675" s="91"/>
      <c r="AN675" s="89"/>
      <c r="AO675" s="89"/>
      <c r="AP675" s="89"/>
      <c r="AQ675" s="89"/>
      <c r="AR675" s="91"/>
      <c r="AS675" s="91"/>
      <c r="AT675" s="94"/>
      <c r="AU675" s="91"/>
      <c r="AV675" s="91"/>
      <c r="AW675" s="123"/>
      <c r="AX675" s="62"/>
      <c r="AY675" s="62"/>
      <c r="AZ675" s="89"/>
      <c r="BA675" s="89"/>
      <c r="BB675" s="124"/>
      <c r="BC675" s="62"/>
      <c r="BD675" s="62"/>
      <c r="BE675" s="61"/>
      <c r="BF675" s="61"/>
      <c r="BG675" s="46"/>
      <c r="BH675" s="46"/>
      <c r="BI675" s="46"/>
      <c r="BJ675" s="46"/>
      <c r="BK675" s="46"/>
      <c r="BL675" s="46"/>
      <c r="CC675" s="62"/>
      <c r="CD675" s="62"/>
      <c r="CE675" s="62"/>
      <c r="CF675" s="124"/>
      <c r="CI675" s="91"/>
      <c r="CJ675" s="47"/>
      <c r="CK675" s="34"/>
      <c r="CL675" s="63"/>
      <c r="DV675" s="64"/>
    </row>
    <row r="676" spans="2:126" s="135" customFormat="1">
      <c r="B676" s="58"/>
      <c r="C676" s="58"/>
      <c r="D676" s="58"/>
      <c r="E676" s="58"/>
      <c r="F676" s="58"/>
      <c r="G676" s="58"/>
      <c r="J676" s="200"/>
      <c r="K676" s="200"/>
      <c r="L676" s="62"/>
      <c r="M676" s="62"/>
      <c r="N676" s="62"/>
      <c r="O676" s="62"/>
      <c r="P676" s="62"/>
      <c r="Q676" s="62"/>
      <c r="R676" s="62"/>
      <c r="S676" s="62"/>
      <c r="T676" s="62"/>
      <c r="U676" s="209"/>
      <c r="V676" s="209"/>
      <c r="W676" s="209"/>
      <c r="X676" s="209"/>
      <c r="Y676" s="209"/>
      <c r="Z676" s="209"/>
      <c r="AA676" s="209"/>
      <c r="AB676" s="86"/>
      <c r="AC676" s="86"/>
      <c r="AD676" s="86"/>
      <c r="AE676" s="86"/>
      <c r="AF676" s="86"/>
      <c r="AG676" s="62"/>
      <c r="AH676" s="89"/>
      <c r="AI676" s="89"/>
      <c r="AJ676" s="89"/>
      <c r="AK676" s="62"/>
      <c r="AL676" s="86"/>
      <c r="AM676" s="91"/>
      <c r="AN676" s="89"/>
      <c r="AO676" s="89"/>
      <c r="AP676" s="89"/>
      <c r="AQ676" s="89"/>
      <c r="AR676" s="91"/>
      <c r="AS676" s="91"/>
      <c r="AT676" s="94"/>
      <c r="AU676" s="91"/>
      <c r="AV676" s="91"/>
      <c r="AW676" s="123"/>
      <c r="AX676" s="62"/>
      <c r="AY676" s="62"/>
      <c r="AZ676" s="89"/>
      <c r="BA676" s="89"/>
      <c r="BB676" s="124"/>
      <c r="BC676" s="62"/>
      <c r="BD676" s="62"/>
      <c r="BE676" s="61"/>
      <c r="BF676" s="61"/>
      <c r="BG676" s="46"/>
      <c r="BH676" s="46"/>
      <c r="BI676" s="46"/>
      <c r="BJ676" s="46"/>
      <c r="BK676" s="46"/>
      <c r="BL676" s="46"/>
      <c r="CC676" s="62"/>
      <c r="CD676" s="62"/>
      <c r="CE676" s="62"/>
      <c r="CF676" s="124"/>
      <c r="CI676" s="91"/>
      <c r="CJ676" s="47"/>
      <c r="CK676" s="34"/>
      <c r="CL676" s="63"/>
      <c r="DV676" s="64"/>
    </row>
    <row r="677" spans="2:126" s="135" customFormat="1">
      <c r="B677" s="58"/>
      <c r="C677" s="58"/>
      <c r="D677" s="58"/>
      <c r="E677" s="58"/>
      <c r="F677" s="58"/>
      <c r="G677" s="58"/>
      <c r="J677" s="200"/>
      <c r="K677" s="200"/>
      <c r="L677" s="62"/>
      <c r="M677" s="62"/>
      <c r="N677" s="62"/>
      <c r="O677" s="62"/>
      <c r="P677" s="62"/>
      <c r="Q677" s="62"/>
      <c r="R677" s="62"/>
      <c r="S677" s="62"/>
      <c r="T677" s="62"/>
      <c r="U677" s="209"/>
      <c r="V677" s="209"/>
      <c r="W677" s="209"/>
      <c r="X677" s="209"/>
      <c r="Y677" s="209"/>
      <c r="Z677" s="209"/>
      <c r="AA677" s="209"/>
      <c r="AB677" s="86"/>
      <c r="AC677" s="86"/>
      <c r="AD677" s="86"/>
      <c r="AE677" s="86"/>
      <c r="AF677" s="86"/>
      <c r="AG677" s="62"/>
      <c r="AH677" s="89"/>
      <c r="AI677" s="89"/>
      <c r="AJ677" s="89"/>
      <c r="AK677" s="62"/>
      <c r="AL677" s="86"/>
      <c r="AM677" s="91"/>
      <c r="AN677" s="89"/>
      <c r="AO677" s="89"/>
      <c r="AP677" s="89"/>
      <c r="AQ677" s="89"/>
      <c r="AR677" s="91"/>
      <c r="AS677" s="91"/>
      <c r="AT677" s="94"/>
      <c r="AU677" s="91"/>
      <c r="AV677" s="91"/>
      <c r="AW677" s="123"/>
      <c r="AX677" s="62"/>
      <c r="AY677" s="62"/>
      <c r="AZ677" s="89"/>
      <c r="BA677" s="89"/>
      <c r="BB677" s="124"/>
      <c r="BC677" s="62"/>
      <c r="BD677" s="62"/>
      <c r="BE677" s="61"/>
      <c r="BF677" s="61"/>
      <c r="BG677" s="46"/>
      <c r="BH677" s="46"/>
      <c r="BI677" s="46"/>
      <c r="BJ677" s="46"/>
      <c r="BK677" s="46"/>
      <c r="BL677" s="46"/>
      <c r="CC677" s="62"/>
      <c r="CD677" s="62"/>
      <c r="CE677" s="62"/>
      <c r="CF677" s="124"/>
      <c r="CI677" s="91"/>
      <c r="CJ677" s="47"/>
      <c r="CK677" s="34"/>
      <c r="CL677" s="63"/>
      <c r="DV677" s="64"/>
    </row>
    <row r="678" spans="2:126" s="135" customFormat="1">
      <c r="B678" s="58"/>
      <c r="C678" s="58"/>
      <c r="D678" s="58"/>
      <c r="E678" s="58"/>
      <c r="F678" s="58"/>
      <c r="G678" s="58"/>
      <c r="J678" s="200"/>
      <c r="K678" s="200"/>
      <c r="L678" s="62"/>
      <c r="M678" s="62"/>
      <c r="N678" s="62"/>
      <c r="O678" s="62"/>
      <c r="P678" s="62"/>
      <c r="Q678" s="62"/>
      <c r="R678" s="62"/>
      <c r="S678" s="62"/>
      <c r="T678" s="62"/>
      <c r="U678" s="209"/>
      <c r="V678" s="209"/>
      <c r="W678" s="209"/>
      <c r="X678" s="209"/>
      <c r="Y678" s="209"/>
      <c r="Z678" s="209"/>
      <c r="AA678" s="209"/>
      <c r="AB678" s="86"/>
      <c r="AC678" s="86"/>
      <c r="AD678" s="86"/>
      <c r="AE678" s="86"/>
      <c r="AF678" s="86"/>
      <c r="AG678" s="62"/>
      <c r="AH678" s="89"/>
      <c r="AI678" s="89"/>
      <c r="AJ678" s="89"/>
      <c r="AK678" s="62"/>
      <c r="AL678" s="86"/>
      <c r="AM678" s="91"/>
      <c r="AN678" s="89"/>
      <c r="AO678" s="89"/>
      <c r="AP678" s="89"/>
      <c r="AQ678" s="89"/>
      <c r="AR678" s="91"/>
      <c r="AS678" s="91"/>
      <c r="AT678" s="94"/>
      <c r="AU678" s="91"/>
      <c r="AV678" s="91"/>
      <c r="AW678" s="123"/>
      <c r="AX678" s="62"/>
      <c r="AY678" s="62"/>
      <c r="AZ678" s="62"/>
      <c r="BA678" s="89"/>
      <c r="BB678" s="124"/>
      <c r="BC678" s="62"/>
      <c r="BD678" s="62"/>
      <c r="BE678" s="61"/>
      <c r="BF678" s="61"/>
      <c r="BG678" s="46"/>
      <c r="BH678" s="46"/>
      <c r="BI678" s="46"/>
      <c r="BJ678" s="46"/>
      <c r="BK678" s="46"/>
      <c r="BL678" s="46"/>
      <c r="CC678" s="62"/>
      <c r="CD678" s="62"/>
      <c r="CE678" s="62"/>
      <c r="CF678" s="124"/>
      <c r="CI678" s="91"/>
      <c r="CJ678" s="47"/>
      <c r="CK678" s="34"/>
      <c r="CL678" s="63"/>
      <c r="DV678" s="64"/>
    </row>
    <row r="679" spans="2:126" s="135" customFormat="1">
      <c r="B679" s="58"/>
      <c r="C679" s="58"/>
      <c r="D679" s="58"/>
      <c r="E679" s="58"/>
      <c r="F679" s="58"/>
      <c r="G679" s="58"/>
      <c r="J679" s="200"/>
      <c r="K679" s="200"/>
      <c r="L679" s="62"/>
      <c r="M679" s="62"/>
      <c r="N679" s="62"/>
      <c r="O679" s="62"/>
      <c r="P679" s="62"/>
      <c r="Q679" s="62"/>
      <c r="R679" s="62"/>
      <c r="S679" s="62"/>
      <c r="T679" s="62"/>
      <c r="U679" s="209"/>
      <c r="V679" s="209"/>
      <c r="W679" s="209"/>
      <c r="X679" s="209"/>
      <c r="Y679" s="209"/>
      <c r="Z679" s="209"/>
      <c r="AA679" s="209"/>
      <c r="AB679" s="86"/>
      <c r="AC679" s="86"/>
      <c r="AD679" s="86"/>
      <c r="AE679" s="86"/>
      <c r="AF679" s="86"/>
      <c r="AG679" s="62"/>
      <c r="AH679" s="89"/>
      <c r="AI679" s="89"/>
      <c r="AJ679" s="89"/>
      <c r="AK679" s="62"/>
      <c r="AL679" s="86"/>
      <c r="AM679" s="91"/>
      <c r="AN679" s="89"/>
      <c r="AO679" s="89"/>
      <c r="AP679" s="89"/>
      <c r="AQ679" s="89"/>
      <c r="AR679" s="91"/>
      <c r="AS679" s="91"/>
      <c r="AT679" s="94"/>
      <c r="AU679" s="91"/>
      <c r="AV679" s="91"/>
      <c r="AW679" s="123"/>
      <c r="AX679" s="62"/>
      <c r="AY679" s="62"/>
      <c r="AZ679" s="89"/>
      <c r="BA679" s="89"/>
      <c r="BB679" s="124"/>
      <c r="BC679" s="62"/>
      <c r="BD679" s="62"/>
      <c r="BE679" s="61"/>
      <c r="BF679" s="61"/>
      <c r="BG679" s="46"/>
      <c r="BH679" s="46"/>
      <c r="BI679" s="46"/>
      <c r="BJ679" s="46"/>
      <c r="BK679" s="46"/>
      <c r="BL679" s="46"/>
      <c r="CC679" s="62"/>
      <c r="CD679" s="62"/>
      <c r="CE679" s="62"/>
      <c r="CF679" s="124"/>
      <c r="CI679" s="91"/>
      <c r="CJ679" s="47"/>
      <c r="CK679" s="34"/>
      <c r="CL679" s="63"/>
      <c r="DV679" s="64"/>
    </row>
    <row r="680" spans="2:126" s="135" customFormat="1">
      <c r="B680" s="58"/>
      <c r="C680" s="58"/>
      <c r="D680" s="58"/>
      <c r="E680" s="58"/>
      <c r="F680" s="58"/>
      <c r="G680" s="58"/>
      <c r="J680" s="200"/>
      <c r="K680" s="200"/>
      <c r="L680" s="62"/>
      <c r="M680" s="62"/>
      <c r="N680" s="62"/>
      <c r="O680" s="62"/>
      <c r="P680" s="62"/>
      <c r="Q680" s="62"/>
      <c r="R680" s="62"/>
      <c r="S680" s="62"/>
      <c r="T680" s="62"/>
      <c r="U680" s="209"/>
      <c r="V680" s="209"/>
      <c r="W680" s="209"/>
      <c r="X680" s="209"/>
      <c r="Y680" s="209"/>
      <c r="Z680" s="209"/>
      <c r="AA680" s="209"/>
      <c r="AB680" s="86"/>
      <c r="AC680" s="86"/>
      <c r="AD680" s="86"/>
      <c r="AE680" s="86"/>
      <c r="AF680" s="86"/>
      <c r="AG680" s="62"/>
      <c r="AH680" s="89"/>
      <c r="AI680" s="89"/>
      <c r="AJ680" s="89"/>
      <c r="AK680" s="62"/>
      <c r="AL680" s="86"/>
      <c r="AM680" s="91"/>
      <c r="AN680" s="89"/>
      <c r="AO680" s="89"/>
      <c r="AP680" s="89"/>
      <c r="AQ680" s="89"/>
      <c r="AR680" s="91"/>
      <c r="AS680" s="91"/>
      <c r="AT680" s="94"/>
      <c r="AU680" s="91"/>
      <c r="AV680" s="91"/>
      <c r="AW680" s="123"/>
      <c r="AX680" s="62"/>
      <c r="AY680" s="62"/>
      <c r="AZ680" s="89"/>
      <c r="BA680" s="89"/>
      <c r="BB680" s="124"/>
      <c r="BC680" s="62"/>
      <c r="BD680" s="62"/>
      <c r="BE680" s="61"/>
      <c r="BF680" s="61"/>
      <c r="BG680" s="46"/>
      <c r="BH680" s="46"/>
      <c r="BI680" s="46"/>
      <c r="BJ680" s="46"/>
      <c r="BK680" s="46"/>
      <c r="BL680" s="46"/>
      <c r="CC680" s="62"/>
      <c r="CD680" s="62"/>
      <c r="CE680" s="62"/>
      <c r="CF680" s="124"/>
      <c r="CI680" s="91"/>
      <c r="CJ680" s="47"/>
      <c r="CK680" s="34"/>
      <c r="CL680" s="63"/>
      <c r="DV680" s="64"/>
    </row>
    <row r="681" spans="2:126" s="135" customFormat="1">
      <c r="B681" s="58"/>
      <c r="C681" s="58"/>
      <c r="D681" s="58"/>
      <c r="E681" s="58"/>
      <c r="F681" s="58"/>
      <c r="G681" s="58"/>
      <c r="J681" s="200"/>
      <c r="K681" s="200"/>
      <c r="L681" s="62"/>
      <c r="M681" s="62"/>
      <c r="N681" s="62"/>
      <c r="O681" s="62"/>
      <c r="P681" s="62"/>
      <c r="Q681" s="62"/>
      <c r="R681" s="62"/>
      <c r="S681" s="62"/>
      <c r="T681" s="62"/>
      <c r="U681" s="209"/>
      <c r="V681" s="209"/>
      <c r="W681" s="209"/>
      <c r="X681" s="209"/>
      <c r="Y681" s="209"/>
      <c r="Z681" s="209"/>
      <c r="AA681" s="209"/>
      <c r="AB681" s="86"/>
      <c r="AC681" s="86"/>
      <c r="AD681" s="86"/>
      <c r="AE681" s="86"/>
      <c r="AF681" s="86"/>
      <c r="AG681" s="62"/>
      <c r="AH681" s="89"/>
      <c r="AI681" s="89"/>
      <c r="AJ681" s="89"/>
      <c r="AK681" s="62"/>
      <c r="AL681" s="86"/>
      <c r="AM681" s="91"/>
      <c r="AN681" s="89"/>
      <c r="AO681" s="89"/>
      <c r="AP681" s="89"/>
      <c r="AQ681" s="89"/>
      <c r="AR681" s="91"/>
      <c r="AS681" s="91"/>
      <c r="AT681" s="94"/>
      <c r="AU681" s="91"/>
      <c r="AV681" s="91"/>
      <c r="AW681" s="123"/>
      <c r="AX681" s="62"/>
      <c r="AY681" s="62"/>
      <c r="AZ681" s="89"/>
      <c r="BA681" s="89"/>
      <c r="BB681" s="124"/>
      <c r="BC681" s="62"/>
      <c r="BD681" s="62"/>
      <c r="BE681" s="61"/>
      <c r="BF681" s="61"/>
      <c r="BG681" s="46"/>
      <c r="BH681" s="46"/>
      <c r="BI681" s="46"/>
      <c r="BJ681" s="46"/>
      <c r="BK681" s="46"/>
      <c r="BL681" s="46"/>
      <c r="CC681" s="62"/>
      <c r="CD681" s="62"/>
      <c r="CE681" s="62"/>
      <c r="CF681" s="124"/>
      <c r="CI681" s="91"/>
      <c r="CJ681" s="47"/>
      <c r="CK681" s="34"/>
      <c r="CL681" s="63"/>
      <c r="DV681" s="64"/>
    </row>
    <row r="682" spans="2:126" s="135" customFormat="1">
      <c r="B682" s="58"/>
      <c r="C682" s="58"/>
      <c r="D682" s="58"/>
      <c r="E682" s="58"/>
      <c r="F682" s="58"/>
      <c r="G682" s="58"/>
      <c r="J682" s="200"/>
      <c r="K682" s="200"/>
      <c r="L682" s="62"/>
      <c r="M682" s="62"/>
      <c r="N682" s="62"/>
      <c r="O682" s="62"/>
      <c r="P682" s="62"/>
      <c r="Q682" s="62"/>
      <c r="R682" s="62"/>
      <c r="S682" s="62"/>
      <c r="T682" s="62"/>
      <c r="U682" s="209"/>
      <c r="V682" s="209"/>
      <c r="W682" s="209"/>
      <c r="X682" s="209"/>
      <c r="Y682" s="209"/>
      <c r="Z682" s="209"/>
      <c r="AA682" s="209"/>
      <c r="AB682" s="86"/>
      <c r="AC682" s="86"/>
      <c r="AD682" s="86"/>
      <c r="AE682" s="86"/>
      <c r="AF682" s="86"/>
      <c r="AG682" s="62"/>
      <c r="AH682" s="89"/>
      <c r="AI682" s="89"/>
      <c r="AJ682" s="89"/>
      <c r="AK682" s="62"/>
      <c r="AL682" s="86"/>
      <c r="AM682" s="91"/>
      <c r="AN682" s="89"/>
      <c r="AO682" s="89"/>
      <c r="AP682" s="89"/>
      <c r="AQ682" s="89"/>
      <c r="AR682" s="91"/>
      <c r="AS682" s="91"/>
      <c r="AT682" s="94"/>
      <c r="AU682" s="91"/>
      <c r="AV682" s="91"/>
      <c r="AW682" s="123"/>
      <c r="AX682" s="62"/>
      <c r="AY682" s="62"/>
      <c r="AZ682" s="89"/>
      <c r="BA682" s="89"/>
      <c r="BB682" s="124"/>
      <c r="BC682" s="62"/>
      <c r="BD682" s="62"/>
      <c r="BE682" s="61"/>
      <c r="BF682" s="61"/>
      <c r="BG682" s="46"/>
      <c r="BH682" s="46"/>
      <c r="BI682" s="46"/>
      <c r="BJ682" s="46"/>
      <c r="BK682" s="46"/>
      <c r="BL682" s="46"/>
      <c r="CC682" s="62"/>
      <c r="CD682" s="62"/>
      <c r="CE682" s="62"/>
      <c r="CF682" s="124"/>
      <c r="CI682" s="91"/>
      <c r="CJ682" s="47"/>
      <c r="CK682" s="34"/>
      <c r="CL682" s="63"/>
      <c r="DV682" s="64"/>
    </row>
    <row r="683" spans="2:126" s="135" customFormat="1">
      <c r="B683" s="58"/>
      <c r="C683" s="58"/>
      <c r="D683" s="58"/>
      <c r="E683" s="58"/>
      <c r="F683" s="58"/>
      <c r="G683" s="58"/>
      <c r="J683" s="200"/>
      <c r="K683" s="200"/>
      <c r="L683" s="62"/>
      <c r="M683" s="62"/>
      <c r="N683" s="62"/>
      <c r="O683" s="62"/>
      <c r="P683" s="62"/>
      <c r="Q683" s="62"/>
      <c r="R683" s="62"/>
      <c r="S683" s="62"/>
      <c r="T683" s="62"/>
      <c r="U683" s="209"/>
      <c r="V683" s="209"/>
      <c r="W683" s="209"/>
      <c r="X683" s="209"/>
      <c r="Y683" s="209"/>
      <c r="Z683" s="209"/>
      <c r="AA683" s="209"/>
      <c r="AB683" s="86"/>
      <c r="AC683" s="86"/>
      <c r="AD683" s="86"/>
      <c r="AE683" s="86"/>
      <c r="AF683" s="86"/>
      <c r="AG683" s="62"/>
      <c r="AH683" s="89"/>
      <c r="AI683" s="89"/>
      <c r="AJ683" s="89"/>
      <c r="AK683" s="62"/>
      <c r="AL683" s="86"/>
      <c r="AM683" s="91"/>
      <c r="AN683" s="89"/>
      <c r="AO683" s="89"/>
      <c r="AP683" s="89"/>
      <c r="AQ683" s="89"/>
      <c r="AR683" s="91"/>
      <c r="AS683" s="91"/>
      <c r="AT683" s="94"/>
      <c r="AU683" s="91"/>
      <c r="AV683" s="91"/>
      <c r="AW683" s="123"/>
      <c r="AX683" s="62"/>
      <c r="AY683" s="62"/>
      <c r="AZ683" s="89"/>
      <c r="BA683" s="89"/>
      <c r="BB683" s="124"/>
      <c r="BC683" s="62"/>
      <c r="BD683" s="62"/>
      <c r="BE683" s="61"/>
      <c r="BF683" s="61"/>
      <c r="BG683" s="46"/>
      <c r="BH683" s="46"/>
      <c r="BI683" s="46"/>
      <c r="BJ683" s="46"/>
      <c r="BK683" s="46"/>
      <c r="BL683" s="46"/>
      <c r="CC683" s="62"/>
      <c r="CD683" s="62"/>
      <c r="CE683" s="62"/>
      <c r="CF683" s="124"/>
      <c r="CI683" s="91"/>
      <c r="CJ683" s="47"/>
      <c r="CK683" s="34"/>
      <c r="CL683" s="63"/>
      <c r="DV683" s="64"/>
    </row>
    <row r="684" spans="2:126" s="135" customFormat="1">
      <c r="B684" s="58"/>
      <c r="C684" s="58"/>
      <c r="D684" s="58"/>
      <c r="E684" s="58"/>
      <c r="F684" s="58"/>
      <c r="G684" s="58"/>
      <c r="J684" s="200"/>
      <c r="K684" s="200"/>
      <c r="L684" s="62"/>
      <c r="M684" s="62"/>
      <c r="N684" s="62"/>
      <c r="O684" s="62"/>
      <c r="P684" s="62"/>
      <c r="Q684" s="62"/>
      <c r="R684" s="62"/>
      <c r="S684" s="62"/>
      <c r="T684" s="62"/>
      <c r="U684" s="209"/>
      <c r="V684" s="209"/>
      <c r="W684" s="209"/>
      <c r="X684" s="209"/>
      <c r="Y684" s="209"/>
      <c r="Z684" s="209"/>
      <c r="AA684" s="209"/>
      <c r="AB684" s="86"/>
      <c r="AC684" s="86"/>
      <c r="AD684" s="86"/>
      <c r="AE684" s="86"/>
      <c r="AF684" s="86"/>
      <c r="AG684" s="62"/>
      <c r="AH684" s="89"/>
      <c r="AI684" s="89"/>
      <c r="AJ684" s="89"/>
      <c r="AK684" s="62"/>
      <c r="AL684" s="86"/>
      <c r="AM684" s="91"/>
      <c r="AN684" s="89"/>
      <c r="AO684" s="89"/>
      <c r="AP684" s="89"/>
      <c r="AQ684" s="89"/>
      <c r="AR684" s="91"/>
      <c r="AS684" s="91"/>
      <c r="AT684" s="94"/>
      <c r="AU684" s="91"/>
      <c r="AV684" s="91"/>
      <c r="AW684" s="123"/>
      <c r="AX684" s="62"/>
      <c r="AY684" s="62"/>
      <c r="AZ684" s="89"/>
      <c r="BA684" s="89"/>
      <c r="BB684" s="124"/>
      <c r="BC684" s="62"/>
      <c r="BD684" s="62"/>
      <c r="BE684" s="61"/>
      <c r="BF684" s="61"/>
      <c r="BG684" s="46"/>
      <c r="BH684" s="46"/>
      <c r="BI684" s="46"/>
      <c r="BJ684" s="46"/>
      <c r="BK684" s="46"/>
      <c r="BL684" s="46"/>
      <c r="CC684" s="62"/>
      <c r="CD684" s="62"/>
      <c r="CE684" s="62"/>
      <c r="CF684" s="124"/>
      <c r="CI684" s="91"/>
      <c r="CJ684" s="47"/>
      <c r="CK684" s="34"/>
      <c r="CL684" s="63"/>
      <c r="DV684" s="64"/>
    </row>
    <row r="685" spans="2:126" s="135" customFormat="1">
      <c r="B685" s="58"/>
      <c r="C685" s="58"/>
      <c r="D685" s="58"/>
      <c r="E685" s="58"/>
      <c r="F685" s="58"/>
      <c r="G685" s="58"/>
      <c r="J685" s="200"/>
      <c r="K685" s="200"/>
      <c r="L685" s="62"/>
      <c r="M685" s="62"/>
      <c r="N685" s="62"/>
      <c r="O685" s="62"/>
      <c r="P685" s="62"/>
      <c r="Q685" s="62"/>
      <c r="R685" s="62"/>
      <c r="S685" s="62"/>
      <c r="T685" s="62"/>
      <c r="U685" s="209"/>
      <c r="V685" s="209"/>
      <c r="W685" s="209"/>
      <c r="X685" s="209"/>
      <c r="Y685" s="209"/>
      <c r="Z685" s="209"/>
      <c r="AA685" s="209"/>
      <c r="AB685" s="86"/>
      <c r="AC685" s="86"/>
      <c r="AD685" s="86"/>
      <c r="AE685" s="86"/>
      <c r="AF685" s="86"/>
      <c r="AG685" s="62"/>
      <c r="AH685" s="89"/>
      <c r="AI685" s="89"/>
      <c r="AJ685" s="89"/>
      <c r="AK685" s="62"/>
      <c r="AL685" s="86"/>
      <c r="AM685" s="91"/>
      <c r="AN685" s="89"/>
      <c r="AO685" s="89"/>
      <c r="AP685" s="89"/>
      <c r="AQ685" s="89"/>
      <c r="AR685" s="91"/>
      <c r="AS685" s="91"/>
      <c r="AT685" s="94"/>
      <c r="AU685" s="91"/>
      <c r="AV685" s="91"/>
      <c r="AW685" s="123"/>
      <c r="AX685" s="62"/>
      <c r="AY685" s="62"/>
      <c r="AZ685" s="89"/>
      <c r="BA685" s="89"/>
      <c r="BB685" s="124"/>
      <c r="BC685" s="62"/>
      <c r="BD685" s="62"/>
      <c r="BE685" s="61"/>
      <c r="BF685" s="61"/>
      <c r="BG685" s="46"/>
      <c r="BH685" s="46"/>
      <c r="BI685" s="46"/>
      <c r="BJ685" s="46"/>
      <c r="BK685" s="46"/>
      <c r="BL685" s="46"/>
      <c r="CC685" s="62"/>
      <c r="CD685" s="62"/>
      <c r="CE685" s="62"/>
      <c r="CF685" s="124"/>
      <c r="CI685" s="91"/>
      <c r="CJ685" s="47"/>
      <c r="CK685" s="34"/>
      <c r="CL685" s="63"/>
      <c r="DV685" s="64"/>
    </row>
    <row r="686" spans="2:126" s="135" customFormat="1">
      <c r="B686" s="58"/>
      <c r="C686" s="58"/>
      <c r="D686" s="58"/>
      <c r="E686" s="58"/>
      <c r="F686" s="58"/>
      <c r="G686" s="58"/>
      <c r="J686" s="200"/>
      <c r="K686" s="200"/>
      <c r="L686" s="62"/>
      <c r="M686" s="62"/>
      <c r="N686" s="62"/>
      <c r="O686" s="62"/>
      <c r="P686" s="62"/>
      <c r="Q686" s="62"/>
      <c r="R686" s="62"/>
      <c r="S686" s="62"/>
      <c r="T686" s="62"/>
      <c r="U686" s="209"/>
      <c r="V686" s="209"/>
      <c r="W686" s="209"/>
      <c r="X686" s="209"/>
      <c r="Y686" s="209"/>
      <c r="Z686" s="209"/>
      <c r="AA686" s="209"/>
      <c r="AB686" s="86"/>
      <c r="AC686" s="86"/>
      <c r="AD686" s="86"/>
      <c r="AE686" s="86"/>
      <c r="AF686" s="86"/>
      <c r="AG686" s="62"/>
      <c r="AH686" s="89"/>
      <c r="AI686" s="89"/>
      <c r="AJ686" s="89"/>
      <c r="AK686" s="62"/>
      <c r="AL686" s="86"/>
      <c r="AM686" s="91"/>
      <c r="AN686" s="89"/>
      <c r="AO686" s="89"/>
      <c r="AP686" s="89"/>
      <c r="AQ686" s="89"/>
      <c r="AR686" s="91"/>
      <c r="AS686" s="91"/>
      <c r="AT686" s="94"/>
      <c r="AU686" s="91"/>
      <c r="AV686" s="91"/>
      <c r="AW686" s="123"/>
      <c r="AX686" s="62"/>
      <c r="AY686" s="62"/>
      <c r="AZ686" s="89"/>
      <c r="BA686" s="89"/>
      <c r="BB686" s="124"/>
      <c r="BC686" s="62"/>
      <c r="BD686" s="62"/>
      <c r="BE686" s="61"/>
      <c r="BF686" s="61"/>
      <c r="BG686" s="46"/>
      <c r="BH686" s="46"/>
      <c r="BI686" s="46"/>
      <c r="BJ686" s="46"/>
      <c r="BK686" s="46"/>
      <c r="BL686" s="46"/>
      <c r="CC686" s="62"/>
      <c r="CD686" s="62"/>
      <c r="CE686" s="62"/>
      <c r="CF686" s="124"/>
      <c r="CI686" s="91"/>
      <c r="CJ686" s="47"/>
      <c r="CK686" s="34"/>
      <c r="CL686" s="63"/>
      <c r="DV686" s="64"/>
    </row>
    <row r="687" spans="2:126" s="135" customFormat="1">
      <c r="B687" s="58"/>
      <c r="C687" s="58"/>
      <c r="D687" s="58"/>
      <c r="E687" s="58"/>
      <c r="F687" s="58"/>
      <c r="G687" s="58"/>
      <c r="J687" s="200"/>
      <c r="K687" s="200"/>
      <c r="L687" s="62"/>
      <c r="M687" s="62"/>
      <c r="N687" s="62"/>
      <c r="O687" s="62"/>
      <c r="P687" s="62"/>
      <c r="Q687" s="62"/>
      <c r="R687" s="62"/>
      <c r="S687" s="62"/>
      <c r="T687" s="62"/>
      <c r="U687" s="209"/>
      <c r="V687" s="209"/>
      <c r="W687" s="209"/>
      <c r="X687" s="209"/>
      <c r="Y687" s="209"/>
      <c r="Z687" s="209"/>
      <c r="AA687" s="209"/>
      <c r="AB687" s="86"/>
      <c r="AC687" s="86"/>
      <c r="AD687" s="86"/>
      <c r="AE687" s="86"/>
      <c r="AF687" s="86"/>
      <c r="AG687" s="62"/>
      <c r="AH687" s="89"/>
      <c r="AI687" s="89"/>
      <c r="AJ687" s="89"/>
      <c r="AK687" s="62"/>
      <c r="AL687" s="86"/>
      <c r="AM687" s="91"/>
      <c r="AN687" s="89"/>
      <c r="AO687" s="89"/>
      <c r="AP687" s="89"/>
      <c r="AQ687" s="89"/>
      <c r="AR687" s="91"/>
      <c r="AS687" s="91"/>
      <c r="AT687" s="94"/>
      <c r="AU687" s="91"/>
      <c r="AV687" s="91"/>
      <c r="AW687" s="123"/>
      <c r="AX687" s="62"/>
      <c r="AY687" s="62"/>
      <c r="AZ687" s="89"/>
      <c r="BA687" s="89"/>
      <c r="BB687" s="124"/>
      <c r="BC687" s="62"/>
      <c r="BD687" s="62"/>
      <c r="BE687" s="61"/>
      <c r="BF687" s="61"/>
      <c r="BG687" s="46"/>
      <c r="BH687" s="46"/>
      <c r="BI687" s="46"/>
      <c r="BJ687" s="46"/>
      <c r="BK687" s="46"/>
      <c r="BL687" s="46"/>
      <c r="CC687" s="62"/>
      <c r="CD687" s="62"/>
      <c r="CE687" s="62"/>
      <c r="CF687" s="124"/>
      <c r="CI687" s="91"/>
      <c r="CJ687" s="47"/>
      <c r="CK687" s="34"/>
      <c r="CL687" s="63"/>
      <c r="DV687" s="64"/>
    </row>
    <row r="688" spans="2:126" s="135" customFormat="1">
      <c r="B688" s="58"/>
      <c r="C688" s="58"/>
      <c r="D688" s="58"/>
      <c r="E688" s="58"/>
      <c r="F688" s="58"/>
      <c r="G688" s="58"/>
      <c r="J688" s="200"/>
      <c r="K688" s="200"/>
      <c r="L688" s="62"/>
      <c r="M688" s="62"/>
      <c r="N688" s="62"/>
      <c r="O688" s="62"/>
      <c r="P688" s="62"/>
      <c r="Q688" s="62"/>
      <c r="R688" s="62"/>
      <c r="S688" s="62"/>
      <c r="T688" s="62"/>
      <c r="U688" s="209"/>
      <c r="V688" s="209"/>
      <c r="W688" s="209"/>
      <c r="X688" s="209"/>
      <c r="Y688" s="209"/>
      <c r="Z688" s="209"/>
      <c r="AA688" s="209"/>
      <c r="AB688" s="86"/>
      <c r="AC688" s="86"/>
      <c r="AD688" s="86"/>
      <c r="AE688" s="86"/>
      <c r="AF688" s="86"/>
      <c r="AG688" s="62"/>
      <c r="AH688" s="89"/>
      <c r="AI688" s="89"/>
      <c r="AJ688" s="89"/>
      <c r="AK688" s="62"/>
      <c r="AL688" s="86"/>
      <c r="AM688" s="91"/>
      <c r="AN688" s="89"/>
      <c r="AO688" s="89"/>
      <c r="AP688" s="89"/>
      <c r="AQ688" s="89"/>
      <c r="AR688" s="91"/>
      <c r="AS688" s="91"/>
      <c r="AT688" s="94"/>
      <c r="AU688" s="91"/>
      <c r="AV688" s="91"/>
      <c r="AW688" s="123"/>
      <c r="AX688" s="62"/>
      <c r="AY688" s="62"/>
      <c r="AZ688" s="89"/>
      <c r="BA688" s="89"/>
      <c r="BB688" s="124"/>
      <c r="BC688" s="62"/>
      <c r="BD688" s="62"/>
      <c r="BE688" s="61"/>
      <c r="BF688" s="61"/>
      <c r="BG688" s="46"/>
      <c r="BH688" s="46"/>
      <c r="BI688" s="46"/>
      <c r="BJ688" s="46"/>
      <c r="BK688" s="46"/>
      <c r="BL688" s="46"/>
      <c r="CC688" s="62"/>
      <c r="CD688" s="62"/>
      <c r="CE688" s="62"/>
      <c r="CF688" s="124"/>
      <c r="CI688" s="91"/>
      <c r="CJ688" s="47"/>
      <c r="CK688" s="34"/>
      <c r="CL688" s="63"/>
      <c r="DV688" s="64"/>
    </row>
    <row r="689" spans="2:126" s="135" customFormat="1">
      <c r="B689" s="58"/>
      <c r="C689" s="58"/>
      <c r="D689" s="58"/>
      <c r="E689" s="58"/>
      <c r="F689" s="58"/>
      <c r="G689" s="58"/>
      <c r="J689" s="200"/>
      <c r="K689" s="200"/>
      <c r="L689" s="62"/>
      <c r="M689" s="62"/>
      <c r="N689" s="62"/>
      <c r="O689" s="62"/>
      <c r="P689" s="62"/>
      <c r="Q689" s="62"/>
      <c r="R689" s="62"/>
      <c r="S689" s="62"/>
      <c r="T689" s="62"/>
      <c r="U689" s="209"/>
      <c r="V689" s="209"/>
      <c r="W689" s="209"/>
      <c r="X689" s="209"/>
      <c r="Y689" s="209"/>
      <c r="Z689" s="209"/>
      <c r="AA689" s="209"/>
      <c r="AB689" s="86"/>
      <c r="AC689" s="86"/>
      <c r="AD689" s="86"/>
      <c r="AE689" s="86"/>
      <c r="AF689" s="86"/>
      <c r="AG689" s="62"/>
      <c r="AH689" s="89"/>
      <c r="AI689" s="89"/>
      <c r="AJ689" s="89"/>
      <c r="AK689" s="62"/>
      <c r="AL689" s="86"/>
      <c r="AM689" s="91"/>
      <c r="AN689" s="89"/>
      <c r="AO689" s="89"/>
      <c r="AP689" s="89"/>
      <c r="AQ689" s="89"/>
      <c r="AR689" s="91"/>
      <c r="AS689" s="91"/>
      <c r="AT689" s="94"/>
      <c r="AU689" s="91"/>
      <c r="AV689" s="91"/>
      <c r="AW689" s="123"/>
      <c r="AX689" s="62"/>
      <c r="AY689" s="62"/>
      <c r="AZ689" s="89"/>
      <c r="BA689" s="89"/>
      <c r="BB689" s="124"/>
      <c r="BC689" s="62"/>
      <c r="BD689" s="62"/>
      <c r="BE689" s="61"/>
      <c r="BF689" s="61"/>
      <c r="BG689" s="46"/>
      <c r="BH689" s="46"/>
      <c r="BI689" s="46"/>
      <c r="BJ689" s="46"/>
      <c r="BK689" s="46"/>
      <c r="BL689" s="46"/>
      <c r="CC689" s="62"/>
      <c r="CD689" s="62"/>
      <c r="CE689" s="62"/>
      <c r="CF689" s="124"/>
      <c r="CI689" s="91"/>
      <c r="CJ689" s="47"/>
      <c r="CK689" s="34"/>
      <c r="CL689" s="63"/>
      <c r="DV689" s="64"/>
    </row>
    <row r="690" spans="2:126" s="135" customFormat="1">
      <c r="B690" s="58"/>
      <c r="C690" s="58"/>
      <c r="D690" s="58"/>
      <c r="E690" s="58"/>
      <c r="F690" s="58"/>
      <c r="G690" s="58"/>
      <c r="J690" s="200"/>
      <c r="K690" s="200"/>
      <c r="L690" s="62"/>
      <c r="M690" s="62"/>
      <c r="N690" s="62"/>
      <c r="O690" s="62"/>
      <c r="P690" s="62"/>
      <c r="Q690" s="62"/>
      <c r="R690" s="62"/>
      <c r="S690" s="62"/>
      <c r="T690" s="62"/>
      <c r="U690" s="209"/>
      <c r="V690" s="209"/>
      <c r="W690" s="209"/>
      <c r="X690" s="209"/>
      <c r="Y690" s="209"/>
      <c r="Z690" s="209"/>
      <c r="AA690" s="209"/>
      <c r="AB690" s="86"/>
      <c r="AC690" s="86"/>
      <c r="AD690" s="86"/>
      <c r="AE690" s="86"/>
      <c r="AF690" s="86"/>
      <c r="AG690" s="62"/>
      <c r="AH690" s="89"/>
      <c r="AI690" s="89"/>
      <c r="AJ690" s="89"/>
      <c r="AK690" s="62"/>
      <c r="AL690" s="86"/>
      <c r="AM690" s="91"/>
      <c r="AN690" s="89"/>
      <c r="AO690" s="89"/>
      <c r="AP690" s="89"/>
      <c r="AQ690" s="89"/>
      <c r="AR690" s="91"/>
      <c r="AS690" s="91"/>
      <c r="AT690" s="94"/>
      <c r="AU690" s="91"/>
      <c r="AV690" s="91"/>
      <c r="AW690" s="123"/>
      <c r="AX690" s="62"/>
      <c r="AY690" s="62"/>
      <c r="AZ690" s="89"/>
      <c r="BA690" s="89"/>
      <c r="BB690" s="124"/>
      <c r="BC690" s="62"/>
      <c r="BD690" s="62"/>
      <c r="BE690" s="61"/>
      <c r="BF690" s="61"/>
      <c r="BG690" s="46"/>
      <c r="BH690" s="46"/>
      <c r="BI690" s="46"/>
      <c r="BJ690" s="46"/>
      <c r="BK690" s="46"/>
      <c r="BL690" s="46"/>
      <c r="CC690" s="62"/>
      <c r="CD690" s="62"/>
      <c r="CE690" s="62"/>
      <c r="CF690" s="124"/>
      <c r="CI690" s="91"/>
      <c r="CJ690" s="47"/>
      <c r="CK690" s="34"/>
      <c r="CL690" s="63"/>
      <c r="DV690" s="64"/>
    </row>
    <row r="691" spans="2:126" s="135" customFormat="1">
      <c r="B691" s="58"/>
      <c r="C691" s="58"/>
      <c r="D691" s="58"/>
      <c r="E691" s="58"/>
      <c r="F691" s="58"/>
      <c r="G691" s="58"/>
      <c r="J691" s="200"/>
      <c r="K691" s="200"/>
      <c r="L691" s="62"/>
      <c r="M691" s="62"/>
      <c r="N691" s="62"/>
      <c r="O691" s="62"/>
      <c r="P691" s="62"/>
      <c r="Q691" s="62"/>
      <c r="R691" s="62"/>
      <c r="S691" s="62"/>
      <c r="T691" s="62"/>
      <c r="U691" s="209"/>
      <c r="V691" s="209"/>
      <c r="W691" s="209"/>
      <c r="X691" s="209"/>
      <c r="Y691" s="209"/>
      <c r="Z691" s="209"/>
      <c r="AA691" s="209"/>
      <c r="AB691" s="86"/>
      <c r="AC691" s="86"/>
      <c r="AD691" s="86"/>
      <c r="AE691" s="86"/>
      <c r="AF691" s="86"/>
      <c r="AG691" s="62"/>
      <c r="AH691" s="89"/>
      <c r="AI691" s="89"/>
      <c r="AJ691" s="89"/>
      <c r="AK691" s="62"/>
      <c r="AL691" s="86"/>
      <c r="AM691" s="91"/>
      <c r="AN691" s="89"/>
      <c r="AO691" s="89"/>
      <c r="AP691" s="89"/>
      <c r="AQ691" s="89"/>
      <c r="AR691" s="91"/>
      <c r="AS691" s="91"/>
      <c r="AT691" s="94"/>
      <c r="AU691" s="91"/>
      <c r="AV691" s="91"/>
      <c r="AW691" s="123"/>
      <c r="AX691" s="62"/>
      <c r="AY691" s="62"/>
      <c r="AZ691" s="89"/>
      <c r="BA691" s="89"/>
      <c r="BB691" s="124"/>
      <c r="BC691" s="62"/>
      <c r="BD691" s="62"/>
      <c r="BE691" s="61"/>
      <c r="BF691" s="61"/>
      <c r="BG691" s="46"/>
      <c r="BH691" s="46"/>
      <c r="BI691" s="46"/>
      <c r="BJ691" s="46"/>
      <c r="BK691" s="46"/>
      <c r="BL691" s="46"/>
      <c r="CC691" s="62"/>
      <c r="CD691" s="62"/>
      <c r="CE691" s="62"/>
      <c r="CF691" s="124"/>
      <c r="CI691" s="91"/>
      <c r="CJ691" s="47"/>
      <c r="CK691" s="34"/>
      <c r="CL691" s="63"/>
      <c r="DV691" s="64"/>
    </row>
    <row r="692" spans="2:126" s="135" customFormat="1">
      <c r="B692" s="58"/>
      <c r="C692" s="58"/>
      <c r="D692" s="58"/>
      <c r="E692" s="58"/>
      <c r="F692" s="58"/>
      <c r="G692" s="58"/>
      <c r="J692" s="200"/>
      <c r="K692" s="200"/>
      <c r="L692" s="62"/>
      <c r="M692" s="62"/>
      <c r="N692" s="62"/>
      <c r="O692" s="62"/>
      <c r="P692" s="62"/>
      <c r="Q692" s="62"/>
      <c r="R692" s="62"/>
      <c r="S692" s="62"/>
      <c r="T692" s="62"/>
      <c r="U692" s="209"/>
      <c r="V692" s="209"/>
      <c r="W692" s="209"/>
      <c r="X692" s="209"/>
      <c r="Y692" s="209"/>
      <c r="Z692" s="209"/>
      <c r="AA692" s="209"/>
      <c r="AB692" s="86"/>
      <c r="AC692" s="86"/>
      <c r="AD692" s="86"/>
      <c r="AE692" s="86"/>
      <c r="AF692" s="86"/>
      <c r="AG692" s="62"/>
      <c r="AH692" s="89"/>
      <c r="AI692" s="89"/>
      <c r="AJ692" s="89"/>
      <c r="AK692" s="62"/>
      <c r="AL692" s="86"/>
      <c r="AM692" s="91"/>
      <c r="AN692" s="89"/>
      <c r="AO692" s="89"/>
      <c r="AP692" s="89"/>
      <c r="AQ692" s="89"/>
      <c r="AR692" s="91"/>
      <c r="AS692" s="91"/>
      <c r="AT692" s="94"/>
      <c r="AU692" s="91"/>
      <c r="AV692" s="91"/>
      <c r="AW692" s="123"/>
      <c r="AX692" s="62"/>
      <c r="AY692" s="62"/>
      <c r="AZ692" s="89"/>
      <c r="BA692" s="89"/>
      <c r="BB692" s="124"/>
      <c r="BC692" s="62"/>
      <c r="BD692" s="62"/>
      <c r="BE692" s="61"/>
      <c r="BF692" s="61"/>
      <c r="BG692" s="46"/>
      <c r="BH692" s="46"/>
      <c r="BI692" s="46"/>
      <c r="BJ692" s="46"/>
      <c r="BK692" s="46"/>
      <c r="BL692" s="46"/>
      <c r="CC692" s="62"/>
      <c r="CD692" s="62"/>
      <c r="CE692" s="62"/>
      <c r="CF692" s="124"/>
      <c r="CI692" s="91"/>
      <c r="CJ692" s="47"/>
      <c r="CK692" s="34"/>
      <c r="CL692" s="63"/>
      <c r="DV692" s="64"/>
    </row>
    <row r="693" spans="2:126" s="135" customFormat="1">
      <c r="B693" s="58"/>
      <c r="C693" s="58"/>
      <c r="D693" s="58"/>
      <c r="E693" s="58"/>
      <c r="F693" s="58"/>
      <c r="G693" s="58"/>
      <c r="J693" s="200"/>
      <c r="K693" s="200"/>
      <c r="L693" s="62"/>
      <c r="M693" s="62"/>
      <c r="N693" s="62"/>
      <c r="O693" s="62"/>
      <c r="P693" s="62"/>
      <c r="Q693" s="62"/>
      <c r="R693" s="62"/>
      <c r="S693" s="62"/>
      <c r="T693" s="62"/>
      <c r="U693" s="209"/>
      <c r="V693" s="209"/>
      <c r="W693" s="209"/>
      <c r="X693" s="209"/>
      <c r="Y693" s="209"/>
      <c r="Z693" s="209"/>
      <c r="AA693" s="209"/>
      <c r="AB693" s="86"/>
      <c r="AC693" s="86"/>
      <c r="AD693" s="86"/>
      <c r="AE693" s="86"/>
      <c r="AF693" s="86"/>
      <c r="AG693" s="62"/>
      <c r="AH693" s="89"/>
      <c r="AI693" s="89"/>
      <c r="AJ693" s="89"/>
      <c r="AK693" s="62"/>
      <c r="AL693" s="86"/>
      <c r="AM693" s="91"/>
      <c r="AN693" s="89"/>
      <c r="AO693" s="89"/>
      <c r="AP693" s="89"/>
      <c r="AQ693" s="89"/>
      <c r="AR693" s="91"/>
      <c r="AS693" s="91"/>
      <c r="AT693" s="94"/>
      <c r="AU693" s="91"/>
      <c r="AV693" s="91"/>
      <c r="AW693" s="123"/>
      <c r="AX693" s="62"/>
      <c r="AY693" s="62"/>
      <c r="AZ693" s="89"/>
      <c r="BA693" s="89"/>
      <c r="BB693" s="124"/>
      <c r="BC693" s="62"/>
      <c r="BD693" s="62"/>
      <c r="BE693" s="61"/>
      <c r="BF693" s="61"/>
      <c r="BG693" s="46"/>
      <c r="BH693" s="46"/>
      <c r="BI693" s="46"/>
      <c r="BJ693" s="46"/>
      <c r="BK693" s="46"/>
      <c r="BL693" s="46"/>
      <c r="CC693" s="62"/>
      <c r="CD693" s="62"/>
      <c r="CE693" s="62"/>
      <c r="CF693" s="124"/>
      <c r="CI693" s="91"/>
      <c r="CJ693" s="47"/>
      <c r="CK693" s="34"/>
      <c r="CL693" s="63"/>
      <c r="DV693" s="64"/>
    </row>
    <row r="694" spans="2:126" s="135" customFormat="1">
      <c r="B694" s="58"/>
      <c r="C694" s="58"/>
      <c r="D694" s="58"/>
      <c r="E694" s="58"/>
      <c r="F694" s="58"/>
      <c r="G694" s="58"/>
      <c r="J694" s="200"/>
      <c r="K694" s="200"/>
      <c r="L694" s="62"/>
      <c r="M694" s="62"/>
      <c r="N694" s="62"/>
      <c r="O694" s="62"/>
      <c r="P694" s="62"/>
      <c r="Q694" s="62"/>
      <c r="R694" s="62"/>
      <c r="S694" s="62"/>
      <c r="T694" s="62"/>
      <c r="U694" s="209"/>
      <c r="V694" s="209"/>
      <c r="W694" s="209"/>
      <c r="X694" s="209"/>
      <c r="Y694" s="209"/>
      <c r="Z694" s="209"/>
      <c r="AA694" s="209"/>
      <c r="AB694" s="86"/>
      <c r="AC694" s="86"/>
      <c r="AD694" s="86"/>
      <c r="AE694" s="86"/>
      <c r="AF694" s="86"/>
      <c r="AG694" s="62"/>
      <c r="AH694" s="89"/>
      <c r="AI694" s="89"/>
      <c r="AJ694" s="89"/>
      <c r="AK694" s="62"/>
      <c r="AL694" s="86"/>
      <c r="AM694" s="91"/>
      <c r="AN694" s="89"/>
      <c r="AO694" s="89"/>
      <c r="AP694" s="89"/>
      <c r="AQ694" s="89"/>
      <c r="AR694" s="91"/>
      <c r="AS694" s="91"/>
      <c r="AT694" s="94"/>
      <c r="AU694" s="91"/>
      <c r="AV694" s="91"/>
      <c r="AW694" s="123"/>
      <c r="AX694" s="62"/>
      <c r="AY694" s="62"/>
      <c r="AZ694" s="89"/>
      <c r="BA694" s="89"/>
      <c r="BB694" s="124"/>
      <c r="BC694" s="62"/>
      <c r="BD694" s="62"/>
      <c r="BE694" s="61"/>
      <c r="BF694" s="61"/>
      <c r="BG694" s="46"/>
      <c r="BH694" s="46"/>
      <c r="BI694" s="46"/>
      <c r="BJ694" s="46"/>
      <c r="BK694" s="46"/>
      <c r="BL694" s="46"/>
      <c r="CC694" s="62"/>
      <c r="CD694" s="62"/>
      <c r="CE694" s="62"/>
      <c r="CF694" s="124"/>
      <c r="CI694" s="91"/>
      <c r="CJ694" s="47"/>
      <c r="CK694" s="34"/>
      <c r="CL694" s="63"/>
      <c r="DV694" s="64"/>
    </row>
    <row r="695" spans="2:126" s="135" customFormat="1">
      <c r="B695" s="58"/>
      <c r="C695" s="58"/>
      <c r="D695" s="58"/>
      <c r="E695" s="58"/>
      <c r="F695" s="58"/>
      <c r="G695" s="58"/>
      <c r="J695" s="200"/>
      <c r="K695" s="200"/>
      <c r="L695" s="62"/>
      <c r="M695" s="62"/>
      <c r="N695" s="62"/>
      <c r="O695" s="62"/>
      <c r="P695" s="62"/>
      <c r="Q695" s="62"/>
      <c r="R695" s="62"/>
      <c r="S695" s="62"/>
      <c r="T695" s="62"/>
      <c r="U695" s="209"/>
      <c r="V695" s="209"/>
      <c r="W695" s="209"/>
      <c r="X695" s="209"/>
      <c r="Y695" s="209"/>
      <c r="Z695" s="209"/>
      <c r="AA695" s="209"/>
      <c r="AB695" s="86"/>
      <c r="AC695" s="86"/>
      <c r="AD695" s="86"/>
      <c r="AE695" s="86"/>
      <c r="AF695" s="86"/>
      <c r="AG695" s="62"/>
      <c r="AH695" s="89"/>
      <c r="AI695" s="89"/>
      <c r="AJ695" s="89"/>
      <c r="AK695" s="62"/>
      <c r="AL695" s="86"/>
      <c r="AM695" s="91"/>
      <c r="AN695" s="89"/>
      <c r="AO695" s="89"/>
      <c r="AP695" s="89"/>
      <c r="AQ695" s="89"/>
      <c r="AR695" s="91"/>
      <c r="AS695" s="91"/>
      <c r="AT695" s="94"/>
      <c r="AU695" s="91"/>
      <c r="AV695" s="91"/>
      <c r="AW695" s="123"/>
      <c r="AX695" s="62"/>
      <c r="AY695" s="62"/>
      <c r="AZ695" s="89"/>
      <c r="BA695" s="89"/>
      <c r="BB695" s="124"/>
      <c r="BC695" s="62"/>
      <c r="BD695" s="62"/>
      <c r="BE695" s="61"/>
      <c r="BF695" s="61"/>
      <c r="BG695" s="46"/>
      <c r="BH695" s="46"/>
      <c r="BI695" s="46"/>
      <c r="BJ695" s="46"/>
      <c r="BK695" s="46"/>
      <c r="BL695" s="46"/>
      <c r="CC695" s="62"/>
      <c r="CD695" s="62"/>
      <c r="CE695" s="62"/>
      <c r="CF695" s="124"/>
      <c r="CI695" s="91"/>
      <c r="CJ695" s="47"/>
      <c r="CK695" s="34"/>
      <c r="CL695" s="63"/>
      <c r="DV695" s="64"/>
    </row>
    <row r="696" spans="2:126" s="135" customFormat="1">
      <c r="B696" s="58"/>
      <c r="C696" s="58"/>
      <c r="D696" s="58"/>
      <c r="E696" s="58"/>
      <c r="F696" s="58"/>
      <c r="G696" s="58"/>
      <c r="J696" s="200"/>
      <c r="K696" s="200"/>
      <c r="L696" s="62"/>
      <c r="M696" s="62"/>
      <c r="N696" s="62"/>
      <c r="O696" s="62"/>
      <c r="P696" s="62"/>
      <c r="Q696" s="62"/>
      <c r="R696" s="62"/>
      <c r="S696" s="62"/>
      <c r="T696" s="62"/>
      <c r="U696" s="209"/>
      <c r="V696" s="209"/>
      <c r="W696" s="209"/>
      <c r="X696" s="209"/>
      <c r="Y696" s="209"/>
      <c r="Z696" s="209"/>
      <c r="AA696" s="209"/>
      <c r="AB696" s="86"/>
      <c r="AC696" s="86"/>
      <c r="AD696" s="86"/>
      <c r="AE696" s="86"/>
      <c r="AF696" s="86"/>
      <c r="AG696" s="62"/>
      <c r="AH696" s="89"/>
      <c r="AI696" s="89"/>
      <c r="AJ696" s="89"/>
      <c r="AK696" s="62"/>
      <c r="AL696" s="86"/>
      <c r="AM696" s="91"/>
      <c r="AN696" s="89"/>
      <c r="AO696" s="89"/>
      <c r="AP696" s="89"/>
      <c r="AQ696" s="89"/>
      <c r="AR696" s="91"/>
      <c r="AS696" s="91"/>
      <c r="AT696" s="94"/>
      <c r="AU696" s="91"/>
      <c r="AV696" s="91"/>
      <c r="AW696" s="123"/>
      <c r="AX696" s="62"/>
      <c r="AY696" s="62"/>
      <c r="AZ696" s="89"/>
      <c r="BA696" s="89"/>
      <c r="BB696" s="124"/>
      <c r="BC696" s="62"/>
      <c r="BD696" s="62"/>
      <c r="BE696" s="61"/>
      <c r="BF696" s="61"/>
      <c r="BG696" s="46"/>
      <c r="BH696" s="46"/>
      <c r="BI696" s="46"/>
      <c r="BJ696" s="46"/>
      <c r="BK696" s="46"/>
      <c r="BL696" s="46"/>
      <c r="CC696" s="62"/>
      <c r="CD696" s="62"/>
      <c r="CE696" s="62"/>
      <c r="CF696" s="124"/>
      <c r="CI696" s="91"/>
      <c r="CJ696" s="47"/>
      <c r="CK696" s="34"/>
      <c r="CL696" s="63"/>
      <c r="DV696" s="64"/>
    </row>
    <row r="697" spans="2:126" s="135" customFormat="1">
      <c r="B697" s="58"/>
      <c r="C697" s="58"/>
      <c r="D697" s="58"/>
      <c r="E697" s="58"/>
      <c r="F697" s="58"/>
      <c r="G697" s="58"/>
      <c r="J697" s="200"/>
      <c r="K697" s="200"/>
      <c r="L697" s="62"/>
      <c r="M697" s="62"/>
      <c r="N697" s="62"/>
      <c r="O697" s="62"/>
      <c r="P697" s="62"/>
      <c r="Q697" s="62"/>
      <c r="R697" s="62"/>
      <c r="S697" s="62"/>
      <c r="T697" s="62"/>
      <c r="U697" s="209"/>
      <c r="V697" s="209"/>
      <c r="W697" s="209"/>
      <c r="X697" s="209"/>
      <c r="Y697" s="209"/>
      <c r="Z697" s="209"/>
      <c r="AA697" s="209"/>
      <c r="AB697" s="86"/>
      <c r="AC697" s="86"/>
      <c r="AD697" s="86"/>
      <c r="AE697" s="86"/>
      <c r="AF697" s="86"/>
      <c r="AG697" s="62"/>
      <c r="AH697" s="89"/>
      <c r="AI697" s="89"/>
      <c r="AJ697" s="89"/>
      <c r="AK697" s="62"/>
      <c r="AL697" s="86"/>
      <c r="AM697" s="91"/>
      <c r="AN697" s="89"/>
      <c r="AO697" s="89"/>
      <c r="AP697" s="89"/>
      <c r="AQ697" s="89"/>
      <c r="AR697" s="91"/>
      <c r="AS697" s="91"/>
      <c r="AT697" s="94"/>
      <c r="AU697" s="91"/>
      <c r="AV697" s="91"/>
      <c r="AW697" s="123"/>
      <c r="AX697" s="62"/>
      <c r="AY697" s="62"/>
      <c r="AZ697" s="89"/>
      <c r="BA697" s="89"/>
      <c r="BB697" s="124"/>
      <c r="BC697" s="62"/>
      <c r="BD697" s="62"/>
      <c r="BE697" s="61"/>
      <c r="BF697" s="61"/>
      <c r="BG697" s="46"/>
      <c r="BH697" s="46"/>
      <c r="BI697" s="46"/>
      <c r="BJ697" s="46"/>
      <c r="BK697" s="46"/>
      <c r="BL697" s="46"/>
      <c r="CC697" s="62"/>
      <c r="CD697" s="62"/>
      <c r="CE697" s="62"/>
      <c r="CF697" s="124"/>
      <c r="CI697" s="91"/>
      <c r="CJ697" s="47"/>
      <c r="CK697" s="34"/>
      <c r="CL697" s="63"/>
      <c r="DV697" s="64"/>
    </row>
    <row r="698" spans="2:126" s="135" customFormat="1">
      <c r="B698" s="58"/>
      <c r="C698" s="58"/>
      <c r="D698" s="58"/>
      <c r="E698" s="58"/>
      <c r="F698" s="58"/>
      <c r="G698" s="58"/>
      <c r="J698" s="200"/>
      <c r="K698" s="200"/>
      <c r="L698" s="62"/>
      <c r="M698" s="62"/>
      <c r="N698" s="62"/>
      <c r="O698" s="62"/>
      <c r="P698" s="62"/>
      <c r="Q698" s="62"/>
      <c r="R698" s="62"/>
      <c r="S698" s="62"/>
      <c r="T698" s="62"/>
      <c r="U698" s="209"/>
      <c r="V698" s="209"/>
      <c r="W698" s="209"/>
      <c r="X698" s="209"/>
      <c r="Y698" s="209"/>
      <c r="Z698" s="209"/>
      <c r="AA698" s="209"/>
      <c r="AB698" s="86"/>
      <c r="AC698" s="86"/>
      <c r="AD698" s="86"/>
      <c r="AE698" s="86"/>
      <c r="AF698" s="86"/>
      <c r="AG698" s="62"/>
      <c r="AH698" s="89"/>
      <c r="AI698" s="89"/>
      <c r="AJ698" s="89"/>
      <c r="AK698" s="62"/>
      <c r="AL698" s="86"/>
      <c r="AM698" s="91"/>
      <c r="AN698" s="89"/>
      <c r="AO698" s="89"/>
      <c r="AP698" s="89"/>
      <c r="AQ698" s="89"/>
      <c r="AR698" s="91"/>
      <c r="AS698" s="91"/>
      <c r="AT698" s="94"/>
      <c r="AU698" s="91"/>
      <c r="AV698" s="91"/>
      <c r="AW698" s="123"/>
      <c r="AX698" s="62"/>
      <c r="AY698" s="62"/>
      <c r="AZ698" s="62"/>
      <c r="BA698" s="89"/>
      <c r="BB698" s="124"/>
      <c r="BC698" s="62"/>
      <c r="BD698" s="62"/>
      <c r="BE698" s="61"/>
      <c r="BF698" s="61"/>
      <c r="BG698" s="46"/>
      <c r="BH698" s="46"/>
      <c r="BI698" s="46"/>
      <c r="BJ698" s="46"/>
      <c r="BK698" s="46"/>
      <c r="BL698" s="46"/>
      <c r="CC698" s="62"/>
      <c r="CD698" s="62"/>
      <c r="CE698" s="62"/>
      <c r="CF698" s="124"/>
      <c r="CI698" s="91"/>
      <c r="CJ698" s="47"/>
      <c r="CK698" s="34"/>
      <c r="CL698" s="63"/>
      <c r="DV698" s="64"/>
    </row>
    <row r="699" spans="2:126" s="135" customFormat="1">
      <c r="B699" s="58"/>
      <c r="C699" s="58"/>
      <c r="D699" s="58"/>
      <c r="E699" s="58"/>
      <c r="F699" s="58"/>
      <c r="G699" s="58"/>
      <c r="J699" s="200"/>
      <c r="K699" s="200"/>
      <c r="L699" s="62"/>
      <c r="M699" s="62"/>
      <c r="N699" s="62"/>
      <c r="O699" s="62"/>
      <c r="P699" s="62"/>
      <c r="Q699" s="62"/>
      <c r="R699" s="62"/>
      <c r="S699" s="62"/>
      <c r="T699" s="62"/>
      <c r="U699" s="209"/>
      <c r="V699" s="209"/>
      <c r="W699" s="209"/>
      <c r="X699" s="209"/>
      <c r="Y699" s="209"/>
      <c r="Z699" s="209"/>
      <c r="AA699" s="209"/>
      <c r="AB699" s="86"/>
      <c r="AC699" s="86"/>
      <c r="AD699" s="86"/>
      <c r="AE699" s="86"/>
      <c r="AF699" s="86"/>
      <c r="AG699" s="62"/>
      <c r="AH699" s="89"/>
      <c r="AI699" s="89"/>
      <c r="AJ699" s="89"/>
      <c r="AK699" s="62"/>
      <c r="AL699" s="86"/>
      <c r="AM699" s="91"/>
      <c r="AN699" s="89"/>
      <c r="AO699" s="89"/>
      <c r="AP699" s="89"/>
      <c r="AQ699" s="89"/>
      <c r="AR699" s="91"/>
      <c r="AS699" s="91"/>
      <c r="AT699" s="94"/>
      <c r="AU699" s="91"/>
      <c r="AV699" s="91"/>
      <c r="AW699" s="123"/>
      <c r="AX699" s="62"/>
      <c r="AY699" s="62"/>
      <c r="AZ699" s="89"/>
      <c r="BA699" s="89"/>
      <c r="BB699" s="124"/>
      <c r="BC699" s="62"/>
      <c r="BD699" s="62"/>
      <c r="BE699" s="61"/>
      <c r="BF699" s="61"/>
      <c r="BG699" s="46"/>
      <c r="BH699" s="46"/>
      <c r="BI699" s="46"/>
      <c r="BJ699" s="46"/>
      <c r="BK699" s="46"/>
      <c r="BL699" s="46"/>
      <c r="CC699" s="62"/>
      <c r="CD699" s="62"/>
      <c r="CE699" s="62"/>
      <c r="CF699" s="124"/>
      <c r="CI699" s="91"/>
      <c r="CJ699" s="47"/>
      <c r="CK699" s="34"/>
      <c r="CL699" s="63"/>
      <c r="DV699" s="64"/>
    </row>
    <row r="700" spans="2:126" s="135" customFormat="1">
      <c r="B700" s="58"/>
      <c r="C700" s="58"/>
      <c r="D700" s="58"/>
      <c r="E700" s="58"/>
      <c r="F700" s="58"/>
      <c r="G700" s="58"/>
      <c r="J700" s="200"/>
      <c r="K700" s="200"/>
      <c r="L700" s="62"/>
      <c r="M700" s="62"/>
      <c r="N700" s="62"/>
      <c r="O700" s="62"/>
      <c r="P700" s="62"/>
      <c r="Q700" s="62"/>
      <c r="R700" s="62"/>
      <c r="S700" s="62"/>
      <c r="T700" s="62"/>
      <c r="U700" s="209"/>
      <c r="V700" s="209"/>
      <c r="W700" s="209"/>
      <c r="X700" s="209"/>
      <c r="Y700" s="209"/>
      <c r="Z700" s="209"/>
      <c r="AA700" s="209"/>
      <c r="AB700" s="86"/>
      <c r="AC700" s="86"/>
      <c r="AD700" s="86"/>
      <c r="AE700" s="86"/>
      <c r="AF700" s="86"/>
      <c r="AG700" s="62"/>
      <c r="AH700" s="89"/>
      <c r="AI700" s="89"/>
      <c r="AJ700" s="89"/>
      <c r="AK700" s="62"/>
      <c r="AL700" s="86"/>
      <c r="AM700" s="91"/>
      <c r="AN700" s="89"/>
      <c r="AO700" s="89"/>
      <c r="AP700" s="89"/>
      <c r="AQ700" s="89"/>
      <c r="AR700" s="91"/>
      <c r="AS700" s="91"/>
      <c r="AT700" s="94"/>
      <c r="AU700" s="91"/>
      <c r="AV700" s="91"/>
      <c r="AW700" s="123"/>
      <c r="AX700" s="62"/>
      <c r="AY700" s="62"/>
      <c r="AZ700" s="89"/>
      <c r="BA700" s="89"/>
      <c r="BB700" s="124"/>
      <c r="BC700" s="62"/>
      <c r="BD700" s="62"/>
      <c r="BE700" s="61"/>
      <c r="BF700" s="61"/>
      <c r="BG700" s="46"/>
      <c r="BH700" s="46"/>
      <c r="BI700" s="46"/>
      <c r="BJ700" s="46"/>
      <c r="BK700" s="46"/>
      <c r="BL700" s="46"/>
      <c r="CC700" s="62"/>
      <c r="CD700" s="62"/>
      <c r="CE700" s="62"/>
      <c r="CF700" s="124"/>
      <c r="CI700" s="91"/>
      <c r="CJ700" s="47"/>
      <c r="CK700" s="34"/>
      <c r="CL700" s="63"/>
      <c r="DV700" s="64"/>
    </row>
    <row r="701" spans="2:126" s="135" customFormat="1">
      <c r="B701" s="58"/>
      <c r="C701" s="58"/>
      <c r="D701" s="58"/>
      <c r="E701" s="58"/>
      <c r="F701" s="58"/>
      <c r="G701" s="58"/>
      <c r="J701" s="200"/>
      <c r="K701" s="200"/>
      <c r="L701" s="62"/>
      <c r="M701" s="62"/>
      <c r="N701" s="62"/>
      <c r="O701" s="62"/>
      <c r="P701" s="62"/>
      <c r="Q701" s="62"/>
      <c r="R701" s="62"/>
      <c r="S701" s="62"/>
      <c r="T701" s="62"/>
      <c r="U701" s="209"/>
      <c r="V701" s="209"/>
      <c r="W701" s="209"/>
      <c r="X701" s="209"/>
      <c r="Y701" s="209"/>
      <c r="Z701" s="209"/>
      <c r="AA701" s="209"/>
      <c r="AB701" s="86"/>
      <c r="AC701" s="86"/>
      <c r="AD701" s="86"/>
      <c r="AE701" s="86"/>
      <c r="AF701" s="86"/>
      <c r="AG701" s="62"/>
      <c r="AH701" s="89"/>
      <c r="AI701" s="89"/>
      <c r="AJ701" s="89"/>
      <c r="AK701" s="62"/>
      <c r="AL701" s="86"/>
      <c r="AM701" s="91"/>
      <c r="AN701" s="89"/>
      <c r="AO701" s="89"/>
      <c r="AP701" s="89"/>
      <c r="AQ701" s="89"/>
      <c r="AR701" s="91"/>
      <c r="AS701" s="91"/>
      <c r="AT701" s="94"/>
      <c r="AU701" s="91"/>
      <c r="AV701" s="91"/>
      <c r="AW701" s="123"/>
      <c r="AX701" s="62"/>
      <c r="AY701" s="62"/>
      <c r="AZ701" s="89"/>
      <c r="BA701" s="89"/>
      <c r="BB701" s="124"/>
      <c r="BC701" s="62"/>
      <c r="BD701" s="62"/>
      <c r="BE701" s="61"/>
      <c r="BF701" s="61"/>
      <c r="BG701" s="46"/>
      <c r="BH701" s="46"/>
      <c r="BI701" s="46"/>
      <c r="BJ701" s="46"/>
      <c r="BK701" s="46"/>
      <c r="BL701" s="46"/>
      <c r="CC701" s="62"/>
      <c r="CD701" s="62"/>
      <c r="CE701" s="62"/>
      <c r="CF701" s="124"/>
      <c r="CI701" s="91"/>
      <c r="CJ701" s="47"/>
      <c r="CK701" s="34"/>
      <c r="CL701" s="63"/>
      <c r="DV701" s="64"/>
    </row>
    <row r="702" spans="2:126" s="135" customFormat="1">
      <c r="B702" s="58"/>
      <c r="C702" s="58"/>
      <c r="D702" s="58"/>
      <c r="E702" s="58"/>
      <c r="F702" s="58"/>
      <c r="G702" s="58"/>
      <c r="J702" s="200"/>
      <c r="K702" s="200"/>
      <c r="L702" s="62"/>
      <c r="M702" s="62"/>
      <c r="N702" s="62"/>
      <c r="O702" s="62"/>
      <c r="P702" s="62"/>
      <c r="Q702" s="62"/>
      <c r="R702" s="62"/>
      <c r="S702" s="62"/>
      <c r="T702" s="62"/>
      <c r="U702" s="209"/>
      <c r="V702" s="209"/>
      <c r="W702" s="209"/>
      <c r="X702" s="209"/>
      <c r="Y702" s="209"/>
      <c r="Z702" s="209"/>
      <c r="AA702" s="209"/>
      <c r="AB702" s="86"/>
      <c r="AC702" s="86"/>
      <c r="AD702" s="86"/>
      <c r="AE702" s="86"/>
      <c r="AF702" s="86"/>
      <c r="AG702" s="62"/>
      <c r="AH702" s="89"/>
      <c r="AI702" s="89"/>
      <c r="AJ702" s="89"/>
      <c r="AK702" s="62"/>
      <c r="AL702" s="86"/>
      <c r="AM702" s="91"/>
      <c r="AN702" s="89"/>
      <c r="AO702" s="89"/>
      <c r="AP702" s="89"/>
      <c r="AQ702" s="89"/>
      <c r="AR702" s="91"/>
      <c r="AS702" s="91"/>
      <c r="AT702" s="94"/>
      <c r="AU702" s="91"/>
      <c r="AV702" s="91"/>
      <c r="AW702" s="123"/>
      <c r="AX702" s="62"/>
      <c r="AY702" s="62"/>
      <c r="AZ702" s="89"/>
      <c r="BA702" s="89"/>
      <c r="BB702" s="124"/>
      <c r="BC702" s="62"/>
      <c r="BD702" s="62"/>
      <c r="BE702" s="61"/>
      <c r="BF702" s="61"/>
      <c r="BG702" s="46"/>
      <c r="BH702" s="46"/>
      <c r="BI702" s="46"/>
      <c r="BJ702" s="46"/>
      <c r="BK702" s="46"/>
      <c r="BL702" s="46"/>
      <c r="CC702" s="62"/>
      <c r="CD702" s="62"/>
      <c r="CE702" s="62"/>
      <c r="CF702" s="124"/>
      <c r="CI702" s="91"/>
      <c r="CJ702" s="47"/>
      <c r="CK702" s="34"/>
      <c r="CL702" s="63"/>
      <c r="DV702" s="64"/>
    </row>
    <row r="703" spans="2:126" s="135" customFormat="1">
      <c r="B703" s="58"/>
      <c r="C703" s="58"/>
      <c r="D703" s="58"/>
      <c r="E703" s="58"/>
      <c r="F703" s="58"/>
      <c r="G703" s="58"/>
      <c r="J703" s="200"/>
      <c r="K703" s="200"/>
      <c r="L703" s="62"/>
      <c r="M703" s="62"/>
      <c r="N703" s="62"/>
      <c r="O703" s="62"/>
      <c r="P703" s="62"/>
      <c r="Q703" s="62"/>
      <c r="R703" s="62"/>
      <c r="S703" s="62"/>
      <c r="T703" s="62"/>
      <c r="U703" s="209"/>
      <c r="V703" s="209"/>
      <c r="W703" s="209"/>
      <c r="X703" s="209"/>
      <c r="Y703" s="209"/>
      <c r="Z703" s="209"/>
      <c r="AA703" s="209"/>
      <c r="AB703" s="86"/>
      <c r="AC703" s="86"/>
      <c r="AD703" s="86"/>
      <c r="AE703" s="86"/>
      <c r="AF703" s="86"/>
      <c r="AG703" s="62"/>
      <c r="AH703" s="89"/>
      <c r="AI703" s="89"/>
      <c r="AJ703" s="89"/>
      <c r="AK703" s="62"/>
      <c r="AL703" s="86"/>
      <c r="AM703" s="91"/>
      <c r="AN703" s="89"/>
      <c r="AO703" s="89"/>
      <c r="AP703" s="89"/>
      <c r="AQ703" s="89"/>
      <c r="AR703" s="91"/>
      <c r="AS703" s="91"/>
      <c r="AT703" s="94"/>
      <c r="AU703" s="91"/>
      <c r="AV703" s="91"/>
      <c r="AW703" s="123"/>
      <c r="AX703" s="62"/>
      <c r="AY703" s="62"/>
      <c r="AZ703" s="89"/>
      <c r="BA703" s="89"/>
      <c r="BB703" s="124"/>
      <c r="BC703" s="62"/>
      <c r="BD703" s="62"/>
      <c r="BE703" s="61"/>
      <c r="BF703" s="61"/>
      <c r="BG703" s="46"/>
      <c r="BH703" s="46"/>
      <c r="BI703" s="46"/>
      <c r="BJ703" s="46"/>
      <c r="BK703" s="46"/>
      <c r="BL703" s="46"/>
      <c r="CC703" s="62"/>
      <c r="CD703" s="62"/>
      <c r="CE703" s="62"/>
      <c r="CF703" s="124"/>
      <c r="CI703" s="91"/>
      <c r="CJ703" s="47"/>
      <c r="CK703" s="34"/>
      <c r="CL703" s="63"/>
      <c r="DV703" s="64"/>
    </row>
    <row r="704" spans="2:126" s="135" customFormat="1">
      <c r="B704" s="58"/>
      <c r="C704" s="58"/>
      <c r="D704" s="58"/>
      <c r="E704" s="58"/>
      <c r="F704" s="58"/>
      <c r="G704" s="58"/>
      <c r="J704" s="200"/>
      <c r="K704" s="200"/>
      <c r="L704" s="62"/>
      <c r="M704" s="62"/>
      <c r="N704" s="62"/>
      <c r="O704" s="62"/>
      <c r="P704" s="62"/>
      <c r="Q704" s="62"/>
      <c r="R704" s="62"/>
      <c r="S704" s="62"/>
      <c r="T704" s="62"/>
      <c r="U704" s="209"/>
      <c r="V704" s="209"/>
      <c r="W704" s="209"/>
      <c r="X704" s="209"/>
      <c r="Y704" s="209"/>
      <c r="Z704" s="209"/>
      <c r="AA704" s="209"/>
      <c r="AB704" s="86"/>
      <c r="AC704" s="86"/>
      <c r="AD704" s="86"/>
      <c r="AE704" s="86"/>
      <c r="AF704" s="86"/>
      <c r="AG704" s="62"/>
      <c r="AH704" s="89"/>
      <c r="AI704" s="89"/>
      <c r="AJ704" s="89"/>
      <c r="AK704" s="62"/>
      <c r="AL704" s="86"/>
      <c r="AM704" s="91"/>
      <c r="AN704" s="89"/>
      <c r="AO704" s="89"/>
      <c r="AP704" s="89"/>
      <c r="AQ704" s="89"/>
      <c r="AR704" s="91"/>
      <c r="AS704" s="91"/>
      <c r="AT704" s="94"/>
      <c r="AU704" s="91"/>
      <c r="AV704" s="91"/>
      <c r="AW704" s="123"/>
      <c r="AX704" s="62"/>
      <c r="AY704" s="62"/>
      <c r="AZ704" s="89"/>
      <c r="BA704" s="89"/>
      <c r="BB704" s="124"/>
      <c r="BC704" s="62"/>
      <c r="BD704" s="62"/>
      <c r="BE704" s="61"/>
      <c r="BF704" s="61"/>
      <c r="BG704" s="46"/>
      <c r="BH704" s="46"/>
      <c r="BI704" s="46"/>
      <c r="BJ704" s="46"/>
      <c r="BK704" s="46"/>
      <c r="BL704" s="46"/>
      <c r="CC704" s="62"/>
      <c r="CD704" s="62"/>
      <c r="CE704" s="62"/>
      <c r="CF704" s="124"/>
      <c r="CI704" s="91"/>
      <c r="CJ704" s="47"/>
      <c r="CK704" s="34"/>
      <c r="CL704" s="63"/>
      <c r="DV704" s="64"/>
    </row>
    <row r="705" spans="2:126" s="135" customFormat="1">
      <c r="B705" s="58"/>
      <c r="C705" s="58"/>
      <c r="D705" s="58"/>
      <c r="E705" s="58"/>
      <c r="F705" s="58"/>
      <c r="G705" s="58"/>
      <c r="J705" s="200"/>
      <c r="K705" s="200"/>
      <c r="L705" s="62"/>
      <c r="M705" s="62"/>
      <c r="N705" s="62"/>
      <c r="O705" s="62"/>
      <c r="P705" s="62"/>
      <c r="Q705" s="62"/>
      <c r="R705" s="62"/>
      <c r="S705" s="62"/>
      <c r="T705" s="62"/>
      <c r="U705" s="209"/>
      <c r="V705" s="209"/>
      <c r="W705" s="209"/>
      <c r="X705" s="209"/>
      <c r="Y705" s="209"/>
      <c r="Z705" s="209"/>
      <c r="AA705" s="209"/>
      <c r="AB705" s="86"/>
      <c r="AC705" s="86"/>
      <c r="AD705" s="86"/>
      <c r="AE705" s="86"/>
      <c r="AF705" s="86"/>
      <c r="AG705" s="62"/>
      <c r="AH705" s="89"/>
      <c r="AI705" s="89"/>
      <c r="AJ705" s="89"/>
      <c r="AK705" s="62"/>
      <c r="AL705" s="86"/>
      <c r="AM705" s="91"/>
      <c r="AN705" s="89"/>
      <c r="AO705" s="89"/>
      <c r="AP705" s="89"/>
      <c r="AQ705" s="89"/>
      <c r="AR705" s="91"/>
      <c r="AS705" s="91"/>
      <c r="AT705" s="94"/>
      <c r="AU705" s="91"/>
      <c r="AV705" s="91"/>
      <c r="AW705" s="123"/>
      <c r="AX705" s="62"/>
      <c r="AY705" s="62"/>
      <c r="AZ705" s="89"/>
      <c r="BA705" s="89"/>
      <c r="BB705" s="124"/>
      <c r="BC705" s="62"/>
      <c r="BD705" s="62"/>
      <c r="BE705" s="61"/>
      <c r="BF705" s="61"/>
      <c r="BG705" s="46"/>
      <c r="BH705" s="46"/>
      <c r="BI705" s="46"/>
      <c r="BJ705" s="46"/>
      <c r="BK705" s="46"/>
      <c r="BL705" s="46"/>
      <c r="CC705" s="62"/>
      <c r="CD705" s="62"/>
      <c r="CE705" s="62"/>
      <c r="CF705" s="124"/>
      <c r="CI705" s="91"/>
      <c r="CJ705" s="47"/>
      <c r="CK705" s="34"/>
      <c r="CL705" s="63"/>
      <c r="DV705" s="64"/>
    </row>
    <row r="706" spans="2:126" s="135" customFormat="1">
      <c r="B706" s="58"/>
      <c r="C706" s="58"/>
      <c r="D706" s="58"/>
      <c r="E706" s="58"/>
      <c r="F706" s="58"/>
      <c r="G706" s="58"/>
      <c r="J706" s="200"/>
      <c r="K706" s="200"/>
      <c r="L706" s="62"/>
      <c r="M706" s="62"/>
      <c r="N706" s="62"/>
      <c r="O706" s="62"/>
      <c r="P706" s="62"/>
      <c r="Q706" s="62"/>
      <c r="R706" s="62"/>
      <c r="S706" s="62"/>
      <c r="T706" s="62"/>
      <c r="U706" s="209"/>
      <c r="V706" s="209"/>
      <c r="W706" s="209"/>
      <c r="X706" s="209"/>
      <c r="Y706" s="209"/>
      <c r="Z706" s="209"/>
      <c r="AA706" s="209"/>
      <c r="AB706" s="86"/>
      <c r="AC706" s="86"/>
      <c r="AD706" s="86"/>
      <c r="AE706" s="86"/>
      <c r="AF706" s="86"/>
      <c r="AG706" s="62"/>
      <c r="AH706" s="89"/>
      <c r="AI706" s="89"/>
      <c r="AJ706" s="89"/>
      <c r="AK706" s="62"/>
      <c r="AL706" s="86"/>
      <c r="AM706" s="91"/>
      <c r="AN706" s="89"/>
      <c r="AO706" s="89"/>
      <c r="AP706" s="89"/>
      <c r="AQ706" s="89"/>
      <c r="AR706" s="91"/>
      <c r="AS706" s="91"/>
      <c r="AT706" s="94"/>
      <c r="AU706" s="91"/>
      <c r="AV706" s="91"/>
      <c r="AW706" s="123"/>
      <c r="AX706" s="62"/>
      <c r="AY706" s="62"/>
      <c r="AZ706" s="89"/>
      <c r="BA706" s="89"/>
      <c r="BB706" s="124"/>
      <c r="BC706" s="62"/>
      <c r="BD706" s="62"/>
      <c r="BE706" s="61"/>
      <c r="BF706" s="61"/>
      <c r="BG706" s="46"/>
      <c r="BH706" s="46"/>
      <c r="BI706" s="46"/>
      <c r="BJ706" s="46"/>
      <c r="BK706" s="46"/>
      <c r="BL706" s="46"/>
      <c r="CF706" s="60"/>
      <c r="CI706" s="91"/>
      <c r="CJ706" s="47"/>
      <c r="CK706" s="34"/>
      <c r="CL706" s="63"/>
      <c r="DV706" s="64"/>
    </row>
    <row r="707" spans="2:126" s="135" customFormat="1">
      <c r="B707" s="58"/>
      <c r="C707" s="58"/>
      <c r="D707" s="58"/>
      <c r="E707" s="58"/>
      <c r="F707" s="58"/>
      <c r="G707" s="58"/>
      <c r="J707" s="200"/>
      <c r="K707" s="200"/>
      <c r="L707" s="62"/>
      <c r="M707" s="62"/>
      <c r="N707" s="62"/>
      <c r="O707" s="62"/>
      <c r="P707" s="62"/>
      <c r="Q707" s="62"/>
      <c r="R707" s="62"/>
      <c r="S707" s="62"/>
      <c r="T707" s="62"/>
      <c r="U707" s="209"/>
      <c r="V707" s="209"/>
      <c r="W707" s="209"/>
      <c r="X707" s="209"/>
      <c r="Y707" s="209"/>
      <c r="Z707" s="209"/>
      <c r="AA707" s="209"/>
      <c r="AB707" s="86"/>
      <c r="AC707" s="86"/>
      <c r="AD707" s="86"/>
      <c r="AE707" s="86"/>
      <c r="AF707" s="86"/>
      <c r="AG707" s="62"/>
      <c r="AH707" s="89"/>
      <c r="AI707" s="89"/>
      <c r="AJ707" s="89"/>
      <c r="AK707" s="62"/>
      <c r="AL707" s="86"/>
      <c r="AM707" s="91"/>
      <c r="AN707" s="89"/>
      <c r="AO707" s="89"/>
      <c r="AP707" s="89"/>
      <c r="AQ707" s="89"/>
      <c r="AR707" s="91"/>
      <c r="AS707" s="91"/>
      <c r="AT707" s="94"/>
      <c r="AU707" s="91"/>
      <c r="AV707" s="91"/>
      <c r="AW707" s="123"/>
      <c r="AX707" s="62"/>
      <c r="AY707" s="62"/>
      <c r="AZ707" s="89"/>
      <c r="BA707" s="89"/>
      <c r="BB707" s="124"/>
      <c r="BC707" s="62"/>
      <c r="BD707" s="62"/>
      <c r="BE707" s="61"/>
      <c r="BF707" s="61"/>
      <c r="BG707" s="46"/>
      <c r="BH707" s="46"/>
      <c r="BI707" s="46"/>
      <c r="BJ707" s="46"/>
      <c r="BK707" s="46"/>
      <c r="BL707" s="46"/>
      <c r="CF707" s="60"/>
      <c r="CI707" s="91"/>
      <c r="CJ707" s="47"/>
      <c r="CK707" s="34"/>
      <c r="CL707" s="63"/>
      <c r="DV707" s="64"/>
    </row>
    <row r="708" spans="2:126" s="135" customFormat="1">
      <c r="B708" s="58"/>
      <c r="C708" s="58"/>
      <c r="D708" s="58"/>
      <c r="E708" s="58"/>
      <c r="F708" s="58"/>
      <c r="G708" s="58"/>
      <c r="J708" s="200"/>
      <c r="K708" s="200"/>
      <c r="L708" s="62"/>
      <c r="M708" s="62"/>
      <c r="N708" s="62"/>
      <c r="O708" s="62"/>
      <c r="P708" s="62"/>
      <c r="Q708" s="62"/>
      <c r="R708" s="62"/>
      <c r="S708" s="62"/>
      <c r="T708" s="62"/>
      <c r="U708" s="209"/>
      <c r="V708" s="209"/>
      <c r="W708" s="209"/>
      <c r="X708" s="209"/>
      <c r="Y708" s="209"/>
      <c r="Z708" s="209"/>
      <c r="AA708" s="209"/>
      <c r="AB708" s="86"/>
      <c r="AC708" s="86"/>
      <c r="AD708" s="86"/>
      <c r="AE708" s="86"/>
      <c r="AF708" s="86"/>
      <c r="AG708" s="62"/>
      <c r="AH708" s="89"/>
      <c r="AI708" s="89"/>
      <c r="AJ708" s="89"/>
      <c r="AK708" s="62"/>
      <c r="AL708" s="86"/>
      <c r="AM708" s="91"/>
      <c r="AN708" s="89"/>
      <c r="AO708" s="89"/>
      <c r="AP708" s="89"/>
      <c r="AQ708" s="89"/>
      <c r="AR708" s="91"/>
      <c r="AS708" s="91"/>
      <c r="AT708" s="94"/>
      <c r="AU708" s="91"/>
      <c r="AV708" s="91"/>
      <c r="AW708" s="123"/>
      <c r="AX708" s="62"/>
      <c r="AY708" s="62"/>
      <c r="AZ708" s="62"/>
      <c r="BA708" s="89"/>
      <c r="BB708" s="124"/>
      <c r="BC708" s="62"/>
      <c r="BD708" s="62"/>
      <c r="BE708" s="61"/>
      <c r="BF708" s="61"/>
      <c r="BG708" s="46"/>
      <c r="BH708" s="46"/>
      <c r="BI708" s="46"/>
      <c r="BJ708" s="46"/>
      <c r="BK708" s="46"/>
      <c r="BL708" s="46"/>
      <c r="CF708" s="60"/>
      <c r="CI708" s="91"/>
      <c r="CJ708" s="47"/>
      <c r="CK708" s="34"/>
      <c r="CL708" s="63"/>
      <c r="DV708" s="64"/>
    </row>
    <row r="709" spans="2:126" s="135" customFormat="1">
      <c r="J709" s="200"/>
      <c r="K709" s="200"/>
      <c r="L709" s="62"/>
      <c r="M709" s="62"/>
      <c r="N709" s="62"/>
      <c r="O709" s="62"/>
      <c r="P709" s="62"/>
      <c r="Q709" s="62"/>
      <c r="R709" s="62"/>
      <c r="S709" s="62"/>
      <c r="T709" s="62"/>
      <c r="U709" s="209"/>
      <c r="V709" s="209"/>
      <c r="W709" s="209"/>
      <c r="X709" s="209"/>
      <c r="Y709" s="209"/>
      <c r="Z709" s="209"/>
      <c r="AA709" s="209"/>
      <c r="AB709" s="86"/>
      <c r="AC709" s="86"/>
      <c r="AD709" s="86"/>
      <c r="AE709" s="86"/>
      <c r="AF709" s="86"/>
      <c r="AG709" s="62"/>
      <c r="AH709" s="86"/>
      <c r="AI709" s="86"/>
      <c r="AJ709" s="86"/>
      <c r="AK709" s="62"/>
      <c r="AL709" s="86"/>
      <c r="AM709" s="91"/>
      <c r="AN709" s="89"/>
      <c r="AO709" s="89"/>
      <c r="AP709" s="89"/>
      <c r="AQ709" s="89"/>
      <c r="AR709" s="91"/>
      <c r="AS709" s="91"/>
      <c r="AT709" s="91"/>
      <c r="AU709" s="91"/>
      <c r="AV709" s="91"/>
      <c r="AW709" s="122"/>
      <c r="AX709" s="62"/>
      <c r="AY709" s="62"/>
      <c r="AZ709" s="62"/>
      <c r="BA709" s="62"/>
      <c r="BB709" s="62"/>
      <c r="BC709" s="62"/>
      <c r="BD709" s="62"/>
      <c r="BE709" s="61"/>
      <c r="BF709" s="61"/>
      <c r="BG709" s="61"/>
      <c r="BH709" s="44"/>
      <c r="BI709" s="44"/>
      <c r="BJ709" s="44"/>
      <c r="BK709" s="44"/>
      <c r="BL709" s="44"/>
      <c r="CF709" s="73"/>
      <c r="CI709" s="62"/>
      <c r="CJ709" s="34"/>
      <c r="CK709" s="34"/>
      <c r="CL709" s="61"/>
      <c r="DV709" s="44"/>
    </row>
    <row r="710" spans="2:126" s="135" customFormat="1">
      <c r="B710" s="58"/>
      <c r="C710" s="58"/>
      <c r="D710" s="58"/>
      <c r="E710" s="58"/>
      <c r="F710" s="58"/>
      <c r="G710" s="58"/>
      <c r="I710" s="45"/>
      <c r="J710" s="201"/>
      <c r="K710" s="201"/>
      <c r="L710" s="62"/>
      <c r="M710" s="62"/>
      <c r="N710" s="62"/>
      <c r="O710" s="62"/>
      <c r="P710" s="62"/>
      <c r="Q710" s="62"/>
      <c r="R710" s="62"/>
      <c r="S710" s="62"/>
      <c r="T710" s="62"/>
      <c r="U710" s="209"/>
      <c r="V710" s="209"/>
      <c r="W710" s="209"/>
      <c r="X710" s="209"/>
      <c r="Y710" s="209"/>
      <c r="Z710" s="209"/>
      <c r="AA710" s="209"/>
      <c r="AB710" s="86"/>
      <c r="AC710" s="86"/>
      <c r="AD710" s="86"/>
      <c r="AE710" s="86"/>
      <c r="AF710" s="86"/>
      <c r="AG710" s="62"/>
      <c r="AH710" s="89"/>
      <c r="AI710" s="89"/>
      <c r="AJ710" s="89"/>
      <c r="AK710" s="62"/>
      <c r="AL710" s="86"/>
      <c r="AM710" s="91"/>
      <c r="AN710" s="89"/>
      <c r="AO710" s="89"/>
      <c r="AP710" s="89"/>
      <c r="AQ710" s="89"/>
      <c r="AR710" s="91"/>
      <c r="AS710" s="91"/>
      <c r="AT710" s="94"/>
      <c r="AU710" s="91"/>
      <c r="AV710" s="91"/>
      <c r="AW710" s="123"/>
      <c r="AX710" s="62"/>
      <c r="AY710" s="62"/>
      <c r="AZ710" s="89"/>
      <c r="BA710" s="89"/>
      <c r="BB710" s="124"/>
      <c r="BC710" s="62"/>
      <c r="BD710" s="62"/>
      <c r="BE710" s="61"/>
      <c r="BF710" s="61"/>
      <c r="BG710" s="46"/>
      <c r="BH710" s="46"/>
      <c r="BI710" s="46"/>
      <c r="BJ710" s="46"/>
      <c r="BK710" s="46"/>
      <c r="BL710" s="46"/>
      <c r="CF710" s="60"/>
      <c r="CI710" s="91"/>
      <c r="CJ710" s="47"/>
      <c r="CK710" s="34"/>
      <c r="CL710" s="63"/>
      <c r="DV710" s="64"/>
    </row>
    <row r="711" spans="2:126" s="135" customFormat="1">
      <c r="B711" s="58"/>
      <c r="C711" s="58"/>
      <c r="D711" s="58"/>
      <c r="E711" s="58"/>
      <c r="F711" s="58"/>
      <c r="G711" s="58"/>
      <c r="I711" s="45"/>
      <c r="J711" s="201"/>
      <c r="K711" s="201"/>
      <c r="L711" s="62"/>
      <c r="M711" s="62"/>
      <c r="N711" s="62"/>
      <c r="O711" s="62"/>
      <c r="P711" s="62"/>
      <c r="Q711" s="62"/>
      <c r="R711" s="62"/>
      <c r="S711" s="62"/>
      <c r="T711" s="62"/>
      <c r="U711" s="209"/>
      <c r="V711" s="209"/>
      <c r="W711" s="209"/>
      <c r="X711" s="209"/>
      <c r="Y711" s="209"/>
      <c r="Z711" s="209"/>
      <c r="AA711" s="209"/>
      <c r="AB711" s="86"/>
      <c r="AC711" s="86"/>
      <c r="AD711" s="86"/>
      <c r="AE711" s="86"/>
      <c r="AF711" s="86"/>
      <c r="AG711" s="62"/>
      <c r="AH711" s="89"/>
      <c r="AI711" s="89"/>
      <c r="AJ711" s="89"/>
      <c r="AK711" s="62"/>
      <c r="AL711" s="86"/>
      <c r="AM711" s="91"/>
      <c r="AN711" s="89"/>
      <c r="AO711" s="89"/>
      <c r="AP711" s="89"/>
      <c r="AQ711" s="89"/>
      <c r="AR711" s="91"/>
      <c r="AS711" s="91"/>
      <c r="AT711" s="94"/>
      <c r="AU711" s="91"/>
      <c r="AV711" s="91"/>
      <c r="AW711" s="123"/>
      <c r="AX711" s="62"/>
      <c r="AY711" s="62"/>
      <c r="AZ711" s="89"/>
      <c r="BA711" s="89"/>
      <c r="BB711" s="124"/>
      <c r="BC711" s="62"/>
      <c r="BD711" s="62"/>
      <c r="BE711" s="61"/>
      <c r="BF711" s="61"/>
      <c r="BG711" s="46"/>
      <c r="BH711" s="46"/>
      <c r="BI711" s="46"/>
      <c r="BJ711" s="46"/>
      <c r="BK711" s="46"/>
      <c r="BL711" s="46"/>
      <c r="CF711" s="60"/>
      <c r="CI711" s="91"/>
      <c r="CJ711" s="47"/>
      <c r="CK711" s="34"/>
      <c r="CL711" s="63"/>
      <c r="DV711" s="64"/>
    </row>
    <row r="712" spans="2:126" s="135" customFormat="1">
      <c r="B712" s="58"/>
      <c r="C712" s="58"/>
      <c r="D712" s="58"/>
      <c r="E712" s="58"/>
      <c r="F712" s="58"/>
      <c r="G712" s="58"/>
      <c r="I712" s="45"/>
      <c r="J712" s="201"/>
      <c r="K712" s="201"/>
      <c r="L712" s="62"/>
      <c r="M712" s="62"/>
      <c r="N712" s="62"/>
      <c r="O712" s="62"/>
      <c r="P712" s="62"/>
      <c r="Q712" s="62"/>
      <c r="R712" s="62"/>
      <c r="S712" s="62"/>
      <c r="T712" s="62"/>
      <c r="U712" s="209"/>
      <c r="V712" s="209"/>
      <c r="W712" s="209"/>
      <c r="X712" s="209"/>
      <c r="Y712" s="209"/>
      <c r="Z712" s="209"/>
      <c r="AA712" s="209"/>
      <c r="AB712" s="86"/>
      <c r="AC712" s="86"/>
      <c r="AD712" s="86"/>
      <c r="AE712" s="86"/>
      <c r="AF712" s="86"/>
      <c r="AG712" s="62"/>
      <c r="AH712" s="89"/>
      <c r="AI712" s="89"/>
      <c r="AJ712" s="89"/>
      <c r="AK712" s="62"/>
      <c r="AL712" s="86"/>
      <c r="AM712" s="91"/>
      <c r="AN712" s="89"/>
      <c r="AO712" s="89"/>
      <c r="AP712" s="89"/>
      <c r="AQ712" s="89"/>
      <c r="AR712" s="91"/>
      <c r="AS712" s="91"/>
      <c r="AT712" s="94"/>
      <c r="AU712" s="91"/>
      <c r="AV712" s="91"/>
      <c r="AW712" s="123"/>
      <c r="AX712" s="62"/>
      <c r="AY712" s="62"/>
      <c r="AZ712" s="89"/>
      <c r="BA712" s="89"/>
      <c r="BB712" s="124"/>
      <c r="BC712" s="62"/>
      <c r="BD712" s="62"/>
      <c r="BE712" s="61"/>
      <c r="BF712" s="61"/>
      <c r="BG712" s="46"/>
      <c r="BH712" s="46"/>
      <c r="BI712" s="46"/>
      <c r="BJ712" s="46"/>
      <c r="BK712" s="46"/>
      <c r="BL712" s="46"/>
      <c r="CF712" s="60"/>
      <c r="CI712" s="91"/>
      <c r="CJ712" s="47"/>
      <c r="CK712" s="34"/>
      <c r="CL712" s="63"/>
      <c r="DV712" s="64"/>
    </row>
    <row r="713" spans="2:126" s="135" customFormat="1">
      <c r="B713" s="58"/>
      <c r="C713" s="58"/>
      <c r="D713" s="58"/>
      <c r="E713" s="58"/>
      <c r="F713" s="58"/>
      <c r="G713" s="58"/>
      <c r="I713" s="45"/>
      <c r="J713" s="201"/>
      <c r="K713" s="201"/>
      <c r="L713" s="62"/>
      <c r="M713" s="62"/>
      <c r="N713" s="62"/>
      <c r="O713" s="62"/>
      <c r="P713" s="62"/>
      <c r="Q713" s="62"/>
      <c r="R713" s="62"/>
      <c r="S713" s="62"/>
      <c r="T713" s="62"/>
      <c r="U713" s="209"/>
      <c r="V713" s="209"/>
      <c r="W713" s="209"/>
      <c r="X713" s="209"/>
      <c r="Y713" s="209"/>
      <c r="Z713" s="209"/>
      <c r="AA713" s="209"/>
      <c r="AB713" s="86"/>
      <c r="AC713" s="86"/>
      <c r="AD713" s="86"/>
      <c r="AE713" s="86"/>
      <c r="AF713" s="86"/>
      <c r="AG713" s="62"/>
      <c r="AH713" s="89"/>
      <c r="AI713" s="89"/>
      <c r="AJ713" s="89"/>
      <c r="AK713" s="62"/>
      <c r="AL713" s="86"/>
      <c r="AM713" s="91"/>
      <c r="AN713" s="89"/>
      <c r="AO713" s="89"/>
      <c r="AP713" s="89"/>
      <c r="AQ713" s="89"/>
      <c r="AR713" s="91"/>
      <c r="AS713" s="91"/>
      <c r="AT713" s="94"/>
      <c r="AU713" s="91"/>
      <c r="AV713" s="91"/>
      <c r="AW713" s="123"/>
      <c r="AX713" s="62"/>
      <c r="AY713" s="62"/>
      <c r="AZ713" s="89"/>
      <c r="BA713" s="89"/>
      <c r="BB713" s="124"/>
      <c r="BC713" s="62"/>
      <c r="BD713" s="62"/>
      <c r="BE713" s="61"/>
      <c r="BF713" s="61"/>
      <c r="BG713" s="46"/>
      <c r="BH713" s="46"/>
      <c r="BI713" s="46"/>
      <c r="BJ713" s="46"/>
      <c r="BK713" s="46"/>
      <c r="BL713" s="46"/>
      <c r="CF713" s="60"/>
      <c r="CI713" s="91"/>
      <c r="CJ713" s="47"/>
      <c r="CK713" s="34"/>
      <c r="CL713" s="63"/>
      <c r="DV713" s="64"/>
    </row>
    <row r="714" spans="2:126" s="135" customFormat="1">
      <c r="B714" s="58"/>
      <c r="C714" s="58"/>
      <c r="D714" s="58"/>
      <c r="E714" s="58"/>
      <c r="F714" s="58"/>
      <c r="G714" s="58"/>
      <c r="I714" s="45"/>
      <c r="J714" s="201"/>
      <c r="K714" s="201"/>
      <c r="L714" s="62"/>
      <c r="M714" s="62"/>
      <c r="N714" s="62"/>
      <c r="O714" s="62"/>
      <c r="P714" s="62"/>
      <c r="Q714" s="62"/>
      <c r="R714" s="62"/>
      <c r="S714" s="62"/>
      <c r="T714" s="62"/>
      <c r="U714" s="209"/>
      <c r="V714" s="209"/>
      <c r="W714" s="209"/>
      <c r="X714" s="209"/>
      <c r="Y714" s="209"/>
      <c r="Z714" s="209"/>
      <c r="AA714" s="209"/>
      <c r="AB714" s="86"/>
      <c r="AC714" s="86"/>
      <c r="AD714" s="86"/>
      <c r="AE714" s="86"/>
      <c r="AF714" s="86"/>
      <c r="AG714" s="62"/>
      <c r="AH714" s="89"/>
      <c r="AI714" s="89"/>
      <c r="AJ714" s="89"/>
      <c r="AK714" s="62"/>
      <c r="AL714" s="86"/>
      <c r="AM714" s="91"/>
      <c r="AN714" s="89"/>
      <c r="AO714" s="89"/>
      <c r="AP714" s="89"/>
      <c r="AQ714" s="89"/>
      <c r="AR714" s="91"/>
      <c r="AS714" s="91"/>
      <c r="AT714" s="94"/>
      <c r="AU714" s="91"/>
      <c r="AV714" s="91"/>
      <c r="AW714" s="123"/>
      <c r="AX714" s="62"/>
      <c r="AY714" s="62"/>
      <c r="AZ714" s="89"/>
      <c r="BA714" s="89"/>
      <c r="BB714" s="124"/>
      <c r="BC714" s="62"/>
      <c r="BD714" s="62"/>
      <c r="BE714" s="61"/>
      <c r="BF714" s="61"/>
      <c r="BG714" s="46"/>
      <c r="BH714" s="46"/>
      <c r="BI714" s="46"/>
      <c r="BJ714" s="46"/>
      <c r="BK714" s="46"/>
      <c r="BL714" s="46"/>
      <c r="CF714" s="60"/>
      <c r="CI714" s="91"/>
      <c r="CJ714" s="47"/>
      <c r="CK714" s="34"/>
      <c r="CL714" s="63"/>
      <c r="DV714" s="64"/>
    </row>
    <row r="715" spans="2:126" s="135" customFormat="1">
      <c r="B715" s="58"/>
      <c r="C715" s="58"/>
      <c r="D715" s="58"/>
      <c r="E715" s="58"/>
      <c r="F715" s="58"/>
      <c r="G715" s="58"/>
      <c r="I715" s="45"/>
      <c r="J715" s="201"/>
      <c r="K715" s="201"/>
      <c r="L715" s="62"/>
      <c r="M715" s="62"/>
      <c r="N715" s="62"/>
      <c r="O715" s="62"/>
      <c r="P715" s="62"/>
      <c r="Q715" s="62"/>
      <c r="R715" s="62"/>
      <c r="S715" s="62"/>
      <c r="T715" s="62"/>
      <c r="U715" s="209"/>
      <c r="V715" s="209"/>
      <c r="W715" s="209"/>
      <c r="X715" s="209"/>
      <c r="Y715" s="209"/>
      <c r="Z715" s="209"/>
      <c r="AA715" s="209"/>
      <c r="AB715" s="86"/>
      <c r="AC715" s="86"/>
      <c r="AD715" s="86"/>
      <c r="AE715" s="86"/>
      <c r="AF715" s="86"/>
      <c r="AG715" s="62"/>
      <c r="AH715" s="89"/>
      <c r="AI715" s="89"/>
      <c r="AJ715" s="89"/>
      <c r="AK715" s="62"/>
      <c r="AL715" s="86"/>
      <c r="AM715" s="91"/>
      <c r="AN715" s="89"/>
      <c r="AO715" s="89"/>
      <c r="AP715" s="89"/>
      <c r="AQ715" s="89"/>
      <c r="AR715" s="91"/>
      <c r="AS715" s="91"/>
      <c r="AT715" s="94"/>
      <c r="AU715" s="91"/>
      <c r="AV715" s="91"/>
      <c r="AW715" s="123"/>
      <c r="AX715" s="62"/>
      <c r="AY715" s="62"/>
      <c r="AZ715" s="89"/>
      <c r="BA715" s="89"/>
      <c r="BB715" s="124"/>
      <c r="BC715" s="62"/>
      <c r="BD715" s="62"/>
      <c r="BE715" s="61"/>
      <c r="BF715" s="61"/>
      <c r="BG715" s="46"/>
      <c r="BH715" s="46"/>
      <c r="BI715" s="46"/>
      <c r="BJ715" s="46"/>
      <c r="BK715" s="46"/>
      <c r="BL715" s="46"/>
      <c r="CF715" s="60"/>
      <c r="CI715" s="91"/>
      <c r="CJ715" s="47"/>
      <c r="CK715" s="34"/>
      <c r="CL715" s="63"/>
      <c r="DV715" s="64"/>
    </row>
    <row r="716" spans="2:126" s="135" customFormat="1">
      <c r="B716" s="58"/>
      <c r="C716" s="58"/>
      <c r="D716" s="58"/>
      <c r="E716" s="58"/>
      <c r="F716" s="58"/>
      <c r="G716" s="58"/>
      <c r="I716" s="45"/>
      <c r="J716" s="201"/>
      <c r="K716" s="201"/>
      <c r="L716" s="62"/>
      <c r="M716" s="62"/>
      <c r="N716" s="62"/>
      <c r="O716" s="62"/>
      <c r="P716" s="62"/>
      <c r="Q716" s="62"/>
      <c r="R716" s="62"/>
      <c r="S716" s="62"/>
      <c r="T716" s="62"/>
      <c r="U716" s="209"/>
      <c r="V716" s="209"/>
      <c r="W716" s="209"/>
      <c r="X716" s="209"/>
      <c r="Y716" s="209"/>
      <c r="Z716" s="209"/>
      <c r="AA716" s="209"/>
      <c r="AB716" s="86"/>
      <c r="AC716" s="86"/>
      <c r="AD716" s="86"/>
      <c r="AE716" s="86"/>
      <c r="AF716" s="86"/>
      <c r="AG716" s="62"/>
      <c r="AH716" s="89"/>
      <c r="AI716" s="89"/>
      <c r="AJ716" s="89"/>
      <c r="AK716" s="62"/>
      <c r="AL716" s="86"/>
      <c r="AM716" s="91"/>
      <c r="AN716" s="89"/>
      <c r="AO716" s="89"/>
      <c r="AP716" s="89"/>
      <c r="AQ716" s="89"/>
      <c r="AR716" s="91"/>
      <c r="AS716" s="91"/>
      <c r="AT716" s="94"/>
      <c r="AU716" s="91"/>
      <c r="AV716" s="91"/>
      <c r="AW716" s="123"/>
      <c r="AX716" s="62"/>
      <c r="AY716" s="62"/>
      <c r="AZ716" s="89"/>
      <c r="BA716" s="89"/>
      <c r="BB716" s="124"/>
      <c r="BC716" s="62"/>
      <c r="BD716" s="62"/>
      <c r="BE716" s="61"/>
      <c r="BF716" s="61"/>
      <c r="BG716" s="46"/>
      <c r="BH716" s="46"/>
      <c r="BI716" s="46"/>
      <c r="BJ716" s="46"/>
      <c r="BK716" s="46"/>
      <c r="BL716" s="46"/>
      <c r="CF716" s="60"/>
      <c r="CI716" s="91"/>
      <c r="CJ716" s="47"/>
      <c r="CK716" s="34"/>
      <c r="CL716" s="63"/>
      <c r="DV716" s="64"/>
    </row>
    <row r="717" spans="2:126" s="135" customFormat="1">
      <c r="B717" s="58"/>
      <c r="C717" s="58"/>
      <c r="D717" s="58"/>
      <c r="E717" s="58"/>
      <c r="F717" s="58"/>
      <c r="G717" s="58"/>
      <c r="I717" s="45"/>
      <c r="J717" s="201"/>
      <c r="K717" s="201"/>
      <c r="L717" s="62"/>
      <c r="M717" s="62"/>
      <c r="N717" s="62"/>
      <c r="O717" s="62"/>
      <c r="P717" s="62"/>
      <c r="Q717" s="62"/>
      <c r="R717" s="62"/>
      <c r="S717" s="62"/>
      <c r="T717" s="62"/>
      <c r="U717" s="209"/>
      <c r="V717" s="209"/>
      <c r="W717" s="209"/>
      <c r="X717" s="209"/>
      <c r="Y717" s="209"/>
      <c r="Z717" s="209"/>
      <c r="AA717" s="209"/>
      <c r="AB717" s="86"/>
      <c r="AC717" s="86"/>
      <c r="AD717" s="86"/>
      <c r="AE717" s="86"/>
      <c r="AF717" s="86"/>
      <c r="AG717" s="62"/>
      <c r="AH717" s="89"/>
      <c r="AI717" s="89"/>
      <c r="AJ717" s="89"/>
      <c r="AK717" s="62"/>
      <c r="AL717" s="86"/>
      <c r="AM717" s="91"/>
      <c r="AN717" s="89"/>
      <c r="AO717" s="89"/>
      <c r="AP717" s="89"/>
      <c r="AQ717" s="89"/>
      <c r="AR717" s="91"/>
      <c r="AS717" s="91"/>
      <c r="AT717" s="94"/>
      <c r="AU717" s="91"/>
      <c r="AV717" s="91"/>
      <c r="AW717" s="123"/>
      <c r="AX717" s="62"/>
      <c r="AY717" s="62"/>
      <c r="AZ717" s="89"/>
      <c r="BA717" s="89"/>
      <c r="BB717" s="124"/>
      <c r="BC717" s="62"/>
      <c r="BD717" s="62"/>
      <c r="BE717" s="61"/>
      <c r="BF717" s="61"/>
      <c r="BG717" s="46"/>
      <c r="BH717" s="46"/>
      <c r="BI717" s="46"/>
      <c r="BJ717" s="46"/>
      <c r="BK717" s="46"/>
      <c r="BL717" s="46"/>
      <c r="CF717" s="60"/>
      <c r="CI717" s="91"/>
      <c r="CJ717" s="47"/>
      <c r="CK717" s="34"/>
      <c r="CL717" s="63"/>
      <c r="DV717" s="64"/>
    </row>
    <row r="718" spans="2:126" s="135" customFormat="1">
      <c r="B718" s="58"/>
      <c r="C718" s="58"/>
      <c r="D718" s="58"/>
      <c r="E718" s="58"/>
      <c r="F718" s="58"/>
      <c r="G718" s="58"/>
      <c r="I718" s="45"/>
      <c r="J718" s="201"/>
      <c r="K718" s="201"/>
      <c r="L718" s="62"/>
      <c r="M718" s="62"/>
      <c r="N718" s="62"/>
      <c r="O718" s="62"/>
      <c r="P718" s="62"/>
      <c r="Q718" s="62"/>
      <c r="R718" s="62"/>
      <c r="S718" s="62"/>
      <c r="T718" s="62"/>
      <c r="U718" s="209"/>
      <c r="V718" s="209"/>
      <c r="W718" s="209"/>
      <c r="X718" s="209"/>
      <c r="Y718" s="209"/>
      <c r="Z718" s="209"/>
      <c r="AA718" s="209"/>
      <c r="AB718" s="86"/>
      <c r="AC718" s="86"/>
      <c r="AD718" s="86"/>
      <c r="AE718" s="86"/>
      <c r="AF718" s="86"/>
      <c r="AG718" s="62"/>
      <c r="AH718" s="89"/>
      <c r="AI718" s="89"/>
      <c r="AJ718" s="89"/>
      <c r="AK718" s="62"/>
      <c r="AL718" s="86"/>
      <c r="AM718" s="91"/>
      <c r="AN718" s="89"/>
      <c r="AO718" s="89"/>
      <c r="AP718" s="89"/>
      <c r="AQ718" s="89"/>
      <c r="AR718" s="91"/>
      <c r="AS718" s="91"/>
      <c r="AT718" s="94"/>
      <c r="AU718" s="91"/>
      <c r="AV718" s="91"/>
      <c r="AW718" s="123"/>
      <c r="AX718" s="62"/>
      <c r="AY718" s="62"/>
      <c r="AZ718" s="89"/>
      <c r="BA718" s="89"/>
      <c r="BB718" s="124"/>
      <c r="BC718" s="62"/>
      <c r="BD718" s="62"/>
      <c r="BE718" s="61"/>
      <c r="BF718" s="61"/>
      <c r="BG718" s="46"/>
      <c r="BH718" s="46"/>
      <c r="BI718" s="46"/>
      <c r="BJ718" s="46"/>
      <c r="BK718" s="46"/>
      <c r="BL718" s="46"/>
      <c r="CF718" s="60"/>
      <c r="CI718" s="91"/>
      <c r="CJ718" s="47"/>
      <c r="CK718" s="34"/>
      <c r="CL718" s="63"/>
      <c r="DV718" s="64"/>
    </row>
    <row r="719" spans="2:126" s="135" customFormat="1">
      <c r="B719" s="58"/>
      <c r="C719" s="58"/>
      <c r="D719" s="58"/>
      <c r="E719" s="58"/>
      <c r="F719" s="58"/>
      <c r="G719" s="58"/>
      <c r="I719" s="45"/>
      <c r="J719" s="201"/>
      <c r="K719" s="201"/>
      <c r="L719" s="62"/>
      <c r="M719" s="62"/>
      <c r="N719" s="62"/>
      <c r="O719" s="62"/>
      <c r="P719" s="62"/>
      <c r="Q719" s="62"/>
      <c r="R719" s="62"/>
      <c r="S719" s="62"/>
      <c r="T719" s="62"/>
      <c r="U719" s="209"/>
      <c r="V719" s="209"/>
      <c r="W719" s="209"/>
      <c r="X719" s="209"/>
      <c r="Y719" s="209"/>
      <c r="Z719" s="209"/>
      <c r="AA719" s="209"/>
      <c r="AB719" s="86"/>
      <c r="AC719" s="86"/>
      <c r="AD719" s="86"/>
      <c r="AE719" s="86"/>
      <c r="AF719" s="86"/>
      <c r="AG719" s="62"/>
      <c r="AH719" s="89"/>
      <c r="AI719" s="89"/>
      <c r="AJ719" s="89"/>
      <c r="AK719" s="62"/>
      <c r="AL719" s="86"/>
      <c r="AM719" s="91"/>
      <c r="AN719" s="89"/>
      <c r="AO719" s="89"/>
      <c r="AP719" s="89"/>
      <c r="AQ719" s="89"/>
      <c r="AR719" s="91"/>
      <c r="AS719" s="91"/>
      <c r="AT719" s="94"/>
      <c r="AU719" s="91"/>
      <c r="AV719" s="91"/>
      <c r="AW719" s="123"/>
      <c r="AX719" s="62"/>
      <c r="AY719" s="62"/>
      <c r="AZ719" s="89"/>
      <c r="BA719" s="89"/>
      <c r="BB719" s="124"/>
      <c r="BC719" s="62"/>
      <c r="BD719" s="62"/>
      <c r="BE719" s="61"/>
      <c r="BF719" s="61"/>
      <c r="BG719" s="46"/>
      <c r="BH719" s="46"/>
      <c r="BI719" s="46"/>
      <c r="BJ719" s="46"/>
      <c r="BK719" s="46"/>
      <c r="BL719" s="46"/>
      <c r="CF719" s="60"/>
      <c r="CI719" s="91"/>
      <c r="CJ719" s="47"/>
      <c r="CK719" s="34"/>
      <c r="CL719" s="63"/>
      <c r="DV719" s="64"/>
    </row>
    <row r="720" spans="2:126" s="135" customFormat="1">
      <c r="B720" s="58"/>
      <c r="C720" s="58"/>
      <c r="D720" s="58"/>
      <c r="E720" s="58"/>
      <c r="F720" s="58"/>
      <c r="G720" s="58"/>
      <c r="I720" s="45"/>
      <c r="J720" s="201"/>
      <c r="K720" s="201"/>
      <c r="L720" s="62"/>
      <c r="M720" s="62"/>
      <c r="N720" s="62"/>
      <c r="O720" s="62"/>
      <c r="P720" s="62"/>
      <c r="Q720" s="62"/>
      <c r="R720" s="62"/>
      <c r="S720" s="62"/>
      <c r="T720" s="62"/>
      <c r="U720" s="209"/>
      <c r="V720" s="209"/>
      <c r="W720" s="209"/>
      <c r="X720" s="209"/>
      <c r="Y720" s="209"/>
      <c r="Z720" s="209"/>
      <c r="AA720" s="209"/>
      <c r="AB720" s="86"/>
      <c r="AC720" s="86"/>
      <c r="AD720" s="86"/>
      <c r="AE720" s="86"/>
      <c r="AF720" s="86"/>
      <c r="AG720" s="62"/>
      <c r="AH720" s="89"/>
      <c r="AI720" s="89"/>
      <c r="AJ720" s="89"/>
      <c r="AK720" s="62"/>
      <c r="AL720" s="86"/>
      <c r="AM720" s="91"/>
      <c r="AN720" s="89"/>
      <c r="AO720" s="89"/>
      <c r="AP720" s="89"/>
      <c r="AQ720" s="89"/>
      <c r="AR720" s="91"/>
      <c r="AS720" s="91"/>
      <c r="AT720" s="94"/>
      <c r="AU720" s="91"/>
      <c r="AV720" s="91"/>
      <c r="AW720" s="123"/>
      <c r="AX720" s="62"/>
      <c r="AY720" s="62"/>
      <c r="AZ720" s="62"/>
      <c r="BA720" s="89"/>
      <c r="BB720" s="124"/>
      <c r="BC720" s="62"/>
      <c r="BD720" s="62"/>
      <c r="BE720" s="61"/>
      <c r="BF720" s="61"/>
      <c r="BG720" s="46"/>
      <c r="BH720" s="46"/>
      <c r="BI720" s="46"/>
      <c r="BJ720" s="46"/>
      <c r="BK720" s="46"/>
      <c r="BL720" s="46"/>
      <c r="CF720" s="60"/>
      <c r="CI720" s="91"/>
      <c r="CJ720" s="47"/>
      <c r="CK720" s="34"/>
      <c r="CL720" s="63"/>
      <c r="DV720" s="64"/>
    </row>
    <row r="721" spans="2:126" s="135" customFormat="1">
      <c r="B721" s="58"/>
      <c r="C721" s="58"/>
      <c r="D721" s="58"/>
      <c r="E721" s="58"/>
      <c r="F721" s="58"/>
      <c r="G721" s="58"/>
      <c r="I721" s="45"/>
      <c r="J721" s="201"/>
      <c r="K721" s="201"/>
      <c r="L721" s="62"/>
      <c r="M721" s="62"/>
      <c r="N721" s="62"/>
      <c r="O721" s="62"/>
      <c r="P721" s="62"/>
      <c r="Q721" s="62"/>
      <c r="R721" s="62"/>
      <c r="S721" s="62"/>
      <c r="T721" s="62"/>
      <c r="U721" s="209"/>
      <c r="V721" s="209"/>
      <c r="W721" s="209"/>
      <c r="X721" s="209"/>
      <c r="Y721" s="209"/>
      <c r="Z721" s="209"/>
      <c r="AA721" s="209"/>
      <c r="AB721" s="86"/>
      <c r="AC721" s="86"/>
      <c r="AD721" s="86"/>
      <c r="AE721" s="86"/>
      <c r="AF721" s="86"/>
      <c r="AG721" s="62"/>
      <c r="AH721" s="89"/>
      <c r="AI721" s="89"/>
      <c r="AJ721" s="89"/>
      <c r="AK721" s="62"/>
      <c r="AL721" s="86"/>
      <c r="AM721" s="91"/>
      <c r="AN721" s="89"/>
      <c r="AO721" s="89"/>
      <c r="AP721" s="89"/>
      <c r="AQ721" s="89"/>
      <c r="AR721" s="91"/>
      <c r="AS721" s="91"/>
      <c r="AT721" s="94"/>
      <c r="AU721" s="91"/>
      <c r="AV721" s="91"/>
      <c r="AW721" s="123"/>
      <c r="AX721" s="62"/>
      <c r="AY721" s="62"/>
      <c r="AZ721" s="89"/>
      <c r="BA721" s="89"/>
      <c r="BB721" s="124"/>
      <c r="BC721" s="62"/>
      <c r="BD721" s="62"/>
      <c r="BE721" s="61"/>
      <c r="BF721" s="61"/>
      <c r="BG721" s="46"/>
      <c r="BH721" s="46"/>
      <c r="BI721" s="46"/>
      <c r="BJ721" s="46"/>
      <c r="BK721" s="46"/>
      <c r="BL721" s="46"/>
      <c r="CF721" s="60"/>
      <c r="CI721" s="91"/>
      <c r="CJ721" s="47"/>
      <c r="CK721" s="34"/>
      <c r="CL721" s="63"/>
      <c r="DV721" s="64"/>
    </row>
    <row r="722" spans="2:126" s="135" customFormat="1">
      <c r="B722" s="58"/>
      <c r="C722" s="58"/>
      <c r="D722" s="58"/>
      <c r="E722" s="58"/>
      <c r="F722" s="58"/>
      <c r="G722" s="58"/>
      <c r="J722" s="200"/>
      <c r="K722" s="200"/>
      <c r="L722" s="62"/>
      <c r="M722" s="62"/>
      <c r="N722" s="62"/>
      <c r="O722" s="62"/>
      <c r="P722" s="62"/>
      <c r="Q722" s="62"/>
      <c r="R722" s="62"/>
      <c r="S722" s="62"/>
      <c r="T722" s="62"/>
      <c r="U722" s="209"/>
      <c r="V722" s="209"/>
      <c r="W722" s="209"/>
      <c r="X722" s="209"/>
      <c r="Y722" s="209"/>
      <c r="Z722" s="209"/>
      <c r="AA722" s="209"/>
      <c r="AB722" s="86"/>
      <c r="AC722" s="86"/>
      <c r="AD722" s="86"/>
      <c r="AE722" s="86"/>
      <c r="AF722" s="86"/>
      <c r="AG722" s="62"/>
      <c r="AH722" s="89"/>
      <c r="AI722" s="89"/>
      <c r="AJ722" s="89"/>
      <c r="AK722" s="62"/>
      <c r="AL722" s="86"/>
      <c r="AM722" s="91"/>
      <c r="AN722" s="89"/>
      <c r="AO722" s="89"/>
      <c r="AP722" s="89"/>
      <c r="AQ722" s="89"/>
      <c r="AR722" s="91"/>
      <c r="AS722" s="91"/>
      <c r="AT722" s="94"/>
      <c r="AU722" s="91"/>
      <c r="AV722" s="91"/>
      <c r="AW722" s="123"/>
      <c r="AX722" s="62"/>
      <c r="AY722" s="62"/>
      <c r="AZ722" s="89"/>
      <c r="BA722" s="89"/>
      <c r="BB722" s="124"/>
      <c r="BC722" s="62"/>
      <c r="BD722" s="62"/>
      <c r="BE722" s="61"/>
      <c r="BF722" s="61"/>
      <c r="BG722" s="46"/>
      <c r="BH722" s="46"/>
      <c r="BI722" s="46"/>
      <c r="BJ722" s="46"/>
      <c r="BK722" s="46"/>
      <c r="BL722" s="46"/>
      <c r="CF722" s="60"/>
      <c r="CI722" s="91"/>
      <c r="CJ722" s="47"/>
      <c r="CK722" s="34"/>
      <c r="CL722" s="63"/>
      <c r="DV722" s="64"/>
    </row>
    <row r="723" spans="2:126" s="135" customFormat="1">
      <c r="B723" s="58"/>
      <c r="C723" s="58"/>
      <c r="D723" s="58"/>
      <c r="E723" s="58"/>
      <c r="F723" s="58"/>
      <c r="G723" s="58"/>
      <c r="J723" s="200"/>
      <c r="K723" s="200"/>
      <c r="L723" s="62"/>
      <c r="M723" s="62"/>
      <c r="N723" s="62"/>
      <c r="O723" s="62"/>
      <c r="P723" s="62"/>
      <c r="Q723" s="62"/>
      <c r="R723" s="62"/>
      <c r="S723" s="62"/>
      <c r="T723" s="62"/>
      <c r="U723" s="209"/>
      <c r="V723" s="209"/>
      <c r="W723" s="209"/>
      <c r="X723" s="209"/>
      <c r="Y723" s="209"/>
      <c r="Z723" s="209"/>
      <c r="AA723" s="209"/>
      <c r="AB723" s="86"/>
      <c r="AC723" s="86"/>
      <c r="AD723" s="86"/>
      <c r="AE723" s="86"/>
      <c r="AF723" s="86"/>
      <c r="AG723" s="62"/>
      <c r="AH723" s="89"/>
      <c r="AI723" s="89"/>
      <c r="AJ723" s="89"/>
      <c r="AK723" s="62"/>
      <c r="AL723" s="86"/>
      <c r="AM723" s="91"/>
      <c r="AN723" s="89"/>
      <c r="AO723" s="89"/>
      <c r="AP723" s="89"/>
      <c r="AQ723" s="89"/>
      <c r="AR723" s="91"/>
      <c r="AS723" s="91"/>
      <c r="AT723" s="94"/>
      <c r="AU723" s="91"/>
      <c r="AV723" s="91"/>
      <c r="AW723" s="123"/>
      <c r="AX723" s="62"/>
      <c r="AY723" s="62"/>
      <c r="AZ723" s="89"/>
      <c r="BA723" s="89"/>
      <c r="BB723" s="124"/>
      <c r="BC723" s="62"/>
      <c r="BD723" s="62"/>
      <c r="BE723" s="61"/>
      <c r="BF723" s="61"/>
      <c r="BG723" s="46"/>
      <c r="BH723" s="46"/>
      <c r="BI723" s="46"/>
      <c r="BJ723" s="46"/>
      <c r="BK723" s="46"/>
      <c r="BL723" s="46"/>
      <c r="CF723" s="60"/>
      <c r="CI723" s="91"/>
      <c r="CJ723" s="47"/>
      <c r="CK723" s="34"/>
      <c r="CL723" s="63"/>
      <c r="DV723" s="64"/>
    </row>
    <row r="724" spans="2:126" s="135" customFormat="1">
      <c r="B724" s="58"/>
      <c r="C724" s="58"/>
      <c r="D724" s="58"/>
      <c r="E724" s="58"/>
      <c r="F724" s="58"/>
      <c r="G724" s="58"/>
      <c r="J724" s="200"/>
      <c r="K724" s="200"/>
      <c r="L724" s="62"/>
      <c r="M724" s="62"/>
      <c r="N724" s="62"/>
      <c r="O724" s="62"/>
      <c r="P724" s="62"/>
      <c r="Q724" s="62"/>
      <c r="R724" s="62"/>
      <c r="S724" s="62"/>
      <c r="T724" s="62"/>
      <c r="U724" s="209"/>
      <c r="V724" s="209"/>
      <c r="W724" s="209"/>
      <c r="X724" s="209"/>
      <c r="Y724" s="209"/>
      <c r="Z724" s="209"/>
      <c r="AA724" s="209"/>
      <c r="AB724" s="86"/>
      <c r="AC724" s="86"/>
      <c r="AD724" s="86"/>
      <c r="AE724" s="86"/>
      <c r="AF724" s="86"/>
      <c r="AG724" s="62"/>
      <c r="AH724" s="89"/>
      <c r="AI724" s="89"/>
      <c r="AJ724" s="89"/>
      <c r="AK724" s="62"/>
      <c r="AL724" s="86"/>
      <c r="AM724" s="91"/>
      <c r="AN724" s="89"/>
      <c r="AO724" s="89"/>
      <c r="AP724" s="89"/>
      <c r="AQ724" s="89"/>
      <c r="AR724" s="91"/>
      <c r="AS724" s="91"/>
      <c r="AT724" s="94"/>
      <c r="AU724" s="91"/>
      <c r="AV724" s="91"/>
      <c r="AW724" s="123"/>
      <c r="AX724" s="62"/>
      <c r="AY724" s="62"/>
      <c r="AZ724" s="89"/>
      <c r="BA724" s="89"/>
      <c r="BB724" s="124"/>
      <c r="BC724" s="62"/>
      <c r="BD724" s="62"/>
      <c r="BE724" s="61"/>
      <c r="BF724" s="61"/>
      <c r="BG724" s="46"/>
      <c r="BH724" s="46"/>
      <c r="BI724" s="46"/>
      <c r="BJ724" s="46"/>
      <c r="BK724" s="46"/>
      <c r="BL724" s="46"/>
      <c r="CF724" s="60"/>
      <c r="CI724" s="91"/>
      <c r="CJ724" s="47"/>
      <c r="CK724" s="34"/>
      <c r="CL724" s="63"/>
      <c r="DV724" s="64"/>
    </row>
    <row r="725" spans="2:126" s="135" customFormat="1">
      <c r="B725" s="58"/>
      <c r="C725" s="58"/>
      <c r="D725" s="58"/>
      <c r="E725" s="58"/>
      <c r="F725" s="58"/>
      <c r="G725" s="58"/>
      <c r="J725" s="200"/>
      <c r="K725" s="200"/>
      <c r="L725" s="62"/>
      <c r="M725" s="62"/>
      <c r="N725" s="62"/>
      <c r="O725" s="62"/>
      <c r="P725" s="62"/>
      <c r="Q725" s="62"/>
      <c r="R725" s="62"/>
      <c r="S725" s="62"/>
      <c r="T725" s="62"/>
      <c r="U725" s="209"/>
      <c r="V725" s="209"/>
      <c r="W725" s="209"/>
      <c r="X725" s="209"/>
      <c r="Y725" s="209"/>
      <c r="Z725" s="209"/>
      <c r="AA725" s="209"/>
      <c r="AB725" s="86"/>
      <c r="AC725" s="86"/>
      <c r="AD725" s="86"/>
      <c r="AE725" s="86"/>
      <c r="AF725" s="86"/>
      <c r="AG725" s="62"/>
      <c r="AH725" s="89"/>
      <c r="AI725" s="89"/>
      <c r="AJ725" s="89"/>
      <c r="AK725" s="62"/>
      <c r="AL725" s="86"/>
      <c r="AM725" s="91"/>
      <c r="AN725" s="89"/>
      <c r="AO725" s="89"/>
      <c r="AP725" s="89"/>
      <c r="AQ725" s="89"/>
      <c r="AR725" s="91"/>
      <c r="AS725" s="91"/>
      <c r="AT725" s="94"/>
      <c r="AU725" s="91"/>
      <c r="AV725" s="91"/>
      <c r="AW725" s="123"/>
      <c r="AX725" s="62"/>
      <c r="AY725" s="62"/>
      <c r="AZ725" s="89"/>
      <c r="BA725" s="89"/>
      <c r="BB725" s="124"/>
      <c r="BC725" s="62"/>
      <c r="BD725" s="62"/>
      <c r="BE725" s="61"/>
      <c r="BF725" s="61"/>
      <c r="BG725" s="46"/>
      <c r="BH725" s="46"/>
      <c r="BI725" s="46"/>
      <c r="BJ725" s="46"/>
      <c r="BK725" s="46"/>
      <c r="BL725" s="46"/>
      <c r="CF725" s="60"/>
      <c r="CI725" s="91"/>
      <c r="CJ725" s="47"/>
      <c r="CK725" s="34"/>
      <c r="CL725" s="63"/>
      <c r="DV725" s="64"/>
    </row>
    <row r="726" spans="2:126" s="135" customFormat="1">
      <c r="B726" s="58"/>
      <c r="C726" s="58"/>
      <c r="D726" s="58"/>
      <c r="E726" s="58"/>
      <c r="F726" s="58"/>
      <c r="G726" s="58"/>
      <c r="J726" s="200"/>
      <c r="K726" s="200"/>
      <c r="L726" s="62"/>
      <c r="M726" s="62"/>
      <c r="N726" s="62"/>
      <c r="O726" s="62"/>
      <c r="P726" s="62"/>
      <c r="Q726" s="62"/>
      <c r="R726" s="62"/>
      <c r="S726" s="62"/>
      <c r="T726" s="62"/>
      <c r="U726" s="209"/>
      <c r="V726" s="209"/>
      <c r="W726" s="209"/>
      <c r="X726" s="209"/>
      <c r="Y726" s="209"/>
      <c r="Z726" s="209"/>
      <c r="AA726" s="209"/>
      <c r="AB726" s="86"/>
      <c r="AC726" s="86"/>
      <c r="AD726" s="86"/>
      <c r="AE726" s="86"/>
      <c r="AF726" s="86"/>
      <c r="AG726" s="62"/>
      <c r="AH726" s="89"/>
      <c r="AI726" s="89"/>
      <c r="AJ726" s="89"/>
      <c r="AK726" s="62"/>
      <c r="AL726" s="86"/>
      <c r="AM726" s="91"/>
      <c r="AN726" s="89"/>
      <c r="AO726" s="89"/>
      <c r="AP726" s="89"/>
      <c r="AQ726" s="89"/>
      <c r="AR726" s="91"/>
      <c r="AS726" s="91"/>
      <c r="AT726" s="94"/>
      <c r="AU726" s="91"/>
      <c r="AV726" s="91"/>
      <c r="AW726" s="123"/>
      <c r="AX726" s="62"/>
      <c r="AY726" s="62"/>
      <c r="AZ726" s="89"/>
      <c r="BA726" s="89"/>
      <c r="BB726" s="124"/>
      <c r="BC726" s="62"/>
      <c r="BD726" s="62"/>
      <c r="BE726" s="61"/>
      <c r="BF726" s="61"/>
      <c r="BG726" s="46"/>
      <c r="BH726" s="46"/>
      <c r="BI726" s="46"/>
      <c r="BJ726" s="46"/>
      <c r="BK726" s="46"/>
      <c r="BL726" s="46"/>
      <c r="CF726" s="60"/>
      <c r="CI726" s="91"/>
      <c r="CJ726" s="47"/>
      <c r="CK726" s="34"/>
      <c r="CL726" s="63"/>
      <c r="DV726" s="64"/>
    </row>
    <row r="727" spans="2:126" s="135" customFormat="1">
      <c r="B727" s="58"/>
      <c r="C727" s="58"/>
      <c r="D727" s="58"/>
      <c r="E727" s="58"/>
      <c r="F727" s="58"/>
      <c r="G727" s="58"/>
      <c r="J727" s="200"/>
      <c r="K727" s="200"/>
      <c r="L727" s="62"/>
      <c r="M727" s="62"/>
      <c r="N727" s="62"/>
      <c r="O727" s="62"/>
      <c r="P727" s="62"/>
      <c r="Q727" s="62"/>
      <c r="R727" s="62"/>
      <c r="S727" s="62"/>
      <c r="T727" s="62"/>
      <c r="U727" s="209"/>
      <c r="V727" s="209"/>
      <c r="W727" s="209"/>
      <c r="X727" s="209"/>
      <c r="Y727" s="209"/>
      <c r="Z727" s="209"/>
      <c r="AA727" s="209"/>
      <c r="AB727" s="86"/>
      <c r="AC727" s="86"/>
      <c r="AD727" s="86"/>
      <c r="AE727" s="86"/>
      <c r="AF727" s="86"/>
      <c r="AG727" s="62"/>
      <c r="AH727" s="89"/>
      <c r="AI727" s="89"/>
      <c r="AJ727" s="89"/>
      <c r="AK727" s="62"/>
      <c r="AL727" s="86"/>
      <c r="AM727" s="91"/>
      <c r="AN727" s="89"/>
      <c r="AO727" s="89"/>
      <c r="AP727" s="89"/>
      <c r="AQ727" s="89"/>
      <c r="AR727" s="91"/>
      <c r="AS727" s="91"/>
      <c r="AT727" s="94"/>
      <c r="AU727" s="91"/>
      <c r="AV727" s="91"/>
      <c r="AW727" s="123"/>
      <c r="AX727" s="62"/>
      <c r="AY727" s="62"/>
      <c r="AZ727" s="89"/>
      <c r="BA727" s="89"/>
      <c r="BB727" s="124"/>
      <c r="BC727" s="62"/>
      <c r="BD727" s="62"/>
      <c r="BE727" s="61"/>
      <c r="BF727" s="61"/>
      <c r="BG727" s="46"/>
      <c r="BH727" s="46"/>
      <c r="BI727" s="46"/>
      <c r="BJ727" s="46"/>
      <c r="BK727" s="46"/>
      <c r="BL727" s="46"/>
      <c r="CF727" s="60"/>
      <c r="CI727" s="91"/>
      <c r="CJ727" s="47"/>
      <c r="CK727" s="34"/>
      <c r="CL727" s="63"/>
      <c r="DV727" s="64"/>
    </row>
    <row r="728" spans="2:126" s="135" customFormat="1">
      <c r="B728" s="58"/>
      <c r="C728" s="58"/>
      <c r="D728" s="58"/>
      <c r="E728" s="58"/>
      <c r="F728" s="58"/>
      <c r="G728" s="58"/>
      <c r="J728" s="200"/>
      <c r="K728" s="200"/>
      <c r="L728" s="62"/>
      <c r="M728" s="62"/>
      <c r="N728" s="62"/>
      <c r="O728" s="62"/>
      <c r="P728" s="62"/>
      <c r="Q728" s="62"/>
      <c r="R728" s="62"/>
      <c r="S728" s="62"/>
      <c r="T728" s="62"/>
      <c r="U728" s="209"/>
      <c r="V728" s="209"/>
      <c r="W728" s="209"/>
      <c r="X728" s="209"/>
      <c r="Y728" s="209"/>
      <c r="Z728" s="209"/>
      <c r="AA728" s="209"/>
      <c r="AB728" s="86"/>
      <c r="AC728" s="86"/>
      <c r="AD728" s="86"/>
      <c r="AE728" s="86"/>
      <c r="AF728" s="86"/>
      <c r="AG728" s="62"/>
      <c r="AH728" s="89"/>
      <c r="AI728" s="89"/>
      <c r="AJ728" s="89"/>
      <c r="AK728" s="62"/>
      <c r="AL728" s="86"/>
      <c r="AM728" s="91"/>
      <c r="AN728" s="89"/>
      <c r="AO728" s="89"/>
      <c r="AP728" s="89"/>
      <c r="AQ728" s="89"/>
      <c r="AR728" s="91"/>
      <c r="AS728" s="91"/>
      <c r="AT728" s="94"/>
      <c r="AU728" s="91"/>
      <c r="AV728" s="91"/>
      <c r="AW728" s="123"/>
      <c r="AX728" s="62"/>
      <c r="AY728" s="62"/>
      <c r="AZ728" s="89"/>
      <c r="BA728" s="89"/>
      <c r="BB728" s="124"/>
      <c r="BC728" s="62"/>
      <c r="BD728" s="62"/>
      <c r="BE728" s="61"/>
      <c r="BF728" s="61"/>
      <c r="BG728" s="46"/>
      <c r="BH728" s="46"/>
      <c r="BI728" s="46"/>
      <c r="BJ728" s="46"/>
      <c r="BK728" s="46"/>
      <c r="BL728" s="46"/>
      <c r="CF728" s="60"/>
      <c r="CI728" s="91"/>
      <c r="CJ728" s="47"/>
      <c r="CK728" s="34"/>
      <c r="CL728" s="63"/>
      <c r="DV728" s="64"/>
    </row>
    <row r="729" spans="2:126" s="135" customFormat="1">
      <c r="B729" s="58"/>
      <c r="C729" s="58"/>
      <c r="D729" s="58"/>
      <c r="E729" s="58"/>
      <c r="F729" s="58"/>
      <c r="G729" s="58"/>
      <c r="J729" s="200"/>
      <c r="K729" s="200"/>
      <c r="L729" s="62"/>
      <c r="M729" s="62"/>
      <c r="N729" s="62"/>
      <c r="O729" s="62"/>
      <c r="P729" s="62"/>
      <c r="Q729" s="62"/>
      <c r="R729" s="62"/>
      <c r="S729" s="62"/>
      <c r="T729" s="62"/>
      <c r="U729" s="209"/>
      <c r="V729" s="209"/>
      <c r="W729" s="209"/>
      <c r="X729" s="209"/>
      <c r="Y729" s="209"/>
      <c r="Z729" s="209"/>
      <c r="AA729" s="209"/>
      <c r="AB729" s="86"/>
      <c r="AC729" s="86"/>
      <c r="AD729" s="86"/>
      <c r="AE729" s="86"/>
      <c r="AF729" s="86"/>
      <c r="AG729" s="62"/>
      <c r="AH729" s="89"/>
      <c r="AI729" s="89"/>
      <c r="AJ729" s="89"/>
      <c r="AK729" s="62"/>
      <c r="AL729" s="86"/>
      <c r="AM729" s="91"/>
      <c r="AN729" s="89"/>
      <c r="AO729" s="89"/>
      <c r="AP729" s="89"/>
      <c r="AQ729" s="89"/>
      <c r="AR729" s="91"/>
      <c r="AS729" s="91"/>
      <c r="AT729" s="94"/>
      <c r="AU729" s="91"/>
      <c r="AV729" s="91"/>
      <c r="AW729" s="123"/>
      <c r="AX729" s="62"/>
      <c r="AY729" s="62"/>
      <c r="AZ729" s="89"/>
      <c r="BA729" s="89"/>
      <c r="BB729" s="124"/>
      <c r="BC729" s="62"/>
      <c r="BD729" s="62"/>
      <c r="BE729" s="61"/>
      <c r="BF729" s="61"/>
      <c r="BG729" s="46"/>
      <c r="BH729" s="46"/>
      <c r="BI729" s="46"/>
      <c r="BJ729" s="46"/>
      <c r="BK729" s="46"/>
      <c r="BL729" s="46"/>
      <c r="CF729" s="60"/>
      <c r="CI729" s="91"/>
      <c r="CJ729" s="47"/>
      <c r="CK729" s="34"/>
      <c r="CL729" s="63"/>
      <c r="DV729" s="64"/>
    </row>
    <row r="730" spans="2:126" s="135" customFormat="1">
      <c r="B730" s="58"/>
      <c r="C730" s="58"/>
      <c r="D730" s="58"/>
      <c r="E730" s="58"/>
      <c r="F730" s="58"/>
      <c r="G730" s="58"/>
      <c r="J730" s="200"/>
      <c r="K730" s="200"/>
      <c r="L730" s="62"/>
      <c r="M730" s="62"/>
      <c r="N730" s="62"/>
      <c r="O730" s="62"/>
      <c r="P730" s="62"/>
      <c r="Q730" s="62"/>
      <c r="R730" s="62"/>
      <c r="S730" s="62"/>
      <c r="T730" s="62"/>
      <c r="U730" s="209"/>
      <c r="V730" s="209"/>
      <c r="W730" s="209"/>
      <c r="X730" s="209"/>
      <c r="Y730" s="209"/>
      <c r="Z730" s="209"/>
      <c r="AA730" s="209"/>
      <c r="AB730" s="86"/>
      <c r="AC730" s="86"/>
      <c r="AD730" s="86"/>
      <c r="AE730" s="86"/>
      <c r="AF730" s="86"/>
      <c r="AG730" s="62"/>
      <c r="AH730" s="89"/>
      <c r="AI730" s="89"/>
      <c r="AJ730" s="89"/>
      <c r="AK730" s="62"/>
      <c r="AL730" s="86"/>
      <c r="AM730" s="91"/>
      <c r="AN730" s="89"/>
      <c r="AO730" s="89"/>
      <c r="AP730" s="89"/>
      <c r="AQ730" s="89"/>
      <c r="AR730" s="91"/>
      <c r="AS730" s="91"/>
      <c r="AT730" s="94"/>
      <c r="AU730" s="91"/>
      <c r="AV730" s="91"/>
      <c r="AW730" s="123"/>
      <c r="AX730" s="62"/>
      <c r="AY730" s="62"/>
      <c r="AZ730" s="89"/>
      <c r="BA730" s="89"/>
      <c r="BB730" s="124"/>
      <c r="BC730" s="62"/>
      <c r="BD730" s="62"/>
      <c r="BE730" s="61"/>
      <c r="BF730" s="61"/>
      <c r="BG730" s="46"/>
      <c r="BH730" s="46"/>
      <c r="BI730" s="46"/>
      <c r="BJ730" s="46"/>
      <c r="BK730" s="46"/>
      <c r="BL730" s="46"/>
      <c r="CF730" s="60"/>
      <c r="CI730" s="91"/>
      <c r="CJ730" s="47"/>
      <c r="CK730" s="34"/>
      <c r="CL730" s="63"/>
      <c r="DV730" s="64"/>
    </row>
    <row r="731" spans="2:126" s="135" customFormat="1">
      <c r="B731" s="58"/>
      <c r="C731" s="58"/>
      <c r="D731" s="58"/>
      <c r="E731" s="58"/>
      <c r="F731" s="58"/>
      <c r="G731" s="58"/>
      <c r="J731" s="200"/>
      <c r="K731" s="200"/>
      <c r="L731" s="62"/>
      <c r="M731" s="62"/>
      <c r="N731" s="62"/>
      <c r="O731" s="62"/>
      <c r="P731" s="62"/>
      <c r="Q731" s="62"/>
      <c r="R731" s="62"/>
      <c r="S731" s="62"/>
      <c r="T731" s="62"/>
      <c r="U731" s="209"/>
      <c r="V731" s="209"/>
      <c r="W731" s="209"/>
      <c r="X731" s="209"/>
      <c r="Y731" s="209"/>
      <c r="Z731" s="209"/>
      <c r="AA731" s="209"/>
      <c r="AB731" s="86"/>
      <c r="AC731" s="86"/>
      <c r="AD731" s="86"/>
      <c r="AE731" s="86"/>
      <c r="AF731" s="86"/>
      <c r="AG731" s="62"/>
      <c r="AH731" s="89"/>
      <c r="AI731" s="89"/>
      <c r="AJ731" s="89"/>
      <c r="AK731" s="62"/>
      <c r="AL731" s="86"/>
      <c r="AM731" s="91"/>
      <c r="AN731" s="89"/>
      <c r="AO731" s="89"/>
      <c r="AP731" s="89"/>
      <c r="AQ731" s="89"/>
      <c r="AR731" s="91"/>
      <c r="AS731" s="91"/>
      <c r="AT731" s="94"/>
      <c r="AU731" s="91"/>
      <c r="AV731" s="91"/>
      <c r="AW731" s="123"/>
      <c r="AX731" s="62"/>
      <c r="AY731" s="62"/>
      <c r="AZ731" s="89"/>
      <c r="BA731" s="89"/>
      <c r="BB731" s="124"/>
      <c r="BC731" s="62"/>
      <c r="BD731" s="62"/>
      <c r="BE731" s="61"/>
      <c r="BF731" s="61"/>
      <c r="BG731" s="46"/>
      <c r="BH731" s="46"/>
      <c r="BI731" s="46"/>
      <c r="BJ731" s="46"/>
      <c r="BK731" s="46"/>
      <c r="BL731" s="46"/>
      <c r="CF731" s="60"/>
      <c r="CI731" s="91"/>
      <c r="CJ731" s="47"/>
      <c r="CK731" s="34"/>
      <c r="CL731" s="63"/>
      <c r="DV731" s="64"/>
    </row>
    <row r="732" spans="2:126" s="135" customFormat="1">
      <c r="B732" s="58"/>
      <c r="C732" s="58"/>
      <c r="D732" s="58"/>
      <c r="E732" s="58"/>
      <c r="F732" s="58"/>
      <c r="G732" s="58"/>
      <c r="J732" s="200"/>
      <c r="K732" s="200"/>
      <c r="L732" s="62"/>
      <c r="M732" s="62"/>
      <c r="N732" s="62"/>
      <c r="O732" s="62"/>
      <c r="P732" s="62"/>
      <c r="Q732" s="62"/>
      <c r="R732" s="62"/>
      <c r="S732" s="62"/>
      <c r="T732" s="62"/>
      <c r="U732" s="209"/>
      <c r="V732" s="209"/>
      <c r="W732" s="209"/>
      <c r="X732" s="209"/>
      <c r="Y732" s="209"/>
      <c r="Z732" s="209"/>
      <c r="AA732" s="209"/>
      <c r="AB732" s="86"/>
      <c r="AC732" s="86"/>
      <c r="AD732" s="86"/>
      <c r="AE732" s="86"/>
      <c r="AF732" s="86"/>
      <c r="AG732" s="62"/>
      <c r="AH732" s="89"/>
      <c r="AI732" s="89"/>
      <c r="AJ732" s="89"/>
      <c r="AK732" s="62"/>
      <c r="AL732" s="86"/>
      <c r="AM732" s="91"/>
      <c r="AN732" s="89"/>
      <c r="AO732" s="89"/>
      <c r="AP732" s="89"/>
      <c r="AQ732" s="89"/>
      <c r="AR732" s="91"/>
      <c r="AS732" s="91"/>
      <c r="AT732" s="94"/>
      <c r="AU732" s="91"/>
      <c r="AV732" s="91"/>
      <c r="AW732" s="123"/>
      <c r="AX732" s="62"/>
      <c r="AY732" s="62"/>
      <c r="AZ732" s="89"/>
      <c r="BA732" s="89"/>
      <c r="BB732" s="124"/>
      <c r="BC732" s="62"/>
      <c r="BD732" s="62"/>
      <c r="BE732" s="61"/>
      <c r="BF732" s="61"/>
      <c r="BG732" s="46"/>
      <c r="BH732" s="46"/>
      <c r="BI732" s="46"/>
      <c r="BJ732" s="46"/>
      <c r="BK732" s="46"/>
      <c r="BL732" s="46"/>
      <c r="CF732" s="60"/>
      <c r="CI732" s="91"/>
      <c r="CJ732" s="47"/>
      <c r="CK732" s="34"/>
      <c r="CL732" s="63"/>
      <c r="DV732" s="64"/>
    </row>
    <row r="733" spans="2:126" s="135" customFormat="1">
      <c r="B733" s="58"/>
      <c r="C733" s="58"/>
      <c r="D733" s="58"/>
      <c r="E733" s="58"/>
      <c r="F733" s="58"/>
      <c r="G733" s="58"/>
      <c r="J733" s="200"/>
      <c r="K733" s="200"/>
      <c r="L733" s="62"/>
      <c r="M733" s="62"/>
      <c r="N733" s="62"/>
      <c r="O733" s="62"/>
      <c r="P733" s="62"/>
      <c r="Q733" s="62"/>
      <c r="R733" s="62"/>
      <c r="S733" s="62"/>
      <c r="T733" s="62"/>
      <c r="U733" s="209"/>
      <c r="V733" s="209"/>
      <c r="W733" s="209"/>
      <c r="X733" s="209"/>
      <c r="Y733" s="209"/>
      <c r="Z733" s="209"/>
      <c r="AA733" s="209"/>
      <c r="AB733" s="86"/>
      <c r="AC733" s="86"/>
      <c r="AD733" s="86"/>
      <c r="AE733" s="86"/>
      <c r="AF733" s="86"/>
      <c r="AG733" s="62"/>
      <c r="AH733" s="89"/>
      <c r="AI733" s="89"/>
      <c r="AJ733" s="89"/>
      <c r="AK733" s="62"/>
      <c r="AL733" s="86"/>
      <c r="AM733" s="91"/>
      <c r="AN733" s="89"/>
      <c r="AO733" s="89"/>
      <c r="AP733" s="89"/>
      <c r="AQ733" s="89"/>
      <c r="AR733" s="91"/>
      <c r="AS733" s="91"/>
      <c r="AT733" s="94"/>
      <c r="AU733" s="91"/>
      <c r="AV733" s="91"/>
      <c r="AW733" s="123"/>
      <c r="AX733" s="62"/>
      <c r="AY733" s="62"/>
      <c r="AZ733" s="89"/>
      <c r="BA733" s="89"/>
      <c r="BB733" s="124"/>
      <c r="BC733" s="62"/>
      <c r="BD733" s="62"/>
      <c r="BE733" s="61"/>
      <c r="BF733" s="61"/>
      <c r="BG733" s="46"/>
      <c r="BH733" s="46"/>
      <c r="BI733" s="46"/>
      <c r="BJ733" s="46"/>
      <c r="BK733" s="46"/>
      <c r="BL733" s="46"/>
      <c r="CF733" s="60"/>
      <c r="CI733" s="91"/>
      <c r="CJ733" s="47"/>
      <c r="CK733" s="34"/>
      <c r="CL733" s="63"/>
      <c r="DV733" s="64"/>
    </row>
    <row r="734" spans="2:126" s="135" customFormat="1">
      <c r="B734" s="58"/>
      <c r="C734" s="58"/>
      <c r="D734" s="58"/>
      <c r="E734" s="58"/>
      <c r="F734" s="58"/>
      <c r="G734" s="58"/>
      <c r="J734" s="200"/>
      <c r="K734" s="200"/>
      <c r="L734" s="62"/>
      <c r="M734" s="62"/>
      <c r="N734" s="62"/>
      <c r="O734" s="62"/>
      <c r="P734" s="62"/>
      <c r="Q734" s="62"/>
      <c r="R734" s="62"/>
      <c r="S734" s="62"/>
      <c r="T734" s="62"/>
      <c r="U734" s="209"/>
      <c r="V734" s="209"/>
      <c r="W734" s="209"/>
      <c r="X734" s="209"/>
      <c r="Y734" s="209"/>
      <c r="Z734" s="209"/>
      <c r="AA734" s="209"/>
      <c r="AB734" s="86"/>
      <c r="AC734" s="86"/>
      <c r="AD734" s="86"/>
      <c r="AE734" s="86"/>
      <c r="AF734" s="86"/>
      <c r="AG734" s="62"/>
      <c r="AH734" s="89"/>
      <c r="AI734" s="89"/>
      <c r="AJ734" s="89"/>
      <c r="AK734" s="62"/>
      <c r="AL734" s="86"/>
      <c r="AM734" s="91"/>
      <c r="AN734" s="89"/>
      <c r="AO734" s="89"/>
      <c r="AP734" s="89"/>
      <c r="AQ734" s="89"/>
      <c r="AR734" s="91"/>
      <c r="AS734" s="91"/>
      <c r="AT734" s="94"/>
      <c r="AU734" s="91"/>
      <c r="AV734" s="91"/>
      <c r="AW734" s="123"/>
      <c r="AX734" s="62"/>
      <c r="AY734" s="62"/>
      <c r="AZ734" s="89"/>
      <c r="BA734" s="89"/>
      <c r="BB734" s="124"/>
      <c r="BC734" s="62"/>
      <c r="BD734" s="62"/>
      <c r="BE734" s="61"/>
      <c r="BF734" s="61"/>
      <c r="BG734" s="46"/>
      <c r="BH734" s="46"/>
      <c r="BI734" s="46"/>
      <c r="BJ734" s="46"/>
      <c r="BK734" s="46"/>
      <c r="BL734" s="46"/>
      <c r="CF734" s="60"/>
      <c r="CI734" s="91"/>
      <c r="CJ734" s="47"/>
      <c r="CK734" s="34"/>
      <c r="CL734" s="63"/>
      <c r="DV734" s="64"/>
    </row>
    <row r="735" spans="2:126" s="135" customFormat="1">
      <c r="B735" s="58"/>
      <c r="C735" s="58"/>
      <c r="D735" s="58"/>
      <c r="E735" s="58"/>
      <c r="F735" s="58"/>
      <c r="G735" s="58"/>
      <c r="J735" s="200"/>
      <c r="K735" s="200"/>
      <c r="L735" s="62"/>
      <c r="M735" s="62"/>
      <c r="N735" s="62"/>
      <c r="O735" s="62"/>
      <c r="P735" s="62"/>
      <c r="Q735" s="62"/>
      <c r="R735" s="62"/>
      <c r="S735" s="62"/>
      <c r="T735" s="62"/>
      <c r="U735" s="209"/>
      <c r="V735" s="209"/>
      <c r="W735" s="209"/>
      <c r="X735" s="209"/>
      <c r="Y735" s="209"/>
      <c r="Z735" s="209"/>
      <c r="AA735" s="209"/>
      <c r="AB735" s="86"/>
      <c r="AC735" s="86"/>
      <c r="AD735" s="86"/>
      <c r="AE735" s="86"/>
      <c r="AF735" s="86"/>
      <c r="AG735" s="62"/>
      <c r="AH735" s="89"/>
      <c r="AI735" s="89"/>
      <c r="AJ735" s="89"/>
      <c r="AK735" s="62"/>
      <c r="AL735" s="86"/>
      <c r="AM735" s="91"/>
      <c r="AN735" s="89"/>
      <c r="AO735" s="89"/>
      <c r="AP735" s="89"/>
      <c r="AQ735" s="89"/>
      <c r="AR735" s="91"/>
      <c r="AS735" s="91"/>
      <c r="AT735" s="94"/>
      <c r="AU735" s="91"/>
      <c r="AV735" s="91"/>
      <c r="AW735" s="123"/>
      <c r="AX735" s="62"/>
      <c r="AY735" s="62"/>
      <c r="AZ735" s="89"/>
      <c r="BA735" s="89"/>
      <c r="BB735" s="124"/>
      <c r="BC735" s="62"/>
      <c r="BD735" s="62"/>
      <c r="BE735" s="61"/>
      <c r="BF735" s="61"/>
      <c r="BG735" s="46"/>
      <c r="BH735" s="46"/>
      <c r="BI735" s="46"/>
      <c r="BJ735" s="46"/>
      <c r="BK735" s="46"/>
      <c r="BL735" s="46"/>
      <c r="CF735" s="60"/>
      <c r="CI735" s="91"/>
      <c r="CJ735" s="47"/>
      <c r="CK735" s="34"/>
      <c r="CL735" s="63"/>
      <c r="DV735" s="64"/>
    </row>
    <row r="736" spans="2:126" s="135" customFormat="1">
      <c r="B736" s="58"/>
      <c r="C736" s="58"/>
      <c r="D736" s="58"/>
      <c r="E736" s="58"/>
      <c r="F736" s="58"/>
      <c r="G736" s="58"/>
      <c r="J736" s="200"/>
      <c r="K736" s="200"/>
      <c r="L736" s="62"/>
      <c r="M736" s="62"/>
      <c r="N736" s="62"/>
      <c r="O736" s="62"/>
      <c r="P736" s="62"/>
      <c r="Q736" s="62"/>
      <c r="R736" s="62"/>
      <c r="S736" s="62"/>
      <c r="T736" s="62"/>
      <c r="U736" s="209"/>
      <c r="V736" s="209"/>
      <c r="W736" s="209"/>
      <c r="X736" s="209"/>
      <c r="Y736" s="209"/>
      <c r="Z736" s="209"/>
      <c r="AA736" s="209"/>
      <c r="AB736" s="86"/>
      <c r="AC736" s="86"/>
      <c r="AD736" s="86"/>
      <c r="AE736" s="86"/>
      <c r="AF736" s="86"/>
      <c r="AG736" s="62"/>
      <c r="AH736" s="89"/>
      <c r="AI736" s="89"/>
      <c r="AJ736" s="89"/>
      <c r="AK736" s="62"/>
      <c r="AL736" s="86"/>
      <c r="AM736" s="91"/>
      <c r="AN736" s="89"/>
      <c r="AO736" s="89"/>
      <c r="AP736" s="89"/>
      <c r="AQ736" s="89"/>
      <c r="AR736" s="91"/>
      <c r="AS736" s="91"/>
      <c r="AT736" s="94"/>
      <c r="AU736" s="91"/>
      <c r="AV736" s="91"/>
      <c r="AW736" s="123"/>
      <c r="AX736" s="62"/>
      <c r="AY736" s="62"/>
      <c r="AZ736" s="89"/>
      <c r="BA736" s="89"/>
      <c r="BB736" s="124"/>
      <c r="BC736" s="62"/>
      <c r="BD736" s="62"/>
      <c r="BE736" s="61"/>
      <c r="BF736" s="61"/>
      <c r="BG736" s="46"/>
      <c r="BH736" s="46"/>
      <c r="BI736" s="46"/>
      <c r="BJ736" s="46"/>
      <c r="BK736" s="46"/>
      <c r="BL736" s="46"/>
      <c r="CF736" s="60"/>
      <c r="CI736" s="91"/>
      <c r="CJ736" s="47"/>
      <c r="CK736" s="34"/>
      <c r="CL736" s="63"/>
      <c r="DV736" s="64"/>
    </row>
    <row r="737" spans="2:126" s="135" customFormat="1">
      <c r="B737" s="58"/>
      <c r="C737" s="58"/>
      <c r="D737" s="58"/>
      <c r="E737" s="58"/>
      <c r="F737" s="58"/>
      <c r="G737" s="58"/>
      <c r="J737" s="200"/>
      <c r="K737" s="200"/>
      <c r="L737" s="62"/>
      <c r="M737" s="62"/>
      <c r="N737" s="62"/>
      <c r="O737" s="62"/>
      <c r="P737" s="62"/>
      <c r="Q737" s="62"/>
      <c r="R737" s="62"/>
      <c r="S737" s="62"/>
      <c r="T737" s="62"/>
      <c r="U737" s="209"/>
      <c r="V737" s="209"/>
      <c r="W737" s="209"/>
      <c r="X737" s="209"/>
      <c r="Y737" s="209"/>
      <c r="Z737" s="209"/>
      <c r="AA737" s="209"/>
      <c r="AB737" s="86"/>
      <c r="AC737" s="86"/>
      <c r="AD737" s="86"/>
      <c r="AE737" s="86"/>
      <c r="AF737" s="86"/>
      <c r="AG737" s="62"/>
      <c r="AH737" s="89"/>
      <c r="AI737" s="89"/>
      <c r="AJ737" s="89"/>
      <c r="AK737" s="62"/>
      <c r="AL737" s="86"/>
      <c r="AM737" s="91"/>
      <c r="AN737" s="89"/>
      <c r="AO737" s="89"/>
      <c r="AP737" s="89"/>
      <c r="AQ737" s="89"/>
      <c r="AR737" s="91"/>
      <c r="AS737" s="91"/>
      <c r="AT737" s="94"/>
      <c r="AU737" s="91"/>
      <c r="AV737" s="91"/>
      <c r="AW737" s="123"/>
      <c r="AX737" s="62"/>
      <c r="AY737" s="62"/>
      <c r="AZ737" s="89"/>
      <c r="BA737" s="89"/>
      <c r="BB737" s="124"/>
      <c r="BC737" s="62"/>
      <c r="BD737" s="62"/>
      <c r="BE737" s="61"/>
      <c r="BF737" s="61"/>
      <c r="BG737" s="46"/>
      <c r="BH737" s="46"/>
      <c r="BI737" s="46"/>
      <c r="BJ737" s="46"/>
      <c r="BK737" s="46"/>
      <c r="BL737" s="46"/>
      <c r="CF737" s="60"/>
      <c r="CI737" s="91"/>
      <c r="CJ737" s="47"/>
      <c r="CK737" s="34"/>
      <c r="CL737" s="63"/>
      <c r="DV737" s="64"/>
    </row>
    <row r="738" spans="2:126" s="135" customFormat="1">
      <c r="B738" s="58"/>
      <c r="C738" s="58"/>
      <c r="D738" s="58"/>
      <c r="E738" s="58"/>
      <c r="F738" s="58"/>
      <c r="G738" s="58"/>
      <c r="J738" s="200"/>
      <c r="K738" s="200"/>
      <c r="L738" s="62"/>
      <c r="M738" s="62"/>
      <c r="N738" s="62"/>
      <c r="O738" s="62"/>
      <c r="P738" s="62"/>
      <c r="Q738" s="62"/>
      <c r="R738" s="62"/>
      <c r="S738" s="62"/>
      <c r="T738" s="62"/>
      <c r="U738" s="209"/>
      <c r="V738" s="209"/>
      <c r="W738" s="209"/>
      <c r="X738" s="209"/>
      <c r="Y738" s="209"/>
      <c r="Z738" s="209"/>
      <c r="AA738" s="209"/>
      <c r="AB738" s="86"/>
      <c r="AC738" s="86"/>
      <c r="AD738" s="86"/>
      <c r="AE738" s="86"/>
      <c r="AF738" s="86"/>
      <c r="AG738" s="62"/>
      <c r="AH738" s="89"/>
      <c r="AI738" s="89"/>
      <c r="AJ738" s="89"/>
      <c r="AK738" s="62"/>
      <c r="AL738" s="86"/>
      <c r="AM738" s="91"/>
      <c r="AN738" s="89"/>
      <c r="AO738" s="89"/>
      <c r="AP738" s="89"/>
      <c r="AQ738" s="89"/>
      <c r="AR738" s="91"/>
      <c r="AS738" s="91"/>
      <c r="AT738" s="94"/>
      <c r="AU738" s="91"/>
      <c r="AV738" s="91"/>
      <c r="AW738" s="123"/>
      <c r="AX738" s="62"/>
      <c r="AY738" s="62"/>
      <c r="AZ738" s="89"/>
      <c r="BA738" s="89"/>
      <c r="BB738" s="124"/>
      <c r="BC738" s="62"/>
      <c r="BD738" s="62"/>
      <c r="BE738" s="61"/>
      <c r="BF738" s="61"/>
      <c r="BG738" s="46"/>
      <c r="BH738" s="46"/>
      <c r="BI738" s="46"/>
      <c r="BJ738" s="46"/>
      <c r="BK738" s="46"/>
      <c r="BL738" s="46"/>
      <c r="CF738" s="60"/>
      <c r="CI738" s="91"/>
      <c r="CJ738" s="47"/>
      <c r="CK738" s="34"/>
      <c r="CL738" s="63"/>
      <c r="DV738" s="64"/>
    </row>
    <row r="739" spans="2:126" s="135" customFormat="1">
      <c r="B739" s="58"/>
      <c r="C739" s="58"/>
      <c r="D739" s="58"/>
      <c r="E739" s="58"/>
      <c r="F739" s="58"/>
      <c r="G739" s="58"/>
      <c r="J739" s="200"/>
      <c r="K739" s="200"/>
      <c r="L739" s="62"/>
      <c r="M739" s="62"/>
      <c r="N739" s="62"/>
      <c r="O739" s="62"/>
      <c r="P739" s="62"/>
      <c r="Q739" s="62"/>
      <c r="R739" s="62"/>
      <c r="S739" s="62"/>
      <c r="T739" s="62"/>
      <c r="U739" s="209"/>
      <c r="V739" s="209"/>
      <c r="W739" s="209"/>
      <c r="X739" s="209"/>
      <c r="Y739" s="209"/>
      <c r="Z739" s="209"/>
      <c r="AA739" s="209"/>
      <c r="AB739" s="86"/>
      <c r="AC739" s="86"/>
      <c r="AD739" s="86"/>
      <c r="AE739" s="86"/>
      <c r="AF739" s="86"/>
      <c r="AG739" s="62"/>
      <c r="AH739" s="89"/>
      <c r="AI739" s="89"/>
      <c r="AJ739" s="89"/>
      <c r="AK739" s="62"/>
      <c r="AL739" s="86"/>
      <c r="AM739" s="91"/>
      <c r="AN739" s="89"/>
      <c r="AO739" s="89"/>
      <c r="AP739" s="89"/>
      <c r="AQ739" s="89"/>
      <c r="AR739" s="91"/>
      <c r="AS739" s="91"/>
      <c r="AT739" s="94"/>
      <c r="AU739" s="91"/>
      <c r="AV739" s="91"/>
      <c r="AW739" s="123"/>
      <c r="AX739" s="62"/>
      <c r="AY739" s="62"/>
      <c r="AZ739" s="89"/>
      <c r="BA739" s="89"/>
      <c r="BB739" s="124"/>
      <c r="BC739" s="62"/>
      <c r="BD739" s="62"/>
      <c r="BE739" s="61"/>
      <c r="BF739" s="61"/>
      <c r="BG739" s="46"/>
      <c r="BH739" s="46"/>
      <c r="BI739" s="46"/>
      <c r="BJ739" s="46"/>
      <c r="BK739" s="46"/>
      <c r="BL739" s="46"/>
      <c r="CF739" s="60"/>
      <c r="CI739" s="91"/>
      <c r="CJ739" s="47"/>
      <c r="CK739" s="34"/>
      <c r="CL739" s="63"/>
      <c r="DV739" s="64"/>
    </row>
    <row r="740" spans="2:126" s="135" customFormat="1">
      <c r="B740" s="58"/>
      <c r="C740" s="58"/>
      <c r="D740" s="58"/>
      <c r="E740" s="58"/>
      <c r="F740" s="58"/>
      <c r="G740" s="58"/>
      <c r="J740" s="200"/>
      <c r="K740" s="200"/>
      <c r="L740" s="62"/>
      <c r="M740" s="62"/>
      <c r="N740" s="62"/>
      <c r="O740" s="62"/>
      <c r="P740" s="62"/>
      <c r="Q740" s="62"/>
      <c r="R740" s="62"/>
      <c r="S740" s="62"/>
      <c r="T740" s="62"/>
      <c r="U740" s="209"/>
      <c r="V740" s="209"/>
      <c r="W740" s="209"/>
      <c r="X740" s="209"/>
      <c r="Y740" s="209"/>
      <c r="Z740" s="209"/>
      <c r="AA740" s="209"/>
      <c r="AB740" s="86"/>
      <c r="AC740" s="86"/>
      <c r="AD740" s="86"/>
      <c r="AE740" s="86"/>
      <c r="AF740" s="86"/>
      <c r="AG740" s="62"/>
      <c r="AH740" s="89"/>
      <c r="AI740" s="89"/>
      <c r="AJ740" s="89"/>
      <c r="AK740" s="62"/>
      <c r="AL740" s="86"/>
      <c r="AM740" s="91"/>
      <c r="AN740" s="89"/>
      <c r="AO740" s="89"/>
      <c r="AP740" s="89"/>
      <c r="AQ740" s="89"/>
      <c r="AR740" s="91"/>
      <c r="AS740" s="91"/>
      <c r="AT740" s="94"/>
      <c r="AU740" s="91"/>
      <c r="AV740" s="91"/>
      <c r="AW740" s="123"/>
      <c r="AX740" s="62"/>
      <c r="AY740" s="62"/>
      <c r="AZ740" s="62"/>
      <c r="BA740" s="89"/>
      <c r="BB740" s="124"/>
      <c r="BC740" s="62"/>
      <c r="BD740" s="62"/>
      <c r="BE740" s="61"/>
      <c r="BF740" s="61"/>
      <c r="BG740" s="46"/>
      <c r="BH740" s="46"/>
      <c r="BI740" s="46"/>
      <c r="BJ740" s="46"/>
      <c r="BK740" s="46"/>
      <c r="BL740" s="46"/>
      <c r="CF740" s="60"/>
      <c r="CI740" s="91"/>
      <c r="CJ740" s="47"/>
      <c r="CK740" s="34"/>
      <c r="CL740" s="63"/>
      <c r="DV740" s="64"/>
    </row>
    <row r="741" spans="2:126" s="135" customFormat="1">
      <c r="B741" s="58"/>
      <c r="C741" s="58"/>
      <c r="D741" s="58"/>
      <c r="E741" s="58"/>
      <c r="F741" s="58"/>
      <c r="G741" s="58"/>
      <c r="J741" s="200"/>
      <c r="K741" s="200"/>
      <c r="L741" s="62"/>
      <c r="M741" s="62"/>
      <c r="N741" s="62"/>
      <c r="O741" s="62"/>
      <c r="P741" s="62"/>
      <c r="Q741" s="62"/>
      <c r="R741" s="62"/>
      <c r="S741" s="62"/>
      <c r="T741" s="62"/>
      <c r="U741" s="209"/>
      <c r="V741" s="209"/>
      <c r="W741" s="209"/>
      <c r="X741" s="209"/>
      <c r="Y741" s="209"/>
      <c r="Z741" s="209"/>
      <c r="AA741" s="209"/>
      <c r="AB741" s="86"/>
      <c r="AC741" s="86"/>
      <c r="AD741" s="86"/>
      <c r="AE741" s="86"/>
      <c r="AF741" s="86"/>
      <c r="AG741" s="62"/>
      <c r="AH741" s="89"/>
      <c r="AI741" s="89"/>
      <c r="AJ741" s="89"/>
      <c r="AK741" s="62"/>
      <c r="AL741" s="86"/>
      <c r="AM741" s="91"/>
      <c r="AN741" s="89"/>
      <c r="AO741" s="89"/>
      <c r="AP741" s="89"/>
      <c r="AQ741" s="89"/>
      <c r="AR741" s="91"/>
      <c r="AS741" s="91"/>
      <c r="AT741" s="94"/>
      <c r="AU741" s="91"/>
      <c r="AV741" s="91"/>
      <c r="AW741" s="123"/>
      <c r="AX741" s="62"/>
      <c r="AY741" s="62"/>
      <c r="AZ741" s="89"/>
      <c r="BA741" s="89"/>
      <c r="BB741" s="124"/>
      <c r="BC741" s="62"/>
      <c r="BD741" s="62"/>
      <c r="BE741" s="61"/>
      <c r="BF741" s="61"/>
      <c r="BG741" s="46"/>
      <c r="BH741" s="46"/>
      <c r="BI741" s="46"/>
      <c r="BJ741" s="46"/>
      <c r="BK741" s="46"/>
      <c r="BL741" s="46"/>
      <c r="CF741" s="60"/>
      <c r="CI741" s="91"/>
      <c r="CJ741" s="47"/>
      <c r="CK741" s="34"/>
      <c r="CL741" s="63"/>
      <c r="DV741" s="64"/>
    </row>
    <row r="742" spans="2:126" s="135" customFormat="1">
      <c r="B742" s="58"/>
      <c r="C742" s="58"/>
      <c r="D742" s="58"/>
      <c r="E742" s="58"/>
      <c r="F742" s="58"/>
      <c r="G742" s="58"/>
      <c r="J742" s="200"/>
      <c r="K742" s="200"/>
      <c r="L742" s="62"/>
      <c r="M742" s="62"/>
      <c r="N742" s="62"/>
      <c r="O742" s="62"/>
      <c r="P742" s="62"/>
      <c r="Q742" s="62"/>
      <c r="R742" s="62"/>
      <c r="S742" s="62"/>
      <c r="T742" s="62"/>
      <c r="U742" s="209"/>
      <c r="V742" s="209"/>
      <c r="W742" s="209"/>
      <c r="X742" s="209"/>
      <c r="Y742" s="209"/>
      <c r="Z742" s="209"/>
      <c r="AA742" s="209"/>
      <c r="AB742" s="86"/>
      <c r="AC742" s="86"/>
      <c r="AD742" s="86"/>
      <c r="AE742" s="86"/>
      <c r="AF742" s="86"/>
      <c r="AG742" s="62"/>
      <c r="AH742" s="89"/>
      <c r="AI742" s="89"/>
      <c r="AJ742" s="89"/>
      <c r="AK742" s="62"/>
      <c r="AL742" s="86"/>
      <c r="AM742" s="91"/>
      <c r="AN742" s="89"/>
      <c r="AO742" s="89"/>
      <c r="AP742" s="89"/>
      <c r="AQ742" s="89"/>
      <c r="AR742" s="91"/>
      <c r="AS742" s="91"/>
      <c r="AT742" s="94"/>
      <c r="AU742" s="91"/>
      <c r="AV742" s="91"/>
      <c r="AW742" s="123"/>
      <c r="AX742" s="62"/>
      <c r="AY742" s="62"/>
      <c r="AZ742" s="89"/>
      <c r="BA742" s="89"/>
      <c r="BB742" s="124"/>
      <c r="BC742" s="62"/>
      <c r="BD742" s="62"/>
      <c r="BE742" s="61"/>
      <c r="BF742" s="61"/>
      <c r="BG742" s="46"/>
      <c r="BH742" s="46"/>
      <c r="BI742" s="46"/>
      <c r="BJ742" s="46"/>
      <c r="BK742" s="46"/>
      <c r="BL742" s="46"/>
      <c r="CF742" s="60"/>
      <c r="CI742" s="91"/>
      <c r="CJ742" s="47"/>
      <c r="CK742" s="34"/>
      <c r="CL742" s="63"/>
      <c r="DV742" s="64"/>
    </row>
    <row r="743" spans="2:126" s="135" customFormat="1">
      <c r="B743" s="58"/>
      <c r="C743" s="58"/>
      <c r="D743" s="58"/>
      <c r="E743" s="58"/>
      <c r="F743" s="58"/>
      <c r="G743" s="58"/>
      <c r="J743" s="200"/>
      <c r="K743" s="200"/>
      <c r="L743" s="62"/>
      <c r="M743" s="62"/>
      <c r="N743" s="62"/>
      <c r="O743" s="62"/>
      <c r="P743" s="62"/>
      <c r="Q743" s="62"/>
      <c r="R743" s="62"/>
      <c r="S743" s="62"/>
      <c r="T743" s="62"/>
      <c r="U743" s="209"/>
      <c r="V743" s="209"/>
      <c r="W743" s="209"/>
      <c r="X743" s="209"/>
      <c r="Y743" s="209"/>
      <c r="Z743" s="209"/>
      <c r="AA743" s="209"/>
      <c r="AB743" s="86"/>
      <c r="AC743" s="86"/>
      <c r="AD743" s="86"/>
      <c r="AE743" s="86"/>
      <c r="AF743" s="86"/>
      <c r="AG743" s="62"/>
      <c r="AH743" s="89"/>
      <c r="AI743" s="89"/>
      <c r="AJ743" s="89"/>
      <c r="AK743" s="62"/>
      <c r="AL743" s="86"/>
      <c r="AM743" s="91"/>
      <c r="AN743" s="89"/>
      <c r="AO743" s="89"/>
      <c r="AP743" s="89"/>
      <c r="AQ743" s="89"/>
      <c r="AR743" s="91"/>
      <c r="AS743" s="91"/>
      <c r="AT743" s="94"/>
      <c r="AU743" s="91"/>
      <c r="AV743" s="91"/>
      <c r="AW743" s="123"/>
      <c r="AX743" s="62"/>
      <c r="AY743" s="62"/>
      <c r="AZ743" s="89"/>
      <c r="BA743" s="89"/>
      <c r="BB743" s="124"/>
      <c r="BC743" s="62"/>
      <c r="BD743" s="62"/>
      <c r="BE743" s="61"/>
      <c r="BF743" s="61"/>
      <c r="BG743" s="46"/>
      <c r="BH743" s="46"/>
      <c r="BI743" s="46"/>
      <c r="BJ743" s="46"/>
      <c r="BK743" s="46"/>
      <c r="BL743" s="46"/>
      <c r="CF743" s="60"/>
      <c r="CI743" s="91"/>
      <c r="CJ743" s="47"/>
      <c r="CK743" s="34"/>
      <c r="CL743" s="63"/>
      <c r="DV743" s="64"/>
    </row>
    <row r="744" spans="2:126" s="135" customFormat="1">
      <c r="B744" s="58"/>
      <c r="C744" s="58"/>
      <c r="D744" s="58"/>
      <c r="E744" s="58"/>
      <c r="F744" s="58"/>
      <c r="G744" s="58"/>
      <c r="J744" s="200"/>
      <c r="K744" s="200"/>
      <c r="L744" s="62"/>
      <c r="M744" s="62"/>
      <c r="N744" s="62"/>
      <c r="O744" s="62"/>
      <c r="P744" s="62"/>
      <c r="Q744" s="62"/>
      <c r="R744" s="62"/>
      <c r="S744" s="62"/>
      <c r="T744" s="62"/>
      <c r="U744" s="209"/>
      <c r="V744" s="209"/>
      <c r="W744" s="209"/>
      <c r="X744" s="209"/>
      <c r="Y744" s="209"/>
      <c r="Z744" s="209"/>
      <c r="AA744" s="209"/>
      <c r="AB744" s="86"/>
      <c r="AC744" s="86"/>
      <c r="AD744" s="86"/>
      <c r="AE744" s="86"/>
      <c r="AF744" s="86"/>
      <c r="AG744" s="62"/>
      <c r="AH744" s="89"/>
      <c r="AI744" s="89"/>
      <c r="AJ744" s="89"/>
      <c r="AK744" s="62"/>
      <c r="AL744" s="86"/>
      <c r="AM744" s="91"/>
      <c r="AN744" s="89"/>
      <c r="AO744" s="89"/>
      <c r="AP744" s="89"/>
      <c r="AQ744" s="89"/>
      <c r="AR744" s="91"/>
      <c r="AS744" s="91"/>
      <c r="AT744" s="94"/>
      <c r="AU744" s="91"/>
      <c r="AV744" s="91"/>
      <c r="AW744" s="123"/>
      <c r="AX744" s="62"/>
      <c r="AY744" s="62"/>
      <c r="AZ744" s="89"/>
      <c r="BA744" s="89"/>
      <c r="BB744" s="124"/>
      <c r="BC744" s="62"/>
      <c r="BD744" s="62"/>
      <c r="BE744" s="61"/>
      <c r="BF744" s="61"/>
      <c r="BG744" s="46"/>
      <c r="BH744" s="46"/>
      <c r="BI744" s="46"/>
      <c r="BJ744" s="46"/>
      <c r="BK744" s="46"/>
      <c r="BL744" s="46"/>
      <c r="CF744" s="60"/>
      <c r="CI744" s="91"/>
      <c r="CJ744" s="47"/>
      <c r="CK744" s="34"/>
      <c r="CL744" s="63"/>
      <c r="DV744" s="64"/>
    </row>
    <row r="745" spans="2:126" s="135" customFormat="1">
      <c r="B745" s="58"/>
      <c r="C745" s="58"/>
      <c r="D745" s="58"/>
      <c r="E745" s="58"/>
      <c r="F745" s="58"/>
      <c r="G745" s="58"/>
      <c r="J745" s="200"/>
      <c r="K745" s="200"/>
      <c r="L745" s="62"/>
      <c r="M745" s="62"/>
      <c r="N745" s="62"/>
      <c r="O745" s="62"/>
      <c r="P745" s="62"/>
      <c r="Q745" s="62"/>
      <c r="R745" s="62"/>
      <c r="S745" s="62"/>
      <c r="T745" s="62"/>
      <c r="U745" s="209"/>
      <c r="V745" s="209"/>
      <c r="W745" s="209"/>
      <c r="X745" s="209"/>
      <c r="Y745" s="209"/>
      <c r="Z745" s="209"/>
      <c r="AA745" s="209"/>
      <c r="AB745" s="86"/>
      <c r="AC745" s="86"/>
      <c r="AD745" s="86"/>
      <c r="AE745" s="86"/>
      <c r="AF745" s="86"/>
      <c r="AG745" s="62"/>
      <c r="AH745" s="89"/>
      <c r="AI745" s="89"/>
      <c r="AJ745" s="89"/>
      <c r="AK745" s="62"/>
      <c r="AL745" s="86"/>
      <c r="AM745" s="91"/>
      <c r="AN745" s="89"/>
      <c r="AO745" s="89"/>
      <c r="AP745" s="89"/>
      <c r="AQ745" s="89"/>
      <c r="AR745" s="91"/>
      <c r="AS745" s="91"/>
      <c r="AT745" s="94"/>
      <c r="AU745" s="91"/>
      <c r="AV745" s="91"/>
      <c r="AW745" s="123"/>
      <c r="AX745" s="62"/>
      <c r="AY745" s="62"/>
      <c r="AZ745" s="89"/>
      <c r="BA745" s="89"/>
      <c r="BB745" s="124"/>
      <c r="BC745" s="62"/>
      <c r="BD745" s="62"/>
      <c r="BE745" s="61"/>
      <c r="BF745" s="61"/>
      <c r="BG745" s="46"/>
      <c r="BH745" s="46"/>
      <c r="BI745" s="46"/>
      <c r="BJ745" s="46"/>
      <c r="BK745" s="46"/>
      <c r="BL745" s="46"/>
      <c r="CF745" s="60"/>
      <c r="CI745" s="91"/>
      <c r="CJ745" s="47"/>
      <c r="CK745" s="34"/>
      <c r="CL745" s="63"/>
      <c r="DV745" s="64"/>
    </row>
    <row r="746" spans="2:126" s="135" customFormat="1">
      <c r="B746" s="58"/>
      <c r="C746" s="58"/>
      <c r="D746" s="58"/>
      <c r="E746" s="58"/>
      <c r="F746" s="58"/>
      <c r="G746" s="58"/>
      <c r="J746" s="200"/>
      <c r="K746" s="200"/>
      <c r="L746" s="62"/>
      <c r="M746" s="62"/>
      <c r="N746" s="62"/>
      <c r="O746" s="62"/>
      <c r="P746" s="62"/>
      <c r="Q746" s="62"/>
      <c r="R746" s="62"/>
      <c r="S746" s="62"/>
      <c r="T746" s="62"/>
      <c r="U746" s="209"/>
      <c r="V746" s="209"/>
      <c r="W746" s="209"/>
      <c r="X746" s="209"/>
      <c r="Y746" s="209"/>
      <c r="Z746" s="209"/>
      <c r="AA746" s="209"/>
      <c r="AB746" s="86"/>
      <c r="AC746" s="86"/>
      <c r="AD746" s="86"/>
      <c r="AE746" s="86"/>
      <c r="AF746" s="86"/>
      <c r="AG746" s="62"/>
      <c r="AH746" s="89"/>
      <c r="AI746" s="89"/>
      <c r="AJ746" s="89"/>
      <c r="AK746" s="62"/>
      <c r="AL746" s="86"/>
      <c r="AM746" s="91"/>
      <c r="AN746" s="89"/>
      <c r="AO746" s="89"/>
      <c r="AP746" s="89"/>
      <c r="AQ746" s="89"/>
      <c r="AR746" s="91"/>
      <c r="AS746" s="91"/>
      <c r="AT746" s="94"/>
      <c r="AU746" s="91"/>
      <c r="AV746" s="91"/>
      <c r="AW746" s="123"/>
      <c r="AX746" s="62"/>
      <c r="AY746" s="62"/>
      <c r="AZ746" s="89"/>
      <c r="BA746" s="89"/>
      <c r="BB746" s="124"/>
      <c r="BC746" s="62"/>
      <c r="BD746" s="62"/>
      <c r="BE746" s="61"/>
      <c r="BF746" s="61"/>
      <c r="BG746" s="46"/>
      <c r="BH746" s="46"/>
      <c r="BI746" s="46"/>
      <c r="BJ746" s="46"/>
      <c r="BK746" s="46"/>
      <c r="BL746" s="46"/>
      <c r="CF746" s="60"/>
      <c r="CI746" s="91"/>
      <c r="CJ746" s="47"/>
      <c r="CK746" s="34"/>
      <c r="CL746" s="63"/>
      <c r="DV746" s="64"/>
    </row>
    <row r="747" spans="2:126" s="135" customFormat="1">
      <c r="B747" s="58"/>
      <c r="C747" s="58"/>
      <c r="D747" s="58"/>
      <c r="E747" s="58"/>
      <c r="F747" s="58"/>
      <c r="G747" s="58"/>
      <c r="J747" s="200"/>
      <c r="K747" s="200"/>
      <c r="L747" s="62"/>
      <c r="M747" s="62"/>
      <c r="N747" s="62"/>
      <c r="O747" s="62"/>
      <c r="P747" s="62"/>
      <c r="Q747" s="62"/>
      <c r="R747" s="62"/>
      <c r="S747" s="62"/>
      <c r="T747" s="62"/>
      <c r="U747" s="209"/>
      <c r="V747" s="209"/>
      <c r="W747" s="209"/>
      <c r="X747" s="209"/>
      <c r="Y747" s="209"/>
      <c r="Z747" s="209"/>
      <c r="AA747" s="209"/>
      <c r="AB747" s="86"/>
      <c r="AC747" s="86"/>
      <c r="AD747" s="86"/>
      <c r="AE747" s="86"/>
      <c r="AF747" s="86"/>
      <c r="AG747" s="62"/>
      <c r="AH747" s="89"/>
      <c r="AI747" s="89"/>
      <c r="AJ747" s="89"/>
      <c r="AK747" s="62"/>
      <c r="AL747" s="86"/>
      <c r="AM747" s="91"/>
      <c r="AN747" s="89"/>
      <c r="AO747" s="89"/>
      <c r="AP747" s="89"/>
      <c r="AQ747" s="89"/>
      <c r="AR747" s="91"/>
      <c r="AS747" s="91"/>
      <c r="AT747" s="94"/>
      <c r="AU747" s="91"/>
      <c r="AV747" s="91"/>
      <c r="AW747" s="123"/>
      <c r="AX747" s="62"/>
      <c r="AY747" s="62"/>
      <c r="AZ747" s="89"/>
      <c r="BA747" s="89"/>
      <c r="BB747" s="124"/>
      <c r="BC747" s="62"/>
      <c r="BD747" s="62"/>
      <c r="BE747" s="61"/>
      <c r="BF747" s="61"/>
      <c r="BG747" s="46"/>
      <c r="BH747" s="46"/>
      <c r="BI747" s="46"/>
      <c r="BJ747" s="46"/>
      <c r="BK747" s="46"/>
      <c r="BL747" s="46"/>
      <c r="CF747" s="60"/>
      <c r="CI747" s="91"/>
      <c r="CJ747" s="47"/>
      <c r="CK747" s="34"/>
      <c r="CL747" s="63"/>
      <c r="DV747" s="64"/>
    </row>
    <row r="748" spans="2:126" s="135" customFormat="1">
      <c r="B748" s="58"/>
      <c r="C748" s="58"/>
      <c r="D748" s="58"/>
      <c r="E748" s="58"/>
      <c r="F748" s="58"/>
      <c r="G748" s="58"/>
      <c r="J748" s="200"/>
      <c r="K748" s="200"/>
      <c r="L748" s="62"/>
      <c r="M748" s="62"/>
      <c r="N748" s="62"/>
      <c r="O748" s="62"/>
      <c r="P748" s="62"/>
      <c r="Q748" s="62"/>
      <c r="R748" s="62"/>
      <c r="S748" s="62"/>
      <c r="T748" s="62"/>
      <c r="U748" s="209"/>
      <c r="V748" s="209"/>
      <c r="W748" s="209"/>
      <c r="X748" s="209"/>
      <c r="Y748" s="209"/>
      <c r="Z748" s="209"/>
      <c r="AA748" s="209"/>
      <c r="AB748" s="86"/>
      <c r="AC748" s="86"/>
      <c r="AD748" s="86"/>
      <c r="AE748" s="86"/>
      <c r="AF748" s="86"/>
      <c r="AG748" s="62"/>
      <c r="AH748" s="89"/>
      <c r="AI748" s="89"/>
      <c r="AJ748" s="89"/>
      <c r="AK748" s="62"/>
      <c r="AL748" s="86"/>
      <c r="AM748" s="91"/>
      <c r="AN748" s="89"/>
      <c r="AO748" s="89"/>
      <c r="AP748" s="89"/>
      <c r="AQ748" s="89"/>
      <c r="AR748" s="91"/>
      <c r="AS748" s="91"/>
      <c r="AT748" s="94"/>
      <c r="AU748" s="91"/>
      <c r="AV748" s="91"/>
      <c r="AW748" s="123"/>
      <c r="AX748" s="62"/>
      <c r="AY748" s="62"/>
      <c r="AZ748" s="89"/>
      <c r="BA748" s="89"/>
      <c r="BB748" s="124"/>
      <c r="BC748" s="62"/>
      <c r="BD748" s="62"/>
      <c r="BE748" s="61"/>
      <c r="BF748" s="61"/>
      <c r="BG748" s="46"/>
      <c r="BH748" s="46"/>
      <c r="BI748" s="46"/>
      <c r="BJ748" s="46"/>
      <c r="BK748" s="46"/>
      <c r="BL748" s="46"/>
      <c r="CF748" s="60"/>
      <c r="CI748" s="91"/>
      <c r="CJ748" s="47"/>
      <c r="CK748" s="34"/>
      <c r="CL748" s="63"/>
      <c r="DV748" s="64"/>
    </row>
    <row r="749" spans="2:126" s="135" customFormat="1">
      <c r="B749" s="58"/>
      <c r="C749" s="58"/>
      <c r="D749" s="58"/>
      <c r="E749" s="58"/>
      <c r="F749" s="58"/>
      <c r="G749" s="58"/>
      <c r="J749" s="200"/>
      <c r="K749" s="200"/>
      <c r="L749" s="62"/>
      <c r="M749" s="62"/>
      <c r="N749" s="62"/>
      <c r="O749" s="62"/>
      <c r="P749" s="62"/>
      <c r="Q749" s="62"/>
      <c r="R749" s="62"/>
      <c r="S749" s="62"/>
      <c r="T749" s="62"/>
      <c r="U749" s="209"/>
      <c r="V749" s="209"/>
      <c r="W749" s="209"/>
      <c r="X749" s="209"/>
      <c r="Y749" s="209"/>
      <c r="Z749" s="209"/>
      <c r="AA749" s="209"/>
      <c r="AB749" s="86"/>
      <c r="AC749" s="86"/>
      <c r="AD749" s="86"/>
      <c r="AE749" s="86"/>
      <c r="AF749" s="86"/>
      <c r="AG749" s="62"/>
      <c r="AH749" s="89"/>
      <c r="AI749" s="89"/>
      <c r="AJ749" s="89"/>
      <c r="AK749" s="62"/>
      <c r="AL749" s="86"/>
      <c r="AM749" s="91"/>
      <c r="AN749" s="89"/>
      <c r="AO749" s="89"/>
      <c r="AP749" s="89"/>
      <c r="AQ749" s="89"/>
      <c r="AR749" s="91"/>
      <c r="AS749" s="91"/>
      <c r="AT749" s="94"/>
      <c r="AU749" s="91"/>
      <c r="AV749" s="91"/>
      <c r="AW749" s="123"/>
      <c r="AX749" s="62"/>
      <c r="AY749" s="62"/>
      <c r="AZ749" s="89"/>
      <c r="BA749" s="89"/>
      <c r="BB749" s="124"/>
      <c r="BC749" s="62"/>
      <c r="BD749" s="62"/>
      <c r="BE749" s="61"/>
      <c r="BF749" s="61"/>
      <c r="BG749" s="46"/>
      <c r="BH749" s="46"/>
      <c r="BI749" s="46"/>
      <c r="BJ749" s="46"/>
      <c r="BK749" s="46"/>
      <c r="BL749" s="46"/>
      <c r="CF749" s="60"/>
      <c r="CI749" s="91"/>
      <c r="CJ749" s="47"/>
      <c r="CK749" s="34"/>
      <c r="CL749" s="63"/>
      <c r="DV749" s="64"/>
    </row>
    <row r="750" spans="2:126" s="135" customFormat="1">
      <c r="B750" s="58"/>
      <c r="C750" s="58"/>
      <c r="D750" s="58"/>
      <c r="E750" s="58"/>
      <c r="F750" s="58"/>
      <c r="G750" s="58"/>
      <c r="J750" s="200"/>
      <c r="K750" s="200"/>
      <c r="L750" s="62"/>
      <c r="M750" s="62"/>
      <c r="N750" s="62"/>
      <c r="O750" s="62"/>
      <c r="P750" s="62"/>
      <c r="Q750" s="62"/>
      <c r="R750" s="62"/>
      <c r="S750" s="62"/>
      <c r="T750" s="62"/>
      <c r="U750" s="209"/>
      <c r="V750" s="209"/>
      <c r="W750" s="209"/>
      <c r="X750" s="209"/>
      <c r="Y750" s="209"/>
      <c r="Z750" s="209"/>
      <c r="AA750" s="209"/>
      <c r="AB750" s="86"/>
      <c r="AC750" s="86"/>
      <c r="AD750" s="86"/>
      <c r="AE750" s="86"/>
      <c r="AF750" s="86"/>
      <c r="AG750" s="62"/>
      <c r="AH750" s="89"/>
      <c r="AI750" s="89"/>
      <c r="AJ750" s="89"/>
      <c r="AK750" s="62"/>
      <c r="AL750" s="86"/>
      <c r="AM750" s="91"/>
      <c r="AN750" s="89"/>
      <c r="AO750" s="89"/>
      <c r="AP750" s="89"/>
      <c r="AQ750" s="89"/>
      <c r="AR750" s="91"/>
      <c r="AS750" s="91"/>
      <c r="AT750" s="94"/>
      <c r="AU750" s="91"/>
      <c r="AV750" s="91"/>
      <c r="AW750" s="123"/>
      <c r="AX750" s="62"/>
      <c r="AY750" s="62"/>
      <c r="AZ750" s="89"/>
      <c r="BA750" s="89"/>
      <c r="BB750" s="124"/>
      <c r="BC750" s="62"/>
      <c r="BD750" s="62"/>
      <c r="BE750" s="61"/>
      <c r="BF750" s="61"/>
      <c r="BG750" s="46"/>
      <c r="BH750" s="46"/>
      <c r="BI750" s="46"/>
      <c r="BJ750" s="46"/>
      <c r="BK750" s="46"/>
      <c r="BL750" s="46"/>
      <c r="CF750" s="60"/>
      <c r="CI750" s="91"/>
      <c r="CJ750" s="47"/>
      <c r="CK750" s="34"/>
      <c r="CL750" s="63"/>
      <c r="DV750" s="64"/>
    </row>
    <row r="751" spans="2:126" s="135" customFormat="1">
      <c r="B751" s="58"/>
      <c r="C751" s="58"/>
      <c r="D751" s="58"/>
      <c r="E751" s="58"/>
      <c r="F751" s="58"/>
      <c r="G751" s="58"/>
      <c r="J751" s="200"/>
      <c r="K751" s="200"/>
      <c r="L751" s="62"/>
      <c r="M751" s="62"/>
      <c r="N751" s="62"/>
      <c r="O751" s="62"/>
      <c r="P751" s="62"/>
      <c r="Q751" s="62"/>
      <c r="R751" s="62"/>
      <c r="S751" s="62"/>
      <c r="T751" s="62"/>
      <c r="U751" s="209"/>
      <c r="V751" s="209"/>
      <c r="W751" s="209"/>
      <c r="X751" s="209"/>
      <c r="Y751" s="209"/>
      <c r="Z751" s="209"/>
      <c r="AA751" s="209"/>
      <c r="AB751" s="86"/>
      <c r="AC751" s="86"/>
      <c r="AD751" s="86"/>
      <c r="AE751" s="86"/>
      <c r="AF751" s="86"/>
      <c r="AG751" s="62"/>
      <c r="AH751" s="89"/>
      <c r="AI751" s="89"/>
      <c r="AJ751" s="89"/>
      <c r="AK751" s="62"/>
      <c r="AL751" s="86"/>
      <c r="AM751" s="91"/>
      <c r="AN751" s="89"/>
      <c r="AO751" s="89"/>
      <c r="AP751" s="89"/>
      <c r="AQ751" s="89"/>
      <c r="AR751" s="91"/>
      <c r="AS751" s="91"/>
      <c r="AT751" s="94"/>
      <c r="AU751" s="91"/>
      <c r="AV751" s="91"/>
      <c r="AW751" s="123"/>
      <c r="AX751" s="62"/>
      <c r="AY751" s="62"/>
      <c r="AZ751" s="89"/>
      <c r="BA751" s="89"/>
      <c r="BB751" s="124"/>
      <c r="BC751" s="62"/>
      <c r="BD751" s="62"/>
      <c r="BE751" s="61"/>
      <c r="BF751" s="61"/>
      <c r="BG751" s="46"/>
      <c r="BH751" s="46"/>
      <c r="BI751" s="46"/>
      <c r="BJ751" s="46"/>
      <c r="BK751" s="46"/>
      <c r="BL751" s="46"/>
      <c r="CF751" s="60"/>
      <c r="CI751" s="91"/>
      <c r="CJ751" s="47"/>
      <c r="CK751" s="34"/>
      <c r="CL751" s="63"/>
      <c r="DV751" s="64"/>
    </row>
    <row r="752" spans="2:126" s="135" customFormat="1">
      <c r="B752" s="58"/>
      <c r="C752" s="58"/>
      <c r="D752" s="58"/>
      <c r="E752" s="58"/>
      <c r="F752" s="58"/>
      <c r="G752" s="58"/>
      <c r="J752" s="200"/>
      <c r="K752" s="200"/>
      <c r="L752" s="62"/>
      <c r="M752" s="62"/>
      <c r="N752" s="62"/>
      <c r="O752" s="62"/>
      <c r="P752" s="62"/>
      <c r="Q752" s="62"/>
      <c r="R752" s="62"/>
      <c r="S752" s="62"/>
      <c r="T752" s="62"/>
      <c r="U752" s="209"/>
      <c r="V752" s="209"/>
      <c r="W752" s="209"/>
      <c r="X752" s="209"/>
      <c r="Y752" s="209"/>
      <c r="Z752" s="209"/>
      <c r="AA752" s="209"/>
      <c r="AB752" s="86"/>
      <c r="AC752" s="86"/>
      <c r="AD752" s="86"/>
      <c r="AE752" s="86"/>
      <c r="AF752" s="86"/>
      <c r="AG752" s="62"/>
      <c r="AH752" s="89"/>
      <c r="AI752" s="89"/>
      <c r="AJ752" s="89"/>
      <c r="AK752" s="62"/>
      <c r="AL752" s="86"/>
      <c r="AM752" s="91"/>
      <c r="AN752" s="89"/>
      <c r="AO752" s="89"/>
      <c r="AP752" s="89"/>
      <c r="AQ752" s="89"/>
      <c r="AR752" s="91"/>
      <c r="AS752" s="91"/>
      <c r="AT752" s="94"/>
      <c r="AU752" s="91"/>
      <c r="AV752" s="91"/>
      <c r="AW752" s="123"/>
      <c r="AX752" s="62"/>
      <c r="AY752" s="62"/>
      <c r="AZ752" s="89"/>
      <c r="BA752" s="89"/>
      <c r="BB752" s="124"/>
      <c r="BC752" s="62"/>
      <c r="BD752" s="62"/>
      <c r="BE752" s="61"/>
      <c r="BF752" s="61"/>
      <c r="BG752" s="46"/>
      <c r="BH752" s="46"/>
      <c r="BI752" s="46"/>
      <c r="BJ752" s="46"/>
      <c r="BK752" s="46"/>
      <c r="BL752" s="46"/>
      <c r="CF752" s="60"/>
      <c r="CI752" s="91"/>
      <c r="CJ752" s="47"/>
      <c r="CK752" s="34"/>
      <c r="CL752" s="63"/>
      <c r="DV752" s="64"/>
    </row>
    <row r="753" spans="2:126" s="135" customFormat="1">
      <c r="B753" s="58"/>
      <c r="C753" s="58"/>
      <c r="D753" s="58"/>
      <c r="E753" s="58"/>
      <c r="F753" s="58"/>
      <c r="G753" s="58"/>
      <c r="J753" s="200"/>
      <c r="K753" s="200"/>
      <c r="L753" s="62"/>
      <c r="M753" s="62"/>
      <c r="N753" s="62"/>
      <c r="O753" s="62"/>
      <c r="P753" s="62"/>
      <c r="Q753" s="62"/>
      <c r="R753" s="62"/>
      <c r="S753" s="62"/>
      <c r="T753" s="62"/>
      <c r="U753" s="209"/>
      <c r="V753" s="209"/>
      <c r="W753" s="209"/>
      <c r="X753" s="209"/>
      <c r="Y753" s="209"/>
      <c r="Z753" s="209"/>
      <c r="AA753" s="209"/>
      <c r="AB753" s="86"/>
      <c r="AC753" s="86"/>
      <c r="AD753" s="86"/>
      <c r="AE753" s="86"/>
      <c r="AF753" s="86"/>
      <c r="AG753" s="62"/>
      <c r="AH753" s="89"/>
      <c r="AI753" s="89"/>
      <c r="AJ753" s="89"/>
      <c r="AK753" s="62"/>
      <c r="AL753" s="86"/>
      <c r="AM753" s="91"/>
      <c r="AN753" s="89"/>
      <c r="AO753" s="89"/>
      <c r="AP753" s="89"/>
      <c r="AQ753" s="89"/>
      <c r="AR753" s="91"/>
      <c r="AS753" s="91"/>
      <c r="AT753" s="94"/>
      <c r="AU753" s="91"/>
      <c r="AV753" s="91"/>
      <c r="AW753" s="123"/>
      <c r="AX753" s="62"/>
      <c r="AY753" s="62"/>
      <c r="AZ753" s="89"/>
      <c r="BA753" s="89"/>
      <c r="BB753" s="124"/>
      <c r="BC753" s="62"/>
      <c r="BD753" s="62"/>
      <c r="BE753" s="61"/>
      <c r="BF753" s="61"/>
      <c r="BG753" s="46"/>
      <c r="BH753" s="46"/>
      <c r="BI753" s="46"/>
      <c r="BJ753" s="46"/>
      <c r="BK753" s="46"/>
      <c r="BL753" s="46"/>
      <c r="CF753" s="60"/>
      <c r="CI753" s="91"/>
      <c r="CJ753" s="47"/>
      <c r="CK753" s="34"/>
      <c r="CL753" s="63"/>
      <c r="DV753" s="64"/>
    </row>
    <row r="754" spans="2:126" s="135" customFormat="1">
      <c r="B754" s="58"/>
      <c r="C754" s="58"/>
      <c r="D754" s="58"/>
      <c r="E754" s="58"/>
      <c r="F754" s="58"/>
      <c r="G754" s="58"/>
      <c r="J754" s="200"/>
      <c r="K754" s="200"/>
      <c r="L754" s="62"/>
      <c r="M754" s="62"/>
      <c r="N754" s="62"/>
      <c r="O754" s="62"/>
      <c r="P754" s="62"/>
      <c r="Q754" s="62"/>
      <c r="R754" s="62"/>
      <c r="S754" s="62"/>
      <c r="T754" s="62"/>
      <c r="U754" s="209"/>
      <c r="V754" s="209"/>
      <c r="W754" s="209"/>
      <c r="X754" s="209"/>
      <c r="Y754" s="209"/>
      <c r="Z754" s="209"/>
      <c r="AA754" s="209"/>
      <c r="AB754" s="86"/>
      <c r="AC754" s="86"/>
      <c r="AD754" s="86"/>
      <c r="AE754" s="86"/>
      <c r="AF754" s="86"/>
      <c r="AG754" s="62"/>
      <c r="AH754" s="89"/>
      <c r="AI754" s="89"/>
      <c r="AJ754" s="89"/>
      <c r="AK754" s="62"/>
      <c r="AL754" s="86"/>
      <c r="AM754" s="91"/>
      <c r="AN754" s="89"/>
      <c r="AO754" s="89"/>
      <c r="AP754" s="89"/>
      <c r="AQ754" s="89"/>
      <c r="AR754" s="91"/>
      <c r="AS754" s="91"/>
      <c r="AT754" s="94"/>
      <c r="AU754" s="91"/>
      <c r="AV754" s="91"/>
      <c r="AW754" s="123"/>
      <c r="AX754" s="62"/>
      <c r="AY754" s="62"/>
      <c r="AZ754" s="89"/>
      <c r="BA754" s="89"/>
      <c r="BB754" s="124"/>
      <c r="BC754" s="62"/>
      <c r="BD754" s="62"/>
      <c r="BE754" s="61"/>
      <c r="BF754" s="61"/>
      <c r="BG754" s="46"/>
      <c r="BH754" s="46"/>
      <c r="BI754" s="46"/>
      <c r="BJ754" s="46"/>
      <c r="BK754" s="46"/>
      <c r="BL754" s="46"/>
      <c r="CF754" s="60"/>
      <c r="CI754" s="91"/>
      <c r="CJ754" s="47"/>
      <c r="CK754" s="34"/>
      <c r="CL754" s="63"/>
      <c r="DV754" s="64"/>
    </row>
    <row r="755" spans="2:126" s="135" customFormat="1">
      <c r="B755" s="58"/>
      <c r="C755" s="58"/>
      <c r="D755" s="58"/>
      <c r="E755" s="58"/>
      <c r="F755" s="58"/>
      <c r="G755" s="58"/>
      <c r="J755" s="200"/>
      <c r="K755" s="200"/>
      <c r="L755" s="62"/>
      <c r="M755" s="62"/>
      <c r="N755" s="62"/>
      <c r="O755" s="62"/>
      <c r="P755" s="62"/>
      <c r="Q755" s="62"/>
      <c r="R755" s="62"/>
      <c r="S755" s="62"/>
      <c r="T755" s="62"/>
      <c r="U755" s="209"/>
      <c r="V755" s="209"/>
      <c r="W755" s="209"/>
      <c r="X755" s="209"/>
      <c r="Y755" s="209"/>
      <c r="Z755" s="209"/>
      <c r="AA755" s="209"/>
      <c r="AB755" s="86"/>
      <c r="AC755" s="86"/>
      <c r="AD755" s="86"/>
      <c r="AE755" s="86"/>
      <c r="AF755" s="86"/>
      <c r="AG755" s="62"/>
      <c r="AH755" s="89"/>
      <c r="AI755" s="89"/>
      <c r="AJ755" s="89"/>
      <c r="AK755" s="62"/>
      <c r="AL755" s="86"/>
      <c r="AM755" s="91"/>
      <c r="AN755" s="89"/>
      <c r="AO755" s="89"/>
      <c r="AP755" s="89"/>
      <c r="AQ755" s="89"/>
      <c r="AR755" s="91"/>
      <c r="AS755" s="91"/>
      <c r="AT755" s="94"/>
      <c r="AU755" s="91"/>
      <c r="AV755" s="91"/>
      <c r="AW755" s="123"/>
      <c r="AX755" s="62"/>
      <c r="AY755" s="62"/>
      <c r="AZ755" s="89"/>
      <c r="BA755" s="89"/>
      <c r="BB755" s="124"/>
      <c r="BC755" s="62"/>
      <c r="BD755" s="62"/>
      <c r="BE755" s="61"/>
      <c r="BF755" s="61"/>
      <c r="BG755" s="46"/>
      <c r="BH755" s="46"/>
      <c r="BI755" s="46"/>
      <c r="BJ755" s="46"/>
      <c r="BK755" s="46"/>
      <c r="BL755" s="46"/>
      <c r="CF755" s="60"/>
      <c r="CI755" s="91"/>
      <c r="CJ755" s="47"/>
      <c r="CK755" s="34"/>
      <c r="CL755" s="63"/>
      <c r="DV755" s="64"/>
    </row>
    <row r="756" spans="2:126" s="135" customFormat="1">
      <c r="B756" s="58"/>
      <c r="C756" s="58"/>
      <c r="D756" s="58"/>
      <c r="E756" s="58"/>
      <c r="F756" s="58"/>
      <c r="G756" s="58"/>
      <c r="J756" s="200"/>
      <c r="K756" s="200"/>
      <c r="L756" s="62"/>
      <c r="M756" s="62"/>
      <c r="N756" s="62"/>
      <c r="O756" s="62"/>
      <c r="P756" s="62"/>
      <c r="Q756" s="62"/>
      <c r="R756" s="62"/>
      <c r="S756" s="62"/>
      <c r="T756" s="62"/>
      <c r="U756" s="209"/>
      <c r="V756" s="209"/>
      <c r="W756" s="209"/>
      <c r="X756" s="209"/>
      <c r="Y756" s="209"/>
      <c r="Z756" s="209"/>
      <c r="AA756" s="209"/>
      <c r="AB756" s="86"/>
      <c r="AC756" s="86"/>
      <c r="AD756" s="86"/>
      <c r="AE756" s="86"/>
      <c r="AF756" s="86"/>
      <c r="AG756" s="62"/>
      <c r="AH756" s="89"/>
      <c r="AI756" s="89"/>
      <c r="AJ756" s="89"/>
      <c r="AK756" s="62"/>
      <c r="AL756" s="86"/>
      <c r="AM756" s="91"/>
      <c r="AN756" s="89"/>
      <c r="AO756" s="89"/>
      <c r="AP756" s="89"/>
      <c r="AQ756" s="89"/>
      <c r="AR756" s="91"/>
      <c r="AS756" s="91"/>
      <c r="AT756" s="94"/>
      <c r="AU756" s="91"/>
      <c r="AV756" s="91"/>
      <c r="AW756" s="123"/>
      <c r="AX756" s="62"/>
      <c r="AY756" s="62"/>
      <c r="AZ756" s="89"/>
      <c r="BA756" s="89"/>
      <c r="BB756" s="124"/>
      <c r="BC756" s="62"/>
      <c r="BD756" s="62"/>
      <c r="BE756" s="61"/>
      <c r="BF756" s="61"/>
      <c r="BG756" s="46"/>
      <c r="BH756" s="46"/>
      <c r="BI756" s="46"/>
      <c r="BJ756" s="46"/>
      <c r="BK756" s="46"/>
      <c r="BL756" s="46"/>
      <c r="CF756" s="60"/>
      <c r="CI756" s="91"/>
      <c r="CJ756" s="47"/>
      <c r="CK756" s="34"/>
      <c r="CL756" s="63"/>
      <c r="DV756" s="64"/>
    </row>
    <row r="757" spans="2:126" s="135" customFormat="1">
      <c r="B757" s="58"/>
      <c r="C757" s="58"/>
      <c r="D757" s="58"/>
      <c r="E757" s="58"/>
      <c r="F757" s="58"/>
      <c r="G757" s="58"/>
      <c r="J757" s="200"/>
      <c r="K757" s="200"/>
      <c r="L757" s="62"/>
      <c r="M757" s="62"/>
      <c r="N757" s="62"/>
      <c r="O757" s="62"/>
      <c r="P757" s="62"/>
      <c r="Q757" s="62"/>
      <c r="R757" s="62"/>
      <c r="S757" s="62"/>
      <c r="T757" s="62"/>
      <c r="U757" s="209"/>
      <c r="V757" s="209"/>
      <c r="W757" s="209"/>
      <c r="X757" s="209"/>
      <c r="Y757" s="209"/>
      <c r="Z757" s="209"/>
      <c r="AA757" s="209"/>
      <c r="AB757" s="86"/>
      <c r="AC757" s="86"/>
      <c r="AD757" s="86"/>
      <c r="AE757" s="86"/>
      <c r="AF757" s="86"/>
      <c r="AG757" s="62"/>
      <c r="AH757" s="89"/>
      <c r="AI757" s="89"/>
      <c r="AJ757" s="89"/>
      <c r="AK757" s="62"/>
      <c r="AL757" s="86"/>
      <c r="AM757" s="91"/>
      <c r="AN757" s="89"/>
      <c r="AO757" s="89"/>
      <c r="AP757" s="89"/>
      <c r="AQ757" s="89"/>
      <c r="AR757" s="91"/>
      <c r="AS757" s="91"/>
      <c r="AT757" s="94"/>
      <c r="AU757" s="91"/>
      <c r="AV757" s="91"/>
      <c r="AW757" s="123"/>
      <c r="AX757" s="62"/>
      <c r="AY757" s="62"/>
      <c r="AZ757" s="89"/>
      <c r="BA757" s="89"/>
      <c r="BB757" s="124"/>
      <c r="BC757" s="62"/>
      <c r="BD757" s="62"/>
      <c r="BE757" s="61"/>
      <c r="BF757" s="61"/>
      <c r="BG757" s="46"/>
      <c r="BH757" s="46"/>
      <c r="BI757" s="46"/>
      <c r="BJ757" s="46"/>
      <c r="BK757" s="46"/>
      <c r="BL757" s="46"/>
      <c r="CF757" s="60"/>
      <c r="CI757" s="91"/>
      <c r="CJ757" s="47"/>
      <c r="CK757" s="34"/>
      <c r="CL757" s="63"/>
      <c r="DV757" s="64"/>
    </row>
    <row r="758" spans="2:126" s="135" customFormat="1">
      <c r="B758" s="58"/>
      <c r="C758" s="58"/>
      <c r="D758" s="58"/>
      <c r="E758" s="58"/>
      <c r="F758" s="58"/>
      <c r="G758" s="58"/>
      <c r="J758" s="200"/>
      <c r="K758" s="200"/>
      <c r="L758" s="62"/>
      <c r="M758" s="62"/>
      <c r="N758" s="62"/>
      <c r="O758" s="62"/>
      <c r="P758" s="62"/>
      <c r="Q758" s="62"/>
      <c r="R758" s="62"/>
      <c r="S758" s="62"/>
      <c r="T758" s="62"/>
      <c r="U758" s="209"/>
      <c r="V758" s="209"/>
      <c r="W758" s="209"/>
      <c r="X758" s="209"/>
      <c r="Y758" s="209"/>
      <c r="Z758" s="209"/>
      <c r="AA758" s="209"/>
      <c r="AB758" s="86"/>
      <c r="AC758" s="86"/>
      <c r="AD758" s="86"/>
      <c r="AE758" s="86"/>
      <c r="AF758" s="86"/>
      <c r="AG758" s="62"/>
      <c r="AH758" s="89"/>
      <c r="AI758" s="89"/>
      <c r="AJ758" s="89"/>
      <c r="AK758" s="62"/>
      <c r="AL758" s="86"/>
      <c r="AM758" s="91"/>
      <c r="AN758" s="89"/>
      <c r="AO758" s="89"/>
      <c r="AP758" s="89"/>
      <c r="AQ758" s="89"/>
      <c r="AR758" s="91"/>
      <c r="AS758" s="91"/>
      <c r="AT758" s="94"/>
      <c r="AU758" s="91"/>
      <c r="AV758" s="91"/>
      <c r="AW758" s="123"/>
      <c r="AX758" s="62"/>
      <c r="AY758" s="62"/>
      <c r="AZ758" s="89"/>
      <c r="BA758" s="89"/>
      <c r="BB758" s="124"/>
      <c r="BC758" s="62"/>
      <c r="BD758" s="62"/>
      <c r="BE758" s="61"/>
      <c r="BF758" s="61"/>
      <c r="BG758" s="46"/>
      <c r="BH758" s="46"/>
      <c r="BI758" s="46"/>
      <c r="BJ758" s="46"/>
      <c r="BK758" s="46"/>
      <c r="BL758" s="46"/>
      <c r="CF758" s="60"/>
      <c r="CI758" s="91"/>
      <c r="CJ758" s="47"/>
      <c r="CK758" s="34"/>
      <c r="CL758" s="63"/>
      <c r="DV758" s="64"/>
    </row>
    <row r="759" spans="2:126" s="135" customFormat="1">
      <c r="B759" s="58"/>
      <c r="C759" s="58"/>
      <c r="D759" s="58"/>
      <c r="E759" s="58"/>
      <c r="F759" s="58"/>
      <c r="G759" s="58"/>
      <c r="J759" s="200"/>
      <c r="K759" s="200"/>
      <c r="L759" s="62"/>
      <c r="M759" s="62"/>
      <c r="N759" s="62"/>
      <c r="O759" s="62"/>
      <c r="P759" s="62"/>
      <c r="Q759" s="62"/>
      <c r="R759" s="62"/>
      <c r="S759" s="62"/>
      <c r="T759" s="62"/>
      <c r="U759" s="209"/>
      <c r="V759" s="209"/>
      <c r="W759" s="209"/>
      <c r="X759" s="209"/>
      <c r="Y759" s="209"/>
      <c r="Z759" s="209"/>
      <c r="AA759" s="209"/>
      <c r="AB759" s="86"/>
      <c r="AC759" s="86"/>
      <c r="AD759" s="86"/>
      <c r="AE759" s="86"/>
      <c r="AF759" s="86"/>
      <c r="AG759" s="62"/>
      <c r="AH759" s="89"/>
      <c r="AI759" s="89"/>
      <c r="AJ759" s="89"/>
      <c r="AK759" s="62"/>
      <c r="AL759" s="86"/>
      <c r="AM759" s="91"/>
      <c r="AN759" s="89"/>
      <c r="AO759" s="89"/>
      <c r="AP759" s="89"/>
      <c r="AQ759" s="89"/>
      <c r="AR759" s="91"/>
      <c r="AS759" s="91"/>
      <c r="AT759" s="94"/>
      <c r="AU759" s="91"/>
      <c r="AV759" s="91"/>
      <c r="AW759" s="123"/>
      <c r="AX759" s="62"/>
      <c r="AY759" s="62"/>
      <c r="AZ759" s="89"/>
      <c r="BA759" s="89"/>
      <c r="BB759" s="124"/>
      <c r="BC759" s="62"/>
      <c r="BD759" s="62"/>
      <c r="BE759" s="61"/>
      <c r="BF759" s="61"/>
      <c r="BG759" s="46"/>
      <c r="BH759" s="46"/>
      <c r="BI759" s="46"/>
      <c r="BJ759" s="46"/>
      <c r="BK759" s="46"/>
      <c r="BL759" s="46"/>
      <c r="CF759" s="60"/>
      <c r="CI759" s="91"/>
      <c r="CJ759" s="47"/>
      <c r="CK759" s="34"/>
      <c r="CL759" s="63"/>
      <c r="DV759" s="64"/>
    </row>
    <row r="760" spans="2:126" s="135" customFormat="1">
      <c r="B760" s="58"/>
      <c r="C760" s="58"/>
      <c r="D760" s="58"/>
      <c r="E760" s="58"/>
      <c r="F760" s="58"/>
      <c r="G760" s="58"/>
      <c r="J760" s="200"/>
      <c r="K760" s="200"/>
      <c r="L760" s="62"/>
      <c r="M760" s="62"/>
      <c r="N760" s="62"/>
      <c r="O760" s="62"/>
      <c r="P760" s="62"/>
      <c r="Q760" s="62"/>
      <c r="R760" s="62"/>
      <c r="S760" s="62"/>
      <c r="T760" s="62"/>
      <c r="U760" s="209"/>
      <c r="V760" s="209"/>
      <c r="W760" s="209"/>
      <c r="X760" s="209"/>
      <c r="Y760" s="209"/>
      <c r="Z760" s="209"/>
      <c r="AA760" s="209"/>
      <c r="AB760" s="86"/>
      <c r="AC760" s="86"/>
      <c r="AD760" s="86"/>
      <c r="AE760" s="86"/>
      <c r="AF760" s="86"/>
      <c r="AG760" s="62"/>
      <c r="AH760" s="89"/>
      <c r="AI760" s="89"/>
      <c r="AJ760" s="89"/>
      <c r="AK760" s="62"/>
      <c r="AL760" s="86"/>
      <c r="AM760" s="91"/>
      <c r="AN760" s="89"/>
      <c r="AO760" s="89"/>
      <c r="AP760" s="89"/>
      <c r="AQ760" s="89"/>
      <c r="AR760" s="91"/>
      <c r="AS760" s="91"/>
      <c r="AT760" s="94"/>
      <c r="AU760" s="91"/>
      <c r="AV760" s="91"/>
      <c r="AW760" s="123"/>
      <c r="AX760" s="62"/>
      <c r="AY760" s="62"/>
      <c r="AZ760" s="62"/>
      <c r="BA760" s="89"/>
      <c r="BB760" s="124"/>
      <c r="BC760" s="62"/>
      <c r="BD760" s="62"/>
      <c r="BE760" s="61"/>
      <c r="BF760" s="61"/>
      <c r="BG760" s="46"/>
      <c r="BH760" s="46"/>
      <c r="BI760" s="46"/>
      <c r="BJ760" s="46"/>
      <c r="BK760" s="46"/>
      <c r="BL760" s="46"/>
      <c r="CF760" s="60"/>
      <c r="CI760" s="91"/>
      <c r="CJ760" s="47"/>
      <c r="CK760" s="34"/>
      <c r="CL760" s="63"/>
      <c r="DV760" s="64"/>
    </row>
    <row r="761" spans="2:126" s="135" customFormat="1">
      <c r="B761" s="58"/>
      <c r="C761" s="58"/>
      <c r="D761" s="58"/>
      <c r="E761" s="58"/>
      <c r="F761" s="58"/>
      <c r="G761" s="58"/>
      <c r="J761" s="200"/>
      <c r="K761" s="200"/>
      <c r="L761" s="62"/>
      <c r="M761" s="62"/>
      <c r="N761" s="62"/>
      <c r="O761" s="62"/>
      <c r="P761" s="62"/>
      <c r="Q761" s="62"/>
      <c r="R761" s="62"/>
      <c r="S761" s="62"/>
      <c r="T761" s="62"/>
      <c r="U761" s="209"/>
      <c r="V761" s="209"/>
      <c r="W761" s="209"/>
      <c r="X761" s="209"/>
      <c r="Y761" s="209"/>
      <c r="Z761" s="209"/>
      <c r="AA761" s="209"/>
      <c r="AB761" s="86"/>
      <c r="AC761" s="86"/>
      <c r="AD761" s="86"/>
      <c r="AE761" s="86"/>
      <c r="AF761" s="86"/>
      <c r="AG761" s="62"/>
      <c r="AH761" s="89"/>
      <c r="AI761" s="89"/>
      <c r="AJ761" s="89"/>
      <c r="AK761" s="62"/>
      <c r="AL761" s="86"/>
      <c r="AM761" s="91"/>
      <c r="AN761" s="89"/>
      <c r="AO761" s="89"/>
      <c r="AP761" s="89"/>
      <c r="AQ761" s="89"/>
      <c r="AR761" s="91"/>
      <c r="AS761" s="91"/>
      <c r="AT761" s="94"/>
      <c r="AU761" s="91"/>
      <c r="AV761" s="91"/>
      <c r="AW761" s="123"/>
      <c r="AX761" s="62"/>
      <c r="AY761" s="62"/>
      <c r="AZ761" s="89"/>
      <c r="BA761" s="89"/>
      <c r="BB761" s="124"/>
      <c r="BC761" s="62"/>
      <c r="BD761" s="62"/>
      <c r="BE761" s="61"/>
      <c r="BF761" s="61"/>
      <c r="BG761" s="46"/>
      <c r="BH761" s="46"/>
      <c r="BI761" s="46"/>
      <c r="BJ761" s="46"/>
      <c r="BK761" s="46"/>
      <c r="BL761" s="46"/>
      <c r="CF761" s="60"/>
      <c r="CI761" s="91"/>
      <c r="CJ761" s="47"/>
      <c r="CK761" s="34"/>
      <c r="CL761" s="63"/>
      <c r="DV761" s="64"/>
    </row>
    <row r="762" spans="2:126" s="135" customFormat="1">
      <c r="B762" s="58"/>
      <c r="C762" s="58"/>
      <c r="D762" s="58"/>
      <c r="E762" s="58"/>
      <c r="F762" s="58"/>
      <c r="G762" s="58"/>
      <c r="J762" s="200"/>
      <c r="K762" s="200"/>
      <c r="L762" s="62"/>
      <c r="M762" s="62"/>
      <c r="N762" s="62"/>
      <c r="O762" s="62"/>
      <c r="P762" s="62"/>
      <c r="Q762" s="62"/>
      <c r="R762" s="62"/>
      <c r="S762" s="62"/>
      <c r="T762" s="62"/>
      <c r="U762" s="209"/>
      <c r="V762" s="209"/>
      <c r="W762" s="209"/>
      <c r="X762" s="209"/>
      <c r="Y762" s="209"/>
      <c r="Z762" s="209"/>
      <c r="AA762" s="209"/>
      <c r="AB762" s="86"/>
      <c r="AC762" s="86"/>
      <c r="AD762" s="86"/>
      <c r="AE762" s="86"/>
      <c r="AF762" s="86"/>
      <c r="AG762" s="62"/>
      <c r="AH762" s="89"/>
      <c r="AI762" s="89"/>
      <c r="AJ762" s="89"/>
      <c r="AK762" s="62"/>
      <c r="AL762" s="86"/>
      <c r="AM762" s="91"/>
      <c r="AN762" s="89"/>
      <c r="AO762" s="89"/>
      <c r="AP762" s="89"/>
      <c r="AQ762" s="89"/>
      <c r="AR762" s="91"/>
      <c r="AS762" s="91"/>
      <c r="AT762" s="94"/>
      <c r="AU762" s="91"/>
      <c r="AV762" s="91"/>
      <c r="AW762" s="123"/>
      <c r="AX762" s="62"/>
      <c r="AY762" s="62"/>
      <c r="AZ762" s="89"/>
      <c r="BA762" s="89"/>
      <c r="BB762" s="124"/>
      <c r="BC762" s="62"/>
      <c r="BD762" s="62"/>
      <c r="BE762" s="61"/>
      <c r="BF762" s="61"/>
      <c r="BG762" s="46"/>
      <c r="BH762" s="46"/>
      <c r="BI762" s="46"/>
      <c r="BJ762" s="46"/>
      <c r="BK762" s="46"/>
      <c r="BL762" s="46"/>
      <c r="CF762" s="60"/>
      <c r="CI762" s="91"/>
      <c r="CJ762" s="47"/>
      <c r="CK762" s="34"/>
      <c r="CL762" s="63"/>
      <c r="DV762" s="64"/>
    </row>
    <row r="763" spans="2:126" s="135" customFormat="1">
      <c r="B763" s="58"/>
      <c r="C763" s="58"/>
      <c r="D763" s="58"/>
      <c r="E763" s="58"/>
      <c r="F763" s="58"/>
      <c r="G763" s="58"/>
      <c r="J763" s="200"/>
      <c r="K763" s="200"/>
      <c r="L763" s="62"/>
      <c r="M763" s="62"/>
      <c r="N763" s="62"/>
      <c r="O763" s="62"/>
      <c r="P763" s="62"/>
      <c r="Q763" s="62"/>
      <c r="R763" s="62"/>
      <c r="S763" s="62"/>
      <c r="T763" s="62"/>
      <c r="U763" s="209"/>
      <c r="V763" s="209"/>
      <c r="W763" s="209"/>
      <c r="X763" s="209"/>
      <c r="Y763" s="209"/>
      <c r="Z763" s="209"/>
      <c r="AA763" s="209"/>
      <c r="AB763" s="86"/>
      <c r="AC763" s="86"/>
      <c r="AD763" s="86"/>
      <c r="AE763" s="86"/>
      <c r="AF763" s="86"/>
      <c r="AG763" s="62"/>
      <c r="AH763" s="89"/>
      <c r="AI763" s="89"/>
      <c r="AJ763" s="89"/>
      <c r="AK763" s="62"/>
      <c r="AL763" s="86"/>
      <c r="AM763" s="91"/>
      <c r="AN763" s="89"/>
      <c r="AO763" s="89"/>
      <c r="AP763" s="89"/>
      <c r="AQ763" s="89"/>
      <c r="AR763" s="91"/>
      <c r="AS763" s="91"/>
      <c r="AT763" s="94"/>
      <c r="AU763" s="91"/>
      <c r="AV763" s="91"/>
      <c r="AW763" s="123"/>
      <c r="AX763" s="62"/>
      <c r="AY763" s="62"/>
      <c r="AZ763" s="89"/>
      <c r="BA763" s="89"/>
      <c r="BB763" s="124"/>
      <c r="BC763" s="62"/>
      <c r="BD763" s="62"/>
      <c r="BE763" s="61"/>
      <c r="BF763" s="61"/>
      <c r="BG763" s="46"/>
      <c r="BH763" s="46"/>
      <c r="BI763" s="46"/>
      <c r="BJ763" s="46"/>
      <c r="BK763" s="46"/>
      <c r="BL763" s="46"/>
      <c r="CF763" s="60"/>
      <c r="CI763" s="91"/>
      <c r="CJ763" s="47"/>
      <c r="CK763" s="34"/>
      <c r="CL763" s="63"/>
      <c r="DV763" s="64"/>
    </row>
    <row r="764" spans="2:126" s="135" customFormat="1">
      <c r="B764" s="58"/>
      <c r="C764" s="58"/>
      <c r="D764" s="58"/>
      <c r="E764" s="58"/>
      <c r="F764" s="58"/>
      <c r="G764" s="58"/>
      <c r="J764" s="200"/>
      <c r="K764" s="200"/>
      <c r="L764" s="62"/>
      <c r="M764" s="62"/>
      <c r="N764" s="62"/>
      <c r="O764" s="62"/>
      <c r="P764" s="62"/>
      <c r="Q764" s="62"/>
      <c r="R764" s="62"/>
      <c r="S764" s="62"/>
      <c r="T764" s="62"/>
      <c r="U764" s="209"/>
      <c r="V764" s="209"/>
      <c r="W764" s="209"/>
      <c r="X764" s="209"/>
      <c r="Y764" s="209"/>
      <c r="Z764" s="209"/>
      <c r="AA764" s="209"/>
      <c r="AB764" s="86"/>
      <c r="AC764" s="86"/>
      <c r="AD764" s="86"/>
      <c r="AE764" s="86"/>
      <c r="AF764" s="86"/>
      <c r="AG764" s="62"/>
      <c r="AH764" s="89"/>
      <c r="AI764" s="89"/>
      <c r="AJ764" s="89"/>
      <c r="AK764" s="62"/>
      <c r="AL764" s="86"/>
      <c r="AM764" s="91"/>
      <c r="AN764" s="89"/>
      <c r="AO764" s="89"/>
      <c r="AP764" s="89"/>
      <c r="AQ764" s="89"/>
      <c r="AR764" s="91"/>
      <c r="AS764" s="91"/>
      <c r="AT764" s="94"/>
      <c r="AU764" s="91"/>
      <c r="AV764" s="91"/>
      <c r="AW764" s="123"/>
      <c r="AX764" s="62"/>
      <c r="AY764" s="62"/>
      <c r="AZ764" s="89"/>
      <c r="BA764" s="89"/>
      <c r="BB764" s="124"/>
      <c r="BC764" s="62"/>
      <c r="BD764" s="62"/>
      <c r="BE764" s="61"/>
      <c r="BF764" s="61"/>
      <c r="BG764" s="46"/>
      <c r="BH764" s="46"/>
      <c r="BI764" s="46"/>
      <c r="BJ764" s="46"/>
      <c r="BK764" s="46"/>
      <c r="BL764" s="46"/>
      <c r="CF764" s="60"/>
      <c r="CI764" s="91"/>
      <c r="CJ764" s="47"/>
      <c r="CK764" s="34"/>
      <c r="CL764" s="63"/>
      <c r="DV764" s="64"/>
    </row>
    <row r="765" spans="2:126" s="135" customFormat="1">
      <c r="B765" s="58"/>
      <c r="C765" s="58"/>
      <c r="D765" s="58"/>
      <c r="E765" s="58"/>
      <c r="F765" s="58"/>
      <c r="G765" s="58"/>
      <c r="J765" s="200"/>
      <c r="K765" s="200"/>
      <c r="L765" s="62"/>
      <c r="M765" s="62"/>
      <c r="N765" s="62"/>
      <c r="O765" s="62"/>
      <c r="P765" s="62"/>
      <c r="Q765" s="62"/>
      <c r="R765" s="62"/>
      <c r="S765" s="62"/>
      <c r="T765" s="62"/>
      <c r="U765" s="209"/>
      <c r="V765" s="209"/>
      <c r="W765" s="209"/>
      <c r="X765" s="209"/>
      <c r="Y765" s="209"/>
      <c r="Z765" s="209"/>
      <c r="AA765" s="209"/>
      <c r="AB765" s="86"/>
      <c r="AC765" s="86"/>
      <c r="AD765" s="86"/>
      <c r="AE765" s="86"/>
      <c r="AF765" s="86"/>
      <c r="AG765" s="62"/>
      <c r="AH765" s="89"/>
      <c r="AI765" s="89"/>
      <c r="AJ765" s="89"/>
      <c r="AK765" s="62"/>
      <c r="AL765" s="86"/>
      <c r="AM765" s="91"/>
      <c r="AN765" s="89"/>
      <c r="AO765" s="89"/>
      <c r="AP765" s="89"/>
      <c r="AQ765" s="89"/>
      <c r="AR765" s="91"/>
      <c r="AS765" s="91"/>
      <c r="AT765" s="94"/>
      <c r="AU765" s="91"/>
      <c r="AV765" s="91"/>
      <c r="AW765" s="123"/>
      <c r="AX765" s="62"/>
      <c r="AY765" s="62"/>
      <c r="AZ765" s="89"/>
      <c r="BA765" s="89"/>
      <c r="BB765" s="124"/>
      <c r="BC765" s="62"/>
      <c r="BD765" s="62"/>
      <c r="BE765" s="61"/>
      <c r="BF765" s="61"/>
      <c r="BG765" s="46"/>
      <c r="BH765" s="46"/>
      <c r="BI765" s="46"/>
      <c r="BJ765" s="46"/>
      <c r="BK765" s="46"/>
      <c r="BL765" s="46"/>
      <c r="CF765" s="60"/>
      <c r="CI765" s="91"/>
      <c r="CJ765" s="47"/>
      <c r="CK765" s="34"/>
      <c r="CL765" s="63"/>
      <c r="DV765" s="64"/>
    </row>
    <row r="766" spans="2:126" s="135" customFormat="1">
      <c r="B766" s="58"/>
      <c r="C766" s="58"/>
      <c r="D766" s="58"/>
      <c r="E766" s="58"/>
      <c r="F766" s="58"/>
      <c r="G766" s="58"/>
      <c r="J766" s="200"/>
      <c r="K766" s="200"/>
      <c r="L766" s="62"/>
      <c r="M766" s="62"/>
      <c r="N766" s="62"/>
      <c r="O766" s="62"/>
      <c r="P766" s="62"/>
      <c r="Q766" s="62"/>
      <c r="R766" s="62"/>
      <c r="S766" s="62"/>
      <c r="T766" s="62"/>
      <c r="U766" s="209"/>
      <c r="V766" s="209"/>
      <c r="W766" s="209"/>
      <c r="X766" s="209"/>
      <c r="Y766" s="209"/>
      <c r="Z766" s="209"/>
      <c r="AA766" s="209"/>
      <c r="AB766" s="86"/>
      <c r="AC766" s="86"/>
      <c r="AD766" s="86"/>
      <c r="AE766" s="86"/>
      <c r="AF766" s="86"/>
      <c r="AG766" s="62"/>
      <c r="AH766" s="89"/>
      <c r="AI766" s="89"/>
      <c r="AJ766" s="89"/>
      <c r="AK766" s="62"/>
      <c r="AL766" s="86"/>
      <c r="AM766" s="91"/>
      <c r="AN766" s="89"/>
      <c r="AO766" s="89"/>
      <c r="AP766" s="89"/>
      <c r="AQ766" s="89"/>
      <c r="AR766" s="91"/>
      <c r="AS766" s="91"/>
      <c r="AT766" s="94"/>
      <c r="AU766" s="91"/>
      <c r="AV766" s="91"/>
      <c r="AW766" s="123"/>
      <c r="AX766" s="62"/>
      <c r="AY766" s="62"/>
      <c r="AZ766" s="89"/>
      <c r="BA766" s="89"/>
      <c r="BB766" s="124"/>
      <c r="BC766" s="62"/>
      <c r="BD766" s="62"/>
      <c r="BE766" s="61"/>
      <c r="BF766" s="61"/>
      <c r="BG766" s="46"/>
      <c r="BH766" s="46"/>
      <c r="BI766" s="46"/>
      <c r="BJ766" s="46"/>
      <c r="BK766" s="46"/>
      <c r="BL766" s="46"/>
      <c r="CF766" s="60"/>
      <c r="CI766" s="91"/>
      <c r="CJ766" s="47"/>
      <c r="CK766" s="34"/>
      <c r="CL766" s="63"/>
      <c r="DV766" s="64"/>
    </row>
    <row r="767" spans="2:126" s="135" customFormat="1">
      <c r="B767" s="58"/>
      <c r="C767" s="58"/>
      <c r="D767" s="58"/>
      <c r="E767" s="58"/>
      <c r="F767" s="58"/>
      <c r="G767" s="58"/>
      <c r="J767" s="200"/>
      <c r="K767" s="200"/>
      <c r="L767" s="62"/>
      <c r="M767" s="62"/>
      <c r="N767" s="62"/>
      <c r="O767" s="62"/>
      <c r="P767" s="62"/>
      <c r="Q767" s="62"/>
      <c r="R767" s="62"/>
      <c r="S767" s="62"/>
      <c r="T767" s="62"/>
      <c r="U767" s="209"/>
      <c r="V767" s="209"/>
      <c r="W767" s="209"/>
      <c r="X767" s="209"/>
      <c r="Y767" s="209"/>
      <c r="Z767" s="209"/>
      <c r="AA767" s="209"/>
      <c r="AB767" s="86"/>
      <c r="AC767" s="86"/>
      <c r="AD767" s="86"/>
      <c r="AE767" s="86"/>
      <c r="AF767" s="86"/>
      <c r="AG767" s="62"/>
      <c r="AH767" s="89"/>
      <c r="AI767" s="89"/>
      <c r="AJ767" s="89"/>
      <c r="AK767" s="62"/>
      <c r="AL767" s="86"/>
      <c r="AM767" s="91"/>
      <c r="AN767" s="89"/>
      <c r="AO767" s="89"/>
      <c r="AP767" s="89"/>
      <c r="AQ767" s="89"/>
      <c r="AR767" s="91"/>
      <c r="AS767" s="91"/>
      <c r="AT767" s="94"/>
      <c r="AU767" s="91"/>
      <c r="AV767" s="91"/>
      <c r="AW767" s="123"/>
      <c r="AX767" s="62"/>
      <c r="AY767" s="62"/>
      <c r="AZ767" s="89"/>
      <c r="BA767" s="89"/>
      <c r="BB767" s="124"/>
      <c r="BC767" s="62"/>
      <c r="BD767" s="62"/>
      <c r="BE767" s="61"/>
      <c r="BF767" s="61"/>
      <c r="BG767" s="46"/>
      <c r="BH767" s="46"/>
      <c r="BI767" s="46"/>
      <c r="BJ767" s="46"/>
      <c r="BK767" s="46"/>
      <c r="BL767" s="46"/>
      <c r="CF767" s="60"/>
      <c r="CI767" s="91"/>
      <c r="CJ767" s="47"/>
      <c r="CK767" s="34"/>
      <c r="CL767" s="63"/>
      <c r="DV767" s="64"/>
    </row>
    <row r="768" spans="2:126" s="135" customFormat="1">
      <c r="B768" s="58"/>
      <c r="C768" s="58"/>
      <c r="D768" s="58"/>
      <c r="E768" s="58"/>
      <c r="F768" s="58"/>
      <c r="G768" s="58"/>
      <c r="J768" s="200"/>
      <c r="K768" s="200"/>
      <c r="L768" s="62"/>
      <c r="M768" s="62"/>
      <c r="N768" s="62"/>
      <c r="O768" s="62"/>
      <c r="P768" s="62"/>
      <c r="Q768" s="62"/>
      <c r="R768" s="62"/>
      <c r="S768" s="62"/>
      <c r="T768" s="62"/>
      <c r="U768" s="209"/>
      <c r="V768" s="209"/>
      <c r="W768" s="209"/>
      <c r="X768" s="209"/>
      <c r="Y768" s="209"/>
      <c r="Z768" s="209"/>
      <c r="AA768" s="209"/>
      <c r="AB768" s="86"/>
      <c r="AC768" s="86"/>
      <c r="AD768" s="86"/>
      <c r="AE768" s="86"/>
      <c r="AF768" s="86"/>
      <c r="AG768" s="62"/>
      <c r="AH768" s="89"/>
      <c r="AI768" s="89"/>
      <c r="AJ768" s="89"/>
      <c r="AK768" s="62"/>
      <c r="AL768" s="86"/>
      <c r="AM768" s="91"/>
      <c r="AN768" s="89"/>
      <c r="AO768" s="89"/>
      <c r="AP768" s="89"/>
      <c r="AQ768" s="89"/>
      <c r="AR768" s="91"/>
      <c r="AS768" s="91"/>
      <c r="AT768" s="94"/>
      <c r="AU768" s="91"/>
      <c r="AV768" s="91"/>
      <c r="AW768" s="123"/>
      <c r="AX768" s="62"/>
      <c r="AY768" s="62"/>
      <c r="AZ768" s="89"/>
      <c r="BA768" s="89"/>
      <c r="BB768" s="124"/>
      <c r="BC768" s="62"/>
      <c r="BD768" s="62"/>
      <c r="BE768" s="61"/>
      <c r="BF768" s="61"/>
      <c r="BG768" s="46"/>
      <c r="BH768" s="46"/>
      <c r="BI768" s="46"/>
      <c r="BJ768" s="46"/>
      <c r="BK768" s="46"/>
      <c r="BL768" s="46"/>
      <c r="CF768" s="60"/>
      <c r="CI768" s="91"/>
      <c r="CJ768" s="47"/>
      <c r="CK768" s="34"/>
      <c r="CL768" s="63"/>
      <c r="DV768" s="64"/>
    </row>
    <row r="769" spans="2:126" s="135" customFormat="1">
      <c r="B769" s="58"/>
      <c r="C769" s="58"/>
      <c r="D769" s="58"/>
      <c r="E769" s="58"/>
      <c r="F769" s="58"/>
      <c r="G769" s="58"/>
      <c r="J769" s="200"/>
      <c r="K769" s="200"/>
      <c r="L769" s="62"/>
      <c r="M769" s="62"/>
      <c r="N769" s="62"/>
      <c r="O769" s="62"/>
      <c r="P769" s="62"/>
      <c r="Q769" s="62"/>
      <c r="R769" s="62"/>
      <c r="S769" s="62"/>
      <c r="T769" s="62"/>
      <c r="U769" s="209"/>
      <c r="V769" s="209"/>
      <c r="W769" s="209"/>
      <c r="X769" s="209"/>
      <c r="Y769" s="209"/>
      <c r="Z769" s="209"/>
      <c r="AA769" s="209"/>
      <c r="AB769" s="86"/>
      <c r="AC769" s="86"/>
      <c r="AD769" s="86"/>
      <c r="AE769" s="86"/>
      <c r="AF769" s="86"/>
      <c r="AG769" s="62"/>
      <c r="AH769" s="89"/>
      <c r="AI769" s="89"/>
      <c r="AJ769" s="89"/>
      <c r="AK769" s="62"/>
      <c r="AL769" s="86"/>
      <c r="AM769" s="91"/>
      <c r="AN769" s="89"/>
      <c r="AO769" s="89"/>
      <c r="AP769" s="89"/>
      <c r="AQ769" s="89"/>
      <c r="AR769" s="91"/>
      <c r="AS769" s="91"/>
      <c r="AT769" s="94"/>
      <c r="AU769" s="91"/>
      <c r="AV769" s="91"/>
      <c r="AW769" s="123"/>
      <c r="AX769" s="62"/>
      <c r="AY769" s="62"/>
      <c r="AZ769" s="89"/>
      <c r="BA769" s="89"/>
      <c r="BB769" s="124"/>
      <c r="BC769" s="62"/>
      <c r="BD769" s="62"/>
      <c r="BE769" s="61"/>
      <c r="BF769" s="61"/>
      <c r="BG769" s="46"/>
      <c r="BH769" s="46"/>
      <c r="BI769" s="46"/>
      <c r="BJ769" s="46"/>
      <c r="BK769" s="46"/>
      <c r="BL769" s="46"/>
      <c r="CF769" s="60"/>
      <c r="CI769" s="91"/>
      <c r="CJ769" s="47"/>
      <c r="CK769" s="34"/>
      <c r="CL769" s="63"/>
      <c r="DV769" s="64"/>
    </row>
    <row r="770" spans="2:126" s="135" customFormat="1">
      <c r="B770" s="58"/>
      <c r="C770" s="58"/>
      <c r="D770" s="58"/>
      <c r="E770" s="58"/>
      <c r="F770" s="58"/>
      <c r="G770" s="58"/>
      <c r="J770" s="200"/>
      <c r="K770" s="200"/>
      <c r="L770" s="62"/>
      <c r="M770" s="62"/>
      <c r="N770" s="62"/>
      <c r="O770" s="62"/>
      <c r="P770" s="62"/>
      <c r="Q770" s="62"/>
      <c r="R770" s="62"/>
      <c r="S770" s="62"/>
      <c r="T770" s="62"/>
      <c r="U770" s="209"/>
      <c r="V770" s="209"/>
      <c r="W770" s="209"/>
      <c r="X770" s="209"/>
      <c r="Y770" s="209"/>
      <c r="Z770" s="209"/>
      <c r="AA770" s="209"/>
      <c r="AB770" s="86"/>
      <c r="AC770" s="86"/>
      <c r="AD770" s="86"/>
      <c r="AE770" s="86"/>
      <c r="AF770" s="86"/>
      <c r="AG770" s="62"/>
      <c r="AH770" s="89"/>
      <c r="AI770" s="89"/>
      <c r="AJ770" s="89"/>
      <c r="AK770" s="62"/>
      <c r="AL770" s="86"/>
      <c r="AM770" s="91"/>
      <c r="AN770" s="89"/>
      <c r="AO770" s="89"/>
      <c r="AP770" s="89"/>
      <c r="AQ770" s="89"/>
      <c r="AR770" s="91"/>
      <c r="AS770" s="91"/>
      <c r="AT770" s="94"/>
      <c r="AU770" s="91"/>
      <c r="AV770" s="91"/>
      <c r="AW770" s="123"/>
      <c r="AX770" s="62"/>
      <c r="AY770" s="62"/>
      <c r="AZ770" s="89"/>
      <c r="BA770" s="89"/>
      <c r="BB770" s="124"/>
      <c r="BC770" s="62"/>
      <c r="BD770" s="62"/>
      <c r="BE770" s="61"/>
      <c r="BF770" s="61"/>
      <c r="BG770" s="46"/>
      <c r="BH770" s="46"/>
      <c r="BI770" s="46"/>
      <c r="BJ770" s="46"/>
      <c r="BK770" s="46"/>
      <c r="BL770" s="46"/>
      <c r="CF770" s="60"/>
      <c r="CI770" s="91"/>
      <c r="CJ770" s="47"/>
      <c r="CK770" s="34"/>
      <c r="CL770" s="63"/>
      <c r="DV770" s="64"/>
    </row>
    <row r="771" spans="2:126" s="135" customFormat="1">
      <c r="B771" s="58"/>
      <c r="C771" s="58"/>
      <c r="D771" s="58"/>
      <c r="E771" s="58"/>
      <c r="F771" s="58"/>
      <c r="G771" s="58"/>
      <c r="J771" s="200"/>
      <c r="K771" s="200"/>
      <c r="L771" s="62"/>
      <c r="M771" s="62"/>
      <c r="N771" s="62"/>
      <c r="O771" s="62"/>
      <c r="P771" s="62"/>
      <c r="Q771" s="62"/>
      <c r="R771" s="62"/>
      <c r="S771" s="62"/>
      <c r="T771" s="62"/>
      <c r="U771" s="209"/>
      <c r="V771" s="209"/>
      <c r="W771" s="209"/>
      <c r="X771" s="209"/>
      <c r="Y771" s="209"/>
      <c r="Z771" s="209"/>
      <c r="AA771" s="209"/>
      <c r="AB771" s="86"/>
      <c r="AC771" s="86"/>
      <c r="AD771" s="86"/>
      <c r="AE771" s="86"/>
      <c r="AF771" s="86"/>
      <c r="AG771" s="62"/>
      <c r="AH771" s="89"/>
      <c r="AI771" s="89"/>
      <c r="AJ771" s="89"/>
      <c r="AK771" s="62"/>
      <c r="AL771" s="86"/>
      <c r="AM771" s="91"/>
      <c r="AN771" s="89"/>
      <c r="AO771" s="89"/>
      <c r="AP771" s="89"/>
      <c r="AQ771" s="89"/>
      <c r="AR771" s="91"/>
      <c r="AS771" s="91"/>
      <c r="AT771" s="94"/>
      <c r="AU771" s="91"/>
      <c r="AV771" s="91"/>
      <c r="AW771" s="123"/>
      <c r="AX771" s="62"/>
      <c r="AY771" s="62"/>
      <c r="AZ771" s="89"/>
      <c r="BA771" s="89"/>
      <c r="BB771" s="124"/>
      <c r="BC771" s="62"/>
      <c r="BD771" s="62"/>
      <c r="BE771" s="61"/>
      <c r="BF771" s="61"/>
      <c r="BG771" s="46"/>
      <c r="BH771" s="46"/>
      <c r="BI771" s="46"/>
      <c r="BJ771" s="46"/>
      <c r="BK771" s="46"/>
      <c r="BL771" s="46"/>
      <c r="CF771" s="60"/>
      <c r="CI771" s="91"/>
      <c r="CJ771" s="47"/>
      <c r="CK771" s="34"/>
      <c r="CL771" s="63"/>
      <c r="DV771" s="64"/>
    </row>
    <row r="772" spans="2:126" s="135" customFormat="1">
      <c r="B772" s="58"/>
      <c r="C772" s="58"/>
      <c r="D772" s="58"/>
      <c r="E772" s="58"/>
      <c r="F772" s="58"/>
      <c r="G772" s="58"/>
      <c r="J772" s="200"/>
      <c r="K772" s="200"/>
      <c r="L772" s="62"/>
      <c r="M772" s="62"/>
      <c r="N772" s="62"/>
      <c r="O772" s="62"/>
      <c r="P772" s="62"/>
      <c r="Q772" s="62"/>
      <c r="R772" s="62"/>
      <c r="S772" s="62"/>
      <c r="T772" s="62"/>
      <c r="U772" s="209"/>
      <c r="V772" s="209"/>
      <c r="W772" s="209"/>
      <c r="X772" s="209"/>
      <c r="Y772" s="209"/>
      <c r="Z772" s="209"/>
      <c r="AA772" s="209"/>
      <c r="AB772" s="86"/>
      <c r="AC772" s="86"/>
      <c r="AD772" s="86"/>
      <c r="AE772" s="86"/>
      <c r="AF772" s="86"/>
      <c r="AG772" s="62"/>
      <c r="AH772" s="89"/>
      <c r="AI772" s="89"/>
      <c r="AJ772" s="89"/>
      <c r="AK772" s="62"/>
      <c r="AL772" s="86"/>
      <c r="AM772" s="91"/>
      <c r="AN772" s="89"/>
      <c r="AO772" s="89"/>
      <c r="AP772" s="89"/>
      <c r="AQ772" s="89"/>
      <c r="AR772" s="91"/>
      <c r="AS772" s="91"/>
      <c r="AT772" s="94"/>
      <c r="AU772" s="91"/>
      <c r="AV772" s="91"/>
      <c r="AW772" s="123"/>
      <c r="AX772" s="62"/>
      <c r="AY772" s="62"/>
      <c r="AZ772" s="89"/>
      <c r="BA772" s="89"/>
      <c r="BB772" s="124"/>
      <c r="BC772" s="62"/>
      <c r="BD772" s="62"/>
      <c r="BE772" s="61"/>
      <c r="BF772" s="61"/>
      <c r="BG772" s="46"/>
      <c r="BH772" s="46"/>
      <c r="BI772" s="46"/>
      <c r="BJ772" s="46"/>
      <c r="BK772" s="46"/>
      <c r="BL772" s="46"/>
      <c r="CF772" s="60"/>
      <c r="CI772" s="91"/>
      <c r="CJ772" s="47"/>
      <c r="CK772" s="34"/>
      <c r="CL772" s="63"/>
      <c r="DV772" s="64"/>
    </row>
    <row r="773" spans="2:126" s="135" customFormat="1">
      <c r="B773" s="58"/>
      <c r="C773" s="58"/>
      <c r="D773" s="58"/>
      <c r="E773" s="58"/>
      <c r="F773" s="58"/>
      <c r="G773" s="58"/>
      <c r="J773" s="200"/>
      <c r="K773" s="200"/>
      <c r="L773" s="62"/>
      <c r="M773" s="62"/>
      <c r="N773" s="62"/>
      <c r="O773" s="62"/>
      <c r="P773" s="62"/>
      <c r="Q773" s="62"/>
      <c r="R773" s="62"/>
      <c r="S773" s="62"/>
      <c r="T773" s="62"/>
      <c r="U773" s="209"/>
      <c r="V773" s="209"/>
      <c r="W773" s="209"/>
      <c r="X773" s="209"/>
      <c r="Y773" s="209"/>
      <c r="Z773" s="209"/>
      <c r="AA773" s="209"/>
      <c r="AB773" s="86"/>
      <c r="AC773" s="86"/>
      <c r="AD773" s="86"/>
      <c r="AE773" s="86"/>
      <c r="AF773" s="86"/>
      <c r="AG773" s="62"/>
      <c r="AH773" s="89"/>
      <c r="AI773" s="89"/>
      <c r="AJ773" s="89"/>
      <c r="AK773" s="62"/>
      <c r="AL773" s="86"/>
      <c r="AM773" s="91"/>
      <c r="AN773" s="89"/>
      <c r="AO773" s="89"/>
      <c r="AP773" s="89"/>
      <c r="AQ773" s="89"/>
      <c r="AR773" s="91"/>
      <c r="AS773" s="91"/>
      <c r="AT773" s="94"/>
      <c r="AU773" s="91"/>
      <c r="AV773" s="91"/>
      <c r="AW773" s="123"/>
      <c r="AX773" s="62"/>
      <c r="AY773" s="62"/>
      <c r="AZ773" s="89"/>
      <c r="BA773" s="89"/>
      <c r="BB773" s="124"/>
      <c r="BC773" s="62"/>
      <c r="BD773" s="62"/>
      <c r="BE773" s="61"/>
      <c r="BF773" s="61"/>
      <c r="BG773" s="46"/>
      <c r="BH773" s="46"/>
      <c r="BI773" s="46"/>
      <c r="BJ773" s="46"/>
      <c r="BK773" s="46"/>
      <c r="BL773" s="46"/>
      <c r="CF773" s="60"/>
      <c r="CI773" s="91"/>
      <c r="CJ773" s="47"/>
      <c r="CK773" s="34"/>
      <c r="CL773" s="63"/>
      <c r="DV773" s="64"/>
    </row>
    <row r="774" spans="2:126" s="135" customFormat="1">
      <c r="B774" s="58"/>
      <c r="C774" s="58"/>
      <c r="D774" s="58"/>
      <c r="E774" s="58"/>
      <c r="F774" s="58"/>
      <c r="G774" s="58"/>
      <c r="J774" s="200"/>
      <c r="K774" s="200"/>
      <c r="L774" s="62"/>
      <c r="M774" s="62"/>
      <c r="N774" s="62"/>
      <c r="O774" s="62"/>
      <c r="P774" s="62"/>
      <c r="Q774" s="62"/>
      <c r="R774" s="62"/>
      <c r="S774" s="62"/>
      <c r="T774" s="62"/>
      <c r="U774" s="209"/>
      <c r="V774" s="209"/>
      <c r="W774" s="209"/>
      <c r="X774" s="209"/>
      <c r="Y774" s="209"/>
      <c r="Z774" s="209"/>
      <c r="AA774" s="209"/>
      <c r="AB774" s="86"/>
      <c r="AC774" s="86"/>
      <c r="AD774" s="86"/>
      <c r="AE774" s="86"/>
      <c r="AF774" s="86"/>
      <c r="AG774" s="62"/>
      <c r="AH774" s="89"/>
      <c r="AI774" s="89"/>
      <c r="AJ774" s="89"/>
      <c r="AK774" s="62"/>
      <c r="AL774" s="86"/>
      <c r="AM774" s="91"/>
      <c r="AN774" s="89"/>
      <c r="AO774" s="89"/>
      <c r="AP774" s="89"/>
      <c r="AQ774" s="89"/>
      <c r="AR774" s="91"/>
      <c r="AS774" s="91"/>
      <c r="AT774" s="94"/>
      <c r="AU774" s="91"/>
      <c r="AV774" s="91"/>
      <c r="AW774" s="123"/>
      <c r="AX774" s="62"/>
      <c r="AY774" s="62"/>
      <c r="AZ774" s="89"/>
      <c r="BA774" s="89"/>
      <c r="BB774" s="124"/>
      <c r="BC774" s="62"/>
      <c r="BD774" s="62"/>
      <c r="BE774" s="61"/>
      <c r="BF774" s="61"/>
      <c r="BG774" s="46"/>
      <c r="BH774" s="46"/>
      <c r="BI774" s="46"/>
      <c r="BJ774" s="46"/>
      <c r="BK774" s="46"/>
      <c r="BL774" s="46"/>
      <c r="CF774" s="60"/>
      <c r="CI774" s="91"/>
      <c r="CJ774" s="47"/>
      <c r="CK774" s="34"/>
      <c r="CL774" s="63"/>
      <c r="DV774" s="64"/>
    </row>
    <row r="775" spans="2:126" s="135" customFormat="1">
      <c r="B775" s="58"/>
      <c r="C775" s="58"/>
      <c r="D775" s="58"/>
      <c r="E775" s="58"/>
      <c r="F775" s="58"/>
      <c r="G775" s="58"/>
      <c r="J775" s="200"/>
      <c r="K775" s="200"/>
      <c r="L775" s="62"/>
      <c r="M775" s="62"/>
      <c r="N775" s="62"/>
      <c r="O775" s="62"/>
      <c r="P775" s="62"/>
      <c r="Q775" s="62"/>
      <c r="R775" s="62"/>
      <c r="S775" s="62"/>
      <c r="T775" s="62"/>
      <c r="U775" s="209"/>
      <c r="V775" s="209"/>
      <c r="W775" s="209"/>
      <c r="X775" s="209"/>
      <c r="Y775" s="209"/>
      <c r="Z775" s="209"/>
      <c r="AA775" s="209"/>
      <c r="AB775" s="86"/>
      <c r="AC775" s="86"/>
      <c r="AD775" s="86"/>
      <c r="AE775" s="86"/>
      <c r="AF775" s="86"/>
      <c r="AG775" s="62"/>
      <c r="AH775" s="89"/>
      <c r="AI775" s="89"/>
      <c r="AJ775" s="89"/>
      <c r="AK775" s="62"/>
      <c r="AL775" s="86"/>
      <c r="AM775" s="91"/>
      <c r="AN775" s="89"/>
      <c r="AO775" s="89"/>
      <c r="AP775" s="89"/>
      <c r="AQ775" s="89"/>
      <c r="AR775" s="91"/>
      <c r="AS775" s="91"/>
      <c r="AT775" s="94"/>
      <c r="AU775" s="91"/>
      <c r="AV775" s="91"/>
      <c r="AW775" s="123"/>
      <c r="AX775" s="62"/>
      <c r="AY775" s="62"/>
      <c r="AZ775" s="89"/>
      <c r="BA775" s="89"/>
      <c r="BB775" s="124"/>
      <c r="BC775" s="62"/>
      <c r="BD775" s="62"/>
      <c r="BE775" s="61"/>
      <c r="BF775" s="61"/>
      <c r="BG775" s="46"/>
      <c r="BH775" s="46"/>
      <c r="BI775" s="46"/>
      <c r="BJ775" s="46"/>
      <c r="BK775" s="46"/>
      <c r="BL775" s="46"/>
      <c r="CF775" s="60"/>
      <c r="CI775" s="91"/>
      <c r="CJ775" s="47"/>
      <c r="CK775" s="34"/>
      <c r="CL775" s="63"/>
      <c r="DV775" s="64"/>
    </row>
    <row r="776" spans="2:126" s="135" customFormat="1">
      <c r="B776" s="58"/>
      <c r="C776" s="58"/>
      <c r="D776" s="58"/>
      <c r="E776" s="58"/>
      <c r="F776" s="58"/>
      <c r="G776" s="58"/>
      <c r="J776" s="200"/>
      <c r="K776" s="200"/>
      <c r="L776" s="62"/>
      <c r="M776" s="62"/>
      <c r="N776" s="62"/>
      <c r="O776" s="62"/>
      <c r="P776" s="62"/>
      <c r="Q776" s="62"/>
      <c r="R776" s="62"/>
      <c r="S776" s="62"/>
      <c r="T776" s="62"/>
      <c r="U776" s="209"/>
      <c r="V776" s="209"/>
      <c r="W776" s="209"/>
      <c r="X776" s="209"/>
      <c r="Y776" s="209"/>
      <c r="Z776" s="209"/>
      <c r="AA776" s="209"/>
      <c r="AB776" s="86"/>
      <c r="AC776" s="86"/>
      <c r="AD776" s="86"/>
      <c r="AE776" s="86"/>
      <c r="AF776" s="86"/>
      <c r="AG776" s="62"/>
      <c r="AH776" s="89"/>
      <c r="AI776" s="89"/>
      <c r="AJ776" s="89"/>
      <c r="AK776" s="62"/>
      <c r="AL776" s="86"/>
      <c r="AM776" s="91"/>
      <c r="AN776" s="89"/>
      <c r="AO776" s="89"/>
      <c r="AP776" s="89"/>
      <c r="AQ776" s="89"/>
      <c r="AR776" s="91"/>
      <c r="AS776" s="91"/>
      <c r="AT776" s="94"/>
      <c r="AU776" s="91"/>
      <c r="AV776" s="91"/>
      <c r="AW776" s="123"/>
      <c r="AX776" s="62"/>
      <c r="AY776" s="62"/>
      <c r="AZ776" s="89"/>
      <c r="BA776" s="89"/>
      <c r="BB776" s="124"/>
      <c r="BC776" s="62"/>
      <c r="BD776" s="62"/>
      <c r="BE776" s="61"/>
      <c r="BF776" s="61"/>
      <c r="BG776" s="46"/>
      <c r="BH776" s="46"/>
      <c r="BI776" s="46"/>
      <c r="BJ776" s="46"/>
      <c r="BK776" s="46"/>
      <c r="BL776" s="46"/>
      <c r="CF776" s="60"/>
      <c r="CI776" s="91"/>
      <c r="CJ776" s="47"/>
      <c r="CK776" s="34"/>
      <c r="CL776" s="63"/>
      <c r="DV776" s="64"/>
    </row>
    <row r="777" spans="2:126" s="135" customFormat="1">
      <c r="B777" s="58"/>
      <c r="C777" s="58"/>
      <c r="D777" s="58"/>
      <c r="E777" s="58"/>
      <c r="F777" s="58"/>
      <c r="G777" s="58"/>
      <c r="J777" s="200"/>
      <c r="K777" s="200"/>
      <c r="L777" s="62"/>
      <c r="M777" s="62"/>
      <c r="N777" s="62"/>
      <c r="O777" s="62"/>
      <c r="P777" s="62"/>
      <c r="Q777" s="62"/>
      <c r="R777" s="62"/>
      <c r="S777" s="62"/>
      <c r="T777" s="62"/>
      <c r="U777" s="209"/>
      <c r="V777" s="209"/>
      <c r="W777" s="209"/>
      <c r="X777" s="209"/>
      <c r="Y777" s="209"/>
      <c r="Z777" s="209"/>
      <c r="AA777" s="209"/>
      <c r="AB777" s="86"/>
      <c r="AC777" s="86"/>
      <c r="AD777" s="86"/>
      <c r="AE777" s="86"/>
      <c r="AF777" s="86"/>
      <c r="AG777" s="62"/>
      <c r="AH777" s="89"/>
      <c r="AI777" s="89"/>
      <c r="AJ777" s="89"/>
      <c r="AK777" s="62"/>
      <c r="AL777" s="86"/>
      <c r="AM777" s="91"/>
      <c r="AN777" s="89"/>
      <c r="AO777" s="89"/>
      <c r="AP777" s="89"/>
      <c r="AQ777" s="89"/>
      <c r="AR777" s="91"/>
      <c r="AS777" s="91"/>
      <c r="AT777" s="94"/>
      <c r="AU777" s="91"/>
      <c r="AV777" s="91"/>
      <c r="AW777" s="123"/>
      <c r="AX777" s="62"/>
      <c r="AY777" s="62"/>
      <c r="AZ777" s="89"/>
      <c r="BA777" s="89"/>
      <c r="BB777" s="124"/>
      <c r="BC777" s="62"/>
      <c r="BD777" s="62"/>
      <c r="BE777" s="61"/>
      <c r="BF777" s="61"/>
      <c r="BG777" s="46"/>
      <c r="BH777" s="46"/>
      <c r="BI777" s="46"/>
      <c r="BJ777" s="46"/>
      <c r="BK777" s="46"/>
      <c r="BL777" s="46"/>
      <c r="CF777" s="60"/>
      <c r="CI777" s="91"/>
      <c r="CJ777" s="47"/>
      <c r="CK777" s="34"/>
      <c r="CL777" s="63"/>
      <c r="DV777" s="64"/>
    </row>
    <row r="778" spans="2:126" s="135" customFormat="1">
      <c r="B778" s="58"/>
      <c r="C778" s="58"/>
      <c r="D778" s="58"/>
      <c r="E778" s="58"/>
      <c r="F778" s="58"/>
      <c r="G778" s="58"/>
      <c r="J778" s="200"/>
      <c r="K778" s="200"/>
      <c r="L778" s="62"/>
      <c r="M778" s="62"/>
      <c r="N778" s="62"/>
      <c r="O778" s="62"/>
      <c r="P778" s="62"/>
      <c r="Q778" s="62"/>
      <c r="R778" s="62"/>
      <c r="S778" s="62"/>
      <c r="T778" s="62"/>
      <c r="U778" s="209"/>
      <c r="V778" s="209"/>
      <c r="W778" s="209"/>
      <c r="X778" s="209"/>
      <c r="Y778" s="209"/>
      <c r="Z778" s="209"/>
      <c r="AA778" s="209"/>
      <c r="AB778" s="86"/>
      <c r="AC778" s="86"/>
      <c r="AD778" s="86"/>
      <c r="AE778" s="86"/>
      <c r="AF778" s="86"/>
      <c r="AG778" s="62"/>
      <c r="AH778" s="89"/>
      <c r="AI778" s="89"/>
      <c r="AJ778" s="89"/>
      <c r="AK778" s="62"/>
      <c r="AL778" s="86"/>
      <c r="AM778" s="91"/>
      <c r="AN778" s="89"/>
      <c r="AO778" s="89"/>
      <c r="AP778" s="89"/>
      <c r="AQ778" s="89"/>
      <c r="AR778" s="91"/>
      <c r="AS778" s="91"/>
      <c r="AT778" s="94"/>
      <c r="AU778" s="91"/>
      <c r="AV778" s="91"/>
      <c r="AW778" s="123"/>
      <c r="AX778" s="62"/>
      <c r="AY778" s="62"/>
      <c r="AZ778" s="89"/>
      <c r="BA778" s="89"/>
      <c r="BB778" s="124"/>
      <c r="BC778" s="62"/>
      <c r="BD778" s="62"/>
      <c r="BE778" s="61"/>
      <c r="BF778" s="61"/>
      <c r="BG778" s="46"/>
      <c r="BH778" s="46"/>
      <c r="BI778" s="46"/>
      <c r="BJ778" s="46"/>
      <c r="BK778" s="46"/>
      <c r="BL778" s="46"/>
      <c r="CF778" s="60"/>
      <c r="CI778" s="91"/>
      <c r="CJ778" s="47"/>
      <c r="CK778" s="34"/>
      <c r="CL778" s="63"/>
      <c r="DV778" s="64"/>
    </row>
    <row r="779" spans="2:126" s="135" customFormat="1">
      <c r="B779" s="58"/>
      <c r="C779" s="58"/>
      <c r="D779" s="58"/>
      <c r="E779" s="58"/>
      <c r="F779" s="58"/>
      <c r="G779" s="58"/>
      <c r="J779" s="200"/>
      <c r="K779" s="200"/>
      <c r="L779" s="62"/>
      <c r="M779" s="62"/>
      <c r="N779" s="62"/>
      <c r="O779" s="62"/>
      <c r="P779" s="62"/>
      <c r="Q779" s="62"/>
      <c r="R779" s="62"/>
      <c r="S779" s="62"/>
      <c r="T779" s="62"/>
      <c r="U779" s="209"/>
      <c r="V779" s="209"/>
      <c r="W779" s="209"/>
      <c r="X779" s="209"/>
      <c r="Y779" s="209"/>
      <c r="Z779" s="209"/>
      <c r="AA779" s="209"/>
      <c r="AB779" s="86"/>
      <c r="AC779" s="86"/>
      <c r="AD779" s="86"/>
      <c r="AE779" s="86"/>
      <c r="AF779" s="86"/>
      <c r="AG779" s="62"/>
      <c r="AH779" s="89"/>
      <c r="AI779" s="89"/>
      <c r="AJ779" s="89"/>
      <c r="AK779" s="62"/>
      <c r="AL779" s="86"/>
      <c r="AM779" s="91"/>
      <c r="AN779" s="89"/>
      <c r="AO779" s="89"/>
      <c r="AP779" s="89"/>
      <c r="AQ779" s="89"/>
      <c r="AR779" s="91"/>
      <c r="AS779" s="91"/>
      <c r="AT779" s="94"/>
      <c r="AU779" s="91"/>
      <c r="AV779" s="91"/>
      <c r="AW779" s="123"/>
      <c r="AX779" s="62"/>
      <c r="AY779" s="62"/>
      <c r="AZ779" s="89"/>
      <c r="BA779" s="89"/>
      <c r="BB779" s="124"/>
      <c r="BC779" s="62"/>
      <c r="BD779" s="62"/>
      <c r="BE779" s="61"/>
      <c r="BF779" s="61"/>
      <c r="BG779" s="46"/>
      <c r="BH779" s="46"/>
      <c r="BI779" s="46"/>
      <c r="BJ779" s="46"/>
      <c r="BK779" s="46"/>
      <c r="BL779" s="46"/>
      <c r="CF779" s="60"/>
      <c r="CI779" s="91"/>
      <c r="CJ779" s="47"/>
      <c r="CK779" s="34"/>
      <c r="CL779" s="63"/>
      <c r="DV779" s="64"/>
    </row>
    <row r="780" spans="2:126" s="135" customFormat="1">
      <c r="B780" s="58"/>
      <c r="C780" s="58"/>
      <c r="D780" s="58"/>
      <c r="E780" s="58"/>
      <c r="F780" s="58"/>
      <c r="G780" s="58"/>
      <c r="J780" s="200"/>
      <c r="K780" s="200"/>
      <c r="L780" s="62"/>
      <c r="M780" s="62"/>
      <c r="N780" s="62"/>
      <c r="O780" s="62"/>
      <c r="P780" s="62"/>
      <c r="Q780" s="62"/>
      <c r="R780" s="62"/>
      <c r="S780" s="62"/>
      <c r="T780" s="62"/>
      <c r="U780" s="209"/>
      <c r="V780" s="209"/>
      <c r="W780" s="209"/>
      <c r="X780" s="209"/>
      <c r="Y780" s="209"/>
      <c r="Z780" s="209"/>
      <c r="AA780" s="209"/>
      <c r="AB780" s="86"/>
      <c r="AC780" s="86"/>
      <c r="AD780" s="86"/>
      <c r="AE780" s="86"/>
      <c r="AF780" s="86"/>
      <c r="AG780" s="62"/>
      <c r="AH780" s="89"/>
      <c r="AI780" s="89"/>
      <c r="AJ780" s="89"/>
      <c r="AK780" s="62"/>
      <c r="AL780" s="86"/>
      <c r="AM780" s="91"/>
      <c r="AN780" s="89"/>
      <c r="AO780" s="89"/>
      <c r="AP780" s="89"/>
      <c r="AQ780" s="89"/>
      <c r="AR780" s="91"/>
      <c r="AS780" s="91"/>
      <c r="AT780" s="94"/>
      <c r="AU780" s="91"/>
      <c r="AV780" s="91"/>
      <c r="AW780" s="123"/>
      <c r="AX780" s="62"/>
      <c r="AY780" s="62"/>
      <c r="AZ780" s="62"/>
      <c r="BA780" s="89"/>
      <c r="BB780" s="124"/>
      <c r="BC780" s="62"/>
      <c r="BD780" s="62"/>
      <c r="BE780" s="61"/>
      <c r="BF780" s="61"/>
      <c r="BG780" s="46"/>
      <c r="BH780" s="46"/>
      <c r="BI780" s="46"/>
      <c r="BJ780" s="46"/>
      <c r="BK780" s="46"/>
      <c r="BL780" s="46"/>
      <c r="CF780" s="60"/>
      <c r="CI780" s="91"/>
      <c r="CJ780" s="47"/>
      <c r="CK780" s="34"/>
      <c r="CL780" s="63"/>
      <c r="DV780" s="64"/>
    </row>
    <row r="781" spans="2:126" s="135" customFormat="1">
      <c r="B781" s="58"/>
      <c r="C781" s="58"/>
      <c r="D781" s="58"/>
      <c r="E781" s="58"/>
      <c r="F781" s="58"/>
      <c r="G781" s="58"/>
      <c r="J781" s="200"/>
      <c r="K781" s="200"/>
      <c r="L781" s="62"/>
      <c r="M781" s="62"/>
      <c r="N781" s="62"/>
      <c r="O781" s="62"/>
      <c r="P781" s="62"/>
      <c r="Q781" s="62"/>
      <c r="R781" s="62"/>
      <c r="S781" s="62"/>
      <c r="T781" s="62"/>
      <c r="U781" s="209"/>
      <c r="V781" s="209"/>
      <c r="W781" s="209"/>
      <c r="X781" s="209"/>
      <c r="Y781" s="209"/>
      <c r="Z781" s="209"/>
      <c r="AA781" s="209"/>
      <c r="AB781" s="86"/>
      <c r="AC781" s="86"/>
      <c r="AD781" s="86"/>
      <c r="AE781" s="86"/>
      <c r="AF781" s="86"/>
      <c r="AG781" s="62"/>
      <c r="AH781" s="89"/>
      <c r="AI781" s="89"/>
      <c r="AJ781" s="89"/>
      <c r="AK781" s="62"/>
      <c r="AL781" s="86"/>
      <c r="AM781" s="91"/>
      <c r="AN781" s="89"/>
      <c r="AO781" s="89"/>
      <c r="AP781" s="89"/>
      <c r="AQ781" s="89"/>
      <c r="AR781" s="91"/>
      <c r="AS781" s="91"/>
      <c r="AT781" s="94"/>
      <c r="AU781" s="91"/>
      <c r="AV781" s="91"/>
      <c r="AW781" s="123"/>
      <c r="AX781" s="62"/>
      <c r="AY781" s="62"/>
      <c r="AZ781" s="89"/>
      <c r="BA781" s="89"/>
      <c r="BB781" s="124"/>
      <c r="BC781" s="62"/>
      <c r="BD781" s="62"/>
      <c r="BE781" s="61"/>
      <c r="BF781" s="61"/>
      <c r="BG781" s="46"/>
      <c r="BH781" s="46"/>
      <c r="BI781" s="46"/>
      <c r="BJ781" s="46"/>
      <c r="BK781" s="46"/>
      <c r="BL781" s="46"/>
      <c r="CF781" s="60"/>
      <c r="CI781" s="91"/>
      <c r="CJ781" s="47"/>
      <c r="CK781" s="34"/>
      <c r="CL781" s="63"/>
      <c r="DV781" s="64"/>
    </row>
    <row r="782" spans="2:126" s="135" customFormat="1">
      <c r="B782" s="58"/>
      <c r="C782" s="58"/>
      <c r="D782" s="58"/>
      <c r="E782" s="58"/>
      <c r="F782" s="58"/>
      <c r="G782" s="58"/>
      <c r="J782" s="200"/>
      <c r="K782" s="200"/>
      <c r="L782" s="62"/>
      <c r="M782" s="62"/>
      <c r="N782" s="62"/>
      <c r="O782" s="62"/>
      <c r="P782" s="62"/>
      <c r="Q782" s="62"/>
      <c r="R782" s="62"/>
      <c r="S782" s="62"/>
      <c r="T782" s="62"/>
      <c r="U782" s="209"/>
      <c r="V782" s="209"/>
      <c r="W782" s="209"/>
      <c r="X782" s="209"/>
      <c r="Y782" s="209"/>
      <c r="Z782" s="209"/>
      <c r="AA782" s="209"/>
      <c r="AB782" s="86"/>
      <c r="AC782" s="86"/>
      <c r="AD782" s="86"/>
      <c r="AE782" s="86"/>
      <c r="AF782" s="86"/>
      <c r="AG782" s="62"/>
      <c r="AH782" s="89"/>
      <c r="AI782" s="89"/>
      <c r="AJ782" s="89"/>
      <c r="AK782" s="62"/>
      <c r="AL782" s="86"/>
      <c r="AM782" s="91"/>
      <c r="AN782" s="89"/>
      <c r="AO782" s="89"/>
      <c r="AP782" s="89"/>
      <c r="AQ782" s="89"/>
      <c r="AR782" s="91"/>
      <c r="AS782" s="91"/>
      <c r="AT782" s="94"/>
      <c r="AU782" s="91"/>
      <c r="AV782" s="91"/>
      <c r="AW782" s="123"/>
      <c r="AX782" s="62"/>
      <c r="AY782" s="62"/>
      <c r="AZ782" s="89"/>
      <c r="BA782" s="89"/>
      <c r="BB782" s="124"/>
      <c r="BC782" s="62"/>
      <c r="BD782" s="62"/>
      <c r="BE782" s="61"/>
      <c r="BF782" s="61"/>
      <c r="BG782" s="46"/>
      <c r="BH782" s="46"/>
      <c r="BI782" s="46"/>
      <c r="BJ782" s="46"/>
      <c r="BK782" s="46"/>
      <c r="BL782" s="46"/>
      <c r="CF782" s="60"/>
      <c r="CI782" s="91"/>
      <c r="CJ782" s="47"/>
      <c r="CK782" s="34"/>
      <c r="CL782" s="63"/>
      <c r="DV782" s="64"/>
    </row>
    <row r="783" spans="2:126" s="135" customFormat="1">
      <c r="B783" s="58"/>
      <c r="C783" s="58"/>
      <c r="D783" s="58"/>
      <c r="E783" s="58"/>
      <c r="F783" s="58"/>
      <c r="G783" s="58"/>
      <c r="J783" s="200"/>
      <c r="K783" s="200"/>
      <c r="L783" s="62"/>
      <c r="M783" s="62"/>
      <c r="N783" s="62"/>
      <c r="O783" s="62"/>
      <c r="P783" s="62"/>
      <c r="Q783" s="62"/>
      <c r="R783" s="62"/>
      <c r="S783" s="62"/>
      <c r="T783" s="62"/>
      <c r="U783" s="209"/>
      <c r="V783" s="209"/>
      <c r="W783" s="209"/>
      <c r="X783" s="209"/>
      <c r="Y783" s="209"/>
      <c r="Z783" s="209"/>
      <c r="AA783" s="209"/>
      <c r="AB783" s="86"/>
      <c r="AC783" s="86"/>
      <c r="AD783" s="86"/>
      <c r="AE783" s="86"/>
      <c r="AF783" s="86"/>
      <c r="AG783" s="62"/>
      <c r="AH783" s="89"/>
      <c r="AI783" s="89"/>
      <c r="AJ783" s="89"/>
      <c r="AK783" s="62"/>
      <c r="AL783" s="86"/>
      <c r="AM783" s="91"/>
      <c r="AN783" s="89"/>
      <c r="AO783" s="89"/>
      <c r="AP783" s="89"/>
      <c r="AQ783" s="89"/>
      <c r="AR783" s="91"/>
      <c r="AS783" s="91"/>
      <c r="AT783" s="94"/>
      <c r="AU783" s="91"/>
      <c r="AV783" s="91"/>
      <c r="AW783" s="123"/>
      <c r="AX783" s="62"/>
      <c r="AY783" s="62"/>
      <c r="AZ783" s="89"/>
      <c r="BA783" s="89"/>
      <c r="BB783" s="124"/>
      <c r="BC783" s="62"/>
      <c r="BD783" s="62"/>
      <c r="BE783" s="61"/>
      <c r="BF783" s="61"/>
      <c r="BG783" s="46"/>
      <c r="BH783" s="46"/>
      <c r="BI783" s="46"/>
      <c r="BJ783" s="46"/>
      <c r="BK783" s="46"/>
      <c r="BL783" s="46"/>
      <c r="CF783" s="60"/>
      <c r="CI783" s="91"/>
      <c r="CJ783" s="47"/>
      <c r="CK783" s="34"/>
      <c r="CL783" s="63"/>
      <c r="DV783" s="64"/>
    </row>
    <row r="784" spans="2:126" s="135" customFormat="1">
      <c r="B784" s="58"/>
      <c r="C784" s="58"/>
      <c r="D784" s="58"/>
      <c r="E784" s="58"/>
      <c r="F784" s="58"/>
      <c r="G784" s="58"/>
      <c r="J784" s="200"/>
      <c r="K784" s="200"/>
      <c r="L784" s="62"/>
      <c r="M784" s="62"/>
      <c r="N784" s="62"/>
      <c r="O784" s="62"/>
      <c r="P784" s="62"/>
      <c r="Q784" s="62"/>
      <c r="R784" s="62"/>
      <c r="S784" s="62"/>
      <c r="T784" s="62"/>
      <c r="U784" s="209"/>
      <c r="V784" s="209"/>
      <c r="W784" s="209"/>
      <c r="X784" s="209"/>
      <c r="Y784" s="209"/>
      <c r="Z784" s="209"/>
      <c r="AA784" s="209"/>
      <c r="AB784" s="86"/>
      <c r="AC784" s="86"/>
      <c r="AD784" s="86"/>
      <c r="AE784" s="86"/>
      <c r="AF784" s="86"/>
      <c r="AG784" s="62"/>
      <c r="AH784" s="89"/>
      <c r="AI784" s="89"/>
      <c r="AJ784" s="89"/>
      <c r="AK784" s="62"/>
      <c r="AL784" s="86"/>
      <c r="AM784" s="91"/>
      <c r="AN784" s="89"/>
      <c r="AO784" s="89"/>
      <c r="AP784" s="89"/>
      <c r="AQ784" s="89"/>
      <c r="AR784" s="91"/>
      <c r="AS784" s="91"/>
      <c r="AT784" s="94"/>
      <c r="AU784" s="91"/>
      <c r="AV784" s="91"/>
      <c r="AW784" s="123"/>
      <c r="AX784" s="62"/>
      <c r="AY784" s="62"/>
      <c r="AZ784" s="89"/>
      <c r="BA784" s="89"/>
      <c r="BB784" s="124"/>
      <c r="BC784" s="62"/>
      <c r="BD784" s="62"/>
      <c r="BE784" s="61"/>
      <c r="BF784" s="61"/>
      <c r="BG784" s="46"/>
      <c r="BH784" s="46"/>
      <c r="BI784" s="46"/>
      <c r="BJ784" s="46"/>
      <c r="BK784" s="46"/>
      <c r="BL784" s="46"/>
      <c r="CF784" s="60"/>
      <c r="CI784" s="91"/>
      <c r="CJ784" s="47"/>
      <c r="CK784" s="34"/>
      <c r="CL784" s="63"/>
      <c r="DV784" s="64"/>
    </row>
    <row r="785" spans="2:126" s="135" customFormat="1">
      <c r="B785" s="58"/>
      <c r="C785" s="58"/>
      <c r="D785" s="58"/>
      <c r="E785" s="58"/>
      <c r="F785" s="58"/>
      <c r="G785" s="58"/>
      <c r="J785" s="200"/>
      <c r="K785" s="200"/>
      <c r="L785" s="62"/>
      <c r="M785" s="62"/>
      <c r="N785" s="62"/>
      <c r="O785" s="62"/>
      <c r="P785" s="62"/>
      <c r="Q785" s="62"/>
      <c r="R785" s="62"/>
      <c r="S785" s="62"/>
      <c r="T785" s="62"/>
      <c r="U785" s="209"/>
      <c r="V785" s="209"/>
      <c r="W785" s="209"/>
      <c r="X785" s="209"/>
      <c r="Y785" s="209"/>
      <c r="Z785" s="209"/>
      <c r="AA785" s="209"/>
      <c r="AB785" s="86"/>
      <c r="AC785" s="86"/>
      <c r="AD785" s="86"/>
      <c r="AE785" s="86"/>
      <c r="AF785" s="86"/>
      <c r="AG785" s="62"/>
      <c r="AH785" s="89"/>
      <c r="AI785" s="89"/>
      <c r="AJ785" s="89"/>
      <c r="AK785" s="62"/>
      <c r="AL785" s="86"/>
      <c r="AM785" s="91"/>
      <c r="AN785" s="89"/>
      <c r="AO785" s="89"/>
      <c r="AP785" s="89"/>
      <c r="AQ785" s="89"/>
      <c r="AR785" s="91"/>
      <c r="AS785" s="91"/>
      <c r="AT785" s="94"/>
      <c r="AU785" s="91"/>
      <c r="AV785" s="91"/>
      <c r="AW785" s="123"/>
      <c r="AX785" s="62"/>
      <c r="AY785" s="62"/>
      <c r="AZ785" s="89"/>
      <c r="BA785" s="89"/>
      <c r="BB785" s="124"/>
      <c r="BC785" s="62"/>
      <c r="BD785" s="62"/>
      <c r="BE785" s="61"/>
      <c r="BF785" s="61"/>
      <c r="BG785" s="46"/>
      <c r="BH785" s="46"/>
      <c r="BI785" s="46"/>
      <c r="BJ785" s="46"/>
      <c r="BK785" s="46"/>
      <c r="BL785" s="46"/>
      <c r="CF785" s="60"/>
      <c r="CI785" s="91"/>
      <c r="CJ785" s="47"/>
      <c r="CK785" s="34"/>
      <c r="CL785" s="63"/>
      <c r="DV785" s="64"/>
    </row>
    <row r="786" spans="2:126" s="135" customFormat="1">
      <c r="B786" s="58"/>
      <c r="C786" s="58"/>
      <c r="D786" s="58"/>
      <c r="E786" s="58"/>
      <c r="F786" s="58"/>
      <c r="G786" s="58"/>
      <c r="J786" s="200"/>
      <c r="K786" s="200"/>
      <c r="L786" s="62"/>
      <c r="M786" s="62"/>
      <c r="N786" s="62"/>
      <c r="O786" s="62"/>
      <c r="P786" s="62"/>
      <c r="Q786" s="62"/>
      <c r="R786" s="62"/>
      <c r="S786" s="62"/>
      <c r="T786" s="62"/>
      <c r="U786" s="209"/>
      <c r="V786" s="209"/>
      <c r="W786" s="209"/>
      <c r="X786" s="209"/>
      <c r="Y786" s="209"/>
      <c r="Z786" s="209"/>
      <c r="AA786" s="209"/>
      <c r="AB786" s="86"/>
      <c r="AC786" s="86"/>
      <c r="AD786" s="86"/>
      <c r="AE786" s="86"/>
      <c r="AF786" s="86"/>
      <c r="AG786" s="62"/>
      <c r="AH786" s="89"/>
      <c r="AI786" s="89"/>
      <c r="AJ786" s="89"/>
      <c r="AK786" s="62"/>
      <c r="AL786" s="86"/>
      <c r="AM786" s="91"/>
      <c r="AN786" s="89"/>
      <c r="AO786" s="89"/>
      <c r="AP786" s="89"/>
      <c r="AQ786" s="89"/>
      <c r="AR786" s="91"/>
      <c r="AS786" s="91"/>
      <c r="AT786" s="94"/>
      <c r="AU786" s="91"/>
      <c r="AV786" s="91"/>
      <c r="AW786" s="123"/>
      <c r="AX786" s="62"/>
      <c r="AY786" s="62"/>
      <c r="AZ786" s="89"/>
      <c r="BA786" s="89"/>
      <c r="BB786" s="124"/>
      <c r="BC786" s="62"/>
      <c r="BD786" s="62"/>
      <c r="BE786" s="61"/>
      <c r="BF786" s="61"/>
      <c r="BG786" s="46"/>
      <c r="BH786" s="46"/>
      <c r="BI786" s="46"/>
      <c r="BJ786" s="46"/>
      <c r="BK786" s="46"/>
      <c r="BL786" s="46"/>
      <c r="CF786" s="60"/>
      <c r="CI786" s="91"/>
      <c r="CJ786" s="47"/>
      <c r="CK786" s="34"/>
      <c r="CL786" s="63"/>
      <c r="DV786" s="64"/>
    </row>
    <row r="787" spans="2:126" s="135" customFormat="1">
      <c r="B787" s="58"/>
      <c r="C787" s="58"/>
      <c r="D787" s="58"/>
      <c r="E787" s="58"/>
      <c r="F787" s="58"/>
      <c r="G787" s="58"/>
      <c r="J787" s="200"/>
      <c r="K787" s="200"/>
      <c r="L787" s="62"/>
      <c r="M787" s="62"/>
      <c r="N787" s="62"/>
      <c r="O787" s="62"/>
      <c r="P787" s="62"/>
      <c r="Q787" s="62"/>
      <c r="R787" s="62"/>
      <c r="S787" s="62"/>
      <c r="T787" s="62"/>
      <c r="U787" s="209"/>
      <c r="V787" s="209"/>
      <c r="W787" s="209"/>
      <c r="X787" s="209"/>
      <c r="Y787" s="209"/>
      <c r="Z787" s="209"/>
      <c r="AA787" s="209"/>
      <c r="AB787" s="86"/>
      <c r="AC787" s="86"/>
      <c r="AD787" s="86"/>
      <c r="AE787" s="86"/>
      <c r="AF787" s="86"/>
      <c r="AG787" s="62"/>
      <c r="AH787" s="89"/>
      <c r="AI787" s="89"/>
      <c r="AJ787" s="89"/>
      <c r="AK787" s="62"/>
      <c r="AL787" s="86"/>
      <c r="AM787" s="91"/>
      <c r="AN787" s="89"/>
      <c r="AO787" s="89"/>
      <c r="AP787" s="89"/>
      <c r="AQ787" s="89"/>
      <c r="AR787" s="91"/>
      <c r="AS787" s="91"/>
      <c r="AT787" s="94"/>
      <c r="AU787" s="91"/>
      <c r="AV787" s="91"/>
      <c r="AW787" s="123"/>
      <c r="AX787" s="62"/>
      <c r="AY787" s="62"/>
      <c r="AZ787" s="89"/>
      <c r="BA787" s="89"/>
      <c r="BB787" s="124"/>
      <c r="BC787" s="62"/>
      <c r="BD787" s="62"/>
      <c r="BE787" s="61"/>
      <c r="BF787" s="61"/>
      <c r="BG787" s="46"/>
      <c r="BH787" s="46"/>
      <c r="BI787" s="46"/>
      <c r="BJ787" s="46"/>
      <c r="BK787" s="46"/>
      <c r="BL787" s="46"/>
      <c r="CF787" s="60"/>
      <c r="CI787" s="91"/>
      <c r="CJ787" s="47"/>
      <c r="CK787" s="34"/>
      <c r="CL787" s="63"/>
      <c r="DV787" s="64"/>
    </row>
    <row r="788" spans="2:126" s="135" customFormat="1">
      <c r="B788" s="58"/>
      <c r="C788" s="58"/>
      <c r="D788" s="58"/>
      <c r="E788" s="58"/>
      <c r="F788" s="58"/>
      <c r="G788" s="58"/>
      <c r="J788" s="200"/>
      <c r="K788" s="200"/>
      <c r="L788" s="62"/>
      <c r="M788" s="62"/>
      <c r="N788" s="62"/>
      <c r="O788" s="62"/>
      <c r="P788" s="62"/>
      <c r="Q788" s="62"/>
      <c r="R788" s="62"/>
      <c r="S788" s="62"/>
      <c r="T788" s="62"/>
      <c r="U788" s="209"/>
      <c r="V788" s="209"/>
      <c r="W788" s="209"/>
      <c r="X788" s="209"/>
      <c r="Y788" s="209"/>
      <c r="Z788" s="209"/>
      <c r="AA788" s="209"/>
      <c r="AB788" s="86"/>
      <c r="AC788" s="86"/>
      <c r="AD788" s="86"/>
      <c r="AE788" s="86"/>
      <c r="AF788" s="86"/>
      <c r="AG788" s="62"/>
      <c r="AH788" s="89"/>
      <c r="AI788" s="89"/>
      <c r="AJ788" s="89"/>
      <c r="AK788" s="62"/>
      <c r="AL788" s="86"/>
      <c r="AM788" s="91"/>
      <c r="AN788" s="89"/>
      <c r="AO788" s="89"/>
      <c r="AP788" s="89"/>
      <c r="AQ788" s="89"/>
      <c r="AR788" s="91"/>
      <c r="AS788" s="91"/>
      <c r="AT788" s="94"/>
      <c r="AU788" s="91"/>
      <c r="AV788" s="91"/>
      <c r="AW788" s="123"/>
      <c r="AX788" s="62"/>
      <c r="AY788" s="62"/>
      <c r="AZ788" s="89"/>
      <c r="BA788" s="89"/>
      <c r="BB788" s="124"/>
      <c r="BC788" s="62"/>
      <c r="BD788" s="62"/>
      <c r="BE788" s="61"/>
      <c r="BF788" s="61"/>
      <c r="BG788" s="46"/>
      <c r="BH788" s="46"/>
      <c r="BI788" s="46"/>
      <c r="BJ788" s="46"/>
      <c r="BK788" s="46"/>
      <c r="BL788" s="46"/>
      <c r="CF788" s="60"/>
      <c r="CI788" s="91"/>
      <c r="CJ788" s="47"/>
      <c r="CK788" s="34"/>
      <c r="CL788" s="63"/>
      <c r="DV788" s="64"/>
    </row>
    <row r="789" spans="2:126" s="135" customFormat="1">
      <c r="B789" s="58"/>
      <c r="C789" s="58"/>
      <c r="D789" s="58"/>
      <c r="E789" s="58"/>
      <c r="F789" s="58"/>
      <c r="G789" s="58"/>
      <c r="J789" s="200"/>
      <c r="K789" s="200"/>
      <c r="L789" s="62"/>
      <c r="M789" s="62"/>
      <c r="N789" s="62"/>
      <c r="O789" s="62"/>
      <c r="P789" s="62"/>
      <c r="Q789" s="62"/>
      <c r="R789" s="62"/>
      <c r="S789" s="62"/>
      <c r="T789" s="62"/>
      <c r="U789" s="209"/>
      <c r="V789" s="209"/>
      <c r="W789" s="209"/>
      <c r="X789" s="209"/>
      <c r="Y789" s="209"/>
      <c r="Z789" s="209"/>
      <c r="AA789" s="209"/>
      <c r="AB789" s="86"/>
      <c r="AC789" s="86"/>
      <c r="AD789" s="86"/>
      <c r="AE789" s="86"/>
      <c r="AF789" s="86"/>
      <c r="AG789" s="62"/>
      <c r="AH789" s="89"/>
      <c r="AI789" s="89"/>
      <c r="AJ789" s="89"/>
      <c r="AK789" s="62"/>
      <c r="AL789" s="86"/>
      <c r="AM789" s="91"/>
      <c r="AN789" s="89"/>
      <c r="AO789" s="89"/>
      <c r="AP789" s="89"/>
      <c r="AQ789" s="89"/>
      <c r="AR789" s="91"/>
      <c r="AS789" s="91"/>
      <c r="AT789" s="94"/>
      <c r="AU789" s="91"/>
      <c r="AV789" s="91"/>
      <c r="AW789" s="123"/>
      <c r="AX789" s="62"/>
      <c r="AY789" s="62"/>
      <c r="AZ789" s="89"/>
      <c r="BA789" s="89"/>
      <c r="BB789" s="124"/>
      <c r="BC789" s="62"/>
      <c r="BD789" s="62"/>
      <c r="BE789" s="61"/>
      <c r="BF789" s="61"/>
      <c r="BG789" s="46"/>
      <c r="BH789" s="46"/>
      <c r="BI789" s="46"/>
      <c r="BJ789" s="46"/>
      <c r="BK789" s="46"/>
      <c r="BL789" s="46"/>
      <c r="CF789" s="60"/>
      <c r="CI789" s="91"/>
      <c r="CJ789" s="47"/>
      <c r="CK789" s="34"/>
      <c r="CL789" s="63"/>
      <c r="DV789" s="64"/>
    </row>
    <row r="790" spans="2:126" s="135" customFormat="1">
      <c r="B790" s="58"/>
      <c r="C790" s="58"/>
      <c r="D790" s="58"/>
      <c r="E790" s="58"/>
      <c r="F790" s="58"/>
      <c r="G790" s="58"/>
      <c r="J790" s="200"/>
      <c r="K790" s="200"/>
      <c r="L790" s="62"/>
      <c r="M790" s="62"/>
      <c r="N790" s="62"/>
      <c r="O790" s="62"/>
      <c r="P790" s="62"/>
      <c r="Q790" s="62"/>
      <c r="R790" s="62"/>
      <c r="S790" s="62"/>
      <c r="T790" s="62"/>
      <c r="U790" s="209"/>
      <c r="V790" s="209"/>
      <c r="W790" s="209"/>
      <c r="X790" s="209"/>
      <c r="Y790" s="209"/>
      <c r="Z790" s="209"/>
      <c r="AA790" s="209"/>
      <c r="AB790" s="86"/>
      <c r="AC790" s="86"/>
      <c r="AD790" s="86"/>
      <c r="AE790" s="86"/>
      <c r="AF790" s="86"/>
      <c r="AG790" s="62"/>
      <c r="AH790" s="89"/>
      <c r="AI790" s="89"/>
      <c r="AJ790" s="89"/>
      <c r="AK790" s="62"/>
      <c r="AL790" s="86"/>
      <c r="AM790" s="91"/>
      <c r="AN790" s="89"/>
      <c r="AO790" s="89"/>
      <c r="AP790" s="89"/>
      <c r="AQ790" s="89"/>
      <c r="AR790" s="91"/>
      <c r="AS790" s="91"/>
      <c r="AT790" s="94"/>
      <c r="AU790" s="91"/>
      <c r="AV790" s="91"/>
      <c r="AW790" s="123"/>
      <c r="AX790" s="62"/>
      <c r="AY790" s="62"/>
      <c r="AZ790" s="89"/>
      <c r="BA790" s="89"/>
      <c r="BB790" s="124"/>
      <c r="BC790" s="62"/>
      <c r="BD790" s="62"/>
      <c r="BE790" s="61"/>
      <c r="BF790" s="61"/>
      <c r="BG790" s="46"/>
      <c r="BH790" s="46"/>
      <c r="BI790" s="46"/>
      <c r="BJ790" s="46"/>
      <c r="BK790" s="46"/>
      <c r="BL790" s="46"/>
      <c r="CF790" s="60"/>
      <c r="CI790" s="91"/>
      <c r="CJ790" s="47"/>
      <c r="CK790" s="34"/>
      <c r="CL790" s="63"/>
      <c r="DV790" s="64"/>
    </row>
    <row r="791" spans="2:126" s="135" customFormat="1">
      <c r="B791" s="58"/>
      <c r="C791" s="58"/>
      <c r="D791" s="58"/>
      <c r="E791" s="58"/>
      <c r="F791" s="58"/>
      <c r="G791" s="58"/>
      <c r="J791" s="200"/>
      <c r="K791" s="200"/>
      <c r="L791" s="62"/>
      <c r="M791" s="62"/>
      <c r="N791" s="62"/>
      <c r="O791" s="62"/>
      <c r="P791" s="62"/>
      <c r="Q791" s="62"/>
      <c r="R791" s="62"/>
      <c r="S791" s="62"/>
      <c r="T791" s="62"/>
      <c r="U791" s="209"/>
      <c r="V791" s="209"/>
      <c r="W791" s="209"/>
      <c r="X791" s="209"/>
      <c r="Y791" s="209"/>
      <c r="Z791" s="209"/>
      <c r="AA791" s="209"/>
      <c r="AB791" s="86"/>
      <c r="AC791" s="86"/>
      <c r="AD791" s="86"/>
      <c r="AE791" s="86"/>
      <c r="AF791" s="86"/>
      <c r="AG791" s="62"/>
      <c r="AH791" s="89"/>
      <c r="AI791" s="89"/>
      <c r="AJ791" s="89"/>
      <c r="AK791" s="62"/>
      <c r="AL791" s="86"/>
      <c r="AM791" s="91"/>
      <c r="AN791" s="89"/>
      <c r="AO791" s="89"/>
      <c r="AP791" s="89"/>
      <c r="AQ791" s="89"/>
      <c r="AR791" s="91"/>
      <c r="AS791" s="91"/>
      <c r="AT791" s="94"/>
      <c r="AU791" s="91"/>
      <c r="AV791" s="91"/>
      <c r="AW791" s="123"/>
      <c r="AX791" s="62"/>
      <c r="AY791" s="62"/>
      <c r="AZ791" s="89"/>
      <c r="BA791" s="89"/>
      <c r="BB791" s="124"/>
      <c r="BC791" s="62"/>
      <c r="BD791" s="62"/>
      <c r="BE791" s="61"/>
      <c r="BF791" s="61"/>
      <c r="BG791" s="46"/>
      <c r="BH791" s="46"/>
      <c r="BI791" s="46"/>
      <c r="BJ791" s="46"/>
      <c r="BK791" s="46"/>
      <c r="BL791" s="46"/>
      <c r="CF791" s="60"/>
      <c r="CI791" s="91"/>
      <c r="CJ791" s="47"/>
      <c r="CK791" s="34"/>
      <c r="CL791" s="63"/>
      <c r="DV791" s="64"/>
    </row>
    <row r="792" spans="2:126" s="135" customFormat="1">
      <c r="B792" s="58"/>
      <c r="C792" s="58"/>
      <c r="D792" s="58"/>
      <c r="E792" s="58"/>
      <c r="F792" s="58"/>
      <c r="G792" s="58"/>
      <c r="J792" s="200"/>
      <c r="K792" s="200"/>
      <c r="L792" s="62"/>
      <c r="M792" s="62"/>
      <c r="N792" s="62"/>
      <c r="O792" s="62"/>
      <c r="P792" s="62"/>
      <c r="Q792" s="62"/>
      <c r="R792" s="62"/>
      <c r="S792" s="62"/>
      <c r="T792" s="62"/>
      <c r="U792" s="209"/>
      <c r="V792" s="209"/>
      <c r="W792" s="209"/>
      <c r="X792" s="209"/>
      <c r="Y792" s="209"/>
      <c r="Z792" s="209"/>
      <c r="AA792" s="209"/>
      <c r="AB792" s="86"/>
      <c r="AC792" s="86"/>
      <c r="AD792" s="86"/>
      <c r="AE792" s="86"/>
      <c r="AF792" s="86"/>
      <c r="AG792" s="62"/>
      <c r="AH792" s="89"/>
      <c r="AI792" s="89"/>
      <c r="AJ792" s="89"/>
      <c r="AK792" s="62"/>
      <c r="AL792" s="86"/>
      <c r="AM792" s="91"/>
      <c r="AN792" s="89"/>
      <c r="AO792" s="89"/>
      <c r="AP792" s="89"/>
      <c r="AQ792" s="89"/>
      <c r="AR792" s="91"/>
      <c r="AS792" s="91"/>
      <c r="AT792" s="94"/>
      <c r="AU792" s="91"/>
      <c r="AV792" s="91"/>
      <c r="AW792" s="123"/>
      <c r="AX792" s="62"/>
      <c r="AY792" s="62"/>
      <c r="AZ792" s="89"/>
      <c r="BA792" s="89"/>
      <c r="BB792" s="124"/>
      <c r="BC792" s="62"/>
      <c r="BD792" s="62"/>
      <c r="BE792" s="61"/>
      <c r="BF792" s="61"/>
      <c r="BG792" s="46"/>
      <c r="BH792" s="46"/>
      <c r="BI792" s="46"/>
      <c r="BJ792" s="46"/>
      <c r="BK792" s="46"/>
      <c r="BL792" s="46"/>
      <c r="CF792" s="60"/>
      <c r="CI792" s="91"/>
      <c r="CJ792" s="47"/>
      <c r="CK792" s="34"/>
      <c r="CL792" s="63"/>
      <c r="DV792" s="64"/>
    </row>
    <row r="793" spans="2:126" s="135" customFormat="1">
      <c r="B793" s="58"/>
      <c r="C793" s="58"/>
      <c r="D793" s="58"/>
      <c r="E793" s="58"/>
      <c r="F793" s="58"/>
      <c r="G793" s="58"/>
      <c r="J793" s="200"/>
      <c r="K793" s="200"/>
      <c r="L793" s="62"/>
      <c r="M793" s="62"/>
      <c r="N793" s="62"/>
      <c r="O793" s="62"/>
      <c r="P793" s="62"/>
      <c r="Q793" s="62"/>
      <c r="R793" s="62"/>
      <c r="S793" s="62"/>
      <c r="T793" s="62"/>
      <c r="U793" s="209"/>
      <c r="V793" s="209"/>
      <c r="W793" s="209"/>
      <c r="X793" s="209"/>
      <c r="Y793" s="209"/>
      <c r="Z793" s="209"/>
      <c r="AA793" s="209"/>
      <c r="AB793" s="86"/>
      <c r="AC793" s="86"/>
      <c r="AD793" s="86"/>
      <c r="AE793" s="86"/>
      <c r="AF793" s="86"/>
      <c r="AG793" s="62"/>
      <c r="AH793" s="89"/>
      <c r="AI793" s="89"/>
      <c r="AJ793" s="89"/>
      <c r="AK793" s="62"/>
      <c r="AL793" s="86"/>
      <c r="AM793" s="91"/>
      <c r="AN793" s="89"/>
      <c r="AO793" s="89"/>
      <c r="AP793" s="89"/>
      <c r="AQ793" s="89"/>
      <c r="AR793" s="91"/>
      <c r="AS793" s="91"/>
      <c r="AT793" s="94"/>
      <c r="AU793" s="91"/>
      <c r="AV793" s="91"/>
      <c r="AW793" s="123"/>
      <c r="AX793" s="62"/>
      <c r="AY793" s="62"/>
      <c r="AZ793" s="89"/>
      <c r="BA793" s="89"/>
      <c r="BB793" s="124"/>
      <c r="BC793" s="62"/>
      <c r="BD793" s="62"/>
      <c r="BE793" s="61"/>
      <c r="BF793" s="61"/>
      <c r="BG793" s="46"/>
      <c r="BH793" s="46"/>
      <c r="BI793" s="46"/>
      <c r="BJ793" s="46"/>
      <c r="BK793" s="46"/>
      <c r="BL793" s="46"/>
      <c r="CF793" s="60"/>
      <c r="CI793" s="91"/>
      <c r="CJ793" s="47"/>
      <c r="CK793" s="34"/>
      <c r="CL793" s="63"/>
      <c r="DV793" s="64"/>
    </row>
    <row r="794" spans="2:126" s="135" customFormat="1">
      <c r="B794" s="58"/>
      <c r="C794" s="58"/>
      <c r="D794" s="58"/>
      <c r="E794" s="58"/>
      <c r="F794" s="58"/>
      <c r="G794" s="58"/>
      <c r="J794" s="200"/>
      <c r="K794" s="200"/>
      <c r="L794" s="62"/>
      <c r="M794" s="62"/>
      <c r="N794" s="62"/>
      <c r="O794" s="62"/>
      <c r="P794" s="62"/>
      <c r="Q794" s="62"/>
      <c r="R794" s="62"/>
      <c r="S794" s="62"/>
      <c r="T794" s="62"/>
      <c r="U794" s="209"/>
      <c r="V794" s="209"/>
      <c r="W794" s="209"/>
      <c r="X794" s="209"/>
      <c r="Y794" s="209"/>
      <c r="Z794" s="209"/>
      <c r="AA794" s="209"/>
      <c r="AB794" s="86"/>
      <c r="AC794" s="86"/>
      <c r="AD794" s="86"/>
      <c r="AE794" s="86"/>
      <c r="AF794" s="86"/>
      <c r="AG794" s="62"/>
      <c r="AH794" s="89"/>
      <c r="AI794" s="89"/>
      <c r="AJ794" s="89"/>
      <c r="AK794" s="62"/>
      <c r="AL794" s="86"/>
      <c r="AM794" s="91"/>
      <c r="AN794" s="89"/>
      <c r="AO794" s="89"/>
      <c r="AP794" s="89"/>
      <c r="AQ794" s="89"/>
      <c r="AR794" s="91"/>
      <c r="AS794" s="91"/>
      <c r="AT794" s="94"/>
      <c r="AU794" s="91"/>
      <c r="AV794" s="91"/>
      <c r="AW794" s="123"/>
      <c r="AX794" s="62"/>
      <c r="AY794" s="62"/>
      <c r="AZ794" s="89"/>
      <c r="BA794" s="89"/>
      <c r="BB794" s="124"/>
      <c r="BC794" s="62"/>
      <c r="BD794" s="62"/>
      <c r="BE794" s="61"/>
      <c r="BF794" s="61"/>
      <c r="BG794" s="46"/>
      <c r="BH794" s="46"/>
      <c r="BI794" s="46"/>
      <c r="BJ794" s="46"/>
      <c r="BK794" s="46"/>
      <c r="BL794" s="46"/>
      <c r="CF794" s="60"/>
      <c r="CI794" s="91"/>
      <c r="CJ794" s="47"/>
      <c r="CK794" s="34"/>
      <c r="CL794" s="63"/>
      <c r="DV794" s="64"/>
    </row>
    <row r="795" spans="2:126" s="135" customFormat="1">
      <c r="B795" s="58"/>
      <c r="C795" s="58"/>
      <c r="D795" s="58"/>
      <c r="E795" s="58"/>
      <c r="F795" s="58"/>
      <c r="G795" s="58"/>
      <c r="J795" s="200"/>
      <c r="K795" s="200"/>
      <c r="L795" s="62"/>
      <c r="M795" s="62"/>
      <c r="N795" s="62"/>
      <c r="O795" s="62"/>
      <c r="P795" s="62"/>
      <c r="Q795" s="62"/>
      <c r="R795" s="62"/>
      <c r="S795" s="62"/>
      <c r="T795" s="62"/>
      <c r="U795" s="209"/>
      <c r="V795" s="209"/>
      <c r="W795" s="209"/>
      <c r="X795" s="209"/>
      <c r="Y795" s="209"/>
      <c r="Z795" s="209"/>
      <c r="AA795" s="209"/>
      <c r="AB795" s="86"/>
      <c r="AC795" s="86"/>
      <c r="AD795" s="86"/>
      <c r="AE795" s="86"/>
      <c r="AF795" s="86"/>
      <c r="AG795" s="62"/>
      <c r="AH795" s="89"/>
      <c r="AI795" s="89"/>
      <c r="AJ795" s="89"/>
      <c r="AK795" s="62"/>
      <c r="AL795" s="86"/>
      <c r="AM795" s="91"/>
      <c r="AN795" s="89"/>
      <c r="AO795" s="89"/>
      <c r="AP795" s="89"/>
      <c r="AQ795" s="89"/>
      <c r="AR795" s="91"/>
      <c r="AS795" s="91"/>
      <c r="AT795" s="94"/>
      <c r="AU795" s="91"/>
      <c r="AV795" s="91"/>
      <c r="AW795" s="123"/>
      <c r="AX795" s="62"/>
      <c r="AY795" s="62"/>
      <c r="AZ795" s="89"/>
      <c r="BA795" s="89"/>
      <c r="BB795" s="124"/>
      <c r="BC795" s="62"/>
      <c r="BD795" s="62"/>
      <c r="BE795" s="61"/>
      <c r="BF795" s="61"/>
      <c r="BG795" s="46"/>
      <c r="BH795" s="46"/>
      <c r="BI795" s="46"/>
      <c r="BJ795" s="46"/>
      <c r="BK795" s="46"/>
      <c r="BL795" s="46"/>
      <c r="CF795" s="60"/>
      <c r="CI795" s="91"/>
      <c r="CJ795" s="47"/>
      <c r="CK795" s="34"/>
      <c r="CL795" s="63"/>
      <c r="DV795" s="64"/>
    </row>
    <row r="796" spans="2:126" s="135" customFormat="1">
      <c r="B796" s="58"/>
      <c r="C796" s="58"/>
      <c r="D796" s="58"/>
      <c r="E796" s="58"/>
      <c r="F796" s="58"/>
      <c r="G796" s="58"/>
      <c r="J796" s="200"/>
      <c r="K796" s="200"/>
      <c r="L796" s="62"/>
      <c r="M796" s="62"/>
      <c r="N796" s="62"/>
      <c r="O796" s="62"/>
      <c r="P796" s="62"/>
      <c r="Q796" s="62"/>
      <c r="R796" s="62"/>
      <c r="S796" s="62"/>
      <c r="T796" s="62"/>
      <c r="U796" s="209"/>
      <c r="V796" s="209"/>
      <c r="W796" s="209"/>
      <c r="X796" s="209"/>
      <c r="Y796" s="209"/>
      <c r="Z796" s="209"/>
      <c r="AA796" s="209"/>
      <c r="AB796" s="86"/>
      <c r="AC796" s="86"/>
      <c r="AD796" s="86"/>
      <c r="AE796" s="86"/>
      <c r="AF796" s="86"/>
      <c r="AG796" s="62"/>
      <c r="AH796" s="89"/>
      <c r="AI796" s="89"/>
      <c r="AJ796" s="89"/>
      <c r="AK796" s="62"/>
      <c r="AL796" s="86"/>
      <c r="AM796" s="91"/>
      <c r="AN796" s="89"/>
      <c r="AO796" s="89"/>
      <c r="AP796" s="89"/>
      <c r="AQ796" s="89"/>
      <c r="AR796" s="91"/>
      <c r="AS796" s="91"/>
      <c r="AT796" s="94"/>
      <c r="AU796" s="91"/>
      <c r="AV796" s="91"/>
      <c r="AW796" s="123"/>
      <c r="AX796" s="62"/>
      <c r="AY796" s="62"/>
      <c r="AZ796" s="89"/>
      <c r="BA796" s="89"/>
      <c r="BB796" s="124"/>
      <c r="BC796" s="62"/>
      <c r="BD796" s="62"/>
      <c r="BE796" s="61"/>
      <c r="BF796" s="61"/>
      <c r="BG796" s="46"/>
      <c r="BH796" s="46"/>
      <c r="BI796" s="46"/>
      <c r="BJ796" s="46"/>
      <c r="BK796" s="46"/>
      <c r="BL796" s="46"/>
      <c r="CF796" s="60"/>
      <c r="CI796" s="91"/>
      <c r="CJ796" s="47"/>
      <c r="CK796" s="34"/>
      <c r="CL796" s="63"/>
      <c r="DV796" s="64"/>
    </row>
    <row r="797" spans="2:126" s="135" customFormat="1">
      <c r="B797" s="58"/>
      <c r="C797" s="58"/>
      <c r="D797" s="58"/>
      <c r="E797" s="58"/>
      <c r="F797" s="58"/>
      <c r="G797" s="58"/>
      <c r="J797" s="200"/>
      <c r="K797" s="200"/>
      <c r="L797" s="62"/>
      <c r="M797" s="62"/>
      <c r="N797" s="62"/>
      <c r="O797" s="62"/>
      <c r="P797" s="62"/>
      <c r="Q797" s="62"/>
      <c r="R797" s="62"/>
      <c r="S797" s="62"/>
      <c r="T797" s="62"/>
      <c r="U797" s="209"/>
      <c r="V797" s="209"/>
      <c r="W797" s="209"/>
      <c r="X797" s="209"/>
      <c r="Y797" s="209"/>
      <c r="Z797" s="209"/>
      <c r="AA797" s="209"/>
      <c r="AB797" s="86"/>
      <c r="AC797" s="86"/>
      <c r="AD797" s="86"/>
      <c r="AE797" s="86"/>
      <c r="AF797" s="86"/>
      <c r="AG797" s="62"/>
      <c r="AH797" s="89"/>
      <c r="AI797" s="89"/>
      <c r="AJ797" s="89"/>
      <c r="AK797" s="62"/>
      <c r="AL797" s="86"/>
      <c r="AM797" s="91"/>
      <c r="AN797" s="89"/>
      <c r="AO797" s="89"/>
      <c r="AP797" s="89"/>
      <c r="AQ797" s="89"/>
      <c r="AR797" s="91"/>
      <c r="AS797" s="91"/>
      <c r="AT797" s="94"/>
      <c r="AU797" s="91"/>
      <c r="AV797" s="91"/>
      <c r="AW797" s="123"/>
      <c r="AX797" s="62"/>
      <c r="AY797" s="62"/>
      <c r="AZ797" s="89"/>
      <c r="BA797" s="89"/>
      <c r="BB797" s="124"/>
      <c r="BC797" s="62"/>
      <c r="BD797" s="62"/>
      <c r="BE797" s="61"/>
      <c r="BF797" s="61"/>
      <c r="BG797" s="46"/>
      <c r="BH797" s="46"/>
      <c r="BI797" s="46"/>
      <c r="BJ797" s="46"/>
      <c r="BK797" s="46"/>
      <c r="BL797" s="46"/>
      <c r="CF797" s="60"/>
      <c r="CI797" s="91"/>
      <c r="CJ797" s="47"/>
      <c r="CK797" s="34"/>
      <c r="CL797" s="63"/>
      <c r="DV797" s="64"/>
    </row>
    <row r="798" spans="2:126" s="135" customFormat="1">
      <c r="B798" s="58"/>
      <c r="C798" s="58"/>
      <c r="D798" s="58"/>
      <c r="E798" s="58"/>
      <c r="F798" s="58"/>
      <c r="G798" s="58"/>
      <c r="J798" s="200"/>
      <c r="K798" s="200"/>
      <c r="L798" s="62"/>
      <c r="M798" s="62"/>
      <c r="N798" s="62"/>
      <c r="O798" s="62"/>
      <c r="P798" s="62"/>
      <c r="Q798" s="62"/>
      <c r="R798" s="62"/>
      <c r="S798" s="62"/>
      <c r="T798" s="62"/>
      <c r="U798" s="209"/>
      <c r="V798" s="209"/>
      <c r="W798" s="209"/>
      <c r="X798" s="209"/>
      <c r="Y798" s="209"/>
      <c r="Z798" s="209"/>
      <c r="AA798" s="209"/>
      <c r="AB798" s="86"/>
      <c r="AC798" s="86"/>
      <c r="AD798" s="86"/>
      <c r="AE798" s="86"/>
      <c r="AF798" s="86"/>
      <c r="AG798" s="62"/>
      <c r="AH798" s="89"/>
      <c r="AI798" s="89"/>
      <c r="AJ798" s="89"/>
      <c r="AK798" s="62"/>
      <c r="AL798" s="86"/>
      <c r="AM798" s="91"/>
      <c r="AN798" s="89"/>
      <c r="AO798" s="89"/>
      <c r="AP798" s="89"/>
      <c r="AQ798" s="89"/>
      <c r="AR798" s="91"/>
      <c r="AS798" s="91"/>
      <c r="AT798" s="94"/>
      <c r="AU798" s="91"/>
      <c r="AV798" s="91"/>
      <c r="AW798" s="123"/>
      <c r="AX798" s="62"/>
      <c r="AY798" s="62"/>
      <c r="AZ798" s="89"/>
      <c r="BA798" s="89"/>
      <c r="BB798" s="124"/>
      <c r="BC798" s="62"/>
      <c r="BD798" s="62"/>
      <c r="BE798" s="61"/>
      <c r="BF798" s="61"/>
      <c r="BG798" s="46"/>
      <c r="BH798" s="46"/>
      <c r="BI798" s="46"/>
      <c r="BJ798" s="46"/>
      <c r="BK798" s="46"/>
      <c r="BL798" s="46"/>
      <c r="CF798" s="60"/>
      <c r="CI798" s="91"/>
      <c r="CJ798" s="47"/>
      <c r="CK798" s="34"/>
      <c r="CL798" s="63"/>
      <c r="DV798" s="64"/>
    </row>
    <row r="799" spans="2:126" s="135" customFormat="1">
      <c r="B799" s="58"/>
      <c r="C799" s="58"/>
      <c r="D799" s="58"/>
      <c r="E799" s="58"/>
      <c r="F799" s="58"/>
      <c r="G799" s="58"/>
      <c r="J799" s="200"/>
      <c r="K799" s="200"/>
      <c r="L799" s="62"/>
      <c r="M799" s="62"/>
      <c r="N799" s="62"/>
      <c r="O799" s="62"/>
      <c r="P799" s="62"/>
      <c r="Q799" s="62"/>
      <c r="R799" s="62"/>
      <c r="S799" s="62"/>
      <c r="T799" s="62"/>
      <c r="U799" s="209"/>
      <c r="V799" s="209"/>
      <c r="W799" s="209"/>
      <c r="X799" s="209"/>
      <c r="Y799" s="209"/>
      <c r="Z799" s="209"/>
      <c r="AA799" s="209"/>
      <c r="AB799" s="86"/>
      <c r="AC799" s="86"/>
      <c r="AD799" s="86"/>
      <c r="AE799" s="86"/>
      <c r="AF799" s="86"/>
      <c r="AG799" s="62"/>
      <c r="AH799" s="89"/>
      <c r="AI799" s="89"/>
      <c r="AJ799" s="89"/>
      <c r="AK799" s="62"/>
      <c r="AL799" s="86"/>
      <c r="AM799" s="91"/>
      <c r="AN799" s="89"/>
      <c r="AO799" s="89"/>
      <c r="AP799" s="89"/>
      <c r="AQ799" s="89"/>
      <c r="AR799" s="91"/>
      <c r="AS799" s="91"/>
      <c r="AT799" s="94"/>
      <c r="AU799" s="91"/>
      <c r="AV799" s="91"/>
      <c r="AW799" s="123"/>
      <c r="AX799" s="62"/>
      <c r="AY799" s="62"/>
      <c r="AZ799" s="89"/>
      <c r="BA799" s="89"/>
      <c r="BB799" s="124"/>
      <c r="BC799" s="62"/>
      <c r="BD799" s="62"/>
      <c r="BE799" s="61"/>
      <c r="BF799" s="61"/>
      <c r="BG799" s="46"/>
      <c r="BH799" s="46"/>
      <c r="BI799" s="46"/>
      <c r="BJ799" s="46"/>
      <c r="BK799" s="46"/>
      <c r="BL799" s="46"/>
      <c r="CF799" s="60"/>
      <c r="CI799" s="91"/>
      <c r="CJ799" s="47"/>
      <c r="CK799" s="34"/>
      <c r="CL799" s="63"/>
      <c r="DV799" s="64"/>
    </row>
    <row r="800" spans="2:126" s="135" customFormat="1">
      <c r="B800" s="58"/>
      <c r="C800" s="58"/>
      <c r="D800" s="58"/>
      <c r="E800" s="58"/>
      <c r="F800" s="58"/>
      <c r="G800" s="58"/>
      <c r="J800" s="200"/>
      <c r="K800" s="200"/>
      <c r="L800" s="62"/>
      <c r="M800" s="62"/>
      <c r="N800" s="62"/>
      <c r="O800" s="62"/>
      <c r="P800" s="62"/>
      <c r="Q800" s="62"/>
      <c r="R800" s="62"/>
      <c r="S800" s="62"/>
      <c r="T800" s="62"/>
      <c r="U800" s="209"/>
      <c r="V800" s="209"/>
      <c r="W800" s="209"/>
      <c r="X800" s="209"/>
      <c r="Y800" s="209"/>
      <c r="Z800" s="209"/>
      <c r="AA800" s="209"/>
      <c r="AB800" s="86"/>
      <c r="AC800" s="86"/>
      <c r="AD800" s="86"/>
      <c r="AE800" s="86"/>
      <c r="AF800" s="86"/>
      <c r="AG800" s="62"/>
      <c r="AH800" s="89"/>
      <c r="AI800" s="89"/>
      <c r="AJ800" s="89"/>
      <c r="AK800" s="62"/>
      <c r="AL800" s="86"/>
      <c r="AM800" s="91"/>
      <c r="AN800" s="89"/>
      <c r="AO800" s="89"/>
      <c r="AP800" s="89"/>
      <c r="AQ800" s="89"/>
      <c r="AR800" s="91"/>
      <c r="AS800" s="91"/>
      <c r="AT800" s="94"/>
      <c r="AU800" s="91"/>
      <c r="AV800" s="91"/>
      <c r="AW800" s="123"/>
      <c r="AX800" s="62"/>
      <c r="AY800" s="62"/>
      <c r="AZ800" s="62"/>
      <c r="BA800" s="89"/>
      <c r="BB800" s="124"/>
      <c r="BC800" s="62"/>
      <c r="BD800" s="62"/>
      <c r="BE800" s="61"/>
      <c r="BF800" s="61"/>
      <c r="BG800" s="46"/>
      <c r="BH800" s="46"/>
      <c r="BI800" s="46"/>
      <c r="BJ800" s="46"/>
      <c r="BK800" s="46"/>
      <c r="BL800" s="46"/>
      <c r="CF800" s="60"/>
      <c r="CI800" s="91"/>
      <c r="CJ800" s="47"/>
      <c r="CK800" s="34"/>
      <c r="CL800" s="63"/>
      <c r="DV800" s="64"/>
    </row>
    <row r="801" spans="2:126" s="135" customFormat="1">
      <c r="B801" s="58"/>
      <c r="C801" s="58"/>
      <c r="D801" s="58"/>
      <c r="E801" s="58"/>
      <c r="F801" s="58"/>
      <c r="G801" s="58"/>
      <c r="J801" s="200"/>
      <c r="K801" s="200"/>
      <c r="L801" s="62"/>
      <c r="M801" s="62"/>
      <c r="N801" s="62"/>
      <c r="O801" s="62"/>
      <c r="P801" s="62"/>
      <c r="Q801" s="62"/>
      <c r="R801" s="62"/>
      <c r="S801" s="62"/>
      <c r="T801" s="62"/>
      <c r="U801" s="209"/>
      <c r="V801" s="209"/>
      <c r="W801" s="209"/>
      <c r="X801" s="209"/>
      <c r="Y801" s="209"/>
      <c r="Z801" s="209"/>
      <c r="AA801" s="209"/>
      <c r="AB801" s="86"/>
      <c r="AC801" s="86"/>
      <c r="AD801" s="86"/>
      <c r="AE801" s="86"/>
      <c r="AF801" s="86"/>
      <c r="AG801" s="62"/>
      <c r="AH801" s="89"/>
      <c r="AI801" s="89"/>
      <c r="AJ801" s="89"/>
      <c r="AK801" s="62"/>
      <c r="AL801" s="86"/>
      <c r="AM801" s="91"/>
      <c r="AN801" s="89"/>
      <c r="AO801" s="89"/>
      <c r="AP801" s="89"/>
      <c r="AQ801" s="89"/>
      <c r="AR801" s="91"/>
      <c r="AS801" s="91"/>
      <c r="AT801" s="94"/>
      <c r="AU801" s="91"/>
      <c r="AV801" s="91"/>
      <c r="AW801" s="123"/>
      <c r="AX801" s="62"/>
      <c r="AY801" s="62"/>
      <c r="AZ801" s="89"/>
      <c r="BA801" s="89"/>
      <c r="BB801" s="124"/>
      <c r="BC801" s="62"/>
      <c r="BD801" s="62"/>
      <c r="BE801" s="61"/>
      <c r="BF801" s="61"/>
      <c r="BG801" s="46"/>
      <c r="BH801" s="46"/>
      <c r="BI801" s="46"/>
      <c r="BJ801" s="46"/>
      <c r="BK801" s="46"/>
      <c r="BL801" s="46"/>
      <c r="CF801" s="60"/>
      <c r="CI801" s="91"/>
      <c r="CJ801" s="47"/>
      <c r="CK801" s="34"/>
      <c r="CL801" s="63"/>
      <c r="DV801" s="64"/>
    </row>
    <row r="802" spans="2:126" s="135" customFormat="1">
      <c r="B802" s="58"/>
      <c r="C802" s="58"/>
      <c r="D802" s="58"/>
      <c r="E802" s="58"/>
      <c r="F802" s="58"/>
      <c r="G802" s="58"/>
      <c r="J802" s="200"/>
      <c r="K802" s="200"/>
      <c r="L802" s="62"/>
      <c r="M802" s="62"/>
      <c r="N802" s="62"/>
      <c r="O802" s="62"/>
      <c r="P802" s="62"/>
      <c r="Q802" s="62"/>
      <c r="R802" s="62"/>
      <c r="S802" s="62"/>
      <c r="T802" s="62"/>
      <c r="U802" s="209"/>
      <c r="V802" s="209"/>
      <c r="W802" s="209"/>
      <c r="X802" s="209"/>
      <c r="Y802" s="209"/>
      <c r="Z802" s="209"/>
      <c r="AA802" s="209"/>
      <c r="AB802" s="86"/>
      <c r="AC802" s="86"/>
      <c r="AD802" s="86"/>
      <c r="AE802" s="86"/>
      <c r="AF802" s="86"/>
      <c r="AG802" s="62"/>
      <c r="AH802" s="89"/>
      <c r="AI802" s="89"/>
      <c r="AJ802" s="89"/>
      <c r="AK802" s="62"/>
      <c r="AL802" s="86"/>
      <c r="AM802" s="91"/>
      <c r="AN802" s="89"/>
      <c r="AO802" s="89"/>
      <c r="AP802" s="89"/>
      <c r="AQ802" s="89"/>
      <c r="AR802" s="91"/>
      <c r="AS802" s="91"/>
      <c r="AT802" s="94"/>
      <c r="AU802" s="91"/>
      <c r="AV802" s="91"/>
      <c r="AW802" s="123"/>
      <c r="AX802" s="62"/>
      <c r="AY802" s="62"/>
      <c r="AZ802" s="89"/>
      <c r="BA802" s="89"/>
      <c r="BB802" s="124"/>
      <c r="BC802" s="62"/>
      <c r="BD802" s="62"/>
      <c r="BE802" s="61"/>
      <c r="BF802" s="61"/>
      <c r="BG802" s="46"/>
      <c r="BH802" s="46"/>
      <c r="BI802" s="46"/>
      <c r="BJ802" s="46"/>
      <c r="BK802" s="46"/>
      <c r="BL802" s="46"/>
      <c r="CF802" s="60"/>
      <c r="CI802" s="91"/>
      <c r="CJ802" s="47"/>
      <c r="CK802" s="34"/>
      <c r="CL802" s="63"/>
      <c r="DV802" s="64"/>
    </row>
    <row r="803" spans="2:126" s="135" customFormat="1">
      <c r="B803" s="58"/>
      <c r="C803" s="58"/>
      <c r="D803" s="58"/>
      <c r="E803" s="58"/>
      <c r="F803" s="58"/>
      <c r="G803" s="58"/>
      <c r="J803" s="200"/>
      <c r="K803" s="200"/>
      <c r="L803" s="62"/>
      <c r="M803" s="62"/>
      <c r="N803" s="62"/>
      <c r="O803" s="62"/>
      <c r="P803" s="62"/>
      <c r="Q803" s="62"/>
      <c r="R803" s="62"/>
      <c r="S803" s="62"/>
      <c r="T803" s="62"/>
      <c r="U803" s="209"/>
      <c r="V803" s="209"/>
      <c r="W803" s="209"/>
      <c r="X803" s="209"/>
      <c r="Y803" s="209"/>
      <c r="Z803" s="209"/>
      <c r="AA803" s="209"/>
      <c r="AB803" s="86"/>
      <c r="AC803" s="86"/>
      <c r="AD803" s="86"/>
      <c r="AE803" s="86"/>
      <c r="AF803" s="86"/>
      <c r="AG803" s="62"/>
      <c r="AH803" s="89"/>
      <c r="AI803" s="89"/>
      <c r="AJ803" s="89"/>
      <c r="AK803" s="62"/>
      <c r="AL803" s="86"/>
      <c r="AM803" s="91"/>
      <c r="AN803" s="89"/>
      <c r="AO803" s="89"/>
      <c r="AP803" s="89"/>
      <c r="AQ803" s="89"/>
      <c r="AR803" s="91"/>
      <c r="AS803" s="91"/>
      <c r="AT803" s="94"/>
      <c r="AU803" s="91"/>
      <c r="AV803" s="91"/>
      <c r="AW803" s="123"/>
      <c r="AX803" s="62"/>
      <c r="AY803" s="62"/>
      <c r="AZ803" s="89"/>
      <c r="BA803" s="89"/>
      <c r="BB803" s="124"/>
      <c r="BC803" s="62"/>
      <c r="BD803" s="62"/>
      <c r="BE803" s="61"/>
      <c r="BF803" s="61"/>
      <c r="BG803" s="46"/>
      <c r="BH803" s="46"/>
      <c r="BI803" s="46"/>
      <c r="BJ803" s="46"/>
      <c r="BK803" s="46"/>
      <c r="BL803" s="46"/>
      <c r="CF803" s="60"/>
      <c r="CI803" s="91"/>
      <c r="CJ803" s="47"/>
      <c r="CK803" s="34"/>
      <c r="CL803" s="63"/>
      <c r="DV803" s="64"/>
    </row>
    <row r="804" spans="2:126" s="135" customFormat="1">
      <c r="B804" s="58"/>
      <c r="C804" s="58"/>
      <c r="D804" s="58"/>
      <c r="E804" s="58"/>
      <c r="F804" s="58"/>
      <c r="G804" s="58"/>
      <c r="J804" s="200"/>
      <c r="K804" s="200"/>
      <c r="L804" s="62"/>
      <c r="M804" s="62"/>
      <c r="N804" s="62"/>
      <c r="O804" s="62"/>
      <c r="P804" s="62"/>
      <c r="Q804" s="62"/>
      <c r="R804" s="62"/>
      <c r="S804" s="62"/>
      <c r="T804" s="62"/>
      <c r="U804" s="209"/>
      <c r="V804" s="209"/>
      <c r="W804" s="209"/>
      <c r="X804" s="209"/>
      <c r="Y804" s="209"/>
      <c r="Z804" s="209"/>
      <c r="AA804" s="209"/>
      <c r="AB804" s="86"/>
      <c r="AC804" s="86"/>
      <c r="AD804" s="86"/>
      <c r="AE804" s="86"/>
      <c r="AF804" s="86"/>
      <c r="AG804" s="62"/>
      <c r="AH804" s="89"/>
      <c r="AI804" s="89"/>
      <c r="AJ804" s="89"/>
      <c r="AK804" s="62"/>
      <c r="AL804" s="86"/>
      <c r="AM804" s="91"/>
      <c r="AN804" s="89"/>
      <c r="AO804" s="89"/>
      <c r="AP804" s="89"/>
      <c r="AQ804" s="89"/>
      <c r="AR804" s="91"/>
      <c r="AS804" s="91"/>
      <c r="AT804" s="94"/>
      <c r="AU804" s="91"/>
      <c r="AV804" s="91"/>
      <c r="AW804" s="123"/>
      <c r="AX804" s="62"/>
      <c r="AY804" s="62"/>
      <c r="AZ804" s="89"/>
      <c r="BA804" s="89"/>
      <c r="BB804" s="124"/>
      <c r="BC804" s="62"/>
      <c r="BD804" s="62"/>
      <c r="BE804" s="61"/>
      <c r="BF804" s="61"/>
      <c r="BG804" s="46"/>
      <c r="BH804" s="46"/>
      <c r="BI804" s="46"/>
      <c r="BJ804" s="46"/>
      <c r="BK804" s="46"/>
      <c r="BL804" s="46"/>
      <c r="CF804" s="60"/>
      <c r="CI804" s="91"/>
      <c r="CJ804" s="47"/>
      <c r="CK804" s="34"/>
      <c r="CL804" s="63"/>
      <c r="DV804" s="64"/>
    </row>
    <row r="805" spans="2:126" s="135" customFormat="1">
      <c r="B805" s="58"/>
      <c r="C805" s="58"/>
      <c r="D805" s="58"/>
      <c r="E805" s="58"/>
      <c r="F805" s="58"/>
      <c r="G805" s="58"/>
      <c r="J805" s="200"/>
      <c r="K805" s="200"/>
      <c r="L805" s="62"/>
      <c r="M805" s="62"/>
      <c r="N805" s="62"/>
      <c r="O805" s="62"/>
      <c r="P805" s="62"/>
      <c r="Q805" s="62"/>
      <c r="R805" s="62"/>
      <c r="S805" s="62"/>
      <c r="T805" s="62"/>
      <c r="U805" s="209"/>
      <c r="V805" s="209"/>
      <c r="W805" s="209"/>
      <c r="X805" s="209"/>
      <c r="Y805" s="209"/>
      <c r="Z805" s="209"/>
      <c r="AA805" s="209"/>
      <c r="AB805" s="86"/>
      <c r="AC805" s="86"/>
      <c r="AD805" s="86"/>
      <c r="AE805" s="86"/>
      <c r="AF805" s="86"/>
      <c r="AG805" s="62"/>
      <c r="AH805" s="89"/>
      <c r="AI805" s="89"/>
      <c r="AJ805" s="89"/>
      <c r="AK805" s="62"/>
      <c r="AL805" s="86"/>
      <c r="AM805" s="91"/>
      <c r="AN805" s="89"/>
      <c r="AO805" s="89"/>
      <c r="AP805" s="89"/>
      <c r="AQ805" s="89"/>
      <c r="AR805" s="91"/>
      <c r="AS805" s="91"/>
      <c r="AT805" s="94"/>
      <c r="AU805" s="91"/>
      <c r="AV805" s="91"/>
      <c r="AW805" s="123"/>
      <c r="AX805" s="62"/>
      <c r="AY805" s="62"/>
      <c r="AZ805" s="89"/>
      <c r="BA805" s="89"/>
      <c r="BB805" s="124"/>
      <c r="BC805" s="62"/>
      <c r="BD805" s="62"/>
      <c r="BE805" s="61"/>
      <c r="BF805" s="61"/>
      <c r="BG805" s="46"/>
      <c r="BH805" s="46"/>
      <c r="BI805" s="46"/>
      <c r="BJ805" s="46"/>
      <c r="BK805" s="46"/>
      <c r="BL805" s="46"/>
      <c r="CF805" s="60"/>
      <c r="CI805" s="91"/>
      <c r="CJ805" s="47"/>
      <c r="CK805" s="34"/>
      <c r="CL805" s="63"/>
      <c r="DV805" s="64"/>
    </row>
    <row r="806" spans="2:126" s="135" customFormat="1">
      <c r="B806" s="58"/>
      <c r="C806" s="58"/>
      <c r="D806" s="58"/>
      <c r="E806" s="58"/>
      <c r="F806" s="58"/>
      <c r="G806" s="58"/>
      <c r="J806" s="200"/>
      <c r="K806" s="200"/>
      <c r="L806" s="62"/>
      <c r="M806" s="62"/>
      <c r="N806" s="62"/>
      <c r="O806" s="62"/>
      <c r="P806" s="62"/>
      <c r="Q806" s="62"/>
      <c r="R806" s="62"/>
      <c r="S806" s="62"/>
      <c r="T806" s="62"/>
      <c r="U806" s="209"/>
      <c r="V806" s="209"/>
      <c r="W806" s="209"/>
      <c r="X806" s="209"/>
      <c r="Y806" s="209"/>
      <c r="Z806" s="209"/>
      <c r="AA806" s="209"/>
      <c r="AB806" s="86"/>
      <c r="AC806" s="86"/>
      <c r="AD806" s="86"/>
      <c r="AE806" s="86"/>
      <c r="AF806" s="86"/>
      <c r="AG806" s="62"/>
      <c r="AH806" s="89"/>
      <c r="AI806" s="89"/>
      <c r="AJ806" s="89"/>
      <c r="AK806" s="62"/>
      <c r="AL806" s="86"/>
      <c r="AM806" s="91"/>
      <c r="AN806" s="89"/>
      <c r="AO806" s="89"/>
      <c r="AP806" s="89"/>
      <c r="AQ806" s="89"/>
      <c r="AR806" s="91"/>
      <c r="AS806" s="91"/>
      <c r="AT806" s="94"/>
      <c r="AU806" s="91"/>
      <c r="AV806" s="91"/>
      <c r="AW806" s="123"/>
      <c r="AX806" s="62"/>
      <c r="AY806" s="62"/>
      <c r="AZ806" s="89"/>
      <c r="BA806" s="89"/>
      <c r="BB806" s="124"/>
      <c r="BC806" s="62"/>
      <c r="BD806" s="62"/>
      <c r="BE806" s="61"/>
      <c r="BF806" s="61"/>
      <c r="BG806" s="46"/>
      <c r="BH806" s="46"/>
      <c r="BI806" s="46"/>
      <c r="BJ806" s="46"/>
      <c r="BK806" s="46"/>
      <c r="BL806" s="46"/>
      <c r="CF806" s="60"/>
      <c r="CI806" s="91"/>
      <c r="CJ806" s="47"/>
      <c r="CK806" s="34"/>
      <c r="CL806" s="63"/>
      <c r="DV806" s="64"/>
    </row>
    <row r="807" spans="2:126" s="135" customFormat="1">
      <c r="B807" s="58"/>
      <c r="C807" s="58"/>
      <c r="D807" s="58"/>
      <c r="E807" s="58"/>
      <c r="F807" s="58"/>
      <c r="G807" s="58"/>
      <c r="J807" s="200"/>
      <c r="K807" s="200"/>
      <c r="L807" s="62"/>
      <c r="M807" s="62"/>
      <c r="N807" s="62"/>
      <c r="O807" s="62"/>
      <c r="P807" s="62"/>
      <c r="Q807" s="62"/>
      <c r="R807" s="62"/>
      <c r="S807" s="62"/>
      <c r="T807" s="62"/>
      <c r="U807" s="209"/>
      <c r="V807" s="209"/>
      <c r="W807" s="209"/>
      <c r="X807" s="209"/>
      <c r="Y807" s="209"/>
      <c r="Z807" s="209"/>
      <c r="AA807" s="209"/>
      <c r="AB807" s="86"/>
      <c r="AC807" s="86"/>
      <c r="AD807" s="86"/>
      <c r="AE807" s="86"/>
      <c r="AF807" s="86"/>
      <c r="AG807" s="62"/>
      <c r="AH807" s="89"/>
      <c r="AI807" s="89"/>
      <c r="AJ807" s="89"/>
      <c r="AK807" s="62"/>
      <c r="AL807" s="86"/>
      <c r="AM807" s="91"/>
      <c r="AN807" s="89"/>
      <c r="AO807" s="89"/>
      <c r="AP807" s="89"/>
      <c r="AQ807" s="89"/>
      <c r="AR807" s="91"/>
      <c r="AS807" s="91"/>
      <c r="AT807" s="94"/>
      <c r="AU807" s="91"/>
      <c r="AV807" s="91"/>
      <c r="AW807" s="123"/>
      <c r="AX807" s="62"/>
      <c r="AY807" s="62"/>
      <c r="AZ807" s="89"/>
      <c r="BA807" s="89"/>
      <c r="BB807" s="124"/>
      <c r="BC807" s="62"/>
      <c r="BD807" s="62"/>
      <c r="BE807" s="61"/>
      <c r="BF807" s="61"/>
      <c r="BG807" s="46"/>
      <c r="BH807" s="46"/>
      <c r="BI807" s="46"/>
      <c r="BJ807" s="46"/>
      <c r="BK807" s="46"/>
      <c r="BL807" s="46"/>
      <c r="CF807" s="60"/>
      <c r="CI807" s="91"/>
      <c r="CJ807" s="47"/>
      <c r="CK807" s="34"/>
      <c r="CL807" s="63"/>
      <c r="DV807" s="64"/>
    </row>
    <row r="808" spans="2:126" s="135" customFormat="1">
      <c r="B808" s="58"/>
      <c r="C808" s="58"/>
      <c r="D808" s="58"/>
      <c r="E808" s="58"/>
      <c r="F808" s="58"/>
      <c r="G808" s="58"/>
      <c r="J808" s="200"/>
      <c r="K808" s="200"/>
      <c r="L808" s="62"/>
      <c r="M808" s="62"/>
      <c r="N808" s="62"/>
      <c r="O808" s="62"/>
      <c r="P808" s="62"/>
      <c r="Q808" s="62"/>
      <c r="R808" s="62"/>
      <c r="S808" s="62"/>
      <c r="T808" s="62"/>
      <c r="U808" s="209"/>
      <c r="V808" s="209"/>
      <c r="W808" s="209"/>
      <c r="X808" s="209"/>
      <c r="Y808" s="209"/>
      <c r="Z808" s="209"/>
      <c r="AA808" s="209"/>
      <c r="AB808" s="86"/>
      <c r="AC808" s="86"/>
      <c r="AD808" s="86"/>
      <c r="AE808" s="86"/>
      <c r="AF808" s="86"/>
      <c r="AG808" s="62"/>
      <c r="AH808" s="89"/>
      <c r="AI808" s="89"/>
      <c r="AJ808" s="89"/>
      <c r="AK808" s="62"/>
      <c r="AL808" s="86"/>
      <c r="AM808" s="91"/>
      <c r="AN808" s="89"/>
      <c r="AO808" s="89"/>
      <c r="AP808" s="89"/>
      <c r="AQ808" s="89"/>
      <c r="AR808" s="91"/>
      <c r="AS808" s="91"/>
      <c r="AT808" s="94"/>
      <c r="AU808" s="91"/>
      <c r="AV808" s="91"/>
      <c r="AW808" s="123"/>
      <c r="AX808" s="62"/>
      <c r="AY808" s="62"/>
      <c r="AZ808" s="89"/>
      <c r="BA808" s="89"/>
      <c r="BB808" s="124"/>
      <c r="BC808" s="62"/>
      <c r="BD808" s="62"/>
      <c r="BE808" s="61"/>
      <c r="BF808" s="61"/>
      <c r="BG808" s="46"/>
      <c r="BH808" s="46"/>
      <c r="BI808" s="46"/>
      <c r="BJ808" s="46"/>
      <c r="BK808" s="46"/>
      <c r="BL808" s="46"/>
      <c r="CF808" s="60"/>
      <c r="CI808" s="91"/>
      <c r="CJ808" s="47"/>
      <c r="CK808" s="34"/>
      <c r="CL808" s="63"/>
      <c r="DV808" s="64"/>
    </row>
    <row r="809" spans="2:126" s="135" customFormat="1">
      <c r="B809" s="58"/>
      <c r="C809" s="58"/>
      <c r="D809" s="58"/>
      <c r="E809" s="58"/>
      <c r="F809" s="58"/>
      <c r="G809" s="58"/>
      <c r="J809" s="200"/>
      <c r="K809" s="200"/>
      <c r="L809" s="62"/>
      <c r="M809" s="62"/>
      <c r="N809" s="62"/>
      <c r="O809" s="62"/>
      <c r="P809" s="62"/>
      <c r="Q809" s="62"/>
      <c r="R809" s="62"/>
      <c r="S809" s="62"/>
      <c r="T809" s="62"/>
      <c r="U809" s="209"/>
      <c r="V809" s="209"/>
      <c r="W809" s="209"/>
      <c r="X809" s="209"/>
      <c r="Y809" s="209"/>
      <c r="Z809" s="209"/>
      <c r="AA809" s="209"/>
      <c r="AB809" s="86"/>
      <c r="AC809" s="86"/>
      <c r="AD809" s="86"/>
      <c r="AE809" s="86"/>
      <c r="AF809" s="86"/>
      <c r="AG809" s="62"/>
      <c r="AH809" s="89"/>
      <c r="AI809" s="89"/>
      <c r="AJ809" s="89"/>
      <c r="AK809" s="62"/>
      <c r="AL809" s="86"/>
      <c r="AM809" s="91"/>
      <c r="AN809" s="89"/>
      <c r="AO809" s="89"/>
      <c r="AP809" s="89"/>
      <c r="AQ809" s="89"/>
      <c r="AR809" s="91"/>
      <c r="AS809" s="91"/>
      <c r="AT809" s="94"/>
      <c r="AU809" s="91"/>
      <c r="AV809" s="91"/>
      <c r="AW809" s="123"/>
      <c r="AX809" s="62"/>
      <c r="AY809" s="62"/>
      <c r="AZ809" s="89"/>
      <c r="BA809" s="89"/>
      <c r="BB809" s="124"/>
      <c r="BC809" s="62"/>
      <c r="BD809" s="62"/>
      <c r="BE809" s="61"/>
      <c r="BF809" s="61"/>
      <c r="BG809" s="46"/>
      <c r="BH809" s="46"/>
      <c r="BI809" s="46"/>
      <c r="BJ809" s="46"/>
      <c r="BK809" s="46"/>
      <c r="BL809" s="46"/>
      <c r="CF809" s="60"/>
      <c r="CI809" s="91"/>
      <c r="CJ809" s="47"/>
      <c r="CK809" s="34"/>
      <c r="CL809" s="63"/>
      <c r="DV809" s="64"/>
    </row>
    <row r="810" spans="2:126" s="135" customFormat="1">
      <c r="B810" s="58"/>
      <c r="C810" s="58"/>
      <c r="D810" s="58"/>
      <c r="E810" s="58"/>
      <c r="F810" s="58"/>
      <c r="G810" s="58"/>
      <c r="J810" s="200"/>
      <c r="K810" s="200"/>
      <c r="L810" s="62"/>
      <c r="M810" s="62"/>
      <c r="N810" s="62"/>
      <c r="O810" s="62"/>
      <c r="P810" s="62"/>
      <c r="Q810" s="62"/>
      <c r="R810" s="62"/>
      <c r="S810" s="62"/>
      <c r="T810" s="62"/>
      <c r="U810" s="209"/>
      <c r="V810" s="209"/>
      <c r="W810" s="209"/>
      <c r="X810" s="209"/>
      <c r="Y810" s="209"/>
      <c r="Z810" s="209"/>
      <c r="AA810" s="209"/>
      <c r="AB810" s="86"/>
      <c r="AC810" s="86"/>
      <c r="AD810" s="86"/>
      <c r="AE810" s="86"/>
      <c r="AF810" s="86"/>
      <c r="AG810" s="62"/>
      <c r="AH810" s="89"/>
      <c r="AI810" s="89"/>
      <c r="AJ810" s="89"/>
      <c r="AK810" s="62"/>
      <c r="AL810" s="86"/>
      <c r="AM810" s="91"/>
      <c r="AN810" s="89"/>
      <c r="AO810" s="89"/>
      <c r="AP810" s="89"/>
      <c r="AQ810" s="89"/>
      <c r="AR810" s="91"/>
      <c r="AS810" s="91"/>
      <c r="AT810" s="94"/>
      <c r="AU810" s="91"/>
      <c r="AV810" s="91"/>
      <c r="AW810" s="123"/>
      <c r="AX810" s="62"/>
      <c r="AY810" s="62"/>
      <c r="AZ810" s="62"/>
      <c r="BA810" s="89"/>
      <c r="BB810" s="124"/>
      <c r="BC810" s="62"/>
      <c r="BD810" s="62"/>
      <c r="BE810" s="61"/>
      <c r="BF810" s="61"/>
      <c r="BG810" s="46"/>
      <c r="BH810" s="46"/>
      <c r="BI810" s="46"/>
      <c r="BJ810" s="46"/>
      <c r="BK810" s="46"/>
      <c r="BL810" s="46"/>
      <c r="CF810" s="60"/>
      <c r="CI810" s="91"/>
      <c r="CJ810" s="47"/>
      <c r="CK810" s="34"/>
      <c r="CL810" s="63"/>
      <c r="DV810" s="64"/>
    </row>
    <row r="811" spans="2:126" s="135" customFormat="1">
      <c r="J811" s="200"/>
      <c r="K811" s="200"/>
      <c r="L811" s="62"/>
      <c r="M811" s="62"/>
      <c r="N811" s="62"/>
      <c r="O811" s="62"/>
      <c r="P811" s="62"/>
      <c r="Q811" s="62"/>
      <c r="R811" s="62"/>
      <c r="S811" s="62"/>
      <c r="T811" s="62"/>
      <c r="U811" s="209"/>
      <c r="V811" s="209"/>
      <c r="W811" s="209"/>
      <c r="X811" s="209"/>
      <c r="Y811" s="209"/>
      <c r="Z811" s="209"/>
      <c r="AA811" s="209"/>
      <c r="AB811" s="62"/>
      <c r="AC811" s="62"/>
      <c r="AD811" s="62"/>
      <c r="AE811" s="62"/>
      <c r="AF811" s="62"/>
      <c r="AG811" s="62"/>
      <c r="AH811" s="62"/>
      <c r="AI811" s="62"/>
      <c r="AJ811" s="62"/>
      <c r="AK811" s="62"/>
      <c r="AL811" s="62"/>
      <c r="AM811" s="62"/>
      <c r="AN811" s="62"/>
      <c r="AO811" s="62"/>
      <c r="AP811" s="62"/>
      <c r="AQ811" s="62"/>
      <c r="AR811" s="62"/>
      <c r="AS811" s="62"/>
      <c r="AT811" s="91"/>
      <c r="AU811" s="62"/>
      <c r="AV811" s="62"/>
      <c r="AW811" s="62"/>
      <c r="AX811" s="62"/>
      <c r="AY811" s="62"/>
      <c r="AZ811" s="62"/>
      <c r="BA811" s="62"/>
      <c r="BB811" s="62"/>
      <c r="BC811" s="62"/>
      <c r="BD811" s="62"/>
      <c r="BE811" s="62"/>
      <c r="BF811" s="62"/>
      <c r="BG811" s="62"/>
      <c r="CI811" s="62"/>
      <c r="CJ811" s="62"/>
      <c r="CL811" s="62"/>
    </row>
    <row r="812" spans="2:126" s="135" customFormat="1">
      <c r="B812" s="75"/>
      <c r="C812" s="75"/>
      <c r="D812" s="75"/>
      <c r="E812" s="75"/>
      <c r="F812" s="75"/>
      <c r="G812" s="75"/>
      <c r="I812" s="45"/>
      <c r="J812" s="201"/>
      <c r="K812" s="201"/>
      <c r="L812" s="62"/>
      <c r="M812" s="62"/>
      <c r="N812" s="62"/>
      <c r="O812" s="62"/>
      <c r="P812" s="62"/>
      <c r="Q812" s="62"/>
      <c r="R812" s="62"/>
      <c r="S812" s="62"/>
      <c r="T812" s="62"/>
      <c r="U812" s="209"/>
      <c r="V812" s="209"/>
      <c r="W812" s="209"/>
      <c r="X812" s="209"/>
      <c r="Y812" s="209"/>
      <c r="Z812" s="209"/>
      <c r="AA812" s="209"/>
      <c r="AB812" s="86"/>
      <c r="AC812" s="86"/>
      <c r="AD812" s="86"/>
      <c r="AE812" s="86"/>
      <c r="AF812" s="86"/>
      <c r="AG812" s="62"/>
      <c r="AH812" s="89"/>
      <c r="AI812" s="89"/>
      <c r="AJ812" s="89"/>
      <c r="AK812" s="62"/>
      <c r="AL812" s="86"/>
      <c r="AM812" s="91"/>
      <c r="AN812" s="89"/>
      <c r="AO812" s="89"/>
      <c r="AP812" s="89"/>
      <c r="AQ812" s="89"/>
      <c r="AR812" s="91"/>
      <c r="AS812" s="91"/>
      <c r="AT812" s="94"/>
      <c r="AU812" s="91"/>
      <c r="AV812" s="91"/>
      <c r="AW812" s="123"/>
      <c r="AX812" s="62"/>
      <c r="AY812" s="62"/>
      <c r="AZ812" s="89"/>
      <c r="BA812" s="89"/>
      <c r="BB812" s="124"/>
      <c r="BC812" s="62"/>
      <c r="BD812" s="62"/>
      <c r="BE812" s="61"/>
      <c r="BF812" s="61"/>
      <c r="BG812" s="46"/>
      <c r="BH812" s="46"/>
      <c r="BI812" s="46"/>
      <c r="BJ812" s="46"/>
      <c r="BK812" s="46"/>
      <c r="BL812" s="46"/>
      <c r="CC812" s="42"/>
      <c r="CF812" s="60"/>
      <c r="CI812" s="91"/>
      <c r="CJ812" s="47"/>
      <c r="CK812" s="34"/>
      <c r="CL812" s="63"/>
      <c r="DV812" s="64"/>
    </row>
    <row r="813" spans="2:126" s="135" customFormat="1">
      <c r="B813" s="75"/>
      <c r="C813" s="75"/>
      <c r="D813" s="75"/>
      <c r="E813" s="75"/>
      <c r="F813" s="75"/>
      <c r="G813" s="75"/>
      <c r="J813" s="200"/>
      <c r="K813" s="200"/>
      <c r="L813" s="62"/>
      <c r="M813" s="62"/>
      <c r="N813" s="62"/>
      <c r="O813" s="62"/>
      <c r="P813" s="62"/>
      <c r="Q813" s="62"/>
      <c r="R813" s="62"/>
      <c r="S813" s="62"/>
      <c r="T813" s="62"/>
      <c r="U813" s="209"/>
      <c r="V813" s="209"/>
      <c r="W813" s="209"/>
      <c r="X813" s="209"/>
      <c r="Y813" s="209"/>
      <c r="Z813" s="209"/>
      <c r="AA813" s="209"/>
      <c r="AB813" s="86"/>
      <c r="AC813" s="86"/>
      <c r="AD813" s="86"/>
      <c r="AE813" s="86"/>
      <c r="AF813" s="86"/>
      <c r="AG813" s="62"/>
      <c r="AH813" s="89"/>
      <c r="AI813" s="89"/>
      <c r="AJ813" s="89"/>
      <c r="AK813" s="62"/>
      <c r="AL813" s="86"/>
      <c r="AM813" s="91"/>
      <c r="AN813" s="89"/>
      <c r="AO813" s="89"/>
      <c r="AP813" s="89"/>
      <c r="AQ813" s="89"/>
      <c r="AR813" s="91"/>
      <c r="AS813" s="91"/>
      <c r="AT813" s="94"/>
      <c r="AU813" s="91"/>
      <c r="AV813" s="91"/>
      <c r="AW813" s="123"/>
      <c r="AX813" s="62"/>
      <c r="AY813" s="62"/>
      <c r="AZ813" s="89"/>
      <c r="BA813" s="89"/>
      <c r="BB813" s="124"/>
      <c r="BC813" s="62"/>
      <c r="BD813" s="62"/>
      <c r="BE813" s="61"/>
      <c r="BF813" s="61"/>
      <c r="BG813" s="46"/>
      <c r="BH813" s="46"/>
      <c r="BI813" s="46"/>
      <c r="BJ813" s="46"/>
      <c r="BK813" s="46"/>
      <c r="BL813" s="46"/>
      <c r="CC813" s="42"/>
      <c r="CF813" s="60"/>
      <c r="CI813" s="91"/>
      <c r="CJ813" s="47"/>
      <c r="CK813" s="34"/>
      <c r="CL813" s="63"/>
      <c r="DV813" s="64"/>
    </row>
    <row r="814" spans="2:126" s="135" customFormat="1">
      <c r="B814" s="75"/>
      <c r="C814" s="75"/>
      <c r="D814" s="75"/>
      <c r="E814" s="75"/>
      <c r="F814" s="75"/>
      <c r="G814" s="75"/>
      <c r="I814" s="45"/>
      <c r="J814" s="201"/>
      <c r="K814" s="201"/>
      <c r="L814" s="62"/>
      <c r="M814" s="62"/>
      <c r="N814" s="62"/>
      <c r="O814" s="62"/>
      <c r="P814" s="62"/>
      <c r="Q814" s="62"/>
      <c r="R814" s="62"/>
      <c r="S814" s="62"/>
      <c r="T814" s="62"/>
      <c r="U814" s="209"/>
      <c r="V814" s="209"/>
      <c r="W814" s="209"/>
      <c r="X814" s="209"/>
      <c r="Y814" s="209"/>
      <c r="Z814" s="209"/>
      <c r="AA814" s="209"/>
      <c r="AB814" s="86"/>
      <c r="AC814" s="86"/>
      <c r="AD814" s="86"/>
      <c r="AE814" s="86"/>
      <c r="AF814" s="86"/>
      <c r="AG814" s="62"/>
      <c r="AH814" s="89"/>
      <c r="AI814" s="89"/>
      <c r="AJ814" s="89"/>
      <c r="AK814" s="62"/>
      <c r="AL814" s="86"/>
      <c r="AM814" s="91"/>
      <c r="AN814" s="89"/>
      <c r="AO814" s="89"/>
      <c r="AP814" s="89"/>
      <c r="AQ814" s="89"/>
      <c r="AR814" s="91"/>
      <c r="AS814" s="91"/>
      <c r="AT814" s="94"/>
      <c r="AU814" s="91"/>
      <c r="AV814" s="91"/>
      <c r="AW814" s="123"/>
      <c r="AX814" s="62"/>
      <c r="AY814" s="62"/>
      <c r="AZ814" s="89"/>
      <c r="BA814" s="89"/>
      <c r="BB814" s="124"/>
      <c r="BC814" s="62"/>
      <c r="BD814" s="62"/>
      <c r="BE814" s="61"/>
      <c r="BF814" s="61"/>
      <c r="BG814" s="46"/>
      <c r="BH814" s="46"/>
      <c r="BI814" s="46"/>
      <c r="BJ814" s="46"/>
      <c r="BK814" s="46"/>
      <c r="BL814" s="46"/>
      <c r="CC814" s="42"/>
      <c r="CF814" s="60"/>
      <c r="CI814" s="91"/>
      <c r="CJ814" s="47"/>
      <c r="CK814" s="34"/>
      <c r="CL814" s="63"/>
      <c r="DV814" s="64"/>
    </row>
    <row r="815" spans="2:126" s="135" customFormat="1">
      <c r="B815" s="75"/>
      <c r="C815" s="75"/>
      <c r="D815" s="75"/>
      <c r="E815" s="75"/>
      <c r="F815" s="75"/>
      <c r="G815" s="75"/>
      <c r="J815" s="200"/>
      <c r="K815" s="200"/>
      <c r="L815" s="62"/>
      <c r="M815" s="62"/>
      <c r="N815" s="62"/>
      <c r="O815" s="62"/>
      <c r="P815" s="62"/>
      <c r="Q815" s="62"/>
      <c r="R815" s="62"/>
      <c r="S815" s="62"/>
      <c r="T815" s="62"/>
      <c r="U815" s="209"/>
      <c r="V815" s="209"/>
      <c r="W815" s="209"/>
      <c r="X815" s="209"/>
      <c r="Y815" s="209"/>
      <c r="Z815" s="209"/>
      <c r="AA815" s="209"/>
      <c r="AB815" s="86"/>
      <c r="AC815" s="86"/>
      <c r="AD815" s="86"/>
      <c r="AE815" s="86"/>
      <c r="AF815" s="86"/>
      <c r="AG815" s="62"/>
      <c r="AH815" s="89"/>
      <c r="AI815" s="89"/>
      <c r="AJ815" s="89"/>
      <c r="AK815" s="62"/>
      <c r="AL815" s="86"/>
      <c r="AM815" s="91"/>
      <c r="AN815" s="89"/>
      <c r="AO815" s="89"/>
      <c r="AP815" s="89"/>
      <c r="AQ815" s="89"/>
      <c r="AR815" s="91"/>
      <c r="AS815" s="91"/>
      <c r="AT815" s="94"/>
      <c r="AU815" s="91"/>
      <c r="AV815" s="91"/>
      <c r="AW815" s="123"/>
      <c r="AX815" s="62"/>
      <c r="AY815" s="62"/>
      <c r="AZ815" s="89"/>
      <c r="BA815" s="89"/>
      <c r="BB815" s="124"/>
      <c r="BC815" s="62"/>
      <c r="BD815" s="62"/>
      <c r="BE815" s="61"/>
      <c r="BF815" s="61"/>
      <c r="BG815" s="46"/>
      <c r="BH815" s="46"/>
      <c r="BI815" s="46"/>
      <c r="BJ815" s="46"/>
      <c r="BK815" s="46"/>
      <c r="BL815" s="46"/>
      <c r="CC815" s="42"/>
      <c r="CF815" s="60"/>
      <c r="CI815" s="91"/>
      <c r="CJ815" s="47"/>
      <c r="CK815" s="34"/>
      <c r="CL815" s="63"/>
      <c r="DV815" s="64"/>
    </row>
    <row r="816" spans="2:126" s="135" customFormat="1">
      <c r="B816" s="75"/>
      <c r="C816" s="75"/>
      <c r="D816" s="75"/>
      <c r="E816" s="75"/>
      <c r="F816" s="75"/>
      <c r="G816" s="75"/>
      <c r="I816" s="45"/>
      <c r="J816" s="201"/>
      <c r="K816" s="201"/>
      <c r="L816" s="62"/>
      <c r="M816" s="62"/>
      <c r="N816" s="62"/>
      <c r="O816" s="62"/>
      <c r="P816" s="62"/>
      <c r="Q816" s="62"/>
      <c r="R816" s="62"/>
      <c r="S816" s="62"/>
      <c r="T816" s="62"/>
      <c r="U816" s="209"/>
      <c r="V816" s="209"/>
      <c r="W816" s="209"/>
      <c r="X816" s="209"/>
      <c r="Y816" s="209"/>
      <c r="Z816" s="209"/>
      <c r="AA816" s="209"/>
      <c r="AB816" s="86"/>
      <c r="AC816" s="86"/>
      <c r="AD816" s="86"/>
      <c r="AE816" s="86"/>
      <c r="AF816" s="86"/>
      <c r="AG816" s="62"/>
      <c r="AH816" s="89"/>
      <c r="AI816" s="89"/>
      <c r="AJ816" s="89"/>
      <c r="AK816" s="62"/>
      <c r="AL816" s="86"/>
      <c r="AM816" s="91"/>
      <c r="AN816" s="89"/>
      <c r="AO816" s="89"/>
      <c r="AP816" s="89"/>
      <c r="AQ816" s="89"/>
      <c r="AR816" s="91"/>
      <c r="AS816" s="91"/>
      <c r="AT816" s="94"/>
      <c r="AU816" s="91"/>
      <c r="AV816" s="91"/>
      <c r="AW816" s="123"/>
      <c r="AX816" s="62"/>
      <c r="AY816" s="62"/>
      <c r="AZ816" s="89"/>
      <c r="BA816" s="89"/>
      <c r="BB816" s="124"/>
      <c r="BC816" s="62"/>
      <c r="BD816" s="62"/>
      <c r="BE816" s="61"/>
      <c r="BF816" s="61"/>
      <c r="BG816" s="46"/>
      <c r="BH816" s="46"/>
      <c r="BI816" s="46"/>
      <c r="BJ816" s="46"/>
      <c r="BK816" s="46"/>
      <c r="BL816" s="46"/>
      <c r="CC816" s="42"/>
      <c r="CF816" s="60"/>
      <c r="CI816" s="91"/>
      <c r="CJ816" s="47"/>
      <c r="CK816" s="34"/>
      <c r="CL816" s="63"/>
      <c r="DV816" s="64"/>
    </row>
    <row r="817" spans="2:126" s="135" customFormat="1">
      <c r="B817" s="75"/>
      <c r="C817" s="75"/>
      <c r="D817" s="75"/>
      <c r="E817" s="75"/>
      <c r="F817" s="75"/>
      <c r="G817" s="75"/>
      <c r="J817" s="200"/>
      <c r="K817" s="200"/>
      <c r="L817" s="62"/>
      <c r="M817" s="62"/>
      <c r="N817" s="62"/>
      <c r="O817" s="62"/>
      <c r="P817" s="62"/>
      <c r="Q817" s="62"/>
      <c r="R817" s="62"/>
      <c r="S817" s="62"/>
      <c r="T817" s="62"/>
      <c r="U817" s="209"/>
      <c r="V817" s="209"/>
      <c r="W817" s="209"/>
      <c r="X817" s="209"/>
      <c r="Y817" s="209"/>
      <c r="Z817" s="209"/>
      <c r="AA817" s="209"/>
      <c r="AB817" s="86"/>
      <c r="AC817" s="86"/>
      <c r="AD817" s="86"/>
      <c r="AE817" s="86"/>
      <c r="AF817" s="86"/>
      <c r="AG817" s="62"/>
      <c r="AH817" s="89"/>
      <c r="AI817" s="89"/>
      <c r="AJ817" s="89"/>
      <c r="AK817" s="62"/>
      <c r="AL817" s="86"/>
      <c r="AM817" s="91"/>
      <c r="AN817" s="89"/>
      <c r="AO817" s="89"/>
      <c r="AP817" s="89"/>
      <c r="AQ817" s="89"/>
      <c r="AR817" s="91"/>
      <c r="AS817" s="91"/>
      <c r="AT817" s="94"/>
      <c r="AU817" s="91"/>
      <c r="AV817" s="91"/>
      <c r="AW817" s="123"/>
      <c r="AX817" s="62"/>
      <c r="AY817" s="62"/>
      <c r="AZ817" s="89"/>
      <c r="BA817" s="89"/>
      <c r="BB817" s="124"/>
      <c r="BC817" s="62"/>
      <c r="BD817" s="62"/>
      <c r="BE817" s="61"/>
      <c r="BF817" s="61"/>
      <c r="BG817" s="46"/>
      <c r="BH817" s="46"/>
      <c r="BI817" s="46"/>
      <c r="BJ817" s="46"/>
      <c r="BK817" s="46"/>
      <c r="BL817" s="46"/>
      <c r="CC817" s="42"/>
      <c r="CF817" s="60"/>
      <c r="CI817" s="91"/>
      <c r="CJ817" s="47"/>
      <c r="CK817" s="34"/>
      <c r="CL817" s="63"/>
      <c r="DV817" s="64"/>
    </row>
    <row r="818" spans="2:126" s="135" customFormat="1">
      <c r="B818" s="75"/>
      <c r="C818" s="75"/>
      <c r="D818" s="75"/>
      <c r="E818" s="75"/>
      <c r="F818" s="75"/>
      <c r="G818" s="75"/>
      <c r="I818" s="45"/>
      <c r="J818" s="201"/>
      <c r="K818" s="201"/>
      <c r="L818" s="62"/>
      <c r="M818" s="62"/>
      <c r="N818" s="62"/>
      <c r="O818" s="62"/>
      <c r="P818" s="62"/>
      <c r="Q818" s="62"/>
      <c r="R818" s="62"/>
      <c r="S818" s="62"/>
      <c r="T818" s="62"/>
      <c r="U818" s="209"/>
      <c r="V818" s="209"/>
      <c r="W818" s="209"/>
      <c r="X818" s="209"/>
      <c r="Y818" s="209"/>
      <c r="Z818" s="209"/>
      <c r="AA818" s="209"/>
      <c r="AB818" s="86"/>
      <c r="AC818" s="86"/>
      <c r="AD818" s="86"/>
      <c r="AE818" s="86"/>
      <c r="AF818" s="86"/>
      <c r="AG818" s="62"/>
      <c r="AH818" s="89"/>
      <c r="AI818" s="89"/>
      <c r="AJ818" s="89"/>
      <c r="AK818" s="62"/>
      <c r="AL818" s="86"/>
      <c r="AM818" s="91"/>
      <c r="AN818" s="89"/>
      <c r="AO818" s="89"/>
      <c r="AP818" s="89"/>
      <c r="AQ818" s="89"/>
      <c r="AR818" s="91"/>
      <c r="AS818" s="91"/>
      <c r="AT818" s="94"/>
      <c r="AU818" s="91"/>
      <c r="AV818" s="91"/>
      <c r="AW818" s="123"/>
      <c r="AX818" s="62"/>
      <c r="AY818" s="62"/>
      <c r="AZ818" s="89"/>
      <c r="BA818" s="89"/>
      <c r="BB818" s="124"/>
      <c r="BC818" s="62"/>
      <c r="BD818" s="62"/>
      <c r="BE818" s="61"/>
      <c r="BF818" s="61"/>
      <c r="BG818" s="46"/>
      <c r="BH818" s="46"/>
      <c r="BI818" s="46"/>
      <c r="BJ818" s="46"/>
      <c r="BK818" s="46"/>
      <c r="BL818" s="46"/>
      <c r="CC818" s="42"/>
      <c r="CF818" s="60"/>
      <c r="CI818" s="91"/>
      <c r="CJ818" s="47"/>
      <c r="CK818" s="34"/>
      <c r="CL818" s="63"/>
      <c r="DV818" s="64"/>
    </row>
    <row r="819" spans="2:126" s="135" customFormat="1">
      <c r="B819" s="75"/>
      <c r="C819" s="75"/>
      <c r="D819" s="75"/>
      <c r="E819" s="75"/>
      <c r="F819" s="75"/>
      <c r="G819" s="75"/>
      <c r="J819" s="200"/>
      <c r="K819" s="200"/>
      <c r="L819" s="62"/>
      <c r="M819" s="62"/>
      <c r="N819" s="62"/>
      <c r="O819" s="62"/>
      <c r="P819" s="62"/>
      <c r="Q819" s="62"/>
      <c r="R819" s="62"/>
      <c r="S819" s="62"/>
      <c r="T819" s="62"/>
      <c r="U819" s="209"/>
      <c r="V819" s="209"/>
      <c r="W819" s="209"/>
      <c r="X819" s="209"/>
      <c r="Y819" s="209"/>
      <c r="Z819" s="209"/>
      <c r="AA819" s="209"/>
      <c r="AB819" s="86"/>
      <c r="AC819" s="86"/>
      <c r="AD819" s="86"/>
      <c r="AE819" s="86"/>
      <c r="AF819" s="86"/>
      <c r="AG819" s="62"/>
      <c r="AH819" s="89"/>
      <c r="AI819" s="89"/>
      <c r="AJ819" s="89"/>
      <c r="AK819" s="62"/>
      <c r="AL819" s="86"/>
      <c r="AM819" s="91"/>
      <c r="AN819" s="89"/>
      <c r="AO819" s="89"/>
      <c r="AP819" s="89"/>
      <c r="AQ819" s="89"/>
      <c r="AR819" s="91"/>
      <c r="AS819" s="91"/>
      <c r="AT819" s="94"/>
      <c r="AU819" s="91"/>
      <c r="AV819" s="91"/>
      <c r="AW819" s="123"/>
      <c r="AX819" s="62"/>
      <c r="AY819" s="62"/>
      <c r="AZ819" s="89"/>
      <c r="BA819" s="89"/>
      <c r="BB819" s="124"/>
      <c r="BC819" s="62"/>
      <c r="BD819" s="62"/>
      <c r="BE819" s="61"/>
      <c r="BF819" s="61"/>
      <c r="BG819" s="46"/>
      <c r="BH819" s="46"/>
      <c r="BI819" s="46"/>
      <c r="BJ819" s="46"/>
      <c r="BK819" s="46"/>
      <c r="BL819" s="46"/>
      <c r="CC819" s="42"/>
      <c r="CF819" s="60"/>
      <c r="CI819" s="91"/>
      <c r="CJ819" s="47"/>
      <c r="CK819" s="34"/>
      <c r="CL819" s="63"/>
      <c r="DV819" s="64"/>
    </row>
    <row r="820" spans="2:126" s="135" customFormat="1">
      <c r="B820" s="75"/>
      <c r="C820" s="75"/>
      <c r="D820" s="75"/>
      <c r="E820" s="75"/>
      <c r="F820" s="75"/>
      <c r="G820" s="75"/>
      <c r="I820" s="45"/>
      <c r="J820" s="201"/>
      <c r="K820" s="201"/>
      <c r="L820" s="62"/>
      <c r="M820" s="62"/>
      <c r="N820" s="62"/>
      <c r="O820" s="62"/>
      <c r="P820" s="62"/>
      <c r="Q820" s="62"/>
      <c r="R820" s="62"/>
      <c r="S820" s="62"/>
      <c r="T820" s="62"/>
      <c r="U820" s="209"/>
      <c r="V820" s="209"/>
      <c r="W820" s="209"/>
      <c r="X820" s="209"/>
      <c r="Y820" s="209"/>
      <c r="Z820" s="209"/>
      <c r="AA820" s="209"/>
      <c r="AB820" s="86"/>
      <c r="AC820" s="86"/>
      <c r="AD820" s="86"/>
      <c r="AE820" s="86"/>
      <c r="AF820" s="86"/>
      <c r="AG820" s="62"/>
      <c r="AH820" s="89"/>
      <c r="AI820" s="89"/>
      <c r="AJ820" s="89"/>
      <c r="AK820" s="62"/>
      <c r="AL820" s="86"/>
      <c r="AM820" s="91"/>
      <c r="AN820" s="89"/>
      <c r="AO820" s="89"/>
      <c r="AP820" s="89"/>
      <c r="AQ820" s="89"/>
      <c r="AR820" s="91"/>
      <c r="AS820" s="91"/>
      <c r="AT820" s="94"/>
      <c r="AU820" s="91"/>
      <c r="AV820" s="91"/>
      <c r="AW820" s="123"/>
      <c r="AX820" s="62"/>
      <c r="AY820" s="62"/>
      <c r="AZ820" s="89"/>
      <c r="BA820" s="89"/>
      <c r="BB820" s="124"/>
      <c r="BC820" s="62"/>
      <c r="BD820" s="62"/>
      <c r="BE820" s="61"/>
      <c r="BF820" s="61"/>
      <c r="BG820" s="46"/>
      <c r="BH820" s="46"/>
      <c r="BI820" s="46"/>
      <c r="BJ820" s="46"/>
      <c r="BK820" s="46"/>
      <c r="BL820" s="46"/>
      <c r="CC820" s="42"/>
      <c r="CF820" s="60"/>
      <c r="CI820" s="91"/>
      <c r="CJ820" s="47"/>
      <c r="CK820" s="34"/>
      <c r="CL820" s="63"/>
      <c r="DV820" s="64"/>
    </row>
    <row r="821" spans="2:126" s="135" customFormat="1">
      <c r="B821" s="75"/>
      <c r="C821" s="75"/>
      <c r="D821" s="75"/>
      <c r="E821" s="75"/>
      <c r="F821" s="75"/>
      <c r="G821" s="75"/>
      <c r="J821" s="200"/>
      <c r="K821" s="200"/>
      <c r="L821" s="62"/>
      <c r="M821" s="62"/>
      <c r="N821" s="62"/>
      <c r="O821" s="62"/>
      <c r="P821" s="62"/>
      <c r="Q821" s="62"/>
      <c r="R821" s="62"/>
      <c r="S821" s="62"/>
      <c r="T821" s="62"/>
      <c r="U821" s="209"/>
      <c r="V821" s="209"/>
      <c r="W821" s="209"/>
      <c r="X821" s="209"/>
      <c r="Y821" s="209"/>
      <c r="Z821" s="209"/>
      <c r="AA821" s="209"/>
      <c r="AB821" s="86"/>
      <c r="AC821" s="86"/>
      <c r="AD821" s="86"/>
      <c r="AE821" s="86"/>
      <c r="AF821" s="86"/>
      <c r="AG821" s="62"/>
      <c r="AH821" s="89"/>
      <c r="AI821" s="89"/>
      <c r="AJ821" s="89"/>
      <c r="AK821" s="62"/>
      <c r="AL821" s="86"/>
      <c r="AM821" s="91"/>
      <c r="AN821" s="89"/>
      <c r="AO821" s="89"/>
      <c r="AP821" s="89"/>
      <c r="AQ821" s="89"/>
      <c r="AR821" s="91"/>
      <c r="AS821" s="91"/>
      <c r="AT821" s="94"/>
      <c r="AU821" s="91"/>
      <c r="AV821" s="91"/>
      <c r="AW821" s="123"/>
      <c r="AX821" s="62"/>
      <c r="AY821" s="62"/>
      <c r="AZ821" s="89"/>
      <c r="BA821" s="89"/>
      <c r="BB821" s="124"/>
      <c r="BC821" s="62"/>
      <c r="BD821" s="62"/>
      <c r="BE821" s="61"/>
      <c r="BF821" s="61"/>
      <c r="BG821" s="46"/>
      <c r="BH821" s="46"/>
      <c r="BI821" s="46"/>
      <c r="BJ821" s="46"/>
      <c r="BK821" s="46"/>
      <c r="BL821" s="46"/>
      <c r="CC821" s="42"/>
      <c r="CF821" s="60"/>
      <c r="CI821" s="91"/>
      <c r="CJ821" s="47"/>
      <c r="CK821" s="34"/>
      <c r="CL821" s="63"/>
      <c r="DV821" s="64"/>
    </row>
    <row r="822" spans="2:126" s="135" customFormat="1">
      <c r="B822" s="75"/>
      <c r="C822" s="75"/>
      <c r="D822" s="75"/>
      <c r="E822" s="75"/>
      <c r="F822" s="75"/>
      <c r="G822" s="75"/>
      <c r="I822" s="45"/>
      <c r="J822" s="201"/>
      <c r="K822" s="201"/>
      <c r="L822" s="62"/>
      <c r="M822" s="62"/>
      <c r="N822" s="62"/>
      <c r="O822" s="62"/>
      <c r="P822" s="62"/>
      <c r="Q822" s="62"/>
      <c r="R822" s="62"/>
      <c r="S822" s="62"/>
      <c r="T822" s="62"/>
      <c r="U822" s="209"/>
      <c r="V822" s="209"/>
      <c r="W822" s="209"/>
      <c r="X822" s="209"/>
      <c r="Y822" s="209"/>
      <c r="Z822" s="209"/>
      <c r="AA822" s="209"/>
      <c r="AB822" s="86"/>
      <c r="AC822" s="86"/>
      <c r="AD822" s="86"/>
      <c r="AE822" s="86"/>
      <c r="AF822" s="86"/>
      <c r="AG822" s="62"/>
      <c r="AH822" s="89"/>
      <c r="AI822" s="89"/>
      <c r="AJ822" s="89"/>
      <c r="AK822" s="62"/>
      <c r="AL822" s="86"/>
      <c r="AM822" s="91"/>
      <c r="AN822" s="89"/>
      <c r="AO822" s="89"/>
      <c r="AP822" s="89"/>
      <c r="AQ822" s="89"/>
      <c r="AR822" s="91"/>
      <c r="AS822" s="91"/>
      <c r="AT822" s="94"/>
      <c r="AU822" s="91"/>
      <c r="AV822" s="91"/>
      <c r="AW822" s="123"/>
      <c r="AX822" s="62"/>
      <c r="AY822" s="62"/>
      <c r="AZ822" s="89"/>
      <c r="BA822" s="89"/>
      <c r="BB822" s="124"/>
      <c r="BC822" s="62"/>
      <c r="BD822" s="62"/>
      <c r="BE822" s="61"/>
      <c r="BF822" s="61"/>
      <c r="BG822" s="46"/>
      <c r="BH822" s="46"/>
      <c r="BI822" s="46"/>
      <c r="BJ822" s="46"/>
      <c r="BK822" s="46"/>
      <c r="BL822" s="46"/>
      <c r="CC822" s="42"/>
      <c r="CF822" s="60"/>
      <c r="CI822" s="91"/>
      <c r="CJ822" s="47"/>
      <c r="CK822" s="34"/>
      <c r="CL822" s="63"/>
      <c r="DV822" s="64"/>
    </row>
    <row r="823" spans="2:126" s="135" customFormat="1">
      <c r="B823" s="75"/>
      <c r="C823" s="75"/>
      <c r="D823" s="75"/>
      <c r="E823" s="75"/>
      <c r="F823" s="75"/>
      <c r="G823" s="75"/>
      <c r="J823" s="200"/>
      <c r="K823" s="200"/>
      <c r="L823" s="62"/>
      <c r="M823" s="62"/>
      <c r="N823" s="62"/>
      <c r="O823" s="62"/>
      <c r="P823" s="62"/>
      <c r="Q823" s="62"/>
      <c r="R823" s="62"/>
      <c r="S823" s="62"/>
      <c r="T823" s="62"/>
      <c r="U823" s="209"/>
      <c r="V823" s="209"/>
      <c r="W823" s="209"/>
      <c r="X823" s="209"/>
      <c r="Y823" s="209"/>
      <c r="Z823" s="209"/>
      <c r="AA823" s="209"/>
      <c r="AB823" s="86"/>
      <c r="AC823" s="86"/>
      <c r="AD823" s="86"/>
      <c r="AE823" s="86"/>
      <c r="AF823" s="86"/>
      <c r="AG823" s="62"/>
      <c r="AH823" s="89"/>
      <c r="AI823" s="89"/>
      <c r="AJ823" s="89"/>
      <c r="AK823" s="62"/>
      <c r="AL823" s="86"/>
      <c r="AM823" s="91"/>
      <c r="AN823" s="89"/>
      <c r="AO823" s="89"/>
      <c r="AP823" s="89"/>
      <c r="AQ823" s="89"/>
      <c r="AR823" s="91"/>
      <c r="AS823" s="91"/>
      <c r="AT823" s="94"/>
      <c r="AU823" s="91"/>
      <c r="AV823" s="91"/>
      <c r="AW823" s="123"/>
      <c r="AX823" s="62"/>
      <c r="AY823" s="62"/>
      <c r="AZ823" s="89"/>
      <c r="BA823" s="89"/>
      <c r="BB823" s="124"/>
      <c r="BC823" s="62"/>
      <c r="BD823" s="62"/>
      <c r="BE823" s="61"/>
      <c r="BF823" s="61"/>
      <c r="BG823" s="46"/>
      <c r="BH823" s="46"/>
      <c r="BI823" s="46"/>
      <c r="BJ823" s="46"/>
      <c r="BK823" s="46"/>
      <c r="BL823" s="46"/>
      <c r="CC823" s="42"/>
      <c r="CF823" s="60"/>
      <c r="CI823" s="91"/>
      <c r="CJ823" s="47"/>
      <c r="CK823" s="34"/>
      <c r="CL823" s="63"/>
      <c r="DV823" s="64"/>
    </row>
    <row r="824" spans="2:126" s="135" customFormat="1">
      <c r="B824" s="75"/>
      <c r="C824" s="75"/>
      <c r="D824" s="75"/>
      <c r="E824" s="75"/>
      <c r="F824" s="75"/>
      <c r="G824" s="75"/>
      <c r="I824" s="45"/>
      <c r="J824" s="201"/>
      <c r="K824" s="201"/>
      <c r="L824" s="62"/>
      <c r="M824" s="62"/>
      <c r="N824" s="62"/>
      <c r="O824" s="62"/>
      <c r="P824" s="62"/>
      <c r="Q824" s="62"/>
      <c r="R824" s="62"/>
      <c r="S824" s="62"/>
      <c r="T824" s="62"/>
      <c r="U824" s="209"/>
      <c r="V824" s="209"/>
      <c r="W824" s="209"/>
      <c r="X824" s="209"/>
      <c r="Y824" s="209"/>
      <c r="Z824" s="209"/>
      <c r="AA824" s="209"/>
      <c r="AB824" s="86"/>
      <c r="AC824" s="86"/>
      <c r="AD824" s="86"/>
      <c r="AE824" s="86"/>
      <c r="AF824" s="86"/>
      <c r="AG824" s="62"/>
      <c r="AH824" s="89"/>
      <c r="AI824" s="89"/>
      <c r="AJ824" s="89"/>
      <c r="AK824" s="62"/>
      <c r="AL824" s="86"/>
      <c r="AM824" s="91"/>
      <c r="AN824" s="89"/>
      <c r="AO824" s="89"/>
      <c r="AP824" s="89"/>
      <c r="AQ824" s="89"/>
      <c r="AR824" s="91"/>
      <c r="AS824" s="91"/>
      <c r="AT824" s="94"/>
      <c r="AU824" s="91"/>
      <c r="AV824" s="91"/>
      <c r="AW824" s="123"/>
      <c r="AX824" s="62"/>
      <c r="AY824" s="62"/>
      <c r="AZ824" s="89"/>
      <c r="BA824" s="89"/>
      <c r="BB824" s="124"/>
      <c r="BC824" s="62"/>
      <c r="BD824" s="62"/>
      <c r="BE824" s="61"/>
      <c r="BF824" s="61"/>
      <c r="BG824" s="46"/>
      <c r="BH824" s="46"/>
      <c r="BI824" s="46"/>
      <c r="BJ824" s="46"/>
      <c r="BK824" s="46"/>
      <c r="BL824" s="46"/>
      <c r="CC824" s="42"/>
      <c r="CF824" s="60"/>
      <c r="CI824" s="91"/>
      <c r="CJ824" s="47"/>
      <c r="CK824" s="34"/>
      <c r="CL824" s="63"/>
      <c r="DV824" s="64"/>
    </row>
    <row r="825" spans="2:126" s="135" customFormat="1">
      <c r="B825" s="75"/>
      <c r="C825" s="75"/>
      <c r="D825" s="75"/>
      <c r="E825" s="75"/>
      <c r="F825" s="75"/>
      <c r="G825" s="75"/>
      <c r="J825" s="200"/>
      <c r="K825" s="200"/>
      <c r="L825" s="62"/>
      <c r="M825" s="62"/>
      <c r="N825" s="62"/>
      <c r="O825" s="62"/>
      <c r="P825" s="62"/>
      <c r="Q825" s="62"/>
      <c r="R825" s="62"/>
      <c r="S825" s="62"/>
      <c r="T825" s="62"/>
      <c r="U825" s="209"/>
      <c r="V825" s="209"/>
      <c r="W825" s="209"/>
      <c r="X825" s="209"/>
      <c r="Y825" s="209"/>
      <c r="Z825" s="209"/>
      <c r="AA825" s="209"/>
      <c r="AB825" s="86"/>
      <c r="AC825" s="86"/>
      <c r="AD825" s="86"/>
      <c r="AE825" s="86"/>
      <c r="AF825" s="86"/>
      <c r="AG825" s="62"/>
      <c r="AH825" s="89"/>
      <c r="AI825" s="89"/>
      <c r="AJ825" s="89"/>
      <c r="AK825" s="62"/>
      <c r="AL825" s="86"/>
      <c r="AM825" s="91"/>
      <c r="AN825" s="89"/>
      <c r="AO825" s="89"/>
      <c r="AP825" s="89"/>
      <c r="AQ825" s="89"/>
      <c r="AR825" s="91"/>
      <c r="AS825" s="91"/>
      <c r="AT825" s="94"/>
      <c r="AU825" s="91"/>
      <c r="AV825" s="91"/>
      <c r="AW825" s="123"/>
      <c r="AX825" s="62"/>
      <c r="AY825" s="62"/>
      <c r="AZ825" s="89"/>
      <c r="BA825" s="89"/>
      <c r="BB825" s="124"/>
      <c r="BC825" s="62"/>
      <c r="BD825" s="62"/>
      <c r="BE825" s="61"/>
      <c r="BF825" s="61"/>
      <c r="BG825" s="46"/>
      <c r="BH825" s="46"/>
      <c r="BI825" s="46"/>
      <c r="BJ825" s="46"/>
      <c r="BK825" s="46"/>
      <c r="BL825" s="46"/>
      <c r="CC825" s="42"/>
      <c r="CF825" s="60"/>
      <c r="CI825" s="91"/>
      <c r="CJ825" s="47"/>
      <c r="CK825" s="34"/>
      <c r="CL825" s="63"/>
      <c r="DV825" s="64"/>
    </row>
    <row r="826" spans="2:126" s="135" customFormat="1">
      <c r="B826" s="75"/>
      <c r="C826" s="75"/>
      <c r="D826" s="75"/>
      <c r="E826" s="75"/>
      <c r="F826" s="75"/>
      <c r="G826" s="75"/>
      <c r="J826" s="200"/>
      <c r="K826" s="200"/>
      <c r="L826" s="62"/>
      <c r="M826" s="62"/>
      <c r="N826" s="62"/>
      <c r="O826" s="62"/>
      <c r="P826" s="62"/>
      <c r="Q826" s="62"/>
      <c r="R826" s="62"/>
      <c r="S826" s="62"/>
      <c r="T826" s="62"/>
      <c r="U826" s="209"/>
      <c r="V826" s="209"/>
      <c r="W826" s="209"/>
      <c r="X826" s="209"/>
      <c r="Y826" s="209"/>
      <c r="Z826" s="209"/>
      <c r="AA826" s="209"/>
      <c r="AB826" s="86"/>
      <c r="AC826" s="86"/>
      <c r="AD826" s="86"/>
      <c r="AE826" s="86"/>
      <c r="AF826" s="86"/>
      <c r="AG826" s="62"/>
      <c r="AH826" s="89"/>
      <c r="AI826" s="89"/>
      <c r="AJ826" s="89"/>
      <c r="AK826" s="62"/>
      <c r="AL826" s="86"/>
      <c r="AM826" s="91"/>
      <c r="AN826" s="89"/>
      <c r="AO826" s="89"/>
      <c r="AP826" s="89"/>
      <c r="AQ826" s="89"/>
      <c r="AR826" s="91"/>
      <c r="AS826" s="91"/>
      <c r="AT826" s="94"/>
      <c r="AU826" s="91"/>
      <c r="AV826" s="91"/>
      <c r="AW826" s="123"/>
      <c r="AX826" s="62"/>
      <c r="AY826" s="62"/>
      <c r="AZ826" s="89"/>
      <c r="BA826" s="89"/>
      <c r="BB826" s="124"/>
      <c r="BC826" s="62"/>
      <c r="BD826" s="62"/>
      <c r="BE826" s="61"/>
      <c r="BF826" s="61"/>
      <c r="BG826" s="46"/>
      <c r="BH826" s="46"/>
      <c r="BI826" s="46"/>
      <c r="BJ826" s="46"/>
      <c r="BK826" s="46"/>
      <c r="BL826" s="46"/>
      <c r="CC826" s="42"/>
      <c r="CF826" s="60"/>
      <c r="CI826" s="91"/>
      <c r="CJ826" s="47"/>
      <c r="CK826" s="34"/>
      <c r="CL826" s="63"/>
      <c r="DV826" s="64"/>
    </row>
    <row r="827" spans="2:126" s="135" customFormat="1">
      <c r="B827" s="75"/>
      <c r="C827" s="75"/>
      <c r="D827" s="75"/>
      <c r="E827" s="75"/>
      <c r="F827" s="75"/>
      <c r="G827" s="75"/>
      <c r="J827" s="200"/>
      <c r="K827" s="200"/>
      <c r="L827" s="62"/>
      <c r="M827" s="62"/>
      <c r="N827" s="62"/>
      <c r="O827" s="62"/>
      <c r="P827" s="62"/>
      <c r="Q827" s="62"/>
      <c r="R827" s="62"/>
      <c r="S827" s="62"/>
      <c r="T827" s="62"/>
      <c r="U827" s="209"/>
      <c r="V827" s="209"/>
      <c r="W827" s="209"/>
      <c r="X827" s="209"/>
      <c r="Y827" s="209"/>
      <c r="Z827" s="209"/>
      <c r="AA827" s="209"/>
      <c r="AB827" s="86"/>
      <c r="AC827" s="86"/>
      <c r="AD827" s="86"/>
      <c r="AE827" s="86"/>
      <c r="AF827" s="86"/>
      <c r="AG827" s="62"/>
      <c r="AH827" s="89"/>
      <c r="AI827" s="89"/>
      <c r="AJ827" s="89"/>
      <c r="AK827" s="62"/>
      <c r="AL827" s="86"/>
      <c r="AM827" s="91"/>
      <c r="AN827" s="89"/>
      <c r="AO827" s="89"/>
      <c r="AP827" s="89"/>
      <c r="AQ827" s="89"/>
      <c r="AR827" s="91"/>
      <c r="AS827" s="91"/>
      <c r="AT827" s="94"/>
      <c r="AU827" s="91"/>
      <c r="AV827" s="91"/>
      <c r="AW827" s="123"/>
      <c r="AX827" s="62"/>
      <c r="AY827" s="62"/>
      <c r="AZ827" s="89"/>
      <c r="BA827" s="89"/>
      <c r="BB827" s="124"/>
      <c r="BC827" s="62"/>
      <c r="BD827" s="62"/>
      <c r="BE827" s="61"/>
      <c r="BF827" s="61"/>
      <c r="BG827" s="46"/>
      <c r="BH827" s="46"/>
      <c r="BI827" s="46"/>
      <c r="BJ827" s="46"/>
      <c r="BK827" s="46"/>
      <c r="BL827" s="46"/>
      <c r="CC827" s="42"/>
      <c r="CF827" s="60"/>
      <c r="CI827" s="91"/>
      <c r="CJ827" s="47"/>
      <c r="CK827" s="34"/>
      <c r="CL827" s="63"/>
      <c r="DV827" s="64"/>
    </row>
    <row r="828" spans="2:126" s="135" customFormat="1">
      <c r="B828" s="75"/>
      <c r="C828" s="75"/>
      <c r="D828" s="75"/>
      <c r="E828" s="75"/>
      <c r="F828" s="75"/>
      <c r="G828" s="75"/>
      <c r="J828" s="200"/>
      <c r="K828" s="200"/>
      <c r="L828" s="62"/>
      <c r="M828" s="62"/>
      <c r="N828" s="62"/>
      <c r="O828" s="62"/>
      <c r="P828" s="62"/>
      <c r="Q828" s="62"/>
      <c r="R828" s="62"/>
      <c r="S828" s="62"/>
      <c r="T828" s="62"/>
      <c r="U828" s="209"/>
      <c r="V828" s="209"/>
      <c r="W828" s="209"/>
      <c r="X828" s="209"/>
      <c r="Y828" s="209"/>
      <c r="Z828" s="209"/>
      <c r="AA828" s="209"/>
      <c r="AB828" s="86"/>
      <c r="AC828" s="86"/>
      <c r="AD828" s="86"/>
      <c r="AE828" s="86"/>
      <c r="AF828" s="86"/>
      <c r="AG828" s="62"/>
      <c r="AH828" s="89"/>
      <c r="AI828" s="89"/>
      <c r="AJ828" s="89"/>
      <c r="AK828" s="62"/>
      <c r="AL828" s="86"/>
      <c r="AM828" s="91"/>
      <c r="AN828" s="89"/>
      <c r="AO828" s="89"/>
      <c r="AP828" s="89"/>
      <c r="AQ828" s="89"/>
      <c r="AR828" s="91"/>
      <c r="AS828" s="91"/>
      <c r="AT828" s="94"/>
      <c r="AU828" s="91"/>
      <c r="AV828" s="91"/>
      <c r="AW828" s="123"/>
      <c r="AX828" s="62"/>
      <c r="AY828" s="62"/>
      <c r="AZ828" s="89"/>
      <c r="BA828" s="89"/>
      <c r="BB828" s="124"/>
      <c r="BC828" s="62"/>
      <c r="BD828" s="62"/>
      <c r="BE828" s="61"/>
      <c r="BF828" s="61"/>
      <c r="BG828" s="46"/>
      <c r="BH828" s="46"/>
      <c r="BI828" s="46"/>
      <c r="BJ828" s="46"/>
      <c r="BK828" s="46"/>
      <c r="BL828" s="46"/>
      <c r="CC828" s="42"/>
      <c r="CF828" s="60"/>
      <c r="CI828" s="91"/>
      <c r="CJ828" s="47"/>
      <c r="CK828" s="34"/>
      <c r="CL828" s="63"/>
      <c r="DV828" s="64"/>
    </row>
    <row r="829" spans="2:126" s="135" customFormat="1">
      <c r="B829" s="75"/>
      <c r="C829" s="75"/>
      <c r="D829" s="75"/>
      <c r="E829" s="75"/>
      <c r="F829" s="75"/>
      <c r="G829" s="75"/>
      <c r="J829" s="200"/>
      <c r="K829" s="200"/>
      <c r="L829" s="62"/>
      <c r="M829" s="62"/>
      <c r="N829" s="62"/>
      <c r="O829" s="62"/>
      <c r="P829" s="62"/>
      <c r="Q829" s="62"/>
      <c r="R829" s="62"/>
      <c r="S829" s="62"/>
      <c r="T829" s="62"/>
      <c r="U829" s="209"/>
      <c r="V829" s="209"/>
      <c r="W829" s="209"/>
      <c r="X829" s="209"/>
      <c r="Y829" s="209"/>
      <c r="Z829" s="209"/>
      <c r="AA829" s="209"/>
      <c r="AB829" s="86"/>
      <c r="AC829" s="86"/>
      <c r="AD829" s="86"/>
      <c r="AE829" s="86"/>
      <c r="AF829" s="86"/>
      <c r="AG829" s="62"/>
      <c r="AH829" s="89"/>
      <c r="AI829" s="89"/>
      <c r="AJ829" s="89"/>
      <c r="AK829" s="62"/>
      <c r="AL829" s="86"/>
      <c r="AM829" s="91"/>
      <c r="AN829" s="89"/>
      <c r="AO829" s="89"/>
      <c r="AP829" s="89"/>
      <c r="AQ829" s="89"/>
      <c r="AR829" s="91"/>
      <c r="AS829" s="91"/>
      <c r="AT829" s="94"/>
      <c r="AU829" s="91"/>
      <c r="AV829" s="91"/>
      <c r="AW829" s="123"/>
      <c r="AX829" s="62"/>
      <c r="AY829" s="62"/>
      <c r="AZ829" s="89"/>
      <c r="BA829" s="89"/>
      <c r="BB829" s="124"/>
      <c r="BC829" s="62"/>
      <c r="BD829" s="62"/>
      <c r="BE829" s="61"/>
      <c r="BF829" s="61"/>
      <c r="BG829" s="46"/>
      <c r="BH829" s="46"/>
      <c r="BI829" s="46"/>
      <c r="BJ829" s="46"/>
      <c r="BK829" s="46"/>
      <c r="BL829" s="46"/>
      <c r="CC829" s="42"/>
      <c r="CF829" s="60"/>
      <c r="CI829" s="91"/>
      <c r="CJ829" s="47"/>
      <c r="CK829" s="34"/>
      <c r="CL829" s="63"/>
      <c r="DV829" s="64"/>
    </row>
    <row r="830" spans="2:126" s="135" customFormat="1">
      <c r="B830" s="75"/>
      <c r="C830" s="75"/>
      <c r="D830" s="75"/>
      <c r="E830" s="75"/>
      <c r="F830" s="75"/>
      <c r="G830" s="75"/>
      <c r="J830" s="200"/>
      <c r="K830" s="200"/>
      <c r="L830" s="62"/>
      <c r="M830" s="62"/>
      <c r="N830" s="62"/>
      <c r="O830" s="62"/>
      <c r="P830" s="62"/>
      <c r="Q830" s="62"/>
      <c r="R830" s="62"/>
      <c r="S830" s="62"/>
      <c r="T830" s="62"/>
      <c r="U830" s="209"/>
      <c r="V830" s="209"/>
      <c r="W830" s="209"/>
      <c r="X830" s="209"/>
      <c r="Y830" s="209"/>
      <c r="Z830" s="209"/>
      <c r="AA830" s="209"/>
      <c r="AB830" s="86"/>
      <c r="AC830" s="86"/>
      <c r="AD830" s="86"/>
      <c r="AE830" s="86"/>
      <c r="AF830" s="86"/>
      <c r="AG830" s="62"/>
      <c r="AH830" s="89"/>
      <c r="AI830" s="89"/>
      <c r="AJ830" s="89"/>
      <c r="AK830" s="62"/>
      <c r="AL830" s="86"/>
      <c r="AM830" s="91"/>
      <c r="AN830" s="89"/>
      <c r="AO830" s="89"/>
      <c r="AP830" s="89"/>
      <c r="AQ830" s="89"/>
      <c r="AR830" s="91"/>
      <c r="AS830" s="91"/>
      <c r="AT830" s="94"/>
      <c r="AU830" s="91"/>
      <c r="AV830" s="91"/>
      <c r="AW830" s="123"/>
      <c r="AX830" s="62"/>
      <c r="AY830" s="62"/>
      <c r="AZ830" s="89"/>
      <c r="BA830" s="89"/>
      <c r="BB830" s="124"/>
      <c r="BC830" s="62"/>
      <c r="BD830" s="62"/>
      <c r="BE830" s="61"/>
      <c r="BF830" s="61"/>
      <c r="BG830" s="46"/>
      <c r="BH830" s="46"/>
      <c r="BI830" s="46"/>
      <c r="BJ830" s="46"/>
      <c r="BK830" s="46"/>
      <c r="BL830" s="46"/>
      <c r="CC830" s="42"/>
      <c r="CF830" s="60"/>
      <c r="CI830" s="91"/>
      <c r="CJ830" s="47"/>
      <c r="CK830" s="34"/>
      <c r="CL830" s="63"/>
      <c r="DV830" s="64"/>
    </row>
    <row r="831" spans="2:126" s="135" customFormat="1">
      <c r="B831" s="75"/>
      <c r="C831" s="75"/>
      <c r="D831" s="75"/>
      <c r="E831" s="75"/>
      <c r="F831" s="75"/>
      <c r="G831" s="75"/>
      <c r="J831" s="200"/>
      <c r="K831" s="200"/>
      <c r="L831" s="62"/>
      <c r="M831" s="62"/>
      <c r="N831" s="62"/>
      <c r="O831" s="62"/>
      <c r="P831" s="62"/>
      <c r="Q831" s="62"/>
      <c r="R831" s="62"/>
      <c r="S831" s="62"/>
      <c r="T831" s="62"/>
      <c r="U831" s="209"/>
      <c r="V831" s="209"/>
      <c r="W831" s="209"/>
      <c r="X831" s="209"/>
      <c r="Y831" s="209"/>
      <c r="Z831" s="209"/>
      <c r="AA831" s="209"/>
      <c r="AB831" s="86"/>
      <c r="AC831" s="86"/>
      <c r="AD831" s="86"/>
      <c r="AE831" s="86"/>
      <c r="AF831" s="86"/>
      <c r="AG831" s="62"/>
      <c r="AH831" s="89"/>
      <c r="AI831" s="89"/>
      <c r="AJ831" s="89"/>
      <c r="AK831" s="62"/>
      <c r="AL831" s="86"/>
      <c r="AM831" s="91"/>
      <c r="AN831" s="89"/>
      <c r="AO831" s="89"/>
      <c r="AP831" s="89"/>
      <c r="AQ831" s="89"/>
      <c r="AR831" s="91"/>
      <c r="AS831" s="91"/>
      <c r="AT831" s="94"/>
      <c r="AU831" s="91"/>
      <c r="AV831" s="91"/>
      <c r="AW831" s="123"/>
      <c r="AX831" s="62"/>
      <c r="AY831" s="62"/>
      <c r="AZ831" s="89"/>
      <c r="BA831" s="89"/>
      <c r="BB831" s="124"/>
      <c r="BC831" s="62"/>
      <c r="BD831" s="62"/>
      <c r="BE831" s="61"/>
      <c r="BF831" s="61"/>
      <c r="BG831" s="46"/>
      <c r="BH831" s="46"/>
      <c r="BI831" s="46"/>
      <c r="BJ831" s="46"/>
      <c r="BK831" s="46"/>
      <c r="BL831" s="46"/>
      <c r="CC831" s="42"/>
      <c r="CF831" s="60"/>
      <c r="CI831" s="91"/>
      <c r="CJ831" s="47"/>
      <c r="CK831" s="34"/>
      <c r="CL831" s="63"/>
      <c r="DV831" s="64"/>
    </row>
    <row r="832" spans="2:126" s="135" customFormat="1">
      <c r="B832" s="75"/>
      <c r="C832" s="75"/>
      <c r="D832" s="75"/>
      <c r="E832" s="75"/>
      <c r="F832" s="75"/>
      <c r="G832" s="75"/>
      <c r="J832" s="200"/>
      <c r="K832" s="200"/>
      <c r="L832" s="62"/>
      <c r="M832" s="62"/>
      <c r="N832" s="62"/>
      <c r="O832" s="62"/>
      <c r="P832" s="62"/>
      <c r="Q832" s="62"/>
      <c r="R832" s="62"/>
      <c r="S832" s="62"/>
      <c r="T832" s="62"/>
      <c r="U832" s="209"/>
      <c r="V832" s="209"/>
      <c r="W832" s="209"/>
      <c r="X832" s="209"/>
      <c r="Y832" s="209"/>
      <c r="Z832" s="209"/>
      <c r="AA832" s="209"/>
      <c r="AB832" s="86"/>
      <c r="AC832" s="86"/>
      <c r="AD832" s="86"/>
      <c r="AE832" s="86"/>
      <c r="AF832" s="86"/>
      <c r="AG832" s="62"/>
      <c r="AH832" s="89"/>
      <c r="AI832" s="89"/>
      <c r="AJ832" s="89"/>
      <c r="AK832" s="62"/>
      <c r="AL832" s="86"/>
      <c r="AM832" s="91"/>
      <c r="AN832" s="89"/>
      <c r="AO832" s="89"/>
      <c r="AP832" s="89"/>
      <c r="AQ832" s="89"/>
      <c r="AR832" s="91"/>
      <c r="AS832" s="91"/>
      <c r="AT832" s="94"/>
      <c r="AU832" s="91"/>
      <c r="AV832" s="91"/>
      <c r="AW832" s="123"/>
      <c r="AX832" s="62"/>
      <c r="AY832" s="62"/>
      <c r="AZ832" s="89"/>
      <c r="BA832" s="89"/>
      <c r="BB832" s="124"/>
      <c r="BC832" s="62"/>
      <c r="BD832" s="62"/>
      <c r="BE832" s="61"/>
      <c r="BF832" s="61"/>
      <c r="BG832" s="46"/>
      <c r="BH832" s="46"/>
      <c r="BI832" s="46"/>
      <c r="BJ832" s="46"/>
      <c r="BK832" s="46"/>
      <c r="BL832" s="46"/>
      <c r="CC832" s="42"/>
      <c r="CF832" s="60"/>
      <c r="CI832" s="91"/>
      <c r="CJ832" s="47"/>
      <c r="CK832" s="34"/>
      <c r="CL832" s="63"/>
      <c r="DV832" s="64"/>
    </row>
    <row r="833" spans="2:126" s="135" customFormat="1">
      <c r="B833" s="75"/>
      <c r="C833" s="75"/>
      <c r="D833" s="75"/>
      <c r="E833" s="75"/>
      <c r="F833" s="75"/>
      <c r="G833" s="75"/>
      <c r="J833" s="200"/>
      <c r="K833" s="200"/>
      <c r="L833" s="62"/>
      <c r="M833" s="62"/>
      <c r="N833" s="62"/>
      <c r="O833" s="62"/>
      <c r="P833" s="62"/>
      <c r="Q833" s="62"/>
      <c r="R833" s="62"/>
      <c r="S833" s="62"/>
      <c r="T833" s="62"/>
      <c r="U833" s="209"/>
      <c r="V833" s="209"/>
      <c r="W833" s="209"/>
      <c r="X833" s="209"/>
      <c r="Y833" s="209"/>
      <c r="Z833" s="209"/>
      <c r="AA833" s="209"/>
      <c r="AB833" s="86"/>
      <c r="AC833" s="86"/>
      <c r="AD833" s="86"/>
      <c r="AE833" s="86"/>
      <c r="AF833" s="86"/>
      <c r="AG833" s="62"/>
      <c r="AH833" s="89"/>
      <c r="AI833" s="89"/>
      <c r="AJ833" s="89"/>
      <c r="AK833" s="62"/>
      <c r="AL833" s="86"/>
      <c r="AM833" s="91"/>
      <c r="AN833" s="89"/>
      <c r="AO833" s="89"/>
      <c r="AP833" s="89"/>
      <c r="AQ833" s="89"/>
      <c r="AR833" s="91"/>
      <c r="AS833" s="91"/>
      <c r="AT833" s="94"/>
      <c r="AU833" s="91"/>
      <c r="AV833" s="91"/>
      <c r="AW833" s="123"/>
      <c r="AX833" s="62"/>
      <c r="AY833" s="62"/>
      <c r="AZ833" s="89"/>
      <c r="BA833" s="89"/>
      <c r="BB833" s="124"/>
      <c r="BC833" s="62"/>
      <c r="BD833" s="62"/>
      <c r="BE833" s="61"/>
      <c r="BF833" s="61"/>
      <c r="BG833" s="46"/>
      <c r="BH833" s="46"/>
      <c r="BI833" s="46"/>
      <c r="BJ833" s="46"/>
      <c r="BK833" s="46"/>
      <c r="BL833" s="46"/>
      <c r="CC833" s="42"/>
      <c r="CF833" s="60"/>
      <c r="CI833" s="91"/>
      <c r="CJ833" s="47"/>
      <c r="CK833" s="34"/>
      <c r="CL833" s="63"/>
      <c r="DV833" s="64"/>
    </row>
    <row r="834" spans="2:126" s="135" customFormat="1">
      <c r="B834" s="75"/>
      <c r="C834" s="75"/>
      <c r="D834" s="75"/>
      <c r="E834" s="75"/>
      <c r="F834" s="75"/>
      <c r="G834" s="75"/>
      <c r="J834" s="200"/>
      <c r="K834" s="200"/>
      <c r="L834" s="62"/>
      <c r="M834" s="62"/>
      <c r="N834" s="62"/>
      <c r="O834" s="62"/>
      <c r="P834" s="62"/>
      <c r="Q834" s="62"/>
      <c r="R834" s="62"/>
      <c r="S834" s="62"/>
      <c r="T834" s="62"/>
      <c r="U834" s="209"/>
      <c r="V834" s="209"/>
      <c r="W834" s="209"/>
      <c r="X834" s="209"/>
      <c r="Y834" s="209"/>
      <c r="Z834" s="209"/>
      <c r="AA834" s="209"/>
      <c r="AB834" s="86"/>
      <c r="AC834" s="86"/>
      <c r="AD834" s="86"/>
      <c r="AE834" s="86"/>
      <c r="AF834" s="86"/>
      <c r="AG834" s="62"/>
      <c r="AH834" s="89"/>
      <c r="AI834" s="89"/>
      <c r="AJ834" s="89"/>
      <c r="AK834" s="62"/>
      <c r="AL834" s="86"/>
      <c r="AM834" s="91"/>
      <c r="AN834" s="89"/>
      <c r="AO834" s="89"/>
      <c r="AP834" s="89"/>
      <c r="AQ834" s="89"/>
      <c r="AR834" s="91"/>
      <c r="AS834" s="91"/>
      <c r="AT834" s="94"/>
      <c r="AU834" s="91"/>
      <c r="AV834" s="91"/>
      <c r="AW834" s="123"/>
      <c r="AX834" s="62"/>
      <c r="AY834" s="62"/>
      <c r="AZ834" s="89"/>
      <c r="BA834" s="89"/>
      <c r="BB834" s="124"/>
      <c r="BC834" s="62"/>
      <c r="BD834" s="62"/>
      <c r="BE834" s="61"/>
      <c r="BF834" s="61"/>
      <c r="BG834" s="46"/>
      <c r="BH834" s="46"/>
      <c r="BI834" s="46"/>
      <c r="BJ834" s="46"/>
      <c r="BK834" s="46"/>
      <c r="BL834" s="46"/>
      <c r="CC834" s="42"/>
      <c r="CF834" s="60"/>
      <c r="CI834" s="91"/>
      <c r="CJ834" s="47"/>
      <c r="CK834" s="34"/>
      <c r="CL834" s="63"/>
      <c r="DV834" s="64"/>
    </row>
    <row r="835" spans="2:126" s="135" customFormat="1">
      <c r="B835" s="75"/>
      <c r="C835" s="75"/>
      <c r="D835" s="75"/>
      <c r="E835" s="75"/>
      <c r="F835" s="75"/>
      <c r="G835" s="75"/>
      <c r="J835" s="200"/>
      <c r="K835" s="200"/>
      <c r="L835" s="62"/>
      <c r="M835" s="62"/>
      <c r="N835" s="62"/>
      <c r="O835" s="62"/>
      <c r="P835" s="62"/>
      <c r="Q835" s="62"/>
      <c r="R835" s="62"/>
      <c r="S835" s="62"/>
      <c r="T835" s="62"/>
      <c r="U835" s="209"/>
      <c r="V835" s="209"/>
      <c r="W835" s="209"/>
      <c r="X835" s="209"/>
      <c r="Y835" s="209"/>
      <c r="Z835" s="209"/>
      <c r="AA835" s="209"/>
      <c r="AB835" s="86"/>
      <c r="AC835" s="86"/>
      <c r="AD835" s="86"/>
      <c r="AE835" s="86"/>
      <c r="AF835" s="86"/>
      <c r="AG835" s="62"/>
      <c r="AH835" s="89"/>
      <c r="AI835" s="89"/>
      <c r="AJ835" s="89"/>
      <c r="AK835" s="62"/>
      <c r="AL835" s="86"/>
      <c r="AM835" s="91"/>
      <c r="AN835" s="89"/>
      <c r="AO835" s="89"/>
      <c r="AP835" s="89"/>
      <c r="AQ835" s="89"/>
      <c r="AR835" s="91"/>
      <c r="AS835" s="91"/>
      <c r="AT835" s="94"/>
      <c r="AU835" s="91"/>
      <c r="AV835" s="91"/>
      <c r="AW835" s="123"/>
      <c r="AX835" s="62"/>
      <c r="AY835" s="62"/>
      <c r="AZ835" s="89"/>
      <c r="BA835" s="89"/>
      <c r="BB835" s="124"/>
      <c r="BC835" s="62"/>
      <c r="BD835" s="62"/>
      <c r="BE835" s="61"/>
      <c r="BF835" s="61"/>
      <c r="BG835" s="46"/>
      <c r="BH835" s="46"/>
      <c r="BI835" s="46"/>
      <c r="BJ835" s="46"/>
      <c r="BK835" s="46"/>
      <c r="BL835" s="46"/>
      <c r="CC835" s="42"/>
      <c r="CF835" s="60"/>
      <c r="CI835" s="91"/>
      <c r="CJ835" s="47"/>
      <c r="CK835" s="34"/>
      <c r="CL835" s="63"/>
      <c r="DV835" s="64"/>
    </row>
    <row r="836" spans="2:126" s="135" customFormat="1">
      <c r="B836" s="75"/>
      <c r="C836" s="75"/>
      <c r="D836" s="75"/>
      <c r="E836" s="75"/>
      <c r="F836" s="75"/>
      <c r="G836" s="75"/>
      <c r="J836" s="200"/>
      <c r="K836" s="200"/>
      <c r="L836" s="62"/>
      <c r="M836" s="62"/>
      <c r="N836" s="62"/>
      <c r="O836" s="62"/>
      <c r="P836" s="62"/>
      <c r="Q836" s="62"/>
      <c r="R836" s="62"/>
      <c r="S836" s="62"/>
      <c r="T836" s="62"/>
      <c r="U836" s="209"/>
      <c r="V836" s="209"/>
      <c r="W836" s="209"/>
      <c r="X836" s="209"/>
      <c r="Y836" s="209"/>
      <c r="Z836" s="209"/>
      <c r="AA836" s="209"/>
      <c r="AB836" s="86"/>
      <c r="AC836" s="86"/>
      <c r="AD836" s="86"/>
      <c r="AE836" s="86"/>
      <c r="AF836" s="86"/>
      <c r="AG836" s="62"/>
      <c r="AH836" s="89"/>
      <c r="AI836" s="89"/>
      <c r="AJ836" s="89"/>
      <c r="AK836" s="62"/>
      <c r="AL836" s="86"/>
      <c r="AM836" s="91"/>
      <c r="AN836" s="89"/>
      <c r="AO836" s="89"/>
      <c r="AP836" s="89"/>
      <c r="AQ836" s="89"/>
      <c r="AR836" s="91"/>
      <c r="AS836" s="91"/>
      <c r="AT836" s="94"/>
      <c r="AU836" s="91"/>
      <c r="AV836" s="91"/>
      <c r="AW836" s="123"/>
      <c r="AX836" s="62"/>
      <c r="AY836" s="62"/>
      <c r="AZ836" s="89"/>
      <c r="BA836" s="89"/>
      <c r="BB836" s="124"/>
      <c r="BC836" s="62"/>
      <c r="BD836" s="62"/>
      <c r="BE836" s="61"/>
      <c r="BF836" s="61"/>
      <c r="BG836" s="46"/>
      <c r="BH836" s="46"/>
      <c r="BI836" s="46"/>
      <c r="BJ836" s="46"/>
      <c r="BK836" s="46"/>
      <c r="BL836" s="46"/>
      <c r="CC836" s="42"/>
      <c r="CF836" s="60"/>
      <c r="CI836" s="91"/>
      <c r="CJ836" s="47"/>
      <c r="CK836" s="34"/>
      <c r="CL836" s="63"/>
      <c r="DV836" s="64"/>
    </row>
    <row r="837" spans="2:126" s="135" customFormat="1">
      <c r="B837" s="75"/>
      <c r="C837" s="75"/>
      <c r="D837" s="75"/>
      <c r="E837" s="75"/>
      <c r="F837" s="75"/>
      <c r="G837" s="75"/>
      <c r="J837" s="200"/>
      <c r="K837" s="200"/>
      <c r="L837" s="62"/>
      <c r="M837" s="62"/>
      <c r="N837" s="62"/>
      <c r="O837" s="62"/>
      <c r="P837" s="62"/>
      <c r="Q837" s="62"/>
      <c r="R837" s="62"/>
      <c r="S837" s="62"/>
      <c r="T837" s="62"/>
      <c r="U837" s="209"/>
      <c r="V837" s="209"/>
      <c r="W837" s="209"/>
      <c r="X837" s="209"/>
      <c r="Y837" s="209"/>
      <c r="Z837" s="209"/>
      <c r="AA837" s="209"/>
      <c r="AB837" s="86"/>
      <c r="AC837" s="86"/>
      <c r="AD837" s="86"/>
      <c r="AE837" s="86"/>
      <c r="AF837" s="86"/>
      <c r="AG837" s="62"/>
      <c r="AH837" s="89"/>
      <c r="AI837" s="89"/>
      <c r="AJ837" s="89"/>
      <c r="AK837" s="62"/>
      <c r="AL837" s="86"/>
      <c r="AM837" s="91"/>
      <c r="AN837" s="89"/>
      <c r="AO837" s="89"/>
      <c r="AP837" s="89"/>
      <c r="AQ837" s="89"/>
      <c r="AR837" s="91"/>
      <c r="AS837" s="91"/>
      <c r="AT837" s="94"/>
      <c r="AU837" s="91"/>
      <c r="AV837" s="91"/>
      <c r="AW837" s="123"/>
      <c r="AX837" s="62"/>
      <c r="AY837" s="62"/>
      <c r="AZ837" s="89"/>
      <c r="BA837" s="89"/>
      <c r="BB837" s="124"/>
      <c r="BC837" s="62"/>
      <c r="BD837" s="62"/>
      <c r="BE837" s="61"/>
      <c r="BF837" s="61"/>
      <c r="BG837" s="46"/>
      <c r="BH837" s="46"/>
      <c r="BI837" s="46"/>
      <c r="BJ837" s="46"/>
      <c r="BK837" s="46"/>
      <c r="BL837" s="46"/>
      <c r="CC837" s="42"/>
      <c r="CF837" s="60"/>
      <c r="CI837" s="91"/>
      <c r="CJ837" s="47"/>
      <c r="CK837" s="34"/>
      <c r="CL837" s="63"/>
      <c r="DV837" s="64"/>
    </row>
    <row r="838" spans="2:126" s="135" customFormat="1">
      <c r="B838" s="75"/>
      <c r="C838" s="75"/>
      <c r="D838" s="75"/>
      <c r="E838" s="75"/>
      <c r="F838" s="75"/>
      <c r="G838" s="75"/>
      <c r="J838" s="200"/>
      <c r="K838" s="200"/>
      <c r="L838" s="62"/>
      <c r="M838" s="62"/>
      <c r="N838" s="62"/>
      <c r="O838" s="62"/>
      <c r="P838" s="62"/>
      <c r="Q838" s="62"/>
      <c r="R838" s="62"/>
      <c r="S838" s="62"/>
      <c r="T838" s="62"/>
      <c r="U838" s="209"/>
      <c r="V838" s="209"/>
      <c r="W838" s="209"/>
      <c r="X838" s="209"/>
      <c r="Y838" s="209"/>
      <c r="Z838" s="209"/>
      <c r="AA838" s="209"/>
      <c r="AB838" s="86"/>
      <c r="AC838" s="86"/>
      <c r="AD838" s="86"/>
      <c r="AE838" s="86"/>
      <c r="AF838" s="86"/>
      <c r="AG838" s="62"/>
      <c r="AH838" s="89"/>
      <c r="AI838" s="89"/>
      <c r="AJ838" s="89"/>
      <c r="AK838" s="62"/>
      <c r="AL838" s="86"/>
      <c r="AM838" s="91"/>
      <c r="AN838" s="89"/>
      <c r="AO838" s="89"/>
      <c r="AP838" s="89"/>
      <c r="AQ838" s="89"/>
      <c r="AR838" s="91"/>
      <c r="AS838" s="91"/>
      <c r="AT838" s="94"/>
      <c r="AU838" s="91"/>
      <c r="AV838" s="91"/>
      <c r="AW838" s="123"/>
      <c r="AX838" s="62"/>
      <c r="AY838" s="62"/>
      <c r="AZ838" s="89"/>
      <c r="BA838" s="89"/>
      <c r="BB838" s="124"/>
      <c r="BC838" s="62"/>
      <c r="BD838" s="62"/>
      <c r="BE838" s="61"/>
      <c r="BF838" s="61"/>
      <c r="BG838" s="46"/>
      <c r="BH838" s="46"/>
      <c r="BI838" s="46"/>
      <c r="BJ838" s="46"/>
      <c r="BK838" s="46"/>
      <c r="BL838" s="46"/>
      <c r="CC838" s="42"/>
      <c r="CF838" s="60"/>
      <c r="CI838" s="91"/>
      <c r="CJ838" s="47"/>
      <c r="CK838" s="34"/>
      <c r="CL838" s="63"/>
      <c r="DV838" s="64"/>
    </row>
    <row r="839" spans="2:126" s="135" customFormat="1">
      <c r="B839" s="75"/>
      <c r="C839" s="75"/>
      <c r="D839" s="75"/>
      <c r="E839" s="75"/>
      <c r="F839" s="75"/>
      <c r="G839" s="75"/>
      <c r="J839" s="200"/>
      <c r="K839" s="200"/>
      <c r="L839" s="62"/>
      <c r="M839" s="62"/>
      <c r="N839" s="62"/>
      <c r="O839" s="62"/>
      <c r="P839" s="62"/>
      <c r="Q839" s="62"/>
      <c r="R839" s="62"/>
      <c r="S839" s="62"/>
      <c r="T839" s="62"/>
      <c r="U839" s="209"/>
      <c r="V839" s="209"/>
      <c r="W839" s="209"/>
      <c r="X839" s="209"/>
      <c r="Y839" s="209"/>
      <c r="Z839" s="209"/>
      <c r="AA839" s="209"/>
      <c r="AB839" s="86"/>
      <c r="AC839" s="86"/>
      <c r="AD839" s="86"/>
      <c r="AE839" s="86"/>
      <c r="AF839" s="86"/>
      <c r="AG839" s="62"/>
      <c r="AH839" s="89"/>
      <c r="AI839" s="89"/>
      <c r="AJ839" s="89"/>
      <c r="AK839" s="62"/>
      <c r="AL839" s="86"/>
      <c r="AM839" s="91"/>
      <c r="AN839" s="89"/>
      <c r="AO839" s="89"/>
      <c r="AP839" s="89"/>
      <c r="AQ839" s="89"/>
      <c r="AR839" s="91"/>
      <c r="AS839" s="91"/>
      <c r="AT839" s="94"/>
      <c r="AU839" s="91"/>
      <c r="AV839" s="91"/>
      <c r="AW839" s="123"/>
      <c r="AX839" s="62"/>
      <c r="AY839" s="62"/>
      <c r="AZ839" s="89"/>
      <c r="BA839" s="89"/>
      <c r="BB839" s="124"/>
      <c r="BC839" s="62"/>
      <c r="BD839" s="62"/>
      <c r="BE839" s="61"/>
      <c r="BF839" s="61"/>
      <c r="BG839" s="46"/>
      <c r="BH839" s="46"/>
      <c r="BI839" s="46"/>
      <c r="BJ839" s="46"/>
      <c r="BK839" s="46"/>
      <c r="BL839" s="46"/>
      <c r="CC839" s="42"/>
      <c r="CF839" s="60"/>
      <c r="CI839" s="91"/>
      <c r="CJ839" s="47"/>
      <c r="CK839" s="34"/>
      <c r="CL839" s="63"/>
      <c r="DV839" s="64"/>
    </row>
    <row r="840" spans="2:126" s="135" customFormat="1">
      <c r="B840" s="75"/>
      <c r="C840" s="75"/>
      <c r="D840" s="75"/>
      <c r="E840" s="75"/>
      <c r="F840" s="75"/>
      <c r="G840" s="75"/>
      <c r="J840" s="200"/>
      <c r="K840" s="200"/>
      <c r="L840" s="62"/>
      <c r="M840" s="62"/>
      <c r="N840" s="62"/>
      <c r="O840" s="62"/>
      <c r="P840" s="62"/>
      <c r="Q840" s="62"/>
      <c r="R840" s="62"/>
      <c r="S840" s="62"/>
      <c r="T840" s="62"/>
      <c r="U840" s="209"/>
      <c r="V840" s="209"/>
      <c r="W840" s="209"/>
      <c r="X840" s="209"/>
      <c r="Y840" s="209"/>
      <c r="Z840" s="209"/>
      <c r="AA840" s="209"/>
      <c r="AB840" s="86"/>
      <c r="AC840" s="86"/>
      <c r="AD840" s="86"/>
      <c r="AE840" s="86"/>
      <c r="AF840" s="86"/>
      <c r="AG840" s="62"/>
      <c r="AH840" s="89"/>
      <c r="AI840" s="89"/>
      <c r="AJ840" s="89"/>
      <c r="AK840" s="62"/>
      <c r="AL840" s="86"/>
      <c r="AM840" s="91"/>
      <c r="AN840" s="89"/>
      <c r="AO840" s="89"/>
      <c r="AP840" s="89"/>
      <c r="AQ840" s="89"/>
      <c r="AR840" s="91"/>
      <c r="AS840" s="91"/>
      <c r="AT840" s="94"/>
      <c r="AU840" s="91"/>
      <c r="AV840" s="91"/>
      <c r="AW840" s="123"/>
      <c r="AX840" s="62"/>
      <c r="AY840" s="62"/>
      <c r="AZ840" s="89"/>
      <c r="BA840" s="89"/>
      <c r="BB840" s="124"/>
      <c r="BC840" s="62"/>
      <c r="BD840" s="62"/>
      <c r="BE840" s="61"/>
      <c r="BF840" s="61"/>
      <c r="BG840" s="46"/>
      <c r="BH840" s="46"/>
      <c r="BI840" s="46"/>
      <c r="BJ840" s="46"/>
      <c r="BK840" s="46"/>
      <c r="BL840" s="46"/>
      <c r="CC840" s="42"/>
      <c r="CF840" s="60"/>
      <c r="CI840" s="91"/>
      <c r="CJ840" s="47"/>
      <c r="CK840" s="34"/>
      <c r="CL840" s="63"/>
      <c r="DV840" s="64"/>
    </row>
    <row r="841" spans="2:126" s="135" customFormat="1">
      <c r="B841" s="75"/>
      <c r="C841" s="75"/>
      <c r="D841" s="75"/>
      <c r="E841" s="75"/>
      <c r="F841" s="75"/>
      <c r="G841" s="75"/>
      <c r="J841" s="200"/>
      <c r="K841" s="200"/>
      <c r="L841" s="62"/>
      <c r="M841" s="62"/>
      <c r="N841" s="62"/>
      <c r="O841" s="62"/>
      <c r="P841" s="62"/>
      <c r="Q841" s="62"/>
      <c r="R841" s="62"/>
      <c r="S841" s="62"/>
      <c r="T841" s="62"/>
      <c r="U841" s="209"/>
      <c r="V841" s="209"/>
      <c r="W841" s="209"/>
      <c r="X841" s="209"/>
      <c r="Y841" s="209"/>
      <c r="Z841" s="209"/>
      <c r="AA841" s="209"/>
      <c r="AB841" s="86"/>
      <c r="AC841" s="86"/>
      <c r="AD841" s="86"/>
      <c r="AE841" s="86"/>
      <c r="AF841" s="86"/>
      <c r="AG841" s="62"/>
      <c r="AH841" s="89"/>
      <c r="AI841" s="89"/>
      <c r="AJ841" s="89"/>
      <c r="AK841" s="62"/>
      <c r="AL841" s="86"/>
      <c r="AM841" s="91"/>
      <c r="AN841" s="89"/>
      <c r="AO841" s="89"/>
      <c r="AP841" s="89"/>
      <c r="AQ841" s="89"/>
      <c r="AR841" s="91"/>
      <c r="AS841" s="91"/>
      <c r="AT841" s="94"/>
      <c r="AU841" s="91"/>
      <c r="AV841" s="91"/>
      <c r="AW841" s="123"/>
      <c r="AX841" s="62"/>
      <c r="AY841" s="62"/>
      <c r="AZ841" s="89"/>
      <c r="BA841" s="89"/>
      <c r="BB841" s="124"/>
      <c r="BC841" s="62"/>
      <c r="BD841" s="62"/>
      <c r="BE841" s="61"/>
      <c r="BF841" s="61"/>
      <c r="BG841" s="46"/>
      <c r="BH841" s="46"/>
      <c r="BI841" s="46"/>
      <c r="BJ841" s="46"/>
      <c r="BK841" s="46"/>
      <c r="BL841" s="46"/>
      <c r="CC841" s="42"/>
      <c r="CF841" s="60"/>
      <c r="CI841" s="91"/>
      <c r="CJ841" s="47"/>
      <c r="CK841" s="34"/>
      <c r="CL841" s="63"/>
      <c r="DV841" s="64"/>
    </row>
    <row r="842" spans="2:126" s="135" customFormat="1">
      <c r="B842" s="75"/>
      <c r="C842" s="75"/>
      <c r="D842" s="75"/>
      <c r="E842" s="75"/>
      <c r="F842" s="75"/>
      <c r="G842" s="75"/>
      <c r="J842" s="200"/>
      <c r="K842" s="200"/>
      <c r="L842" s="62"/>
      <c r="M842" s="62"/>
      <c r="N842" s="62"/>
      <c r="O842" s="62"/>
      <c r="P842" s="62"/>
      <c r="Q842" s="62"/>
      <c r="R842" s="62"/>
      <c r="S842" s="62"/>
      <c r="T842" s="62"/>
      <c r="U842" s="209"/>
      <c r="V842" s="209"/>
      <c r="W842" s="209"/>
      <c r="X842" s="209"/>
      <c r="Y842" s="209"/>
      <c r="Z842" s="209"/>
      <c r="AA842" s="209"/>
      <c r="AB842" s="86"/>
      <c r="AC842" s="86"/>
      <c r="AD842" s="86"/>
      <c r="AE842" s="86"/>
      <c r="AF842" s="86"/>
      <c r="AG842" s="62"/>
      <c r="AH842" s="89"/>
      <c r="AI842" s="89"/>
      <c r="AJ842" s="89"/>
      <c r="AK842" s="62"/>
      <c r="AL842" s="86"/>
      <c r="AM842" s="91"/>
      <c r="AN842" s="89"/>
      <c r="AO842" s="89"/>
      <c r="AP842" s="89"/>
      <c r="AQ842" s="89"/>
      <c r="AR842" s="91"/>
      <c r="AS842" s="91"/>
      <c r="AT842" s="94"/>
      <c r="AU842" s="91"/>
      <c r="AV842" s="91"/>
      <c r="AW842" s="123"/>
      <c r="AX842" s="62"/>
      <c r="AY842" s="62"/>
      <c r="AZ842" s="89"/>
      <c r="BA842" s="89"/>
      <c r="BB842" s="124"/>
      <c r="BC842" s="62"/>
      <c r="BD842" s="62"/>
      <c r="BE842" s="61"/>
      <c r="BF842" s="61"/>
      <c r="BG842" s="46"/>
      <c r="BH842" s="46"/>
      <c r="BI842" s="46"/>
      <c r="BJ842" s="46"/>
      <c r="BK842" s="46"/>
      <c r="BL842" s="46"/>
      <c r="CC842" s="42"/>
      <c r="CF842" s="60"/>
      <c r="CI842" s="91"/>
      <c r="CJ842" s="47"/>
      <c r="CK842" s="34"/>
      <c r="CL842" s="63"/>
      <c r="DV842" s="64"/>
    </row>
    <row r="843" spans="2:126" s="135" customFormat="1">
      <c r="B843" s="75"/>
      <c r="C843" s="75"/>
      <c r="D843" s="75"/>
      <c r="E843" s="75"/>
      <c r="F843" s="75"/>
      <c r="G843" s="75"/>
      <c r="J843" s="200"/>
      <c r="K843" s="200"/>
      <c r="L843" s="62"/>
      <c r="M843" s="62"/>
      <c r="N843" s="62"/>
      <c r="O843" s="62"/>
      <c r="P843" s="62"/>
      <c r="Q843" s="62"/>
      <c r="R843" s="62"/>
      <c r="S843" s="62"/>
      <c r="T843" s="62"/>
      <c r="U843" s="209"/>
      <c r="V843" s="209"/>
      <c r="W843" s="209"/>
      <c r="X843" s="209"/>
      <c r="Y843" s="209"/>
      <c r="Z843" s="209"/>
      <c r="AA843" s="209"/>
      <c r="AB843" s="86"/>
      <c r="AC843" s="86"/>
      <c r="AD843" s="86"/>
      <c r="AE843" s="86"/>
      <c r="AF843" s="86"/>
      <c r="AG843" s="62"/>
      <c r="AH843" s="89"/>
      <c r="AI843" s="89"/>
      <c r="AJ843" s="89"/>
      <c r="AK843" s="62"/>
      <c r="AL843" s="86"/>
      <c r="AM843" s="91"/>
      <c r="AN843" s="89"/>
      <c r="AO843" s="89"/>
      <c r="AP843" s="89"/>
      <c r="AQ843" s="89"/>
      <c r="AR843" s="91"/>
      <c r="AS843" s="91"/>
      <c r="AT843" s="94"/>
      <c r="AU843" s="91"/>
      <c r="AV843" s="91"/>
      <c r="AW843" s="123"/>
      <c r="AX843" s="62"/>
      <c r="AY843" s="62"/>
      <c r="AZ843" s="89"/>
      <c r="BA843" s="89"/>
      <c r="BB843" s="124"/>
      <c r="BC843" s="62"/>
      <c r="BD843" s="62"/>
      <c r="BE843" s="61"/>
      <c r="BF843" s="61"/>
      <c r="BG843" s="46"/>
      <c r="BH843" s="46"/>
      <c r="BI843" s="46"/>
      <c r="BJ843" s="46"/>
      <c r="BK843" s="46"/>
      <c r="BL843" s="46"/>
      <c r="CC843" s="42"/>
      <c r="CF843" s="60"/>
      <c r="CI843" s="91"/>
      <c r="CJ843" s="47"/>
      <c r="CK843" s="34"/>
      <c r="CL843" s="63"/>
      <c r="DV843" s="64"/>
    </row>
    <row r="844" spans="2:126" s="135" customFormat="1">
      <c r="B844" s="75"/>
      <c r="C844" s="75"/>
      <c r="D844" s="75"/>
      <c r="E844" s="75"/>
      <c r="F844" s="75"/>
      <c r="G844" s="75"/>
      <c r="J844" s="200"/>
      <c r="K844" s="200"/>
      <c r="L844" s="62"/>
      <c r="M844" s="62"/>
      <c r="N844" s="62"/>
      <c r="O844" s="62"/>
      <c r="P844" s="62"/>
      <c r="Q844" s="62"/>
      <c r="R844" s="62"/>
      <c r="S844" s="62"/>
      <c r="T844" s="62"/>
      <c r="U844" s="209"/>
      <c r="V844" s="209"/>
      <c r="W844" s="209"/>
      <c r="X844" s="209"/>
      <c r="Y844" s="209"/>
      <c r="Z844" s="209"/>
      <c r="AA844" s="209"/>
      <c r="AB844" s="86"/>
      <c r="AC844" s="86"/>
      <c r="AD844" s="86"/>
      <c r="AE844" s="86"/>
      <c r="AF844" s="86"/>
      <c r="AG844" s="62"/>
      <c r="AH844" s="89"/>
      <c r="AI844" s="89"/>
      <c r="AJ844" s="89"/>
      <c r="AK844" s="62"/>
      <c r="AL844" s="86"/>
      <c r="AM844" s="91"/>
      <c r="AN844" s="89"/>
      <c r="AO844" s="89"/>
      <c r="AP844" s="89"/>
      <c r="AQ844" s="89"/>
      <c r="AR844" s="91"/>
      <c r="AS844" s="91"/>
      <c r="AT844" s="94"/>
      <c r="AU844" s="91"/>
      <c r="AV844" s="91"/>
      <c r="AW844" s="123"/>
      <c r="AX844" s="62"/>
      <c r="AY844" s="62"/>
      <c r="AZ844" s="89"/>
      <c r="BA844" s="89"/>
      <c r="BB844" s="124"/>
      <c r="BC844" s="62"/>
      <c r="BD844" s="62"/>
      <c r="BE844" s="61"/>
      <c r="BF844" s="61"/>
      <c r="BG844" s="46"/>
      <c r="BH844" s="46"/>
      <c r="BI844" s="46"/>
      <c r="BJ844" s="46"/>
      <c r="BK844" s="46"/>
      <c r="BL844" s="46"/>
      <c r="CC844" s="42"/>
      <c r="CF844" s="60"/>
      <c r="CI844" s="91"/>
      <c r="CJ844" s="47"/>
      <c r="CK844" s="34"/>
      <c r="CL844" s="63"/>
      <c r="DV844" s="64"/>
    </row>
    <row r="845" spans="2:126" s="135" customFormat="1">
      <c r="B845" s="75"/>
      <c r="C845" s="75"/>
      <c r="D845" s="75"/>
      <c r="E845" s="75"/>
      <c r="F845" s="75"/>
      <c r="G845" s="75"/>
      <c r="J845" s="200"/>
      <c r="K845" s="200"/>
      <c r="L845" s="62"/>
      <c r="M845" s="62"/>
      <c r="N845" s="62"/>
      <c r="O845" s="62"/>
      <c r="P845" s="62"/>
      <c r="Q845" s="62"/>
      <c r="R845" s="62"/>
      <c r="S845" s="62"/>
      <c r="T845" s="62"/>
      <c r="U845" s="209"/>
      <c r="V845" s="209"/>
      <c r="W845" s="209"/>
      <c r="X845" s="209"/>
      <c r="Y845" s="209"/>
      <c r="Z845" s="209"/>
      <c r="AA845" s="209"/>
      <c r="AB845" s="86"/>
      <c r="AC845" s="86"/>
      <c r="AD845" s="86"/>
      <c r="AE845" s="86"/>
      <c r="AF845" s="86"/>
      <c r="AG845" s="62"/>
      <c r="AH845" s="89"/>
      <c r="AI845" s="89"/>
      <c r="AJ845" s="89"/>
      <c r="AK845" s="62"/>
      <c r="AL845" s="86"/>
      <c r="AM845" s="91"/>
      <c r="AN845" s="89"/>
      <c r="AO845" s="89"/>
      <c r="AP845" s="89"/>
      <c r="AQ845" s="89"/>
      <c r="AR845" s="91"/>
      <c r="AS845" s="91"/>
      <c r="AT845" s="94"/>
      <c r="AU845" s="91"/>
      <c r="AV845" s="91"/>
      <c r="AW845" s="123"/>
      <c r="AX845" s="62"/>
      <c r="AY845" s="62"/>
      <c r="AZ845" s="89"/>
      <c r="BA845" s="89"/>
      <c r="BB845" s="124"/>
      <c r="BC845" s="62"/>
      <c r="BD845" s="62"/>
      <c r="BE845" s="61"/>
      <c r="BF845" s="61"/>
      <c r="BG845" s="46"/>
      <c r="BH845" s="46"/>
      <c r="BI845" s="46"/>
      <c r="BJ845" s="46"/>
      <c r="BK845" s="46"/>
      <c r="BL845" s="46"/>
      <c r="CC845" s="42"/>
      <c r="CF845" s="60"/>
      <c r="CI845" s="91"/>
      <c r="CJ845" s="47"/>
      <c r="CK845" s="34"/>
      <c r="CL845" s="63"/>
      <c r="DV845" s="64"/>
    </row>
    <row r="846" spans="2:126" s="135" customFormat="1">
      <c r="B846" s="75"/>
      <c r="C846" s="75"/>
      <c r="D846" s="75"/>
      <c r="E846" s="75"/>
      <c r="F846" s="75"/>
      <c r="G846" s="75"/>
      <c r="J846" s="200"/>
      <c r="K846" s="200"/>
      <c r="L846" s="62"/>
      <c r="M846" s="62"/>
      <c r="N846" s="62"/>
      <c r="O846" s="62"/>
      <c r="P846" s="62"/>
      <c r="Q846" s="62"/>
      <c r="R846" s="62"/>
      <c r="S846" s="62"/>
      <c r="T846" s="62"/>
      <c r="U846" s="209"/>
      <c r="V846" s="209"/>
      <c r="W846" s="209"/>
      <c r="X846" s="209"/>
      <c r="Y846" s="209"/>
      <c r="Z846" s="209"/>
      <c r="AA846" s="209"/>
      <c r="AB846" s="86"/>
      <c r="AC846" s="86"/>
      <c r="AD846" s="86"/>
      <c r="AE846" s="86"/>
      <c r="AF846" s="86"/>
      <c r="AG846" s="62"/>
      <c r="AH846" s="89"/>
      <c r="AI846" s="89"/>
      <c r="AJ846" s="89"/>
      <c r="AK846" s="62"/>
      <c r="AL846" s="86"/>
      <c r="AM846" s="91"/>
      <c r="AN846" s="89"/>
      <c r="AO846" s="89"/>
      <c r="AP846" s="89"/>
      <c r="AQ846" s="89"/>
      <c r="AR846" s="91"/>
      <c r="AS846" s="91"/>
      <c r="AT846" s="94"/>
      <c r="AU846" s="91"/>
      <c r="AV846" s="91"/>
      <c r="AW846" s="123"/>
      <c r="AX846" s="62"/>
      <c r="AY846" s="62"/>
      <c r="AZ846" s="89"/>
      <c r="BA846" s="89"/>
      <c r="BB846" s="124"/>
      <c r="BC846" s="62"/>
      <c r="BD846" s="62"/>
      <c r="BE846" s="61"/>
      <c r="BF846" s="61"/>
      <c r="BG846" s="46"/>
      <c r="BH846" s="46"/>
      <c r="BI846" s="46"/>
      <c r="BJ846" s="46"/>
      <c r="BK846" s="46"/>
      <c r="BL846" s="46"/>
      <c r="CC846" s="42"/>
      <c r="CF846" s="60"/>
      <c r="CI846" s="91"/>
      <c r="CJ846" s="47"/>
      <c r="CK846" s="34"/>
      <c r="CL846" s="63"/>
      <c r="DV846" s="64"/>
    </row>
    <row r="847" spans="2:126" s="135" customFormat="1">
      <c r="B847" s="75"/>
      <c r="C847" s="75"/>
      <c r="D847" s="75"/>
      <c r="E847" s="75"/>
      <c r="F847" s="75"/>
      <c r="G847" s="75"/>
      <c r="J847" s="200"/>
      <c r="K847" s="200"/>
      <c r="L847" s="62"/>
      <c r="M847" s="62"/>
      <c r="N847" s="62"/>
      <c r="O847" s="62"/>
      <c r="P847" s="62"/>
      <c r="Q847" s="62"/>
      <c r="R847" s="62"/>
      <c r="S847" s="62"/>
      <c r="T847" s="62"/>
      <c r="U847" s="209"/>
      <c r="V847" s="209"/>
      <c r="W847" s="209"/>
      <c r="X847" s="209"/>
      <c r="Y847" s="209"/>
      <c r="Z847" s="209"/>
      <c r="AA847" s="209"/>
      <c r="AB847" s="86"/>
      <c r="AC847" s="86"/>
      <c r="AD847" s="86"/>
      <c r="AE847" s="86"/>
      <c r="AF847" s="86"/>
      <c r="AG847" s="62"/>
      <c r="AH847" s="89"/>
      <c r="AI847" s="89"/>
      <c r="AJ847" s="89"/>
      <c r="AK847" s="62"/>
      <c r="AL847" s="86"/>
      <c r="AM847" s="91"/>
      <c r="AN847" s="89"/>
      <c r="AO847" s="89"/>
      <c r="AP847" s="89"/>
      <c r="AQ847" s="89"/>
      <c r="AR847" s="91"/>
      <c r="AS847" s="91"/>
      <c r="AT847" s="94"/>
      <c r="AU847" s="91"/>
      <c r="AV847" s="91"/>
      <c r="AW847" s="123"/>
      <c r="AX847" s="62"/>
      <c r="AY847" s="62"/>
      <c r="AZ847" s="89"/>
      <c r="BA847" s="89"/>
      <c r="BB847" s="124"/>
      <c r="BC847" s="62"/>
      <c r="BD847" s="62"/>
      <c r="BE847" s="61"/>
      <c r="BF847" s="61"/>
      <c r="BG847" s="46"/>
      <c r="BH847" s="46"/>
      <c r="BI847" s="46"/>
      <c r="BJ847" s="46"/>
      <c r="BK847" s="46"/>
      <c r="BL847" s="46"/>
      <c r="CC847" s="42"/>
      <c r="CF847" s="60"/>
      <c r="CI847" s="91"/>
      <c r="CJ847" s="47"/>
      <c r="CK847" s="34"/>
      <c r="CL847" s="63"/>
      <c r="DV847" s="64"/>
    </row>
    <row r="848" spans="2:126" s="135" customFormat="1">
      <c r="B848" s="75"/>
      <c r="C848" s="75"/>
      <c r="D848" s="75"/>
      <c r="E848" s="75"/>
      <c r="F848" s="75"/>
      <c r="G848" s="75"/>
      <c r="J848" s="200"/>
      <c r="K848" s="200"/>
      <c r="L848" s="62"/>
      <c r="M848" s="62"/>
      <c r="N848" s="62"/>
      <c r="O848" s="62"/>
      <c r="P848" s="62"/>
      <c r="Q848" s="62"/>
      <c r="R848" s="62"/>
      <c r="S848" s="62"/>
      <c r="T848" s="62"/>
      <c r="U848" s="209"/>
      <c r="V848" s="209"/>
      <c r="W848" s="209"/>
      <c r="X848" s="209"/>
      <c r="Y848" s="209"/>
      <c r="Z848" s="209"/>
      <c r="AA848" s="209"/>
      <c r="AB848" s="86"/>
      <c r="AC848" s="86"/>
      <c r="AD848" s="86"/>
      <c r="AE848" s="86"/>
      <c r="AF848" s="86"/>
      <c r="AG848" s="62"/>
      <c r="AH848" s="89"/>
      <c r="AI848" s="89"/>
      <c r="AJ848" s="89"/>
      <c r="AK848" s="62"/>
      <c r="AL848" s="86"/>
      <c r="AM848" s="91"/>
      <c r="AN848" s="89"/>
      <c r="AO848" s="89"/>
      <c r="AP848" s="89"/>
      <c r="AQ848" s="89"/>
      <c r="AR848" s="91"/>
      <c r="AS848" s="91"/>
      <c r="AT848" s="94"/>
      <c r="AU848" s="91"/>
      <c r="AV848" s="91"/>
      <c r="AW848" s="123"/>
      <c r="AX848" s="62"/>
      <c r="AY848" s="62"/>
      <c r="AZ848" s="89"/>
      <c r="BA848" s="89"/>
      <c r="BB848" s="124"/>
      <c r="BC848" s="62"/>
      <c r="BD848" s="62"/>
      <c r="BE848" s="61"/>
      <c r="BF848" s="61"/>
      <c r="BG848" s="46"/>
      <c r="BH848" s="46"/>
      <c r="BI848" s="46"/>
      <c r="BJ848" s="46"/>
      <c r="BK848" s="46"/>
      <c r="BL848" s="46"/>
      <c r="CC848" s="42"/>
      <c r="CF848" s="60"/>
      <c r="CI848" s="91"/>
      <c r="CJ848" s="47"/>
      <c r="CK848" s="34"/>
      <c r="CL848" s="63"/>
      <c r="DV848" s="64"/>
    </row>
    <row r="849" spans="2:126" s="135" customFormat="1">
      <c r="B849" s="75"/>
      <c r="C849" s="75"/>
      <c r="D849" s="75"/>
      <c r="E849" s="75"/>
      <c r="F849" s="75"/>
      <c r="G849" s="75"/>
      <c r="J849" s="200"/>
      <c r="K849" s="200"/>
      <c r="L849" s="62"/>
      <c r="M849" s="62"/>
      <c r="N849" s="62"/>
      <c r="O849" s="62"/>
      <c r="P849" s="62"/>
      <c r="Q849" s="62"/>
      <c r="R849" s="62"/>
      <c r="S849" s="62"/>
      <c r="T849" s="62"/>
      <c r="U849" s="209"/>
      <c r="V849" s="209"/>
      <c r="W849" s="209"/>
      <c r="X849" s="209"/>
      <c r="Y849" s="209"/>
      <c r="Z849" s="209"/>
      <c r="AA849" s="209"/>
      <c r="AB849" s="86"/>
      <c r="AC849" s="86"/>
      <c r="AD849" s="86"/>
      <c r="AE849" s="86"/>
      <c r="AF849" s="86"/>
      <c r="AG849" s="62"/>
      <c r="AH849" s="89"/>
      <c r="AI849" s="89"/>
      <c r="AJ849" s="89"/>
      <c r="AK849" s="62"/>
      <c r="AL849" s="86"/>
      <c r="AM849" s="91"/>
      <c r="AN849" s="89"/>
      <c r="AO849" s="89"/>
      <c r="AP849" s="89"/>
      <c r="AQ849" s="89"/>
      <c r="AR849" s="91"/>
      <c r="AS849" s="91"/>
      <c r="AT849" s="94"/>
      <c r="AU849" s="91"/>
      <c r="AV849" s="91"/>
      <c r="AW849" s="123"/>
      <c r="AX849" s="62"/>
      <c r="AY849" s="62"/>
      <c r="AZ849" s="89"/>
      <c r="BA849" s="89"/>
      <c r="BB849" s="124"/>
      <c r="BC849" s="62"/>
      <c r="BD849" s="62"/>
      <c r="BE849" s="61"/>
      <c r="BF849" s="61"/>
      <c r="BG849" s="46"/>
      <c r="BH849" s="46"/>
      <c r="BI849" s="46"/>
      <c r="BJ849" s="46"/>
      <c r="BK849" s="46"/>
      <c r="BL849" s="46"/>
      <c r="CC849" s="42"/>
      <c r="CF849" s="60"/>
      <c r="CI849" s="91"/>
      <c r="CJ849" s="47"/>
      <c r="CK849" s="34"/>
      <c r="CL849" s="63"/>
      <c r="DV849" s="64"/>
    </row>
    <row r="850" spans="2:126" s="135" customFormat="1">
      <c r="B850" s="75"/>
      <c r="C850" s="75"/>
      <c r="D850" s="75"/>
      <c r="E850" s="75"/>
      <c r="F850" s="75"/>
      <c r="G850" s="75"/>
      <c r="J850" s="200"/>
      <c r="K850" s="200"/>
      <c r="L850" s="62"/>
      <c r="M850" s="62"/>
      <c r="N850" s="62"/>
      <c r="O850" s="62"/>
      <c r="P850" s="62"/>
      <c r="Q850" s="62"/>
      <c r="R850" s="62"/>
      <c r="S850" s="62"/>
      <c r="T850" s="62"/>
      <c r="U850" s="209"/>
      <c r="V850" s="209"/>
      <c r="W850" s="209"/>
      <c r="X850" s="209"/>
      <c r="Y850" s="209"/>
      <c r="Z850" s="209"/>
      <c r="AA850" s="209"/>
      <c r="AB850" s="86"/>
      <c r="AC850" s="86"/>
      <c r="AD850" s="86"/>
      <c r="AE850" s="86"/>
      <c r="AF850" s="86"/>
      <c r="AG850" s="62"/>
      <c r="AH850" s="89"/>
      <c r="AI850" s="89"/>
      <c r="AJ850" s="89"/>
      <c r="AK850" s="62"/>
      <c r="AL850" s="86"/>
      <c r="AM850" s="91"/>
      <c r="AN850" s="89"/>
      <c r="AO850" s="89"/>
      <c r="AP850" s="89"/>
      <c r="AQ850" s="89"/>
      <c r="AR850" s="91"/>
      <c r="AS850" s="91"/>
      <c r="AT850" s="94"/>
      <c r="AU850" s="91"/>
      <c r="AV850" s="91"/>
      <c r="AW850" s="123"/>
      <c r="AX850" s="62"/>
      <c r="AY850" s="62"/>
      <c r="AZ850" s="89"/>
      <c r="BA850" s="89"/>
      <c r="BB850" s="124"/>
      <c r="BC850" s="62"/>
      <c r="BD850" s="62"/>
      <c r="BE850" s="61"/>
      <c r="BF850" s="61"/>
      <c r="BG850" s="46"/>
      <c r="BH850" s="46"/>
      <c r="BI850" s="46"/>
      <c r="BJ850" s="46"/>
      <c r="BK850" s="46"/>
      <c r="BL850" s="46"/>
      <c r="CC850" s="42"/>
      <c r="CF850" s="60"/>
      <c r="CI850" s="91"/>
      <c r="CJ850" s="47"/>
      <c r="CK850" s="34"/>
      <c r="CL850" s="63"/>
      <c r="DV850" s="64"/>
    </row>
    <row r="851" spans="2:126" s="135" customFormat="1">
      <c r="B851" s="75"/>
      <c r="C851" s="75"/>
      <c r="D851" s="75"/>
      <c r="E851" s="75"/>
      <c r="F851" s="75"/>
      <c r="G851" s="75"/>
      <c r="J851" s="200"/>
      <c r="K851" s="200"/>
      <c r="L851" s="62"/>
      <c r="M851" s="62"/>
      <c r="N851" s="62"/>
      <c r="O851" s="62"/>
      <c r="P851" s="62"/>
      <c r="Q851" s="62"/>
      <c r="R851" s="62"/>
      <c r="S851" s="62"/>
      <c r="T851" s="62"/>
      <c r="U851" s="209"/>
      <c r="V851" s="209"/>
      <c r="W851" s="209"/>
      <c r="X851" s="209"/>
      <c r="Y851" s="209"/>
      <c r="Z851" s="209"/>
      <c r="AA851" s="209"/>
      <c r="AB851" s="86"/>
      <c r="AC851" s="86"/>
      <c r="AD851" s="86"/>
      <c r="AE851" s="86"/>
      <c r="AF851" s="86"/>
      <c r="AG851" s="62"/>
      <c r="AH851" s="89"/>
      <c r="AI851" s="89"/>
      <c r="AJ851" s="89"/>
      <c r="AK851" s="62"/>
      <c r="AL851" s="86"/>
      <c r="AM851" s="91"/>
      <c r="AN851" s="89"/>
      <c r="AO851" s="89"/>
      <c r="AP851" s="89"/>
      <c r="AQ851" s="89"/>
      <c r="AR851" s="91"/>
      <c r="AS851" s="91"/>
      <c r="AT851" s="94"/>
      <c r="AU851" s="91"/>
      <c r="AV851" s="91"/>
      <c r="AW851" s="123"/>
      <c r="AX851" s="62"/>
      <c r="AY851" s="62"/>
      <c r="AZ851" s="89"/>
      <c r="BA851" s="89"/>
      <c r="BB851" s="124"/>
      <c r="BC851" s="62"/>
      <c r="BD851" s="62"/>
      <c r="BE851" s="61"/>
      <c r="BF851" s="61"/>
      <c r="BG851" s="46"/>
      <c r="BH851" s="46"/>
      <c r="BI851" s="46"/>
      <c r="BJ851" s="46"/>
      <c r="BK851" s="46"/>
      <c r="BL851" s="46"/>
      <c r="CC851" s="42"/>
      <c r="CF851" s="60"/>
      <c r="CI851" s="91"/>
      <c r="CJ851" s="47"/>
      <c r="CK851" s="34"/>
      <c r="CL851" s="63"/>
      <c r="DV851" s="64"/>
    </row>
    <row r="852" spans="2:126" s="135" customFormat="1">
      <c r="B852" s="75"/>
      <c r="C852" s="75"/>
      <c r="D852" s="75"/>
      <c r="E852" s="75"/>
      <c r="F852" s="75"/>
      <c r="G852" s="75"/>
      <c r="J852" s="200"/>
      <c r="K852" s="200"/>
      <c r="L852" s="62"/>
      <c r="M852" s="62"/>
      <c r="N852" s="62"/>
      <c r="O852" s="62"/>
      <c r="P852" s="62"/>
      <c r="Q852" s="62"/>
      <c r="R852" s="62"/>
      <c r="S852" s="62"/>
      <c r="T852" s="62"/>
      <c r="U852" s="209"/>
      <c r="V852" s="209"/>
      <c r="W852" s="209"/>
      <c r="X852" s="209"/>
      <c r="Y852" s="209"/>
      <c r="Z852" s="209"/>
      <c r="AA852" s="209"/>
      <c r="AB852" s="86"/>
      <c r="AC852" s="86"/>
      <c r="AD852" s="86"/>
      <c r="AE852" s="86"/>
      <c r="AF852" s="86"/>
      <c r="AG852" s="62"/>
      <c r="AH852" s="89"/>
      <c r="AI852" s="89"/>
      <c r="AJ852" s="89"/>
      <c r="AK852" s="62"/>
      <c r="AL852" s="86"/>
      <c r="AM852" s="91"/>
      <c r="AN852" s="89"/>
      <c r="AO852" s="89"/>
      <c r="AP852" s="89"/>
      <c r="AQ852" s="89"/>
      <c r="AR852" s="91"/>
      <c r="AS852" s="91"/>
      <c r="AT852" s="94"/>
      <c r="AU852" s="91"/>
      <c r="AV852" s="91"/>
      <c r="AW852" s="123"/>
      <c r="AX852" s="62"/>
      <c r="AY852" s="62"/>
      <c r="AZ852" s="89"/>
      <c r="BA852" s="89"/>
      <c r="BB852" s="124"/>
      <c r="BC852" s="62"/>
      <c r="BD852" s="62"/>
      <c r="BE852" s="61"/>
      <c r="BF852" s="61"/>
      <c r="BG852" s="46"/>
      <c r="BH852" s="46"/>
      <c r="BI852" s="46"/>
      <c r="BJ852" s="46"/>
      <c r="BK852" s="46"/>
      <c r="BL852" s="46"/>
      <c r="CC852" s="42"/>
      <c r="CF852" s="60"/>
      <c r="CI852" s="91"/>
      <c r="CJ852" s="47"/>
      <c r="CK852" s="34"/>
      <c r="CL852" s="63"/>
      <c r="DV852" s="64"/>
    </row>
    <row r="853" spans="2:126" s="135" customFormat="1">
      <c r="B853" s="75"/>
      <c r="C853" s="75"/>
      <c r="D853" s="75"/>
      <c r="E853" s="75"/>
      <c r="F853" s="75"/>
      <c r="G853" s="75"/>
      <c r="J853" s="200"/>
      <c r="K853" s="200"/>
      <c r="L853" s="62"/>
      <c r="M853" s="62"/>
      <c r="N853" s="62"/>
      <c r="O853" s="62"/>
      <c r="P853" s="62"/>
      <c r="Q853" s="62"/>
      <c r="R853" s="62"/>
      <c r="S853" s="62"/>
      <c r="T853" s="62"/>
      <c r="U853" s="209"/>
      <c r="V853" s="209"/>
      <c r="W853" s="209"/>
      <c r="X853" s="209"/>
      <c r="Y853" s="209"/>
      <c r="Z853" s="209"/>
      <c r="AA853" s="209"/>
      <c r="AB853" s="86"/>
      <c r="AC853" s="86"/>
      <c r="AD853" s="86"/>
      <c r="AE853" s="86"/>
      <c r="AF853" s="86"/>
      <c r="AG853" s="62"/>
      <c r="AH853" s="89"/>
      <c r="AI853" s="89"/>
      <c r="AJ853" s="89"/>
      <c r="AK853" s="62"/>
      <c r="AL853" s="86"/>
      <c r="AM853" s="91"/>
      <c r="AN853" s="89"/>
      <c r="AO853" s="89"/>
      <c r="AP853" s="89"/>
      <c r="AQ853" s="89"/>
      <c r="AR853" s="91"/>
      <c r="AS853" s="91"/>
      <c r="AT853" s="94"/>
      <c r="AU853" s="91"/>
      <c r="AV853" s="91"/>
      <c r="AW853" s="123"/>
      <c r="AX853" s="62"/>
      <c r="AY853" s="62"/>
      <c r="AZ853" s="89"/>
      <c r="BA853" s="89"/>
      <c r="BB853" s="124"/>
      <c r="BC853" s="62"/>
      <c r="BD853" s="62"/>
      <c r="BE853" s="61"/>
      <c r="BF853" s="61"/>
      <c r="BG853" s="46"/>
      <c r="BH853" s="46"/>
      <c r="BI853" s="46"/>
      <c r="BJ853" s="46"/>
      <c r="BK853" s="46"/>
      <c r="BL853" s="46"/>
      <c r="CC853" s="42"/>
      <c r="CF853" s="60"/>
      <c r="CI853" s="91"/>
      <c r="CJ853" s="47"/>
      <c r="CK853" s="34"/>
      <c r="CL853" s="63"/>
      <c r="DV853" s="64"/>
    </row>
    <row r="854" spans="2:126" s="135" customFormat="1">
      <c r="B854" s="75"/>
      <c r="C854" s="75"/>
      <c r="D854" s="75"/>
      <c r="E854" s="75"/>
      <c r="F854" s="75"/>
      <c r="G854" s="75"/>
      <c r="J854" s="200"/>
      <c r="K854" s="200"/>
      <c r="L854" s="62"/>
      <c r="M854" s="62"/>
      <c r="N854" s="62"/>
      <c r="O854" s="62"/>
      <c r="P854" s="62"/>
      <c r="Q854" s="62"/>
      <c r="R854" s="62"/>
      <c r="S854" s="62"/>
      <c r="T854" s="62"/>
      <c r="U854" s="209"/>
      <c r="V854" s="209"/>
      <c r="W854" s="209"/>
      <c r="X854" s="209"/>
      <c r="Y854" s="209"/>
      <c r="Z854" s="209"/>
      <c r="AA854" s="209"/>
      <c r="AB854" s="86"/>
      <c r="AC854" s="86"/>
      <c r="AD854" s="86"/>
      <c r="AE854" s="86"/>
      <c r="AF854" s="86"/>
      <c r="AG854" s="62"/>
      <c r="AH854" s="89"/>
      <c r="AI854" s="89"/>
      <c r="AJ854" s="89"/>
      <c r="AK854" s="62"/>
      <c r="AL854" s="86"/>
      <c r="AM854" s="91"/>
      <c r="AN854" s="89"/>
      <c r="AO854" s="89"/>
      <c r="AP854" s="89"/>
      <c r="AQ854" s="89"/>
      <c r="AR854" s="91"/>
      <c r="AS854" s="91"/>
      <c r="AT854" s="94"/>
      <c r="AU854" s="91"/>
      <c r="AV854" s="91"/>
      <c r="AW854" s="123"/>
      <c r="AX854" s="62"/>
      <c r="AY854" s="62"/>
      <c r="AZ854" s="89"/>
      <c r="BA854" s="89"/>
      <c r="BB854" s="124"/>
      <c r="BC854" s="62"/>
      <c r="BD854" s="62"/>
      <c r="BE854" s="61"/>
      <c r="BF854" s="61"/>
      <c r="BG854" s="46"/>
      <c r="BH854" s="46"/>
      <c r="BI854" s="46"/>
      <c r="BJ854" s="46"/>
      <c r="BK854" s="46"/>
      <c r="BL854" s="46"/>
      <c r="CC854" s="42"/>
      <c r="CF854" s="60"/>
      <c r="CI854" s="91"/>
      <c r="CJ854" s="47"/>
      <c r="CK854" s="34"/>
      <c r="CL854" s="63"/>
      <c r="DV854" s="64"/>
    </row>
    <row r="855" spans="2:126" s="135" customFormat="1">
      <c r="B855" s="75"/>
      <c r="C855" s="75"/>
      <c r="D855" s="75"/>
      <c r="E855" s="75"/>
      <c r="F855" s="75"/>
      <c r="G855" s="75"/>
      <c r="J855" s="200"/>
      <c r="K855" s="200"/>
      <c r="L855" s="62"/>
      <c r="M855" s="62"/>
      <c r="N855" s="62"/>
      <c r="O855" s="62"/>
      <c r="P855" s="62"/>
      <c r="Q855" s="62"/>
      <c r="R855" s="62"/>
      <c r="S855" s="62"/>
      <c r="T855" s="62"/>
      <c r="U855" s="209"/>
      <c r="V855" s="209"/>
      <c r="W855" s="209"/>
      <c r="X855" s="209"/>
      <c r="Y855" s="209"/>
      <c r="Z855" s="209"/>
      <c r="AA855" s="209"/>
      <c r="AB855" s="86"/>
      <c r="AC855" s="86"/>
      <c r="AD855" s="86"/>
      <c r="AE855" s="86"/>
      <c r="AF855" s="86"/>
      <c r="AG855" s="62"/>
      <c r="AH855" s="89"/>
      <c r="AI855" s="89"/>
      <c r="AJ855" s="89"/>
      <c r="AK855" s="62"/>
      <c r="AL855" s="86"/>
      <c r="AM855" s="91"/>
      <c r="AN855" s="89"/>
      <c r="AO855" s="89"/>
      <c r="AP855" s="89"/>
      <c r="AQ855" s="89"/>
      <c r="AR855" s="91"/>
      <c r="AS855" s="91"/>
      <c r="AT855" s="94"/>
      <c r="AU855" s="91"/>
      <c r="AV855" s="91"/>
      <c r="AW855" s="123"/>
      <c r="AX855" s="62"/>
      <c r="AY855" s="62"/>
      <c r="AZ855" s="89"/>
      <c r="BA855" s="89"/>
      <c r="BB855" s="124"/>
      <c r="BC855" s="62"/>
      <c r="BD855" s="62"/>
      <c r="BE855" s="61"/>
      <c r="BF855" s="61"/>
      <c r="BG855" s="46"/>
      <c r="BH855" s="46"/>
      <c r="BI855" s="46"/>
      <c r="BJ855" s="46"/>
      <c r="BK855" s="46"/>
      <c r="BL855" s="46"/>
      <c r="CC855" s="42"/>
      <c r="CF855" s="60"/>
      <c r="CI855" s="91"/>
      <c r="CJ855" s="47"/>
      <c r="CK855" s="34"/>
      <c r="CL855" s="63"/>
      <c r="DV855" s="64"/>
    </row>
    <row r="856" spans="2:126" s="135" customFormat="1">
      <c r="B856" s="75"/>
      <c r="C856" s="75"/>
      <c r="D856" s="75"/>
      <c r="E856" s="75"/>
      <c r="F856" s="75"/>
      <c r="G856" s="75"/>
      <c r="J856" s="200"/>
      <c r="K856" s="200"/>
      <c r="L856" s="62"/>
      <c r="M856" s="62"/>
      <c r="N856" s="62"/>
      <c r="O856" s="62"/>
      <c r="P856" s="62"/>
      <c r="Q856" s="62"/>
      <c r="R856" s="62"/>
      <c r="S856" s="62"/>
      <c r="T856" s="62"/>
      <c r="U856" s="209"/>
      <c r="V856" s="209"/>
      <c r="W856" s="209"/>
      <c r="X856" s="209"/>
      <c r="Y856" s="209"/>
      <c r="Z856" s="209"/>
      <c r="AA856" s="209"/>
      <c r="AB856" s="86"/>
      <c r="AC856" s="86"/>
      <c r="AD856" s="86"/>
      <c r="AE856" s="86"/>
      <c r="AF856" s="86"/>
      <c r="AG856" s="62"/>
      <c r="AH856" s="89"/>
      <c r="AI856" s="89"/>
      <c r="AJ856" s="89"/>
      <c r="AK856" s="62"/>
      <c r="AL856" s="86"/>
      <c r="AM856" s="91"/>
      <c r="AN856" s="89"/>
      <c r="AO856" s="89"/>
      <c r="AP856" s="89"/>
      <c r="AQ856" s="89"/>
      <c r="AR856" s="91"/>
      <c r="AS856" s="91"/>
      <c r="AT856" s="94"/>
      <c r="AU856" s="91"/>
      <c r="AV856" s="91"/>
      <c r="AW856" s="123"/>
      <c r="AX856" s="62"/>
      <c r="AY856" s="62"/>
      <c r="AZ856" s="89"/>
      <c r="BA856" s="89"/>
      <c r="BB856" s="124"/>
      <c r="BC856" s="62"/>
      <c r="BD856" s="62"/>
      <c r="BE856" s="61"/>
      <c r="BF856" s="61"/>
      <c r="BG856" s="46"/>
      <c r="BH856" s="46"/>
      <c r="BI856" s="46"/>
      <c r="BJ856" s="46"/>
      <c r="BK856" s="46"/>
      <c r="BL856" s="46"/>
      <c r="CC856" s="42"/>
      <c r="CF856" s="60"/>
      <c r="CI856" s="91"/>
      <c r="CJ856" s="47"/>
      <c r="CK856" s="34"/>
      <c r="CL856" s="63"/>
      <c r="DV856" s="64"/>
    </row>
    <row r="857" spans="2:126" s="135" customFormat="1">
      <c r="B857" s="75"/>
      <c r="C857" s="75"/>
      <c r="D857" s="75"/>
      <c r="E857" s="75"/>
      <c r="F857" s="75"/>
      <c r="G857" s="75"/>
      <c r="J857" s="200"/>
      <c r="K857" s="200"/>
      <c r="L857" s="62"/>
      <c r="M857" s="62"/>
      <c r="N857" s="62"/>
      <c r="O857" s="62"/>
      <c r="P857" s="62"/>
      <c r="Q857" s="62"/>
      <c r="R857" s="62"/>
      <c r="S857" s="62"/>
      <c r="T857" s="62"/>
      <c r="U857" s="209"/>
      <c r="V857" s="209"/>
      <c r="W857" s="209"/>
      <c r="X857" s="209"/>
      <c r="Y857" s="209"/>
      <c r="Z857" s="209"/>
      <c r="AA857" s="209"/>
      <c r="AB857" s="86"/>
      <c r="AC857" s="86"/>
      <c r="AD857" s="86"/>
      <c r="AE857" s="86"/>
      <c r="AF857" s="86"/>
      <c r="AG857" s="62"/>
      <c r="AH857" s="89"/>
      <c r="AI857" s="89"/>
      <c r="AJ857" s="89"/>
      <c r="AK857" s="62"/>
      <c r="AL857" s="86"/>
      <c r="AM857" s="91"/>
      <c r="AN857" s="89"/>
      <c r="AO857" s="89"/>
      <c r="AP857" s="89"/>
      <c r="AQ857" s="89"/>
      <c r="AR857" s="91"/>
      <c r="AS857" s="91"/>
      <c r="AT857" s="94"/>
      <c r="AU857" s="91"/>
      <c r="AV857" s="91"/>
      <c r="AW857" s="123"/>
      <c r="AX857" s="62"/>
      <c r="AY857" s="62"/>
      <c r="AZ857" s="89"/>
      <c r="BA857" s="89"/>
      <c r="BB857" s="124"/>
      <c r="BC857" s="62"/>
      <c r="BD857" s="62"/>
      <c r="BE857" s="61"/>
      <c r="BF857" s="61"/>
      <c r="BG857" s="46"/>
      <c r="BH857" s="46"/>
      <c r="BI857" s="46"/>
      <c r="BJ857" s="46"/>
      <c r="BK857" s="46"/>
      <c r="BL857" s="46"/>
      <c r="CC857" s="42"/>
      <c r="CF857" s="60"/>
      <c r="CI857" s="91"/>
      <c r="CJ857" s="47"/>
      <c r="CK857" s="34"/>
      <c r="CL857" s="63"/>
      <c r="DV857" s="64"/>
    </row>
    <row r="858" spans="2:126" s="135" customFormat="1">
      <c r="B858" s="75"/>
      <c r="C858" s="75"/>
      <c r="D858" s="75"/>
      <c r="E858" s="75"/>
      <c r="F858" s="75"/>
      <c r="G858" s="75"/>
      <c r="J858" s="200"/>
      <c r="K858" s="200"/>
      <c r="L858" s="62"/>
      <c r="M858" s="62"/>
      <c r="N858" s="62"/>
      <c r="O858" s="62"/>
      <c r="P858" s="62"/>
      <c r="Q858" s="62"/>
      <c r="R858" s="62"/>
      <c r="S858" s="62"/>
      <c r="T858" s="62"/>
      <c r="U858" s="209"/>
      <c r="V858" s="209"/>
      <c r="W858" s="209"/>
      <c r="X858" s="209"/>
      <c r="Y858" s="209"/>
      <c r="Z858" s="209"/>
      <c r="AA858" s="209"/>
      <c r="AB858" s="86"/>
      <c r="AC858" s="86"/>
      <c r="AD858" s="86"/>
      <c r="AE858" s="86"/>
      <c r="AF858" s="86"/>
      <c r="AG858" s="62"/>
      <c r="AH858" s="89"/>
      <c r="AI858" s="89"/>
      <c r="AJ858" s="89"/>
      <c r="AK858" s="62"/>
      <c r="AL858" s="86"/>
      <c r="AM858" s="91"/>
      <c r="AN858" s="89"/>
      <c r="AO858" s="89"/>
      <c r="AP858" s="89"/>
      <c r="AQ858" s="89"/>
      <c r="AR858" s="91"/>
      <c r="AS858" s="91"/>
      <c r="AT858" s="94"/>
      <c r="AU858" s="91"/>
      <c r="AV858" s="91"/>
      <c r="AW858" s="123"/>
      <c r="AX858" s="62"/>
      <c r="AY858" s="62"/>
      <c r="AZ858" s="89"/>
      <c r="BA858" s="89"/>
      <c r="BB858" s="124"/>
      <c r="BC858" s="62"/>
      <c r="BD858" s="62"/>
      <c r="BE858" s="61"/>
      <c r="BF858" s="61"/>
      <c r="BG858" s="46"/>
      <c r="BH858" s="46"/>
      <c r="BI858" s="46"/>
      <c r="BJ858" s="46"/>
      <c r="BK858" s="46"/>
      <c r="BL858" s="46"/>
      <c r="CC858" s="42"/>
      <c r="CF858" s="60"/>
      <c r="CI858" s="91"/>
      <c r="CJ858" s="47"/>
      <c r="CK858" s="34"/>
      <c r="CL858" s="63"/>
      <c r="DV858" s="64"/>
    </row>
    <row r="859" spans="2:126" s="135" customFormat="1">
      <c r="B859" s="75"/>
      <c r="C859" s="75"/>
      <c r="D859" s="75"/>
      <c r="E859" s="75"/>
      <c r="F859" s="75"/>
      <c r="G859" s="75"/>
      <c r="J859" s="200"/>
      <c r="K859" s="200"/>
      <c r="L859" s="62"/>
      <c r="M859" s="62"/>
      <c r="N859" s="62"/>
      <c r="O859" s="62"/>
      <c r="P859" s="62"/>
      <c r="Q859" s="62"/>
      <c r="R859" s="62"/>
      <c r="S859" s="62"/>
      <c r="T859" s="62"/>
      <c r="U859" s="209"/>
      <c r="V859" s="209"/>
      <c r="W859" s="209"/>
      <c r="X859" s="209"/>
      <c r="Y859" s="209"/>
      <c r="Z859" s="209"/>
      <c r="AA859" s="209"/>
      <c r="AB859" s="86"/>
      <c r="AC859" s="86"/>
      <c r="AD859" s="86"/>
      <c r="AE859" s="86"/>
      <c r="AF859" s="86"/>
      <c r="AG859" s="62"/>
      <c r="AH859" s="89"/>
      <c r="AI859" s="89"/>
      <c r="AJ859" s="89"/>
      <c r="AK859" s="62"/>
      <c r="AL859" s="86"/>
      <c r="AM859" s="91"/>
      <c r="AN859" s="89"/>
      <c r="AO859" s="89"/>
      <c r="AP859" s="89"/>
      <c r="AQ859" s="89"/>
      <c r="AR859" s="91"/>
      <c r="AS859" s="91"/>
      <c r="AT859" s="94"/>
      <c r="AU859" s="91"/>
      <c r="AV859" s="91"/>
      <c r="AW859" s="123"/>
      <c r="AX859" s="62"/>
      <c r="AY859" s="62"/>
      <c r="AZ859" s="89"/>
      <c r="BA859" s="89"/>
      <c r="BB859" s="124"/>
      <c r="BC859" s="62"/>
      <c r="BD859" s="62"/>
      <c r="BE859" s="61"/>
      <c r="BF859" s="61"/>
      <c r="BG859" s="46"/>
      <c r="BH859" s="46"/>
      <c r="BI859" s="46"/>
      <c r="BJ859" s="46"/>
      <c r="BK859" s="46"/>
      <c r="BL859" s="46"/>
      <c r="CC859" s="42"/>
      <c r="CF859" s="60"/>
      <c r="CI859" s="91"/>
      <c r="CJ859" s="47"/>
      <c r="CK859" s="34"/>
      <c r="CL859" s="63"/>
      <c r="DV859" s="64"/>
    </row>
    <row r="860" spans="2:126" s="135" customFormat="1">
      <c r="B860" s="75"/>
      <c r="C860" s="75"/>
      <c r="D860" s="75"/>
      <c r="E860" s="75"/>
      <c r="F860" s="75"/>
      <c r="G860" s="75"/>
      <c r="J860" s="200"/>
      <c r="K860" s="200"/>
      <c r="L860" s="62"/>
      <c r="M860" s="62"/>
      <c r="N860" s="62"/>
      <c r="O860" s="62"/>
      <c r="P860" s="62"/>
      <c r="Q860" s="62"/>
      <c r="R860" s="62"/>
      <c r="S860" s="62"/>
      <c r="T860" s="62"/>
      <c r="U860" s="209"/>
      <c r="V860" s="209"/>
      <c r="W860" s="209"/>
      <c r="X860" s="209"/>
      <c r="Y860" s="209"/>
      <c r="Z860" s="209"/>
      <c r="AA860" s="209"/>
      <c r="AB860" s="86"/>
      <c r="AC860" s="86"/>
      <c r="AD860" s="86"/>
      <c r="AE860" s="86"/>
      <c r="AF860" s="86"/>
      <c r="AG860" s="62"/>
      <c r="AH860" s="89"/>
      <c r="AI860" s="89"/>
      <c r="AJ860" s="89"/>
      <c r="AK860" s="62"/>
      <c r="AL860" s="86"/>
      <c r="AM860" s="91"/>
      <c r="AN860" s="89"/>
      <c r="AO860" s="89"/>
      <c r="AP860" s="89"/>
      <c r="AQ860" s="89"/>
      <c r="AR860" s="91"/>
      <c r="AS860" s="91"/>
      <c r="AT860" s="94"/>
      <c r="AU860" s="91"/>
      <c r="AV860" s="91"/>
      <c r="AW860" s="123"/>
      <c r="AX860" s="62"/>
      <c r="AY860" s="62"/>
      <c r="AZ860" s="89"/>
      <c r="BA860" s="89"/>
      <c r="BB860" s="124"/>
      <c r="BC860" s="62"/>
      <c r="BD860" s="62"/>
      <c r="BE860" s="61"/>
      <c r="BF860" s="61"/>
      <c r="BG860" s="46"/>
      <c r="BH860" s="46"/>
      <c r="BI860" s="46"/>
      <c r="BJ860" s="46"/>
      <c r="BK860" s="46"/>
      <c r="BL860" s="46"/>
      <c r="CC860" s="42"/>
      <c r="CF860" s="60"/>
      <c r="CI860" s="91"/>
      <c r="CJ860" s="47"/>
      <c r="CK860" s="34"/>
      <c r="CL860" s="63"/>
      <c r="DV860" s="64"/>
    </row>
    <row r="861" spans="2:126" s="135" customFormat="1">
      <c r="B861" s="75"/>
      <c r="C861" s="75"/>
      <c r="D861" s="75"/>
      <c r="E861" s="75"/>
      <c r="F861" s="75"/>
      <c r="G861" s="75"/>
      <c r="J861" s="200"/>
      <c r="K861" s="200"/>
      <c r="L861" s="62"/>
      <c r="M861" s="62"/>
      <c r="N861" s="62"/>
      <c r="O861" s="62"/>
      <c r="P861" s="62"/>
      <c r="Q861" s="62"/>
      <c r="R861" s="62"/>
      <c r="S861" s="62"/>
      <c r="T861" s="62"/>
      <c r="U861" s="209"/>
      <c r="V861" s="209"/>
      <c r="W861" s="209"/>
      <c r="X861" s="209"/>
      <c r="Y861" s="209"/>
      <c r="Z861" s="209"/>
      <c r="AA861" s="209"/>
      <c r="AB861" s="86"/>
      <c r="AC861" s="86"/>
      <c r="AD861" s="86"/>
      <c r="AE861" s="86"/>
      <c r="AF861" s="86"/>
      <c r="AG861" s="62"/>
      <c r="AH861" s="89"/>
      <c r="AI861" s="89"/>
      <c r="AJ861" s="89"/>
      <c r="AK861" s="62"/>
      <c r="AL861" s="86"/>
      <c r="AM861" s="91"/>
      <c r="AN861" s="89"/>
      <c r="AO861" s="89"/>
      <c r="AP861" s="89"/>
      <c r="AQ861" s="89"/>
      <c r="AR861" s="91"/>
      <c r="AS861" s="91"/>
      <c r="AT861" s="94"/>
      <c r="AU861" s="91"/>
      <c r="AV861" s="91"/>
      <c r="AW861" s="123"/>
      <c r="AX861" s="62"/>
      <c r="AY861" s="62"/>
      <c r="AZ861" s="89"/>
      <c r="BA861" s="89"/>
      <c r="BB861" s="124"/>
      <c r="BC861" s="62"/>
      <c r="BD861" s="62"/>
      <c r="BE861" s="61"/>
      <c r="BF861" s="61"/>
      <c r="BG861" s="46"/>
      <c r="BH861" s="46"/>
      <c r="BI861" s="46"/>
      <c r="BJ861" s="46"/>
      <c r="BK861" s="46"/>
      <c r="BL861" s="46"/>
      <c r="CC861" s="42"/>
      <c r="CF861" s="60"/>
      <c r="CI861" s="91"/>
      <c r="CJ861" s="47"/>
      <c r="CK861" s="34"/>
      <c r="CL861" s="63"/>
      <c r="DV861" s="64"/>
    </row>
    <row r="862" spans="2:126" s="135" customFormat="1">
      <c r="B862" s="75"/>
      <c r="C862" s="75"/>
      <c r="D862" s="75"/>
      <c r="E862" s="75"/>
      <c r="F862" s="75"/>
      <c r="G862" s="75"/>
      <c r="J862" s="200"/>
      <c r="K862" s="200"/>
      <c r="L862" s="62"/>
      <c r="M862" s="62"/>
      <c r="N862" s="62"/>
      <c r="O862" s="62"/>
      <c r="P862" s="62"/>
      <c r="Q862" s="62"/>
      <c r="R862" s="62"/>
      <c r="S862" s="62"/>
      <c r="T862" s="62"/>
      <c r="U862" s="209"/>
      <c r="V862" s="209"/>
      <c r="W862" s="209"/>
      <c r="X862" s="209"/>
      <c r="Y862" s="209"/>
      <c r="Z862" s="209"/>
      <c r="AA862" s="209"/>
      <c r="AB862" s="86"/>
      <c r="AC862" s="86"/>
      <c r="AD862" s="86"/>
      <c r="AE862" s="86"/>
      <c r="AF862" s="86"/>
      <c r="AG862" s="62"/>
      <c r="AH862" s="89"/>
      <c r="AI862" s="89"/>
      <c r="AJ862" s="89"/>
      <c r="AK862" s="62"/>
      <c r="AL862" s="86"/>
      <c r="AM862" s="91"/>
      <c r="AN862" s="89"/>
      <c r="AO862" s="89"/>
      <c r="AP862" s="89"/>
      <c r="AQ862" s="89"/>
      <c r="AR862" s="91"/>
      <c r="AS862" s="91"/>
      <c r="AT862" s="94"/>
      <c r="AU862" s="91"/>
      <c r="AV862" s="91"/>
      <c r="AW862" s="123"/>
      <c r="AX862" s="62"/>
      <c r="AY862" s="62"/>
      <c r="AZ862" s="89"/>
      <c r="BA862" s="89"/>
      <c r="BB862" s="124"/>
      <c r="BC862" s="62"/>
      <c r="BD862" s="62"/>
      <c r="BE862" s="61"/>
      <c r="BF862" s="61"/>
      <c r="BG862" s="46"/>
      <c r="BH862" s="46"/>
      <c r="BI862" s="46"/>
      <c r="BJ862" s="46"/>
      <c r="BK862" s="46"/>
      <c r="BL862" s="46"/>
      <c r="CC862" s="42"/>
      <c r="CF862" s="60"/>
      <c r="CI862" s="91"/>
      <c r="CJ862" s="47"/>
      <c r="CK862" s="34"/>
      <c r="CL862" s="63"/>
      <c r="DV862" s="64"/>
    </row>
    <row r="863" spans="2:126" s="135" customFormat="1">
      <c r="B863" s="75"/>
      <c r="C863" s="75"/>
      <c r="D863" s="75"/>
      <c r="E863" s="75"/>
      <c r="F863" s="75"/>
      <c r="G863" s="75"/>
      <c r="J863" s="200"/>
      <c r="K863" s="200"/>
      <c r="L863" s="62"/>
      <c r="M863" s="62"/>
      <c r="N863" s="62"/>
      <c r="O863" s="62"/>
      <c r="P863" s="62"/>
      <c r="Q863" s="62"/>
      <c r="R863" s="62"/>
      <c r="S863" s="62"/>
      <c r="T863" s="62"/>
      <c r="U863" s="209"/>
      <c r="V863" s="209"/>
      <c r="W863" s="209"/>
      <c r="X863" s="209"/>
      <c r="Y863" s="209"/>
      <c r="Z863" s="209"/>
      <c r="AA863" s="209"/>
      <c r="AB863" s="86"/>
      <c r="AC863" s="86"/>
      <c r="AD863" s="86"/>
      <c r="AE863" s="86"/>
      <c r="AF863" s="86"/>
      <c r="AG863" s="62"/>
      <c r="AH863" s="89"/>
      <c r="AI863" s="89"/>
      <c r="AJ863" s="89"/>
      <c r="AK863" s="62"/>
      <c r="AL863" s="86"/>
      <c r="AM863" s="91"/>
      <c r="AN863" s="89"/>
      <c r="AO863" s="89"/>
      <c r="AP863" s="89"/>
      <c r="AQ863" s="89"/>
      <c r="AR863" s="91"/>
      <c r="AS863" s="91"/>
      <c r="AT863" s="94"/>
      <c r="AU863" s="91"/>
      <c r="AV863" s="91"/>
      <c r="AW863" s="123"/>
      <c r="AX863" s="62"/>
      <c r="AY863" s="62"/>
      <c r="AZ863" s="89"/>
      <c r="BA863" s="89"/>
      <c r="BB863" s="124"/>
      <c r="BC863" s="62"/>
      <c r="BD863" s="62"/>
      <c r="BE863" s="61"/>
      <c r="BF863" s="61"/>
      <c r="BG863" s="46"/>
      <c r="BH863" s="46"/>
      <c r="BI863" s="46"/>
      <c r="BJ863" s="46"/>
      <c r="BK863" s="46"/>
      <c r="BL863" s="46"/>
      <c r="CC863" s="42"/>
      <c r="CF863" s="60"/>
      <c r="CI863" s="91"/>
      <c r="CJ863" s="47"/>
      <c r="CK863" s="34"/>
      <c r="CL863" s="63"/>
      <c r="DV863" s="64"/>
    </row>
    <row r="864" spans="2:126" s="135" customFormat="1">
      <c r="B864" s="75"/>
      <c r="C864" s="75"/>
      <c r="D864" s="75"/>
      <c r="E864" s="75"/>
      <c r="F864" s="75"/>
      <c r="G864" s="75"/>
      <c r="J864" s="200"/>
      <c r="K864" s="200"/>
      <c r="L864" s="62"/>
      <c r="M864" s="62"/>
      <c r="N864" s="62"/>
      <c r="O864" s="62"/>
      <c r="P864" s="62"/>
      <c r="Q864" s="62"/>
      <c r="R864" s="62"/>
      <c r="S864" s="62"/>
      <c r="T864" s="62"/>
      <c r="U864" s="209"/>
      <c r="V864" s="209"/>
      <c r="W864" s="209"/>
      <c r="X864" s="209"/>
      <c r="Y864" s="209"/>
      <c r="Z864" s="209"/>
      <c r="AA864" s="209"/>
      <c r="AB864" s="86"/>
      <c r="AC864" s="86"/>
      <c r="AD864" s="86"/>
      <c r="AE864" s="86"/>
      <c r="AF864" s="86"/>
      <c r="AG864" s="62"/>
      <c r="AH864" s="89"/>
      <c r="AI864" s="89"/>
      <c r="AJ864" s="89"/>
      <c r="AK864" s="62"/>
      <c r="AL864" s="86"/>
      <c r="AM864" s="91"/>
      <c r="AN864" s="89"/>
      <c r="AO864" s="89"/>
      <c r="AP864" s="89"/>
      <c r="AQ864" s="89"/>
      <c r="AR864" s="91"/>
      <c r="AS864" s="91"/>
      <c r="AT864" s="94"/>
      <c r="AU864" s="91"/>
      <c r="AV864" s="91"/>
      <c r="AW864" s="123"/>
      <c r="AX864" s="62"/>
      <c r="AY864" s="62"/>
      <c r="AZ864" s="89"/>
      <c r="BA864" s="89"/>
      <c r="BB864" s="124"/>
      <c r="BC864" s="62"/>
      <c r="BD864" s="62"/>
      <c r="BE864" s="61"/>
      <c r="BF864" s="61"/>
      <c r="BG864" s="46"/>
      <c r="BH864" s="46"/>
      <c r="BI864" s="46"/>
      <c r="BJ864" s="46"/>
      <c r="BK864" s="46"/>
      <c r="BL864" s="46"/>
      <c r="CC864" s="42"/>
      <c r="CF864" s="60"/>
      <c r="CI864" s="91"/>
      <c r="CJ864" s="47"/>
      <c r="CK864" s="34"/>
      <c r="CL864" s="63"/>
      <c r="DV864" s="64"/>
    </row>
    <row r="865" spans="2:126" s="135" customFormat="1">
      <c r="B865" s="75"/>
      <c r="C865" s="75"/>
      <c r="D865" s="75"/>
      <c r="E865" s="75"/>
      <c r="F865" s="75"/>
      <c r="G865" s="75"/>
      <c r="J865" s="200"/>
      <c r="K865" s="200"/>
      <c r="L865" s="62"/>
      <c r="M865" s="62"/>
      <c r="N865" s="62"/>
      <c r="O865" s="62"/>
      <c r="P865" s="62"/>
      <c r="Q865" s="62"/>
      <c r="R865" s="62"/>
      <c r="S865" s="62"/>
      <c r="T865" s="62"/>
      <c r="U865" s="209"/>
      <c r="V865" s="209"/>
      <c r="W865" s="209"/>
      <c r="X865" s="209"/>
      <c r="Y865" s="209"/>
      <c r="Z865" s="209"/>
      <c r="AA865" s="209"/>
      <c r="AB865" s="86"/>
      <c r="AC865" s="86"/>
      <c r="AD865" s="86"/>
      <c r="AE865" s="86"/>
      <c r="AF865" s="86"/>
      <c r="AG865" s="62"/>
      <c r="AH865" s="89"/>
      <c r="AI865" s="89"/>
      <c r="AJ865" s="89"/>
      <c r="AK865" s="62"/>
      <c r="AL865" s="86"/>
      <c r="AM865" s="91"/>
      <c r="AN865" s="89"/>
      <c r="AO865" s="89"/>
      <c r="AP865" s="89"/>
      <c r="AQ865" s="89"/>
      <c r="AR865" s="91"/>
      <c r="AS865" s="91"/>
      <c r="AT865" s="94"/>
      <c r="AU865" s="91"/>
      <c r="AV865" s="91"/>
      <c r="AW865" s="123"/>
      <c r="AX865" s="62"/>
      <c r="AY865" s="62"/>
      <c r="AZ865" s="89"/>
      <c r="BA865" s="89"/>
      <c r="BB865" s="124"/>
      <c r="BC865" s="62"/>
      <c r="BD865" s="62"/>
      <c r="BE865" s="61"/>
      <c r="BF865" s="61"/>
      <c r="BG865" s="46"/>
      <c r="BH865" s="46"/>
      <c r="BI865" s="46"/>
      <c r="BJ865" s="46"/>
      <c r="BK865" s="46"/>
      <c r="BL865" s="46"/>
      <c r="CC865" s="42"/>
      <c r="CF865" s="60"/>
      <c r="CI865" s="91"/>
      <c r="CJ865" s="47"/>
      <c r="CK865" s="34"/>
      <c r="CL865" s="63"/>
      <c r="DV865" s="64"/>
    </row>
    <row r="866" spans="2:126" s="135" customFormat="1">
      <c r="B866" s="75"/>
      <c r="C866" s="75"/>
      <c r="D866" s="75"/>
      <c r="E866" s="75"/>
      <c r="F866" s="75"/>
      <c r="G866" s="75"/>
      <c r="J866" s="200"/>
      <c r="K866" s="200"/>
      <c r="L866" s="62"/>
      <c r="M866" s="62"/>
      <c r="N866" s="62"/>
      <c r="O866" s="62"/>
      <c r="P866" s="62"/>
      <c r="Q866" s="62"/>
      <c r="R866" s="62"/>
      <c r="S866" s="62"/>
      <c r="T866" s="62"/>
      <c r="U866" s="209"/>
      <c r="V866" s="209"/>
      <c r="W866" s="209"/>
      <c r="X866" s="209"/>
      <c r="Y866" s="209"/>
      <c r="Z866" s="209"/>
      <c r="AA866" s="209"/>
      <c r="AB866" s="86"/>
      <c r="AC866" s="86"/>
      <c r="AD866" s="86"/>
      <c r="AE866" s="86"/>
      <c r="AF866" s="86"/>
      <c r="AG866" s="62"/>
      <c r="AH866" s="89"/>
      <c r="AI866" s="89"/>
      <c r="AJ866" s="89"/>
      <c r="AK866" s="62"/>
      <c r="AL866" s="86"/>
      <c r="AM866" s="91"/>
      <c r="AN866" s="89"/>
      <c r="AO866" s="89"/>
      <c r="AP866" s="89"/>
      <c r="AQ866" s="89"/>
      <c r="AR866" s="91"/>
      <c r="AS866" s="91"/>
      <c r="AT866" s="94"/>
      <c r="AU866" s="91"/>
      <c r="AV866" s="91"/>
      <c r="AW866" s="123"/>
      <c r="AX866" s="62"/>
      <c r="AY866" s="62"/>
      <c r="AZ866" s="89"/>
      <c r="BA866" s="89"/>
      <c r="BB866" s="124"/>
      <c r="BC866" s="62"/>
      <c r="BD866" s="62"/>
      <c r="BE866" s="61"/>
      <c r="BF866" s="61"/>
      <c r="BG866" s="46"/>
      <c r="BH866" s="46"/>
      <c r="BI866" s="46"/>
      <c r="BJ866" s="46"/>
      <c r="BK866" s="46"/>
      <c r="BL866" s="46"/>
      <c r="CC866" s="42"/>
      <c r="CF866" s="60"/>
      <c r="CI866" s="91"/>
      <c r="CJ866" s="47"/>
      <c r="CK866" s="34"/>
      <c r="CL866" s="63"/>
      <c r="DV866" s="64"/>
    </row>
    <row r="867" spans="2:126" s="135" customFormat="1">
      <c r="B867" s="75"/>
      <c r="C867" s="75"/>
      <c r="D867" s="75"/>
      <c r="E867" s="75"/>
      <c r="F867" s="75"/>
      <c r="G867" s="75"/>
      <c r="J867" s="200"/>
      <c r="K867" s="200"/>
      <c r="L867" s="62"/>
      <c r="M867" s="62"/>
      <c r="N867" s="62"/>
      <c r="O867" s="62"/>
      <c r="P867" s="62"/>
      <c r="Q867" s="62"/>
      <c r="R867" s="62"/>
      <c r="S867" s="62"/>
      <c r="T867" s="62"/>
      <c r="U867" s="209"/>
      <c r="V867" s="209"/>
      <c r="W867" s="209"/>
      <c r="X867" s="209"/>
      <c r="Y867" s="209"/>
      <c r="Z867" s="209"/>
      <c r="AA867" s="209"/>
      <c r="AB867" s="86"/>
      <c r="AC867" s="86"/>
      <c r="AD867" s="86"/>
      <c r="AE867" s="86"/>
      <c r="AF867" s="86"/>
      <c r="AG867" s="62"/>
      <c r="AH867" s="89"/>
      <c r="AI867" s="89"/>
      <c r="AJ867" s="89"/>
      <c r="AK867" s="62"/>
      <c r="AL867" s="86"/>
      <c r="AM867" s="91"/>
      <c r="AN867" s="89"/>
      <c r="AO867" s="89"/>
      <c r="AP867" s="89"/>
      <c r="AQ867" s="89"/>
      <c r="AR867" s="91"/>
      <c r="AS867" s="91"/>
      <c r="AT867" s="94"/>
      <c r="AU867" s="91"/>
      <c r="AV867" s="91"/>
      <c r="AW867" s="123"/>
      <c r="AX867" s="62"/>
      <c r="AY867" s="62"/>
      <c r="AZ867" s="89"/>
      <c r="BA867" s="89"/>
      <c r="BB867" s="124"/>
      <c r="BC867" s="62"/>
      <c r="BD867" s="62"/>
      <c r="BE867" s="61"/>
      <c r="BF867" s="61"/>
      <c r="BG867" s="46"/>
      <c r="BH867" s="46"/>
      <c r="BI867" s="46"/>
      <c r="BJ867" s="46"/>
      <c r="BK867" s="46"/>
      <c r="BL867" s="46"/>
      <c r="CC867" s="42"/>
      <c r="CF867" s="60"/>
      <c r="CI867" s="91"/>
      <c r="CJ867" s="47"/>
      <c r="CK867" s="34"/>
      <c r="CL867" s="63"/>
      <c r="DV867" s="64"/>
    </row>
    <row r="868" spans="2:126" s="135" customFormat="1">
      <c r="B868" s="75"/>
      <c r="C868" s="75"/>
      <c r="D868" s="75"/>
      <c r="E868" s="75"/>
      <c r="F868" s="75"/>
      <c r="G868" s="75"/>
      <c r="J868" s="200"/>
      <c r="K868" s="200"/>
      <c r="L868" s="62"/>
      <c r="M868" s="62"/>
      <c r="N868" s="62"/>
      <c r="O868" s="62"/>
      <c r="P868" s="62"/>
      <c r="Q868" s="62"/>
      <c r="R868" s="62"/>
      <c r="S868" s="62"/>
      <c r="T868" s="62"/>
      <c r="U868" s="209"/>
      <c r="V868" s="209"/>
      <c r="W868" s="209"/>
      <c r="X868" s="209"/>
      <c r="Y868" s="209"/>
      <c r="Z868" s="209"/>
      <c r="AA868" s="209"/>
      <c r="AB868" s="86"/>
      <c r="AC868" s="86"/>
      <c r="AD868" s="86"/>
      <c r="AE868" s="86"/>
      <c r="AF868" s="86"/>
      <c r="AG868" s="62"/>
      <c r="AH868" s="89"/>
      <c r="AI868" s="89"/>
      <c r="AJ868" s="89"/>
      <c r="AK868" s="62"/>
      <c r="AL868" s="86"/>
      <c r="AM868" s="91"/>
      <c r="AN868" s="89"/>
      <c r="AO868" s="89"/>
      <c r="AP868" s="89"/>
      <c r="AQ868" s="89"/>
      <c r="AR868" s="91"/>
      <c r="AS868" s="91"/>
      <c r="AT868" s="94"/>
      <c r="AU868" s="91"/>
      <c r="AV868" s="91"/>
      <c r="AW868" s="123"/>
      <c r="AX868" s="62"/>
      <c r="AY868" s="62"/>
      <c r="AZ868" s="89"/>
      <c r="BA868" s="89"/>
      <c r="BB868" s="124"/>
      <c r="BC868" s="62"/>
      <c r="BD868" s="62"/>
      <c r="BE868" s="61"/>
      <c r="BF868" s="61"/>
      <c r="BG868" s="46"/>
      <c r="BH868" s="46"/>
      <c r="BI868" s="46"/>
      <c r="BJ868" s="46"/>
      <c r="BK868" s="46"/>
      <c r="BL868" s="46"/>
      <c r="CC868" s="42"/>
      <c r="CF868" s="60"/>
      <c r="CI868" s="91"/>
      <c r="CJ868" s="47"/>
      <c r="CK868" s="34"/>
      <c r="CL868" s="63"/>
      <c r="DV868" s="64"/>
    </row>
    <row r="869" spans="2:126" s="135" customFormat="1">
      <c r="B869" s="75"/>
      <c r="C869" s="75"/>
      <c r="D869" s="75"/>
      <c r="E869" s="75"/>
      <c r="F869" s="75"/>
      <c r="G869" s="75"/>
      <c r="J869" s="200"/>
      <c r="K869" s="200"/>
      <c r="L869" s="62"/>
      <c r="M869" s="62"/>
      <c r="N869" s="62"/>
      <c r="O869" s="62"/>
      <c r="P869" s="62"/>
      <c r="Q869" s="62"/>
      <c r="R869" s="62"/>
      <c r="S869" s="62"/>
      <c r="T869" s="62"/>
      <c r="U869" s="209"/>
      <c r="V869" s="209"/>
      <c r="W869" s="209"/>
      <c r="X869" s="209"/>
      <c r="Y869" s="209"/>
      <c r="Z869" s="209"/>
      <c r="AA869" s="209"/>
      <c r="AB869" s="86"/>
      <c r="AC869" s="86"/>
      <c r="AD869" s="86"/>
      <c r="AE869" s="86"/>
      <c r="AF869" s="86"/>
      <c r="AG869" s="62"/>
      <c r="AH869" s="89"/>
      <c r="AI869" s="89"/>
      <c r="AJ869" s="89"/>
      <c r="AK869" s="62"/>
      <c r="AL869" s="86"/>
      <c r="AM869" s="91"/>
      <c r="AN869" s="89"/>
      <c r="AO869" s="89"/>
      <c r="AP869" s="89"/>
      <c r="AQ869" s="89"/>
      <c r="AR869" s="91"/>
      <c r="AS869" s="91"/>
      <c r="AT869" s="94"/>
      <c r="AU869" s="91"/>
      <c r="AV869" s="91"/>
      <c r="AW869" s="123"/>
      <c r="AX869" s="62"/>
      <c r="AY869" s="62"/>
      <c r="AZ869" s="89"/>
      <c r="BA869" s="89"/>
      <c r="BB869" s="124"/>
      <c r="BC869" s="62"/>
      <c r="BD869" s="62"/>
      <c r="BE869" s="61"/>
      <c r="BF869" s="61"/>
      <c r="BG869" s="46"/>
      <c r="BH869" s="46"/>
      <c r="BI869" s="46"/>
      <c r="BJ869" s="46"/>
      <c r="BK869" s="46"/>
      <c r="BL869" s="46"/>
      <c r="CC869" s="42"/>
      <c r="CF869" s="60"/>
      <c r="CI869" s="91"/>
      <c r="CJ869" s="47"/>
      <c r="CK869" s="34"/>
      <c r="CL869" s="63"/>
      <c r="DV869" s="64"/>
    </row>
    <row r="870" spans="2:126" s="135" customFormat="1">
      <c r="B870" s="75"/>
      <c r="C870" s="75"/>
      <c r="D870" s="75"/>
      <c r="E870" s="75"/>
      <c r="F870" s="75"/>
      <c r="G870" s="75"/>
      <c r="J870" s="200"/>
      <c r="K870" s="200"/>
      <c r="L870" s="62"/>
      <c r="M870" s="62"/>
      <c r="N870" s="62"/>
      <c r="O870" s="62"/>
      <c r="P870" s="62"/>
      <c r="Q870" s="62"/>
      <c r="R870" s="62"/>
      <c r="S870" s="62"/>
      <c r="T870" s="62"/>
      <c r="U870" s="209"/>
      <c r="V870" s="209"/>
      <c r="W870" s="209"/>
      <c r="X870" s="209"/>
      <c r="Y870" s="209"/>
      <c r="Z870" s="209"/>
      <c r="AA870" s="209"/>
      <c r="AB870" s="86"/>
      <c r="AC870" s="86"/>
      <c r="AD870" s="86"/>
      <c r="AE870" s="86"/>
      <c r="AF870" s="86"/>
      <c r="AG870" s="62"/>
      <c r="AH870" s="89"/>
      <c r="AI870" s="89"/>
      <c r="AJ870" s="89"/>
      <c r="AK870" s="62"/>
      <c r="AL870" s="86"/>
      <c r="AM870" s="91"/>
      <c r="AN870" s="89"/>
      <c r="AO870" s="89"/>
      <c r="AP870" s="89"/>
      <c r="AQ870" s="89"/>
      <c r="AR870" s="91"/>
      <c r="AS870" s="91"/>
      <c r="AT870" s="94"/>
      <c r="AU870" s="91"/>
      <c r="AV870" s="91"/>
      <c r="AW870" s="123"/>
      <c r="AX870" s="62"/>
      <c r="AY870" s="62"/>
      <c r="AZ870" s="89"/>
      <c r="BA870" s="89"/>
      <c r="BB870" s="124"/>
      <c r="BC870" s="62"/>
      <c r="BD870" s="62"/>
      <c r="BE870" s="61"/>
      <c r="BF870" s="61"/>
      <c r="BG870" s="46"/>
      <c r="BH870" s="46"/>
      <c r="BI870" s="46"/>
      <c r="BJ870" s="46"/>
      <c r="BK870" s="46"/>
      <c r="BL870" s="46"/>
      <c r="CC870" s="42"/>
      <c r="CF870" s="60"/>
      <c r="CI870" s="91"/>
      <c r="CJ870" s="47"/>
      <c r="CK870" s="34"/>
      <c r="CL870" s="63"/>
      <c r="DV870" s="64"/>
    </row>
    <row r="871" spans="2:126" s="135" customFormat="1">
      <c r="B871" s="75"/>
      <c r="C871" s="75"/>
      <c r="D871" s="75"/>
      <c r="E871" s="75"/>
      <c r="F871" s="75"/>
      <c r="G871" s="75"/>
      <c r="J871" s="200"/>
      <c r="K871" s="200"/>
      <c r="L871" s="62"/>
      <c r="M871" s="62"/>
      <c r="N871" s="62"/>
      <c r="O871" s="62"/>
      <c r="P871" s="62"/>
      <c r="Q871" s="62"/>
      <c r="R871" s="62"/>
      <c r="S871" s="62"/>
      <c r="T871" s="62"/>
      <c r="U871" s="209"/>
      <c r="V871" s="209"/>
      <c r="W871" s="209"/>
      <c r="X871" s="209"/>
      <c r="Y871" s="209"/>
      <c r="Z871" s="209"/>
      <c r="AA871" s="209"/>
      <c r="AB871" s="86"/>
      <c r="AC871" s="86"/>
      <c r="AD871" s="86"/>
      <c r="AE871" s="86"/>
      <c r="AF871" s="86"/>
      <c r="AG871" s="62"/>
      <c r="AH871" s="89"/>
      <c r="AI871" s="89"/>
      <c r="AJ871" s="89"/>
      <c r="AK871" s="62"/>
      <c r="AL871" s="86"/>
      <c r="AM871" s="91"/>
      <c r="AN871" s="89"/>
      <c r="AO871" s="89"/>
      <c r="AP871" s="89"/>
      <c r="AQ871" s="89"/>
      <c r="AR871" s="91"/>
      <c r="AS871" s="91"/>
      <c r="AT871" s="94"/>
      <c r="AU871" s="91"/>
      <c r="AV871" s="91"/>
      <c r="AW871" s="123"/>
      <c r="AX871" s="62"/>
      <c r="AY871" s="62"/>
      <c r="AZ871" s="89"/>
      <c r="BA871" s="89"/>
      <c r="BB871" s="124"/>
      <c r="BC871" s="62"/>
      <c r="BD871" s="62"/>
      <c r="BE871" s="61"/>
      <c r="BF871" s="61"/>
      <c r="BG871" s="46"/>
      <c r="BH871" s="46"/>
      <c r="BI871" s="46"/>
      <c r="BJ871" s="46"/>
      <c r="BK871" s="46"/>
      <c r="BL871" s="46"/>
      <c r="CC871" s="42"/>
      <c r="CF871" s="60"/>
      <c r="CI871" s="91"/>
      <c r="CJ871" s="47"/>
      <c r="CK871" s="34"/>
      <c r="CL871" s="63"/>
      <c r="DV871" s="64"/>
    </row>
    <row r="872" spans="2:126" s="135" customFormat="1">
      <c r="B872" s="75"/>
      <c r="C872" s="75"/>
      <c r="D872" s="75"/>
      <c r="E872" s="75"/>
      <c r="F872" s="75"/>
      <c r="G872" s="75"/>
      <c r="J872" s="200"/>
      <c r="K872" s="200"/>
      <c r="L872" s="62"/>
      <c r="M872" s="62"/>
      <c r="N872" s="62"/>
      <c r="O872" s="62"/>
      <c r="P872" s="62"/>
      <c r="Q872" s="62"/>
      <c r="R872" s="62"/>
      <c r="S872" s="62"/>
      <c r="T872" s="62"/>
      <c r="U872" s="209"/>
      <c r="V872" s="209"/>
      <c r="W872" s="209"/>
      <c r="X872" s="209"/>
      <c r="Y872" s="209"/>
      <c r="Z872" s="209"/>
      <c r="AA872" s="209"/>
      <c r="AB872" s="86"/>
      <c r="AC872" s="86"/>
      <c r="AD872" s="86"/>
      <c r="AE872" s="86"/>
      <c r="AF872" s="86"/>
      <c r="AG872" s="62"/>
      <c r="AH872" s="89"/>
      <c r="AI872" s="89"/>
      <c r="AJ872" s="89"/>
      <c r="AK872" s="62"/>
      <c r="AL872" s="86"/>
      <c r="AM872" s="91"/>
      <c r="AN872" s="89"/>
      <c r="AO872" s="89"/>
      <c r="AP872" s="89"/>
      <c r="AQ872" s="89"/>
      <c r="AR872" s="91"/>
      <c r="AS872" s="91"/>
      <c r="AT872" s="94"/>
      <c r="AU872" s="91"/>
      <c r="AV872" s="91"/>
      <c r="AW872" s="123"/>
      <c r="AX872" s="62"/>
      <c r="AY872" s="62"/>
      <c r="AZ872" s="89"/>
      <c r="BA872" s="89"/>
      <c r="BB872" s="124"/>
      <c r="BC872" s="62"/>
      <c r="BD872" s="62"/>
      <c r="BE872" s="61"/>
      <c r="BF872" s="61"/>
      <c r="BG872" s="46"/>
      <c r="BH872" s="46"/>
      <c r="BI872" s="46"/>
      <c r="BJ872" s="46"/>
      <c r="BK872" s="46"/>
      <c r="BL872" s="46"/>
      <c r="CC872" s="42"/>
      <c r="CF872" s="60"/>
      <c r="CI872" s="91"/>
      <c r="CJ872" s="47"/>
      <c r="CK872" s="34"/>
      <c r="CL872" s="63"/>
      <c r="DV872" s="64"/>
    </row>
    <row r="873" spans="2:126" s="135" customFormat="1">
      <c r="B873" s="75"/>
      <c r="C873" s="75"/>
      <c r="D873" s="75"/>
      <c r="E873" s="75"/>
      <c r="F873" s="75"/>
      <c r="G873" s="75"/>
      <c r="J873" s="200"/>
      <c r="K873" s="200"/>
      <c r="L873" s="62"/>
      <c r="M873" s="62"/>
      <c r="N873" s="62"/>
      <c r="O873" s="62"/>
      <c r="P873" s="62"/>
      <c r="Q873" s="62"/>
      <c r="R873" s="62"/>
      <c r="S873" s="62"/>
      <c r="T873" s="62"/>
      <c r="U873" s="209"/>
      <c r="V873" s="209"/>
      <c r="W873" s="209"/>
      <c r="X873" s="209"/>
      <c r="Y873" s="209"/>
      <c r="Z873" s="209"/>
      <c r="AA873" s="209"/>
      <c r="AB873" s="86"/>
      <c r="AC873" s="86"/>
      <c r="AD873" s="86"/>
      <c r="AE873" s="86"/>
      <c r="AF873" s="86"/>
      <c r="AG873" s="62"/>
      <c r="AH873" s="89"/>
      <c r="AI873" s="89"/>
      <c r="AJ873" s="89"/>
      <c r="AK873" s="62"/>
      <c r="AL873" s="86"/>
      <c r="AM873" s="91"/>
      <c r="AN873" s="89"/>
      <c r="AO873" s="89"/>
      <c r="AP873" s="89"/>
      <c r="AQ873" s="89"/>
      <c r="AR873" s="91"/>
      <c r="AS873" s="91"/>
      <c r="AT873" s="94"/>
      <c r="AU873" s="91"/>
      <c r="AV873" s="91"/>
      <c r="AW873" s="123"/>
      <c r="AX873" s="62"/>
      <c r="AY873" s="62"/>
      <c r="AZ873" s="89"/>
      <c r="BA873" s="89"/>
      <c r="BB873" s="124"/>
      <c r="BC873" s="62"/>
      <c r="BD873" s="62"/>
      <c r="BE873" s="61"/>
      <c r="BF873" s="61"/>
      <c r="BG873" s="46"/>
      <c r="BH873" s="46"/>
      <c r="BI873" s="46"/>
      <c r="BJ873" s="46"/>
      <c r="BK873" s="46"/>
      <c r="BL873" s="46"/>
      <c r="CC873" s="42"/>
      <c r="CF873" s="60"/>
      <c r="CI873" s="91"/>
      <c r="CJ873" s="47"/>
      <c r="CK873" s="34"/>
      <c r="CL873" s="63"/>
      <c r="DV873" s="64"/>
    </row>
    <row r="874" spans="2:126" s="135" customFormat="1">
      <c r="B874" s="75"/>
      <c r="C874" s="75"/>
      <c r="D874" s="75"/>
      <c r="E874" s="75"/>
      <c r="F874" s="75"/>
      <c r="G874" s="75"/>
      <c r="J874" s="200"/>
      <c r="K874" s="200"/>
      <c r="L874" s="62"/>
      <c r="M874" s="62"/>
      <c r="N874" s="62"/>
      <c r="O874" s="62"/>
      <c r="P874" s="62"/>
      <c r="Q874" s="62"/>
      <c r="R874" s="62"/>
      <c r="S874" s="62"/>
      <c r="T874" s="62"/>
      <c r="U874" s="209"/>
      <c r="V874" s="209"/>
      <c r="W874" s="209"/>
      <c r="X874" s="209"/>
      <c r="Y874" s="209"/>
      <c r="Z874" s="209"/>
      <c r="AA874" s="209"/>
      <c r="AB874" s="86"/>
      <c r="AC874" s="86"/>
      <c r="AD874" s="86"/>
      <c r="AE874" s="86"/>
      <c r="AF874" s="86"/>
      <c r="AG874" s="62"/>
      <c r="AH874" s="89"/>
      <c r="AI874" s="89"/>
      <c r="AJ874" s="89"/>
      <c r="AK874" s="62"/>
      <c r="AL874" s="86"/>
      <c r="AM874" s="91"/>
      <c r="AN874" s="89"/>
      <c r="AO874" s="89"/>
      <c r="AP874" s="89"/>
      <c r="AQ874" s="89"/>
      <c r="AR874" s="91"/>
      <c r="AS874" s="91"/>
      <c r="AT874" s="94"/>
      <c r="AU874" s="91"/>
      <c r="AV874" s="91"/>
      <c r="AW874" s="123"/>
      <c r="AX874" s="62"/>
      <c r="AY874" s="62"/>
      <c r="AZ874" s="89"/>
      <c r="BA874" s="89"/>
      <c r="BB874" s="124"/>
      <c r="BC874" s="62"/>
      <c r="BD874" s="62"/>
      <c r="BE874" s="61"/>
      <c r="BF874" s="61"/>
      <c r="BG874" s="46"/>
      <c r="BH874" s="46"/>
      <c r="BI874" s="46"/>
      <c r="BJ874" s="46"/>
      <c r="BK874" s="46"/>
      <c r="BL874" s="46"/>
      <c r="CC874" s="42"/>
      <c r="CF874" s="60"/>
      <c r="CI874" s="91"/>
      <c r="CJ874" s="47"/>
      <c r="CK874" s="34"/>
      <c r="CL874" s="63"/>
      <c r="DV874" s="64"/>
    </row>
    <row r="875" spans="2:126" s="135" customFormat="1">
      <c r="B875" s="75"/>
      <c r="C875" s="75"/>
      <c r="D875" s="75"/>
      <c r="E875" s="75"/>
      <c r="F875" s="75"/>
      <c r="G875" s="75"/>
      <c r="J875" s="200"/>
      <c r="K875" s="200"/>
      <c r="L875" s="62"/>
      <c r="M875" s="62"/>
      <c r="N875" s="62"/>
      <c r="O875" s="62"/>
      <c r="P875" s="62"/>
      <c r="Q875" s="62"/>
      <c r="R875" s="62"/>
      <c r="S875" s="62"/>
      <c r="T875" s="62"/>
      <c r="U875" s="209"/>
      <c r="V875" s="209"/>
      <c r="W875" s="209"/>
      <c r="X875" s="209"/>
      <c r="Y875" s="209"/>
      <c r="Z875" s="209"/>
      <c r="AA875" s="209"/>
      <c r="AB875" s="86"/>
      <c r="AC875" s="86"/>
      <c r="AD875" s="86"/>
      <c r="AE875" s="86"/>
      <c r="AF875" s="86"/>
      <c r="AG875" s="62"/>
      <c r="AH875" s="89"/>
      <c r="AI875" s="89"/>
      <c r="AJ875" s="89"/>
      <c r="AK875" s="62"/>
      <c r="AL875" s="86"/>
      <c r="AM875" s="91"/>
      <c r="AN875" s="89"/>
      <c r="AO875" s="89"/>
      <c r="AP875" s="89"/>
      <c r="AQ875" s="89"/>
      <c r="AR875" s="91"/>
      <c r="AS875" s="91"/>
      <c r="AT875" s="94"/>
      <c r="AU875" s="91"/>
      <c r="AV875" s="91"/>
      <c r="AW875" s="123"/>
      <c r="AX875" s="62"/>
      <c r="AY875" s="62"/>
      <c r="AZ875" s="89"/>
      <c r="BA875" s="89"/>
      <c r="BB875" s="124"/>
      <c r="BC875" s="62"/>
      <c r="BD875" s="62"/>
      <c r="BE875" s="61"/>
      <c r="BF875" s="61"/>
      <c r="BG875" s="46"/>
      <c r="BH875" s="46"/>
      <c r="BI875" s="46"/>
      <c r="BJ875" s="46"/>
      <c r="BK875" s="46"/>
      <c r="BL875" s="46"/>
      <c r="CC875" s="42"/>
      <c r="CF875" s="60"/>
      <c r="CI875" s="91"/>
      <c r="CJ875" s="47"/>
      <c r="CK875" s="34"/>
      <c r="CL875" s="63"/>
      <c r="DV875" s="64"/>
    </row>
    <row r="876" spans="2:126" s="135" customFormat="1">
      <c r="B876" s="75"/>
      <c r="C876" s="75"/>
      <c r="D876" s="75"/>
      <c r="E876" s="75"/>
      <c r="F876" s="75"/>
      <c r="G876" s="75"/>
      <c r="J876" s="200"/>
      <c r="K876" s="200"/>
      <c r="L876" s="62"/>
      <c r="M876" s="62"/>
      <c r="N876" s="62"/>
      <c r="O876" s="62"/>
      <c r="P876" s="62"/>
      <c r="Q876" s="62"/>
      <c r="R876" s="62"/>
      <c r="S876" s="62"/>
      <c r="T876" s="62"/>
      <c r="U876" s="209"/>
      <c r="V876" s="209"/>
      <c r="W876" s="209"/>
      <c r="X876" s="209"/>
      <c r="Y876" s="209"/>
      <c r="Z876" s="209"/>
      <c r="AA876" s="209"/>
      <c r="AB876" s="86"/>
      <c r="AC876" s="86"/>
      <c r="AD876" s="86"/>
      <c r="AE876" s="86"/>
      <c r="AF876" s="86"/>
      <c r="AG876" s="62"/>
      <c r="AH876" s="89"/>
      <c r="AI876" s="89"/>
      <c r="AJ876" s="89"/>
      <c r="AK876" s="62"/>
      <c r="AL876" s="86"/>
      <c r="AM876" s="91"/>
      <c r="AN876" s="89"/>
      <c r="AO876" s="89"/>
      <c r="AP876" s="89"/>
      <c r="AQ876" s="89"/>
      <c r="AR876" s="91"/>
      <c r="AS876" s="91"/>
      <c r="AT876" s="94"/>
      <c r="AU876" s="91"/>
      <c r="AV876" s="91"/>
      <c r="AW876" s="123"/>
      <c r="AX876" s="62"/>
      <c r="AY876" s="62"/>
      <c r="AZ876" s="89"/>
      <c r="BA876" s="89"/>
      <c r="BB876" s="124"/>
      <c r="BC876" s="62"/>
      <c r="BD876" s="62"/>
      <c r="BE876" s="61"/>
      <c r="BF876" s="61"/>
      <c r="BG876" s="46"/>
      <c r="BH876" s="46"/>
      <c r="BI876" s="46"/>
      <c r="BJ876" s="46"/>
      <c r="BK876" s="46"/>
      <c r="BL876" s="46"/>
      <c r="CC876" s="42"/>
      <c r="CF876" s="60"/>
      <c r="CI876" s="91"/>
      <c r="CJ876" s="47"/>
      <c r="CK876" s="34"/>
      <c r="CL876" s="63"/>
      <c r="DV876" s="64"/>
    </row>
    <row r="877" spans="2:126" s="135" customFormat="1">
      <c r="B877" s="75"/>
      <c r="C877" s="75"/>
      <c r="D877" s="75"/>
      <c r="E877" s="75"/>
      <c r="F877" s="75"/>
      <c r="G877" s="75"/>
      <c r="J877" s="200"/>
      <c r="K877" s="200"/>
      <c r="L877" s="62"/>
      <c r="M877" s="62"/>
      <c r="N877" s="62"/>
      <c r="O877" s="62"/>
      <c r="P877" s="62"/>
      <c r="Q877" s="62"/>
      <c r="R877" s="62"/>
      <c r="S877" s="62"/>
      <c r="T877" s="62"/>
      <c r="U877" s="209"/>
      <c r="V877" s="209"/>
      <c r="W877" s="209"/>
      <c r="X877" s="209"/>
      <c r="Y877" s="209"/>
      <c r="Z877" s="209"/>
      <c r="AA877" s="209"/>
      <c r="AB877" s="86"/>
      <c r="AC877" s="86"/>
      <c r="AD877" s="86"/>
      <c r="AE877" s="86"/>
      <c r="AF877" s="86"/>
      <c r="AG877" s="62"/>
      <c r="AH877" s="89"/>
      <c r="AI877" s="89"/>
      <c r="AJ877" s="89"/>
      <c r="AK877" s="62"/>
      <c r="AL877" s="86"/>
      <c r="AM877" s="91"/>
      <c r="AN877" s="89"/>
      <c r="AO877" s="89"/>
      <c r="AP877" s="89"/>
      <c r="AQ877" s="89"/>
      <c r="AR877" s="91"/>
      <c r="AS877" s="91"/>
      <c r="AT877" s="94"/>
      <c r="AU877" s="91"/>
      <c r="AV877" s="91"/>
      <c r="AW877" s="123"/>
      <c r="AX877" s="62"/>
      <c r="AY877" s="62"/>
      <c r="AZ877" s="89"/>
      <c r="BA877" s="89"/>
      <c r="BB877" s="124"/>
      <c r="BC877" s="62"/>
      <c r="BD877" s="62"/>
      <c r="BE877" s="61"/>
      <c r="BF877" s="61"/>
      <c r="BG877" s="46"/>
      <c r="BH877" s="46"/>
      <c r="BI877" s="46"/>
      <c r="BJ877" s="46"/>
      <c r="BK877" s="46"/>
      <c r="BL877" s="46"/>
      <c r="CC877" s="42"/>
      <c r="CF877" s="60"/>
      <c r="CI877" s="91"/>
      <c r="CJ877" s="47"/>
      <c r="CK877" s="34"/>
      <c r="CL877" s="63"/>
      <c r="DV877" s="64"/>
    </row>
    <row r="878" spans="2:126" s="135" customFormat="1">
      <c r="B878" s="75"/>
      <c r="C878" s="75"/>
      <c r="D878" s="75"/>
      <c r="E878" s="75"/>
      <c r="F878" s="75"/>
      <c r="G878" s="75"/>
      <c r="J878" s="200"/>
      <c r="K878" s="200"/>
      <c r="L878" s="62"/>
      <c r="M878" s="62"/>
      <c r="N878" s="62"/>
      <c r="O878" s="62"/>
      <c r="P878" s="62"/>
      <c r="Q878" s="62"/>
      <c r="R878" s="62"/>
      <c r="S878" s="62"/>
      <c r="T878" s="62"/>
      <c r="U878" s="209"/>
      <c r="V878" s="209"/>
      <c r="W878" s="209"/>
      <c r="X878" s="209"/>
      <c r="Y878" s="209"/>
      <c r="Z878" s="209"/>
      <c r="AA878" s="209"/>
      <c r="AB878" s="86"/>
      <c r="AC878" s="86"/>
      <c r="AD878" s="86"/>
      <c r="AE878" s="86"/>
      <c r="AF878" s="86"/>
      <c r="AG878" s="62"/>
      <c r="AH878" s="89"/>
      <c r="AI878" s="89"/>
      <c r="AJ878" s="89"/>
      <c r="AK878" s="62"/>
      <c r="AL878" s="86"/>
      <c r="AM878" s="91"/>
      <c r="AN878" s="89"/>
      <c r="AO878" s="89"/>
      <c r="AP878" s="89"/>
      <c r="AQ878" s="89"/>
      <c r="AR878" s="91"/>
      <c r="AS878" s="91"/>
      <c r="AT878" s="94"/>
      <c r="AU878" s="91"/>
      <c r="AV878" s="91"/>
      <c r="AW878" s="123"/>
      <c r="AX878" s="62"/>
      <c r="AY878" s="62"/>
      <c r="AZ878" s="89"/>
      <c r="BA878" s="89"/>
      <c r="BB878" s="124"/>
      <c r="BC878" s="62"/>
      <c r="BD878" s="62"/>
      <c r="BE878" s="61"/>
      <c r="BF878" s="61"/>
      <c r="BG878" s="46"/>
      <c r="BH878" s="46"/>
      <c r="BI878" s="46"/>
      <c r="BJ878" s="46"/>
      <c r="BK878" s="46"/>
      <c r="BL878" s="46"/>
      <c r="CC878" s="42"/>
      <c r="CF878" s="60"/>
      <c r="CI878" s="91"/>
      <c r="CJ878" s="47"/>
      <c r="CK878" s="34"/>
      <c r="CL878" s="63"/>
      <c r="DV878" s="64"/>
    </row>
    <row r="879" spans="2:126" s="135" customFormat="1">
      <c r="B879" s="75"/>
      <c r="C879" s="75"/>
      <c r="D879" s="75"/>
      <c r="E879" s="75"/>
      <c r="F879" s="75"/>
      <c r="G879" s="75"/>
      <c r="J879" s="200"/>
      <c r="K879" s="200"/>
      <c r="L879" s="62"/>
      <c r="M879" s="62"/>
      <c r="N879" s="62"/>
      <c r="O879" s="62"/>
      <c r="P879" s="62"/>
      <c r="Q879" s="62"/>
      <c r="R879" s="62"/>
      <c r="S879" s="62"/>
      <c r="T879" s="62"/>
      <c r="U879" s="209"/>
      <c r="V879" s="209"/>
      <c r="W879" s="209"/>
      <c r="X879" s="209"/>
      <c r="Y879" s="209"/>
      <c r="Z879" s="209"/>
      <c r="AA879" s="209"/>
      <c r="AB879" s="86"/>
      <c r="AC879" s="86"/>
      <c r="AD879" s="86"/>
      <c r="AE879" s="86"/>
      <c r="AF879" s="86"/>
      <c r="AG879" s="62"/>
      <c r="AH879" s="89"/>
      <c r="AI879" s="89"/>
      <c r="AJ879" s="89"/>
      <c r="AK879" s="62"/>
      <c r="AL879" s="86"/>
      <c r="AM879" s="91"/>
      <c r="AN879" s="89"/>
      <c r="AO879" s="89"/>
      <c r="AP879" s="89"/>
      <c r="AQ879" s="89"/>
      <c r="AR879" s="91"/>
      <c r="AS879" s="91"/>
      <c r="AT879" s="94"/>
      <c r="AU879" s="91"/>
      <c r="AV879" s="91"/>
      <c r="AW879" s="123"/>
      <c r="AX879" s="62"/>
      <c r="AY879" s="62"/>
      <c r="AZ879" s="89"/>
      <c r="BA879" s="89"/>
      <c r="BB879" s="124"/>
      <c r="BC879" s="62"/>
      <c r="BD879" s="62"/>
      <c r="BE879" s="61"/>
      <c r="BF879" s="61"/>
      <c r="BG879" s="46"/>
      <c r="BH879" s="46"/>
      <c r="BI879" s="46"/>
      <c r="BJ879" s="46"/>
      <c r="BK879" s="46"/>
      <c r="BL879" s="46"/>
      <c r="CC879" s="42"/>
      <c r="CF879" s="60"/>
      <c r="CI879" s="91"/>
      <c r="CJ879" s="47"/>
      <c r="CK879" s="34"/>
      <c r="CL879" s="63"/>
      <c r="DV879" s="64"/>
    </row>
    <row r="880" spans="2:126" s="135" customFormat="1">
      <c r="B880" s="75"/>
      <c r="C880" s="75"/>
      <c r="D880" s="75"/>
      <c r="E880" s="75"/>
      <c r="F880" s="75"/>
      <c r="G880" s="75"/>
      <c r="J880" s="200"/>
      <c r="K880" s="200"/>
      <c r="L880" s="62"/>
      <c r="M880" s="62"/>
      <c r="N880" s="62"/>
      <c r="O880" s="62"/>
      <c r="P880" s="62"/>
      <c r="Q880" s="62"/>
      <c r="R880" s="62"/>
      <c r="S880" s="62"/>
      <c r="T880" s="62"/>
      <c r="U880" s="209"/>
      <c r="V880" s="209"/>
      <c r="W880" s="209"/>
      <c r="X880" s="209"/>
      <c r="Y880" s="209"/>
      <c r="Z880" s="209"/>
      <c r="AA880" s="209"/>
      <c r="AB880" s="86"/>
      <c r="AC880" s="86"/>
      <c r="AD880" s="86"/>
      <c r="AE880" s="86"/>
      <c r="AF880" s="86"/>
      <c r="AG880" s="62"/>
      <c r="AH880" s="89"/>
      <c r="AI880" s="89"/>
      <c r="AJ880" s="89"/>
      <c r="AK880" s="62"/>
      <c r="AL880" s="86"/>
      <c r="AM880" s="91"/>
      <c r="AN880" s="89"/>
      <c r="AO880" s="89"/>
      <c r="AP880" s="89"/>
      <c r="AQ880" s="89"/>
      <c r="AR880" s="91"/>
      <c r="AS880" s="91"/>
      <c r="AT880" s="94"/>
      <c r="AU880" s="91"/>
      <c r="AV880" s="91"/>
      <c r="AW880" s="123"/>
      <c r="AX880" s="62"/>
      <c r="AY880" s="62"/>
      <c r="AZ880" s="89"/>
      <c r="BA880" s="89"/>
      <c r="BB880" s="124"/>
      <c r="BC880" s="62"/>
      <c r="BD880" s="62"/>
      <c r="BE880" s="61"/>
      <c r="BF880" s="61"/>
      <c r="BG880" s="46"/>
      <c r="BH880" s="46"/>
      <c r="BI880" s="46"/>
      <c r="BJ880" s="46"/>
      <c r="BK880" s="46"/>
      <c r="BL880" s="46"/>
      <c r="CC880" s="42"/>
      <c r="CF880" s="60"/>
      <c r="CI880" s="91"/>
      <c r="CJ880" s="47"/>
      <c r="CK880" s="34"/>
      <c r="CL880" s="63"/>
      <c r="DV880" s="64"/>
    </row>
    <row r="881" spans="2:126" s="135" customFormat="1">
      <c r="B881" s="75"/>
      <c r="C881" s="75"/>
      <c r="D881" s="75"/>
      <c r="E881" s="75"/>
      <c r="F881" s="75"/>
      <c r="G881" s="75"/>
      <c r="J881" s="200"/>
      <c r="K881" s="200"/>
      <c r="L881" s="62"/>
      <c r="M881" s="62"/>
      <c r="N881" s="62"/>
      <c r="O881" s="62"/>
      <c r="P881" s="62"/>
      <c r="Q881" s="62"/>
      <c r="R881" s="62"/>
      <c r="S881" s="62"/>
      <c r="T881" s="62"/>
      <c r="U881" s="209"/>
      <c r="V881" s="209"/>
      <c r="W881" s="209"/>
      <c r="X881" s="209"/>
      <c r="Y881" s="209"/>
      <c r="Z881" s="209"/>
      <c r="AA881" s="209"/>
      <c r="AB881" s="86"/>
      <c r="AC881" s="86"/>
      <c r="AD881" s="86"/>
      <c r="AE881" s="86"/>
      <c r="AF881" s="86"/>
      <c r="AG881" s="62"/>
      <c r="AH881" s="89"/>
      <c r="AI881" s="89"/>
      <c r="AJ881" s="89"/>
      <c r="AK881" s="62"/>
      <c r="AL881" s="86"/>
      <c r="AM881" s="91"/>
      <c r="AN881" s="89"/>
      <c r="AO881" s="89"/>
      <c r="AP881" s="89"/>
      <c r="AQ881" s="89"/>
      <c r="AR881" s="91"/>
      <c r="AS881" s="91"/>
      <c r="AT881" s="94"/>
      <c r="AU881" s="91"/>
      <c r="AV881" s="91"/>
      <c r="AW881" s="123"/>
      <c r="AX881" s="62"/>
      <c r="AY881" s="62"/>
      <c r="AZ881" s="89"/>
      <c r="BA881" s="89"/>
      <c r="BB881" s="124"/>
      <c r="BC881" s="62"/>
      <c r="BD881" s="62"/>
      <c r="BE881" s="61"/>
      <c r="BF881" s="61"/>
      <c r="BG881" s="46"/>
      <c r="BH881" s="46"/>
      <c r="BI881" s="46"/>
      <c r="BJ881" s="46"/>
      <c r="BK881" s="46"/>
      <c r="BL881" s="46"/>
      <c r="CC881" s="42"/>
      <c r="CF881" s="60"/>
      <c r="CI881" s="91"/>
      <c r="CJ881" s="47"/>
      <c r="CK881" s="34"/>
      <c r="CL881" s="63"/>
      <c r="DV881" s="64"/>
    </row>
    <row r="882" spans="2:126" s="135" customFormat="1">
      <c r="B882" s="75"/>
      <c r="C882" s="75"/>
      <c r="D882" s="75"/>
      <c r="E882" s="75"/>
      <c r="F882" s="75"/>
      <c r="G882" s="75"/>
      <c r="J882" s="200"/>
      <c r="K882" s="200"/>
      <c r="L882" s="62"/>
      <c r="M882" s="62"/>
      <c r="N882" s="62"/>
      <c r="O882" s="62"/>
      <c r="P882" s="62"/>
      <c r="Q882" s="62"/>
      <c r="R882" s="62"/>
      <c r="S882" s="62"/>
      <c r="T882" s="62"/>
      <c r="U882" s="209"/>
      <c r="V882" s="209"/>
      <c r="W882" s="209"/>
      <c r="X882" s="209"/>
      <c r="Y882" s="209"/>
      <c r="Z882" s="209"/>
      <c r="AA882" s="209"/>
      <c r="AB882" s="86"/>
      <c r="AC882" s="86"/>
      <c r="AD882" s="86"/>
      <c r="AE882" s="86"/>
      <c r="AF882" s="86"/>
      <c r="AG882" s="62"/>
      <c r="AH882" s="89"/>
      <c r="AI882" s="89"/>
      <c r="AJ882" s="89"/>
      <c r="AK882" s="62"/>
      <c r="AL882" s="86"/>
      <c r="AM882" s="91"/>
      <c r="AN882" s="89"/>
      <c r="AO882" s="89"/>
      <c r="AP882" s="89"/>
      <c r="AQ882" s="89"/>
      <c r="AR882" s="91"/>
      <c r="AS882" s="91"/>
      <c r="AT882" s="94"/>
      <c r="AU882" s="91"/>
      <c r="AV882" s="91"/>
      <c r="AW882" s="123"/>
      <c r="AX882" s="62"/>
      <c r="AY882" s="62"/>
      <c r="AZ882" s="89"/>
      <c r="BA882" s="89"/>
      <c r="BB882" s="124"/>
      <c r="BC882" s="62"/>
      <c r="BD882" s="62"/>
      <c r="BE882" s="61"/>
      <c r="BF882" s="61"/>
      <c r="BG882" s="46"/>
      <c r="BH882" s="46"/>
      <c r="BI882" s="46"/>
      <c r="BJ882" s="46"/>
      <c r="BK882" s="46"/>
      <c r="BL882" s="46"/>
      <c r="CC882" s="42"/>
      <c r="CF882" s="60"/>
      <c r="CI882" s="91"/>
      <c r="CJ882" s="47"/>
      <c r="CK882" s="34"/>
      <c r="CL882" s="63"/>
      <c r="DV882" s="64"/>
    </row>
    <row r="883" spans="2:126" s="135" customFormat="1">
      <c r="B883" s="75"/>
      <c r="C883" s="75"/>
      <c r="D883" s="75"/>
      <c r="E883" s="75"/>
      <c r="F883" s="75"/>
      <c r="G883" s="75"/>
      <c r="J883" s="200"/>
      <c r="K883" s="200"/>
      <c r="L883" s="62"/>
      <c r="M883" s="62"/>
      <c r="N883" s="62"/>
      <c r="O883" s="62"/>
      <c r="P883" s="62"/>
      <c r="Q883" s="62"/>
      <c r="R883" s="62"/>
      <c r="S883" s="62"/>
      <c r="T883" s="62"/>
      <c r="U883" s="209"/>
      <c r="V883" s="209"/>
      <c r="W883" s="209"/>
      <c r="X883" s="209"/>
      <c r="Y883" s="209"/>
      <c r="Z883" s="209"/>
      <c r="AA883" s="209"/>
      <c r="AB883" s="86"/>
      <c r="AC883" s="86"/>
      <c r="AD883" s="86"/>
      <c r="AE883" s="86"/>
      <c r="AF883" s="86"/>
      <c r="AG883" s="62"/>
      <c r="AH883" s="89"/>
      <c r="AI883" s="89"/>
      <c r="AJ883" s="89"/>
      <c r="AK883" s="62"/>
      <c r="AL883" s="86"/>
      <c r="AM883" s="91"/>
      <c r="AN883" s="89"/>
      <c r="AO883" s="89"/>
      <c r="AP883" s="89"/>
      <c r="AQ883" s="89"/>
      <c r="AR883" s="91"/>
      <c r="AS883" s="91"/>
      <c r="AT883" s="94"/>
      <c r="AU883" s="91"/>
      <c r="AV883" s="91"/>
      <c r="AW883" s="123"/>
      <c r="AX883" s="62"/>
      <c r="AY883" s="62"/>
      <c r="AZ883" s="89"/>
      <c r="BA883" s="89"/>
      <c r="BB883" s="124"/>
      <c r="BC883" s="62"/>
      <c r="BD883" s="62"/>
      <c r="BE883" s="61"/>
      <c r="BF883" s="61"/>
      <c r="BG883" s="46"/>
      <c r="BH883" s="46"/>
      <c r="BI883" s="46"/>
      <c r="BJ883" s="46"/>
      <c r="BK883" s="46"/>
      <c r="BL883" s="46"/>
      <c r="CC883" s="42"/>
      <c r="CF883" s="60"/>
      <c r="CI883" s="91"/>
      <c r="CJ883" s="47"/>
      <c r="CK883" s="34"/>
      <c r="CL883" s="63"/>
      <c r="DV883" s="64"/>
    </row>
    <row r="884" spans="2:126" s="135" customFormat="1">
      <c r="B884" s="75"/>
      <c r="C884" s="75"/>
      <c r="D884" s="75"/>
      <c r="E884" s="75"/>
      <c r="F884" s="75"/>
      <c r="G884" s="75"/>
      <c r="J884" s="200"/>
      <c r="K884" s="200"/>
      <c r="L884" s="62"/>
      <c r="M884" s="62"/>
      <c r="N884" s="62"/>
      <c r="O884" s="62"/>
      <c r="P884" s="62"/>
      <c r="Q884" s="62"/>
      <c r="R884" s="62"/>
      <c r="S884" s="62"/>
      <c r="T884" s="62"/>
      <c r="U884" s="209"/>
      <c r="V884" s="209"/>
      <c r="W884" s="209"/>
      <c r="X884" s="209"/>
      <c r="Y884" s="209"/>
      <c r="Z884" s="209"/>
      <c r="AA884" s="209"/>
      <c r="AB884" s="86"/>
      <c r="AC884" s="86"/>
      <c r="AD884" s="86"/>
      <c r="AE884" s="86"/>
      <c r="AF884" s="86"/>
      <c r="AG884" s="62"/>
      <c r="AH884" s="89"/>
      <c r="AI884" s="89"/>
      <c r="AJ884" s="89"/>
      <c r="AK884" s="62"/>
      <c r="AL884" s="86"/>
      <c r="AM884" s="91"/>
      <c r="AN884" s="89"/>
      <c r="AO884" s="89"/>
      <c r="AP884" s="89"/>
      <c r="AQ884" s="89"/>
      <c r="AR884" s="91"/>
      <c r="AS884" s="91"/>
      <c r="AT884" s="94"/>
      <c r="AU884" s="91"/>
      <c r="AV884" s="91"/>
      <c r="AW884" s="123"/>
      <c r="AX884" s="62"/>
      <c r="AY884" s="62"/>
      <c r="AZ884" s="89"/>
      <c r="BA884" s="89"/>
      <c r="BB884" s="124"/>
      <c r="BC884" s="62"/>
      <c r="BD884" s="62"/>
      <c r="BE884" s="61"/>
      <c r="BF884" s="61"/>
      <c r="BG884" s="46"/>
      <c r="BH884" s="46"/>
      <c r="BI884" s="46"/>
      <c r="BJ884" s="46"/>
      <c r="BK884" s="46"/>
      <c r="BL884" s="46"/>
      <c r="CC884" s="42"/>
      <c r="CF884" s="60"/>
      <c r="CI884" s="91"/>
      <c r="CJ884" s="47"/>
      <c r="CK884" s="34"/>
      <c r="CL884" s="63"/>
      <c r="DV884" s="64"/>
    </row>
    <row r="885" spans="2:126" s="135" customFormat="1">
      <c r="B885" s="75"/>
      <c r="C885" s="75"/>
      <c r="D885" s="75"/>
      <c r="E885" s="75"/>
      <c r="F885" s="75"/>
      <c r="G885" s="75"/>
      <c r="J885" s="200"/>
      <c r="K885" s="200"/>
      <c r="L885" s="62"/>
      <c r="M885" s="62"/>
      <c r="N885" s="62"/>
      <c r="O885" s="62"/>
      <c r="P885" s="62"/>
      <c r="Q885" s="62"/>
      <c r="R885" s="62"/>
      <c r="S885" s="62"/>
      <c r="T885" s="62"/>
      <c r="U885" s="209"/>
      <c r="V885" s="209"/>
      <c r="W885" s="209"/>
      <c r="X885" s="209"/>
      <c r="Y885" s="209"/>
      <c r="Z885" s="209"/>
      <c r="AA885" s="209"/>
      <c r="AB885" s="86"/>
      <c r="AC885" s="86"/>
      <c r="AD885" s="86"/>
      <c r="AE885" s="86"/>
      <c r="AF885" s="86"/>
      <c r="AG885" s="62"/>
      <c r="AH885" s="89"/>
      <c r="AI885" s="89"/>
      <c r="AJ885" s="89"/>
      <c r="AK885" s="62"/>
      <c r="AL885" s="86"/>
      <c r="AM885" s="91"/>
      <c r="AN885" s="89"/>
      <c r="AO885" s="89"/>
      <c r="AP885" s="89"/>
      <c r="AQ885" s="89"/>
      <c r="AR885" s="91"/>
      <c r="AS885" s="91"/>
      <c r="AT885" s="94"/>
      <c r="AU885" s="91"/>
      <c r="AV885" s="91"/>
      <c r="AW885" s="123"/>
      <c r="AX885" s="62"/>
      <c r="AY885" s="62"/>
      <c r="AZ885" s="89"/>
      <c r="BA885" s="89"/>
      <c r="BB885" s="124"/>
      <c r="BC885" s="62"/>
      <c r="BD885" s="62"/>
      <c r="BE885" s="61"/>
      <c r="BF885" s="61"/>
      <c r="BG885" s="46"/>
      <c r="BH885" s="46"/>
      <c r="BI885" s="46"/>
      <c r="BJ885" s="46"/>
      <c r="BK885" s="46"/>
      <c r="BL885" s="46"/>
      <c r="CC885" s="42"/>
      <c r="CF885" s="60"/>
      <c r="CI885" s="91"/>
      <c r="CJ885" s="47"/>
      <c r="CK885" s="34"/>
      <c r="CL885" s="63"/>
      <c r="DV885" s="64"/>
    </row>
    <row r="886" spans="2:126" s="135" customFormat="1">
      <c r="B886" s="75"/>
      <c r="C886" s="75"/>
      <c r="D886" s="75"/>
      <c r="E886" s="75"/>
      <c r="F886" s="75"/>
      <c r="G886" s="75"/>
      <c r="J886" s="200"/>
      <c r="K886" s="200"/>
      <c r="L886" s="62"/>
      <c r="M886" s="62"/>
      <c r="N886" s="62"/>
      <c r="O886" s="62"/>
      <c r="P886" s="62"/>
      <c r="Q886" s="62"/>
      <c r="R886" s="62"/>
      <c r="S886" s="62"/>
      <c r="T886" s="62"/>
      <c r="U886" s="209"/>
      <c r="V886" s="209"/>
      <c r="W886" s="209"/>
      <c r="X886" s="209"/>
      <c r="Y886" s="209"/>
      <c r="Z886" s="209"/>
      <c r="AA886" s="209"/>
      <c r="AB886" s="86"/>
      <c r="AC886" s="86"/>
      <c r="AD886" s="86"/>
      <c r="AE886" s="86"/>
      <c r="AF886" s="86"/>
      <c r="AG886" s="62"/>
      <c r="AH886" s="89"/>
      <c r="AI886" s="89"/>
      <c r="AJ886" s="89"/>
      <c r="AK886" s="62"/>
      <c r="AL886" s="86"/>
      <c r="AM886" s="91"/>
      <c r="AN886" s="89"/>
      <c r="AO886" s="89"/>
      <c r="AP886" s="89"/>
      <c r="AQ886" s="89"/>
      <c r="AR886" s="91"/>
      <c r="AS886" s="91"/>
      <c r="AT886" s="94"/>
      <c r="AU886" s="91"/>
      <c r="AV886" s="91"/>
      <c r="AW886" s="123"/>
      <c r="AX886" s="62"/>
      <c r="AY886" s="62"/>
      <c r="AZ886" s="89"/>
      <c r="BA886" s="89"/>
      <c r="BB886" s="124"/>
      <c r="BC886" s="62"/>
      <c r="BD886" s="62"/>
      <c r="BE886" s="61"/>
      <c r="BF886" s="61"/>
      <c r="BG886" s="46"/>
      <c r="BH886" s="46"/>
      <c r="BI886" s="46"/>
      <c r="BJ886" s="46"/>
      <c r="BK886" s="46"/>
      <c r="BL886" s="46"/>
      <c r="CC886" s="42"/>
      <c r="CF886" s="60"/>
      <c r="CI886" s="91"/>
      <c r="CJ886" s="47"/>
      <c r="CK886" s="34"/>
      <c r="CL886" s="63"/>
      <c r="DV886" s="64"/>
    </row>
    <row r="887" spans="2:126" s="135" customFormat="1">
      <c r="B887" s="75"/>
      <c r="C887" s="75"/>
      <c r="D887" s="75"/>
      <c r="E887" s="75"/>
      <c r="F887" s="75"/>
      <c r="G887" s="75"/>
      <c r="J887" s="200"/>
      <c r="K887" s="200"/>
      <c r="L887" s="62"/>
      <c r="M887" s="62"/>
      <c r="N887" s="62"/>
      <c r="O887" s="62"/>
      <c r="P887" s="62"/>
      <c r="Q887" s="62"/>
      <c r="R887" s="62"/>
      <c r="S887" s="62"/>
      <c r="T887" s="62"/>
      <c r="U887" s="209"/>
      <c r="V887" s="209"/>
      <c r="W887" s="209"/>
      <c r="X887" s="209"/>
      <c r="Y887" s="209"/>
      <c r="Z887" s="209"/>
      <c r="AA887" s="209"/>
      <c r="AB887" s="86"/>
      <c r="AC887" s="86"/>
      <c r="AD887" s="86"/>
      <c r="AE887" s="86"/>
      <c r="AF887" s="86"/>
      <c r="AG887" s="62"/>
      <c r="AH887" s="89"/>
      <c r="AI887" s="89"/>
      <c r="AJ887" s="89"/>
      <c r="AK887" s="62"/>
      <c r="AL887" s="86"/>
      <c r="AM887" s="91"/>
      <c r="AN887" s="89"/>
      <c r="AO887" s="89"/>
      <c r="AP887" s="89"/>
      <c r="AQ887" s="89"/>
      <c r="AR887" s="91"/>
      <c r="AS887" s="91"/>
      <c r="AT887" s="94"/>
      <c r="AU887" s="91"/>
      <c r="AV887" s="91"/>
      <c r="AW887" s="123"/>
      <c r="AX887" s="62"/>
      <c r="AY887" s="62"/>
      <c r="AZ887" s="89"/>
      <c r="BA887" s="89"/>
      <c r="BB887" s="124"/>
      <c r="BC887" s="62"/>
      <c r="BD887" s="62"/>
      <c r="BE887" s="61"/>
      <c r="BF887" s="61"/>
      <c r="BG887" s="46"/>
      <c r="BH887" s="46"/>
      <c r="BI887" s="46"/>
      <c r="BJ887" s="46"/>
      <c r="BK887" s="46"/>
      <c r="BL887" s="46"/>
      <c r="CC887" s="42"/>
      <c r="CF887" s="60"/>
      <c r="CI887" s="91"/>
      <c r="CJ887" s="47"/>
      <c r="CK887" s="34"/>
      <c r="CL887" s="63"/>
      <c r="DV887" s="64"/>
    </row>
    <row r="888" spans="2:126" s="135" customFormat="1">
      <c r="B888" s="75"/>
      <c r="C888" s="75"/>
      <c r="D888" s="75"/>
      <c r="E888" s="75"/>
      <c r="F888" s="75"/>
      <c r="G888" s="75"/>
      <c r="J888" s="200"/>
      <c r="K888" s="200"/>
      <c r="L888" s="62"/>
      <c r="M888" s="62"/>
      <c r="N888" s="62"/>
      <c r="O888" s="62"/>
      <c r="P888" s="62"/>
      <c r="Q888" s="62"/>
      <c r="R888" s="62"/>
      <c r="S888" s="62"/>
      <c r="T888" s="62"/>
      <c r="U888" s="209"/>
      <c r="V888" s="209"/>
      <c r="W888" s="209"/>
      <c r="X888" s="209"/>
      <c r="Y888" s="209"/>
      <c r="Z888" s="209"/>
      <c r="AA888" s="209"/>
      <c r="AB888" s="86"/>
      <c r="AC888" s="86"/>
      <c r="AD888" s="86"/>
      <c r="AE888" s="86"/>
      <c r="AF888" s="86"/>
      <c r="AG888" s="62"/>
      <c r="AH888" s="89"/>
      <c r="AI888" s="89"/>
      <c r="AJ888" s="89"/>
      <c r="AK888" s="62"/>
      <c r="AL888" s="86"/>
      <c r="AM888" s="91"/>
      <c r="AN888" s="89"/>
      <c r="AO888" s="89"/>
      <c r="AP888" s="89"/>
      <c r="AQ888" s="89"/>
      <c r="AR888" s="91"/>
      <c r="AS888" s="91"/>
      <c r="AT888" s="94"/>
      <c r="AU888" s="91"/>
      <c r="AV888" s="91"/>
      <c r="AW888" s="123"/>
      <c r="AX888" s="62"/>
      <c r="AY888" s="62"/>
      <c r="AZ888" s="89"/>
      <c r="BA888" s="89"/>
      <c r="BB888" s="124"/>
      <c r="BC888" s="62"/>
      <c r="BD888" s="62"/>
      <c r="BE888" s="61"/>
      <c r="BF888" s="61"/>
      <c r="BG888" s="46"/>
      <c r="BH888" s="46"/>
      <c r="BI888" s="46"/>
      <c r="BJ888" s="46"/>
      <c r="BK888" s="46"/>
      <c r="BL888" s="46"/>
      <c r="CC888" s="42"/>
      <c r="CF888" s="60"/>
      <c r="CI888" s="91"/>
      <c r="CJ888" s="47"/>
      <c r="CK888" s="34"/>
      <c r="CL888" s="63"/>
      <c r="DV888" s="64"/>
    </row>
    <row r="889" spans="2:126" s="135" customFormat="1">
      <c r="B889" s="75"/>
      <c r="C889" s="75"/>
      <c r="D889" s="75"/>
      <c r="E889" s="75"/>
      <c r="F889" s="75"/>
      <c r="G889" s="75"/>
      <c r="J889" s="200"/>
      <c r="K889" s="200"/>
      <c r="L889" s="62"/>
      <c r="M889" s="62"/>
      <c r="N889" s="62"/>
      <c r="O889" s="62"/>
      <c r="P889" s="62"/>
      <c r="Q889" s="62"/>
      <c r="R889" s="62"/>
      <c r="S889" s="62"/>
      <c r="T889" s="62"/>
      <c r="U889" s="209"/>
      <c r="V889" s="209"/>
      <c r="W889" s="209"/>
      <c r="X889" s="209"/>
      <c r="Y889" s="209"/>
      <c r="Z889" s="209"/>
      <c r="AA889" s="209"/>
      <c r="AB889" s="86"/>
      <c r="AC889" s="86"/>
      <c r="AD889" s="86"/>
      <c r="AE889" s="86"/>
      <c r="AF889" s="86"/>
      <c r="AG889" s="62"/>
      <c r="AH889" s="89"/>
      <c r="AI889" s="89"/>
      <c r="AJ889" s="89"/>
      <c r="AK889" s="62"/>
      <c r="AL889" s="86"/>
      <c r="AM889" s="91"/>
      <c r="AN889" s="89"/>
      <c r="AO889" s="89"/>
      <c r="AP889" s="89"/>
      <c r="AQ889" s="89"/>
      <c r="AR889" s="91"/>
      <c r="AS889" s="91"/>
      <c r="AT889" s="94"/>
      <c r="AU889" s="91"/>
      <c r="AV889" s="91"/>
      <c r="AW889" s="123"/>
      <c r="AX889" s="62"/>
      <c r="AY889" s="62"/>
      <c r="AZ889" s="89"/>
      <c r="BA889" s="89"/>
      <c r="BB889" s="124"/>
      <c r="BC889" s="62"/>
      <c r="BD889" s="62"/>
      <c r="BE889" s="61"/>
      <c r="BF889" s="61"/>
      <c r="BG889" s="46"/>
      <c r="BH889" s="46"/>
      <c r="BI889" s="46"/>
      <c r="BJ889" s="46"/>
      <c r="BK889" s="46"/>
      <c r="BL889" s="46"/>
      <c r="CC889" s="42"/>
      <c r="CF889" s="60"/>
      <c r="CI889" s="91"/>
      <c r="CJ889" s="47"/>
      <c r="CK889" s="34"/>
      <c r="CL889" s="63"/>
      <c r="DV889" s="64"/>
    </row>
    <row r="890" spans="2:126" s="135" customFormat="1">
      <c r="B890" s="75"/>
      <c r="C890" s="75"/>
      <c r="D890" s="75"/>
      <c r="E890" s="75"/>
      <c r="F890" s="75"/>
      <c r="G890" s="75"/>
      <c r="J890" s="200"/>
      <c r="K890" s="200"/>
      <c r="L890" s="62"/>
      <c r="M890" s="62"/>
      <c r="N890" s="62"/>
      <c r="O890" s="62"/>
      <c r="P890" s="62"/>
      <c r="Q890" s="62"/>
      <c r="R890" s="62"/>
      <c r="S890" s="62"/>
      <c r="T890" s="62"/>
      <c r="U890" s="209"/>
      <c r="V890" s="209"/>
      <c r="W890" s="209"/>
      <c r="X890" s="209"/>
      <c r="Y890" s="209"/>
      <c r="Z890" s="209"/>
      <c r="AA890" s="209"/>
      <c r="AB890" s="86"/>
      <c r="AC890" s="86"/>
      <c r="AD890" s="86"/>
      <c r="AE890" s="86"/>
      <c r="AF890" s="86"/>
      <c r="AG890" s="62"/>
      <c r="AH890" s="89"/>
      <c r="AI890" s="89"/>
      <c r="AJ890" s="89"/>
      <c r="AK890" s="62"/>
      <c r="AL890" s="86"/>
      <c r="AM890" s="91"/>
      <c r="AN890" s="89"/>
      <c r="AO890" s="89"/>
      <c r="AP890" s="89"/>
      <c r="AQ890" s="89"/>
      <c r="AR890" s="91"/>
      <c r="AS890" s="91"/>
      <c r="AT890" s="94"/>
      <c r="AU890" s="91"/>
      <c r="AV890" s="91"/>
      <c r="AW890" s="123"/>
      <c r="AX890" s="62"/>
      <c r="AY890" s="62"/>
      <c r="AZ890" s="89"/>
      <c r="BA890" s="89"/>
      <c r="BB890" s="124"/>
      <c r="BC890" s="62"/>
      <c r="BD890" s="62"/>
      <c r="BE890" s="61"/>
      <c r="BF890" s="61"/>
      <c r="BG890" s="46"/>
      <c r="BH890" s="46"/>
      <c r="BI890" s="46"/>
      <c r="BJ890" s="46"/>
      <c r="BK890" s="46"/>
      <c r="BL890" s="46"/>
      <c r="CC890" s="42"/>
      <c r="CF890" s="60"/>
      <c r="CI890" s="91"/>
      <c r="CJ890" s="47"/>
      <c r="CK890" s="34"/>
      <c r="CL890" s="63"/>
      <c r="DV890" s="64"/>
    </row>
    <row r="891" spans="2:126" s="135" customFormat="1">
      <c r="B891" s="75"/>
      <c r="C891" s="75"/>
      <c r="D891" s="75"/>
      <c r="E891" s="75"/>
      <c r="F891" s="75"/>
      <c r="G891" s="75"/>
      <c r="J891" s="200"/>
      <c r="K891" s="200"/>
      <c r="L891" s="62"/>
      <c r="M891" s="62"/>
      <c r="N891" s="62"/>
      <c r="O891" s="62"/>
      <c r="P891" s="62"/>
      <c r="Q891" s="62"/>
      <c r="R891" s="62"/>
      <c r="S891" s="62"/>
      <c r="T891" s="62"/>
      <c r="U891" s="209"/>
      <c r="V891" s="209"/>
      <c r="W891" s="209"/>
      <c r="X891" s="209"/>
      <c r="Y891" s="209"/>
      <c r="Z891" s="209"/>
      <c r="AA891" s="209"/>
      <c r="AB891" s="86"/>
      <c r="AC891" s="86"/>
      <c r="AD891" s="86"/>
      <c r="AE891" s="86"/>
      <c r="AF891" s="86"/>
      <c r="AG891" s="62"/>
      <c r="AH891" s="89"/>
      <c r="AI891" s="89"/>
      <c r="AJ891" s="89"/>
      <c r="AK891" s="62"/>
      <c r="AL891" s="86"/>
      <c r="AM891" s="91"/>
      <c r="AN891" s="89"/>
      <c r="AO891" s="89"/>
      <c r="AP891" s="89"/>
      <c r="AQ891" s="89"/>
      <c r="AR891" s="91"/>
      <c r="AS891" s="91"/>
      <c r="AT891" s="94"/>
      <c r="AU891" s="91"/>
      <c r="AV891" s="91"/>
      <c r="AW891" s="123"/>
      <c r="AX891" s="62"/>
      <c r="AY891" s="62"/>
      <c r="AZ891" s="89"/>
      <c r="BA891" s="89"/>
      <c r="BB891" s="124"/>
      <c r="BC891" s="62"/>
      <c r="BD891" s="62"/>
      <c r="BE891" s="61"/>
      <c r="BF891" s="61"/>
      <c r="BG891" s="46"/>
      <c r="BH891" s="46"/>
      <c r="BI891" s="46"/>
      <c r="BJ891" s="46"/>
      <c r="BK891" s="46"/>
      <c r="BL891" s="46"/>
      <c r="CC891" s="42"/>
      <c r="CF891" s="60"/>
      <c r="CI891" s="91"/>
      <c r="CJ891" s="47"/>
      <c r="CK891" s="34"/>
      <c r="CL891" s="63"/>
      <c r="DV891" s="64"/>
    </row>
    <row r="892" spans="2:126" s="135" customFormat="1">
      <c r="B892" s="75"/>
      <c r="C892" s="75"/>
      <c r="D892" s="75"/>
      <c r="E892" s="75"/>
      <c r="F892" s="75"/>
      <c r="G892" s="75"/>
      <c r="J892" s="200"/>
      <c r="K892" s="200"/>
      <c r="L892" s="62"/>
      <c r="M892" s="62"/>
      <c r="N892" s="62"/>
      <c r="O892" s="62"/>
      <c r="P892" s="62"/>
      <c r="Q892" s="62"/>
      <c r="R892" s="62"/>
      <c r="S892" s="62"/>
      <c r="T892" s="62"/>
      <c r="U892" s="209"/>
      <c r="V892" s="209"/>
      <c r="W892" s="209"/>
      <c r="X892" s="209"/>
      <c r="Y892" s="209"/>
      <c r="Z892" s="209"/>
      <c r="AA892" s="209"/>
      <c r="AB892" s="86"/>
      <c r="AC892" s="86"/>
      <c r="AD892" s="86"/>
      <c r="AE892" s="86"/>
      <c r="AF892" s="86"/>
      <c r="AG892" s="62"/>
      <c r="AH892" s="89"/>
      <c r="AI892" s="89"/>
      <c r="AJ892" s="89"/>
      <c r="AK892" s="62"/>
      <c r="AL892" s="86"/>
      <c r="AM892" s="91"/>
      <c r="AN892" s="89"/>
      <c r="AO892" s="89"/>
      <c r="AP892" s="89"/>
      <c r="AQ892" s="89"/>
      <c r="AR892" s="91"/>
      <c r="AS892" s="91"/>
      <c r="AT892" s="94"/>
      <c r="AU892" s="91"/>
      <c r="AV892" s="91"/>
      <c r="AW892" s="123"/>
      <c r="AX892" s="62"/>
      <c r="AY892" s="62"/>
      <c r="AZ892" s="89"/>
      <c r="BA892" s="89"/>
      <c r="BB892" s="124"/>
      <c r="BC892" s="62"/>
      <c r="BD892" s="62"/>
      <c r="BE892" s="61"/>
      <c r="BF892" s="61"/>
      <c r="BG892" s="46"/>
      <c r="BH892" s="46"/>
      <c r="BI892" s="46"/>
      <c r="BJ892" s="46"/>
      <c r="BK892" s="46"/>
      <c r="BL892" s="46"/>
      <c r="CC892" s="42"/>
      <c r="CF892" s="60"/>
      <c r="CI892" s="91"/>
      <c r="CJ892" s="47"/>
      <c r="CK892" s="34"/>
      <c r="CL892" s="63"/>
      <c r="DV892" s="64"/>
    </row>
    <row r="893" spans="2:126" s="135" customFormat="1">
      <c r="B893" s="75"/>
      <c r="C893" s="75"/>
      <c r="D893" s="75"/>
      <c r="E893" s="75"/>
      <c r="F893" s="75"/>
      <c r="G893" s="75"/>
      <c r="J893" s="200"/>
      <c r="K893" s="200"/>
      <c r="L893" s="62"/>
      <c r="M893" s="62"/>
      <c r="N893" s="62"/>
      <c r="O893" s="62"/>
      <c r="P893" s="62"/>
      <c r="Q893" s="62"/>
      <c r="R893" s="62"/>
      <c r="S893" s="62"/>
      <c r="T893" s="62"/>
      <c r="U893" s="209"/>
      <c r="V893" s="209"/>
      <c r="W893" s="209"/>
      <c r="X893" s="209"/>
      <c r="Y893" s="209"/>
      <c r="Z893" s="209"/>
      <c r="AA893" s="209"/>
      <c r="AB893" s="86"/>
      <c r="AC893" s="86"/>
      <c r="AD893" s="86"/>
      <c r="AE893" s="86"/>
      <c r="AF893" s="86"/>
      <c r="AG893" s="62"/>
      <c r="AH893" s="89"/>
      <c r="AI893" s="89"/>
      <c r="AJ893" s="89"/>
      <c r="AK893" s="62"/>
      <c r="AL893" s="86"/>
      <c r="AM893" s="91"/>
      <c r="AN893" s="89"/>
      <c r="AO893" s="89"/>
      <c r="AP893" s="89"/>
      <c r="AQ893" s="89"/>
      <c r="AR893" s="91"/>
      <c r="AS893" s="91"/>
      <c r="AT893" s="94"/>
      <c r="AU893" s="91"/>
      <c r="AV893" s="91"/>
      <c r="AW893" s="123"/>
      <c r="AX893" s="62"/>
      <c r="AY893" s="62"/>
      <c r="AZ893" s="89"/>
      <c r="BA893" s="89"/>
      <c r="BB893" s="124"/>
      <c r="BC893" s="62"/>
      <c r="BD893" s="62"/>
      <c r="BE893" s="61"/>
      <c r="BF893" s="61"/>
      <c r="BG893" s="46"/>
      <c r="BH893" s="46"/>
      <c r="BI893" s="46"/>
      <c r="BJ893" s="46"/>
      <c r="BK893" s="46"/>
      <c r="BL893" s="46"/>
      <c r="CC893" s="42"/>
      <c r="CF893" s="60"/>
      <c r="CI893" s="91"/>
      <c r="CJ893" s="47"/>
      <c r="CK893" s="34"/>
      <c r="CL893" s="63"/>
      <c r="DV893" s="64"/>
    </row>
    <row r="894" spans="2:126" s="135" customFormat="1">
      <c r="B894" s="75"/>
      <c r="C894" s="75"/>
      <c r="D894" s="75"/>
      <c r="E894" s="75"/>
      <c r="F894" s="75"/>
      <c r="G894" s="75"/>
      <c r="J894" s="200"/>
      <c r="K894" s="200"/>
      <c r="L894" s="62"/>
      <c r="M894" s="62"/>
      <c r="N894" s="62"/>
      <c r="O894" s="62"/>
      <c r="P894" s="62"/>
      <c r="Q894" s="62"/>
      <c r="R894" s="62"/>
      <c r="S894" s="62"/>
      <c r="T894" s="62"/>
      <c r="U894" s="209"/>
      <c r="V894" s="209"/>
      <c r="W894" s="209"/>
      <c r="X894" s="209"/>
      <c r="Y894" s="209"/>
      <c r="Z894" s="209"/>
      <c r="AA894" s="209"/>
      <c r="AB894" s="86"/>
      <c r="AC894" s="86"/>
      <c r="AD894" s="86"/>
      <c r="AE894" s="86"/>
      <c r="AF894" s="86"/>
      <c r="AG894" s="62"/>
      <c r="AH894" s="89"/>
      <c r="AI894" s="89"/>
      <c r="AJ894" s="89"/>
      <c r="AK894" s="62"/>
      <c r="AL894" s="86"/>
      <c r="AM894" s="91"/>
      <c r="AN894" s="89"/>
      <c r="AO894" s="89"/>
      <c r="AP894" s="89"/>
      <c r="AQ894" s="89"/>
      <c r="AR894" s="91"/>
      <c r="AS894" s="91"/>
      <c r="AT894" s="94"/>
      <c r="AU894" s="91"/>
      <c r="AV894" s="91"/>
      <c r="AW894" s="123"/>
      <c r="AX894" s="62"/>
      <c r="AY894" s="62"/>
      <c r="AZ894" s="89"/>
      <c r="BA894" s="89"/>
      <c r="BB894" s="124"/>
      <c r="BC894" s="62"/>
      <c r="BD894" s="62"/>
      <c r="BE894" s="61"/>
      <c r="BF894" s="61"/>
      <c r="BG894" s="46"/>
      <c r="BH894" s="46"/>
      <c r="BI894" s="46"/>
      <c r="BJ894" s="46"/>
      <c r="BK894" s="46"/>
      <c r="BL894" s="46"/>
      <c r="CC894" s="42"/>
      <c r="CF894" s="60"/>
      <c r="CI894" s="91"/>
      <c r="CJ894" s="47"/>
      <c r="CK894" s="34"/>
      <c r="CL894" s="63"/>
      <c r="DV894" s="64"/>
    </row>
    <row r="895" spans="2:126" s="135" customFormat="1">
      <c r="B895" s="75"/>
      <c r="C895" s="75"/>
      <c r="D895" s="75"/>
      <c r="E895" s="75"/>
      <c r="F895" s="75"/>
      <c r="G895" s="75"/>
      <c r="J895" s="200"/>
      <c r="K895" s="200"/>
      <c r="L895" s="62"/>
      <c r="M895" s="62"/>
      <c r="N895" s="62"/>
      <c r="O895" s="62"/>
      <c r="P895" s="62"/>
      <c r="Q895" s="62"/>
      <c r="R895" s="62"/>
      <c r="S895" s="62"/>
      <c r="T895" s="62"/>
      <c r="U895" s="209"/>
      <c r="V895" s="209"/>
      <c r="W895" s="209"/>
      <c r="X895" s="209"/>
      <c r="Y895" s="209"/>
      <c r="Z895" s="209"/>
      <c r="AA895" s="209"/>
      <c r="AB895" s="86"/>
      <c r="AC895" s="86"/>
      <c r="AD895" s="86"/>
      <c r="AE895" s="86"/>
      <c r="AF895" s="86"/>
      <c r="AG895" s="62"/>
      <c r="AH895" s="89"/>
      <c r="AI895" s="89"/>
      <c r="AJ895" s="89"/>
      <c r="AK895" s="62"/>
      <c r="AL895" s="86"/>
      <c r="AM895" s="91"/>
      <c r="AN895" s="89"/>
      <c r="AO895" s="89"/>
      <c r="AP895" s="89"/>
      <c r="AQ895" s="89"/>
      <c r="AR895" s="91"/>
      <c r="AS895" s="91"/>
      <c r="AT895" s="94"/>
      <c r="AU895" s="91"/>
      <c r="AV895" s="91"/>
      <c r="AW895" s="123"/>
      <c r="AX895" s="62"/>
      <c r="AY895" s="62"/>
      <c r="AZ895" s="89"/>
      <c r="BA895" s="89"/>
      <c r="BB895" s="124"/>
      <c r="BC895" s="62"/>
      <c r="BD895" s="62"/>
      <c r="BE895" s="61"/>
      <c r="BF895" s="61"/>
      <c r="BG895" s="46"/>
      <c r="BH895" s="46"/>
      <c r="BI895" s="46"/>
      <c r="BJ895" s="46"/>
      <c r="BK895" s="46"/>
      <c r="BL895" s="46"/>
      <c r="CC895" s="42"/>
      <c r="CF895" s="60"/>
      <c r="CI895" s="91"/>
      <c r="CJ895" s="47"/>
      <c r="CK895" s="34"/>
      <c r="CL895" s="63"/>
      <c r="DV895" s="64"/>
    </row>
    <row r="896" spans="2:126" s="135" customFormat="1">
      <c r="B896" s="75"/>
      <c r="C896" s="75"/>
      <c r="D896" s="75"/>
      <c r="E896" s="75"/>
      <c r="F896" s="75"/>
      <c r="G896" s="75"/>
      <c r="J896" s="200"/>
      <c r="K896" s="200"/>
      <c r="L896" s="62"/>
      <c r="M896" s="62"/>
      <c r="N896" s="62"/>
      <c r="O896" s="62"/>
      <c r="P896" s="62"/>
      <c r="Q896" s="62"/>
      <c r="R896" s="62"/>
      <c r="S896" s="62"/>
      <c r="T896" s="62"/>
      <c r="U896" s="209"/>
      <c r="V896" s="209"/>
      <c r="W896" s="209"/>
      <c r="X896" s="209"/>
      <c r="Y896" s="209"/>
      <c r="Z896" s="209"/>
      <c r="AA896" s="209"/>
      <c r="AB896" s="86"/>
      <c r="AC896" s="86"/>
      <c r="AD896" s="86"/>
      <c r="AE896" s="86"/>
      <c r="AF896" s="86"/>
      <c r="AG896" s="62"/>
      <c r="AH896" s="89"/>
      <c r="AI896" s="89"/>
      <c r="AJ896" s="89"/>
      <c r="AK896" s="62"/>
      <c r="AL896" s="86"/>
      <c r="AM896" s="91"/>
      <c r="AN896" s="89"/>
      <c r="AO896" s="89"/>
      <c r="AP896" s="89"/>
      <c r="AQ896" s="89"/>
      <c r="AR896" s="91"/>
      <c r="AS896" s="91"/>
      <c r="AT896" s="94"/>
      <c r="AU896" s="91"/>
      <c r="AV896" s="91"/>
      <c r="AW896" s="123"/>
      <c r="AX896" s="62"/>
      <c r="AY896" s="62"/>
      <c r="AZ896" s="89"/>
      <c r="BA896" s="89"/>
      <c r="BB896" s="124"/>
      <c r="BC896" s="62"/>
      <c r="BD896" s="62"/>
      <c r="BE896" s="61"/>
      <c r="BF896" s="61"/>
      <c r="BG896" s="46"/>
      <c r="BH896" s="46"/>
      <c r="BI896" s="46"/>
      <c r="BJ896" s="46"/>
      <c r="BK896" s="46"/>
      <c r="BL896" s="46"/>
      <c r="CC896" s="42"/>
      <c r="CF896" s="60"/>
      <c r="CI896" s="91"/>
      <c r="CJ896" s="47"/>
      <c r="CK896" s="34"/>
      <c r="CL896" s="63"/>
      <c r="DV896" s="64"/>
    </row>
    <row r="897" spans="2:126" s="135" customFormat="1">
      <c r="B897" s="75"/>
      <c r="C897" s="75"/>
      <c r="D897" s="75"/>
      <c r="E897" s="75"/>
      <c r="F897" s="75"/>
      <c r="G897" s="75"/>
      <c r="J897" s="200"/>
      <c r="K897" s="200"/>
      <c r="L897" s="62"/>
      <c r="M897" s="62"/>
      <c r="N897" s="62"/>
      <c r="O897" s="62"/>
      <c r="P897" s="62"/>
      <c r="Q897" s="62"/>
      <c r="R897" s="62"/>
      <c r="S897" s="62"/>
      <c r="T897" s="62"/>
      <c r="U897" s="209"/>
      <c r="V897" s="209"/>
      <c r="W897" s="209"/>
      <c r="X897" s="209"/>
      <c r="Y897" s="209"/>
      <c r="Z897" s="209"/>
      <c r="AA897" s="209"/>
      <c r="AB897" s="86"/>
      <c r="AC897" s="86"/>
      <c r="AD897" s="86"/>
      <c r="AE897" s="86"/>
      <c r="AF897" s="86"/>
      <c r="AG897" s="62"/>
      <c r="AH897" s="89"/>
      <c r="AI897" s="89"/>
      <c r="AJ897" s="89"/>
      <c r="AK897" s="62"/>
      <c r="AL897" s="86"/>
      <c r="AM897" s="91"/>
      <c r="AN897" s="89"/>
      <c r="AO897" s="89"/>
      <c r="AP897" s="89"/>
      <c r="AQ897" s="89"/>
      <c r="AR897" s="91"/>
      <c r="AS897" s="91"/>
      <c r="AT897" s="94"/>
      <c r="AU897" s="91"/>
      <c r="AV897" s="91"/>
      <c r="AW897" s="123"/>
      <c r="AX897" s="62"/>
      <c r="AY897" s="62"/>
      <c r="AZ897" s="89"/>
      <c r="BA897" s="89"/>
      <c r="BB897" s="124"/>
      <c r="BC897" s="62"/>
      <c r="BD897" s="62"/>
      <c r="BE897" s="61"/>
      <c r="BF897" s="61"/>
      <c r="BG897" s="46"/>
      <c r="BH897" s="46"/>
      <c r="BI897" s="46"/>
      <c r="BJ897" s="46"/>
      <c r="BK897" s="46"/>
      <c r="BL897" s="46"/>
      <c r="CC897" s="42"/>
      <c r="CF897" s="60"/>
      <c r="CI897" s="91"/>
      <c r="CJ897" s="47"/>
      <c r="CK897" s="34"/>
      <c r="CL897" s="63"/>
      <c r="DV897" s="64"/>
    </row>
    <row r="898" spans="2:126" s="135" customFormat="1">
      <c r="B898" s="75"/>
      <c r="C898" s="75"/>
      <c r="D898" s="75"/>
      <c r="E898" s="75"/>
      <c r="F898" s="75"/>
      <c r="G898" s="75"/>
      <c r="J898" s="200"/>
      <c r="K898" s="200"/>
      <c r="L898" s="62"/>
      <c r="M898" s="62"/>
      <c r="N898" s="62"/>
      <c r="O898" s="62"/>
      <c r="P898" s="62"/>
      <c r="Q898" s="62"/>
      <c r="R898" s="62"/>
      <c r="S898" s="62"/>
      <c r="T898" s="62"/>
      <c r="U898" s="209"/>
      <c r="V898" s="209"/>
      <c r="W898" s="209"/>
      <c r="X898" s="209"/>
      <c r="Y898" s="209"/>
      <c r="Z898" s="209"/>
      <c r="AA898" s="209"/>
      <c r="AB898" s="86"/>
      <c r="AC898" s="86"/>
      <c r="AD898" s="86"/>
      <c r="AE898" s="86"/>
      <c r="AF898" s="86"/>
      <c r="AG898" s="62"/>
      <c r="AH898" s="89"/>
      <c r="AI898" s="89"/>
      <c r="AJ898" s="89"/>
      <c r="AK898" s="62"/>
      <c r="AL898" s="86"/>
      <c r="AM898" s="91"/>
      <c r="AN898" s="89"/>
      <c r="AO898" s="89"/>
      <c r="AP898" s="89"/>
      <c r="AQ898" s="89"/>
      <c r="AR898" s="91"/>
      <c r="AS898" s="91"/>
      <c r="AT898" s="94"/>
      <c r="AU898" s="91"/>
      <c r="AV898" s="91"/>
      <c r="AW898" s="123"/>
      <c r="AX898" s="62"/>
      <c r="AY898" s="62"/>
      <c r="AZ898" s="89"/>
      <c r="BA898" s="89"/>
      <c r="BB898" s="124"/>
      <c r="BC898" s="62"/>
      <c r="BD898" s="62"/>
      <c r="BE898" s="61"/>
      <c r="BF898" s="61"/>
      <c r="BG898" s="46"/>
      <c r="BH898" s="46"/>
      <c r="BI898" s="46"/>
      <c r="BJ898" s="46"/>
      <c r="BK898" s="46"/>
      <c r="BL898" s="46"/>
      <c r="CC898" s="42"/>
      <c r="CF898" s="60"/>
      <c r="CI898" s="91"/>
      <c r="CJ898" s="47"/>
      <c r="CK898" s="34"/>
      <c r="CL898" s="63"/>
      <c r="DV898" s="64"/>
    </row>
    <row r="899" spans="2:126" s="135" customFormat="1">
      <c r="B899" s="75"/>
      <c r="C899" s="75"/>
      <c r="D899" s="75"/>
      <c r="E899" s="75"/>
      <c r="F899" s="75"/>
      <c r="G899" s="75"/>
      <c r="J899" s="200"/>
      <c r="K899" s="200"/>
      <c r="L899" s="62"/>
      <c r="M899" s="62"/>
      <c r="N899" s="62"/>
      <c r="O899" s="62"/>
      <c r="P899" s="62"/>
      <c r="Q899" s="62"/>
      <c r="R899" s="62"/>
      <c r="S899" s="62"/>
      <c r="T899" s="62"/>
      <c r="U899" s="209"/>
      <c r="V899" s="209"/>
      <c r="W899" s="209"/>
      <c r="X899" s="209"/>
      <c r="Y899" s="209"/>
      <c r="Z899" s="209"/>
      <c r="AA899" s="209"/>
      <c r="AB899" s="86"/>
      <c r="AC899" s="86"/>
      <c r="AD899" s="86"/>
      <c r="AE899" s="86"/>
      <c r="AF899" s="86"/>
      <c r="AG899" s="62"/>
      <c r="AH899" s="89"/>
      <c r="AI899" s="89"/>
      <c r="AJ899" s="89"/>
      <c r="AK899" s="62"/>
      <c r="AL899" s="86"/>
      <c r="AM899" s="91"/>
      <c r="AN899" s="89"/>
      <c r="AO899" s="89"/>
      <c r="AP899" s="89"/>
      <c r="AQ899" s="89"/>
      <c r="AR899" s="91"/>
      <c r="AS899" s="91"/>
      <c r="AT899" s="94"/>
      <c r="AU899" s="91"/>
      <c r="AV899" s="91"/>
      <c r="AW899" s="123"/>
      <c r="AX899" s="62"/>
      <c r="AY899" s="62"/>
      <c r="AZ899" s="89"/>
      <c r="BA899" s="89"/>
      <c r="BB899" s="124"/>
      <c r="BC899" s="62"/>
      <c r="BD899" s="62"/>
      <c r="BE899" s="61"/>
      <c r="BF899" s="61"/>
      <c r="BG899" s="46"/>
      <c r="BH899" s="46"/>
      <c r="BI899" s="46"/>
      <c r="BJ899" s="46"/>
      <c r="BK899" s="46"/>
      <c r="BL899" s="46"/>
      <c r="CC899" s="42"/>
      <c r="CF899" s="60"/>
      <c r="CI899" s="91"/>
      <c r="CJ899" s="47"/>
      <c r="CK899" s="34"/>
      <c r="CL899" s="63"/>
      <c r="DV899" s="64"/>
    </row>
    <row r="900" spans="2:126" s="135" customFormat="1">
      <c r="B900" s="75"/>
      <c r="C900" s="75"/>
      <c r="D900" s="75"/>
      <c r="E900" s="75"/>
      <c r="F900" s="75"/>
      <c r="G900" s="75"/>
      <c r="J900" s="200"/>
      <c r="K900" s="200"/>
      <c r="L900" s="62"/>
      <c r="M900" s="62"/>
      <c r="N900" s="62"/>
      <c r="O900" s="62"/>
      <c r="P900" s="62"/>
      <c r="Q900" s="62"/>
      <c r="R900" s="62"/>
      <c r="S900" s="62"/>
      <c r="T900" s="62"/>
      <c r="U900" s="209"/>
      <c r="V900" s="209"/>
      <c r="W900" s="209"/>
      <c r="X900" s="209"/>
      <c r="Y900" s="209"/>
      <c r="Z900" s="209"/>
      <c r="AA900" s="209"/>
      <c r="AB900" s="86"/>
      <c r="AC900" s="86"/>
      <c r="AD900" s="86"/>
      <c r="AE900" s="86"/>
      <c r="AF900" s="86"/>
      <c r="AG900" s="62"/>
      <c r="AH900" s="89"/>
      <c r="AI900" s="89"/>
      <c r="AJ900" s="89"/>
      <c r="AK900" s="62"/>
      <c r="AL900" s="86"/>
      <c r="AM900" s="91"/>
      <c r="AN900" s="89"/>
      <c r="AO900" s="89"/>
      <c r="AP900" s="89"/>
      <c r="AQ900" s="89"/>
      <c r="AR900" s="91"/>
      <c r="AS900" s="91"/>
      <c r="AT900" s="94"/>
      <c r="AU900" s="91"/>
      <c r="AV900" s="91"/>
      <c r="AW900" s="123"/>
      <c r="AX900" s="62"/>
      <c r="AY900" s="62"/>
      <c r="AZ900" s="89"/>
      <c r="BA900" s="89"/>
      <c r="BB900" s="124"/>
      <c r="BC900" s="62"/>
      <c r="BD900" s="62"/>
      <c r="BE900" s="61"/>
      <c r="BF900" s="61"/>
      <c r="BG900" s="46"/>
      <c r="BH900" s="46"/>
      <c r="BI900" s="46"/>
      <c r="BJ900" s="46"/>
      <c r="BK900" s="46"/>
      <c r="BL900" s="46"/>
      <c r="CC900" s="42"/>
      <c r="CF900" s="60"/>
      <c r="CI900" s="91"/>
      <c r="CJ900" s="47"/>
      <c r="CK900" s="34"/>
      <c r="CL900" s="63"/>
      <c r="DV900" s="64"/>
    </row>
    <row r="901" spans="2:126" s="135" customFormat="1">
      <c r="B901" s="75"/>
      <c r="C901" s="75"/>
      <c r="D901" s="75"/>
      <c r="E901" s="75"/>
      <c r="F901" s="75"/>
      <c r="G901" s="75"/>
      <c r="J901" s="200"/>
      <c r="K901" s="200"/>
      <c r="L901" s="62"/>
      <c r="M901" s="62"/>
      <c r="N901" s="62"/>
      <c r="O901" s="62"/>
      <c r="P901" s="62"/>
      <c r="Q901" s="62"/>
      <c r="R901" s="62"/>
      <c r="S901" s="62"/>
      <c r="T901" s="62"/>
      <c r="U901" s="209"/>
      <c r="V901" s="209"/>
      <c r="W901" s="209"/>
      <c r="X901" s="209"/>
      <c r="Y901" s="209"/>
      <c r="Z901" s="209"/>
      <c r="AA901" s="209"/>
      <c r="AB901" s="86"/>
      <c r="AC901" s="86"/>
      <c r="AD901" s="86"/>
      <c r="AE901" s="86"/>
      <c r="AF901" s="86"/>
      <c r="AG901" s="62"/>
      <c r="AH901" s="89"/>
      <c r="AI901" s="89"/>
      <c r="AJ901" s="89"/>
      <c r="AK901" s="62"/>
      <c r="AL901" s="86"/>
      <c r="AM901" s="91"/>
      <c r="AN901" s="89"/>
      <c r="AO901" s="89"/>
      <c r="AP901" s="89"/>
      <c r="AQ901" s="89"/>
      <c r="AR901" s="91"/>
      <c r="AS901" s="91"/>
      <c r="AT901" s="94"/>
      <c r="AU901" s="91"/>
      <c r="AV901" s="91"/>
      <c r="AW901" s="123"/>
      <c r="AX901" s="62"/>
      <c r="AY901" s="62"/>
      <c r="AZ901" s="89"/>
      <c r="BA901" s="89"/>
      <c r="BB901" s="124"/>
      <c r="BC901" s="62"/>
      <c r="BD901" s="62"/>
      <c r="BE901" s="61"/>
      <c r="BF901" s="61"/>
      <c r="BG901" s="46"/>
      <c r="BH901" s="46"/>
      <c r="BI901" s="46"/>
      <c r="BJ901" s="46"/>
      <c r="BK901" s="46"/>
      <c r="BL901" s="46"/>
      <c r="CC901" s="42"/>
      <c r="CF901" s="60"/>
      <c r="CI901" s="91"/>
      <c r="CJ901" s="47"/>
      <c r="CK901" s="34"/>
      <c r="CL901" s="63"/>
      <c r="DV901" s="64"/>
    </row>
    <row r="902" spans="2:126" s="135" customFormat="1">
      <c r="B902" s="75"/>
      <c r="C902" s="75"/>
      <c r="D902" s="75"/>
      <c r="E902" s="75"/>
      <c r="F902" s="75"/>
      <c r="G902" s="75"/>
      <c r="J902" s="200"/>
      <c r="K902" s="200"/>
      <c r="L902" s="62"/>
      <c r="M902" s="62"/>
      <c r="N902" s="62"/>
      <c r="O902" s="62"/>
      <c r="P902" s="62"/>
      <c r="Q902" s="62"/>
      <c r="R902" s="62"/>
      <c r="S902" s="62"/>
      <c r="T902" s="62"/>
      <c r="U902" s="209"/>
      <c r="V902" s="209"/>
      <c r="W902" s="209"/>
      <c r="X902" s="209"/>
      <c r="Y902" s="209"/>
      <c r="Z902" s="209"/>
      <c r="AA902" s="209"/>
      <c r="AB902" s="86"/>
      <c r="AC902" s="86"/>
      <c r="AD902" s="86"/>
      <c r="AE902" s="86"/>
      <c r="AF902" s="86"/>
      <c r="AG902" s="62"/>
      <c r="AH902" s="89"/>
      <c r="AI902" s="89"/>
      <c r="AJ902" s="89"/>
      <c r="AK902" s="62"/>
      <c r="AL902" s="86"/>
      <c r="AM902" s="91"/>
      <c r="AN902" s="89"/>
      <c r="AO902" s="89"/>
      <c r="AP902" s="89"/>
      <c r="AQ902" s="89"/>
      <c r="AR902" s="91"/>
      <c r="AS902" s="91"/>
      <c r="AT902" s="94"/>
      <c r="AU902" s="91"/>
      <c r="AV902" s="91"/>
      <c r="AW902" s="123"/>
      <c r="AX902" s="62"/>
      <c r="AY902" s="62"/>
      <c r="AZ902" s="89"/>
      <c r="BA902" s="89"/>
      <c r="BB902" s="124"/>
      <c r="BC902" s="62"/>
      <c r="BD902" s="62"/>
      <c r="BE902" s="61"/>
      <c r="BF902" s="61"/>
      <c r="BG902" s="46"/>
      <c r="BH902" s="46"/>
      <c r="BI902" s="46"/>
      <c r="BJ902" s="46"/>
      <c r="BK902" s="46"/>
      <c r="BL902" s="46"/>
      <c r="CC902" s="42"/>
      <c r="CF902" s="60"/>
      <c r="CI902" s="91"/>
      <c r="CJ902" s="47"/>
      <c r="CK902" s="34"/>
      <c r="CL902" s="63"/>
      <c r="DV902" s="64"/>
    </row>
    <row r="903" spans="2:126" s="135" customFormat="1">
      <c r="B903" s="75"/>
      <c r="C903" s="75"/>
      <c r="D903" s="75"/>
      <c r="E903" s="75"/>
      <c r="F903" s="75"/>
      <c r="G903" s="75"/>
      <c r="J903" s="200"/>
      <c r="K903" s="200"/>
      <c r="L903" s="62"/>
      <c r="M903" s="62"/>
      <c r="N903" s="62"/>
      <c r="O903" s="62"/>
      <c r="P903" s="62"/>
      <c r="Q903" s="62"/>
      <c r="R903" s="62"/>
      <c r="S903" s="62"/>
      <c r="T903" s="62"/>
      <c r="U903" s="209"/>
      <c r="V903" s="209"/>
      <c r="W903" s="209"/>
      <c r="X903" s="209"/>
      <c r="Y903" s="209"/>
      <c r="Z903" s="209"/>
      <c r="AA903" s="209"/>
      <c r="AB903" s="86"/>
      <c r="AC903" s="86"/>
      <c r="AD903" s="86"/>
      <c r="AE903" s="86"/>
      <c r="AF903" s="86"/>
      <c r="AG903" s="62"/>
      <c r="AH903" s="89"/>
      <c r="AI903" s="89"/>
      <c r="AJ903" s="89"/>
      <c r="AK903" s="62"/>
      <c r="AL903" s="86"/>
      <c r="AM903" s="91"/>
      <c r="AN903" s="89"/>
      <c r="AO903" s="89"/>
      <c r="AP903" s="89"/>
      <c r="AQ903" s="89"/>
      <c r="AR903" s="91"/>
      <c r="AS903" s="91"/>
      <c r="AT903" s="94"/>
      <c r="AU903" s="91"/>
      <c r="AV903" s="91"/>
      <c r="AW903" s="123"/>
      <c r="AX903" s="62"/>
      <c r="AY903" s="62"/>
      <c r="AZ903" s="89"/>
      <c r="BA903" s="89"/>
      <c r="BB903" s="124"/>
      <c r="BC903" s="62"/>
      <c r="BD903" s="62"/>
      <c r="BE903" s="61"/>
      <c r="BF903" s="61"/>
      <c r="BG903" s="46"/>
      <c r="BH903" s="46"/>
      <c r="BI903" s="46"/>
      <c r="BJ903" s="46"/>
      <c r="BK903" s="46"/>
      <c r="BL903" s="46"/>
      <c r="CC903" s="42"/>
      <c r="CF903" s="60"/>
      <c r="CI903" s="91"/>
      <c r="CJ903" s="47"/>
      <c r="CK903" s="34"/>
      <c r="CL903" s="63"/>
      <c r="DV903" s="64"/>
    </row>
    <row r="904" spans="2:126" s="135" customFormat="1">
      <c r="B904" s="75"/>
      <c r="C904" s="75"/>
      <c r="D904" s="75"/>
      <c r="E904" s="75"/>
      <c r="F904" s="75"/>
      <c r="G904" s="75"/>
      <c r="J904" s="200"/>
      <c r="K904" s="200"/>
      <c r="L904" s="62"/>
      <c r="M904" s="62"/>
      <c r="N904" s="62"/>
      <c r="O904" s="62"/>
      <c r="P904" s="62"/>
      <c r="Q904" s="62"/>
      <c r="R904" s="62"/>
      <c r="S904" s="62"/>
      <c r="T904" s="62"/>
      <c r="U904" s="209"/>
      <c r="V904" s="209"/>
      <c r="W904" s="209"/>
      <c r="X904" s="209"/>
      <c r="Y904" s="209"/>
      <c r="Z904" s="209"/>
      <c r="AA904" s="209"/>
      <c r="AB904" s="86"/>
      <c r="AC904" s="86"/>
      <c r="AD904" s="86"/>
      <c r="AE904" s="86"/>
      <c r="AF904" s="86"/>
      <c r="AG904" s="62"/>
      <c r="AH904" s="89"/>
      <c r="AI904" s="89"/>
      <c r="AJ904" s="89"/>
      <c r="AK904" s="62"/>
      <c r="AL904" s="86"/>
      <c r="AM904" s="91"/>
      <c r="AN904" s="89"/>
      <c r="AO904" s="89"/>
      <c r="AP904" s="89"/>
      <c r="AQ904" s="89"/>
      <c r="AR904" s="91"/>
      <c r="AS904" s="91"/>
      <c r="AT904" s="94"/>
      <c r="AU904" s="91"/>
      <c r="AV904" s="91"/>
      <c r="AW904" s="123"/>
      <c r="AX904" s="62"/>
      <c r="AY904" s="62"/>
      <c r="AZ904" s="89"/>
      <c r="BA904" s="89"/>
      <c r="BB904" s="124"/>
      <c r="BC904" s="62"/>
      <c r="BD904" s="62"/>
      <c r="BE904" s="61"/>
      <c r="BF904" s="61"/>
      <c r="BG904" s="46"/>
      <c r="BH904" s="46"/>
      <c r="BI904" s="46"/>
      <c r="BJ904" s="46"/>
      <c r="BK904" s="46"/>
      <c r="BL904" s="46"/>
      <c r="CC904" s="42"/>
      <c r="CF904" s="60"/>
      <c r="CI904" s="91"/>
      <c r="CJ904" s="47"/>
      <c r="CK904" s="34"/>
      <c r="CL904" s="63"/>
      <c r="DV904" s="64"/>
    </row>
    <row r="905" spans="2:126" s="135" customFormat="1">
      <c r="B905" s="75"/>
      <c r="C905" s="75"/>
      <c r="D905" s="75"/>
      <c r="E905" s="75"/>
      <c r="F905" s="75"/>
      <c r="G905" s="75"/>
      <c r="J905" s="200"/>
      <c r="K905" s="200"/>
      <c r="L905" s="62"/>
      <c r="M905" s="62"/>
      <c r="N905" s="62"/>
      <c r="O905" s="62"/>
      <c r="P905" s="62"/>
      <c r="Q905" s="62"/>
      <c r="R905" s="62"/>
      <c r="S905" s="62"/>
      <c r="T905" s="62"/>
      <c r="U905" s="209"/>
      <c r="V905" s="209"/>
      <c r="W905" s="209"/>
      <c r="X905" s="209"/>
      <c r="Y905" s="209"/>
      <c r="Z905" s="209"/>
      <c r="AA905" s="209"/>
      <c r="AB905" s="86"/>
      <c r="AC905" s="86"/>
      <c r="AD905" s="86"/>
      <c r="AE905" s="86"/>
      <c r="AF905" s="86"/>
      <c r="AG905" s="62"/>
      <c r="AH905" s="89"/>
      <c r="AI905" s="89"/>
      <c r="AJ905" s="89"/>
      <c r="AK905" s="62"/>
      <c r="AL905" s="86"/>
      <c r="AM905" s="91"/>
      <c r="AN905" s="89"/>
      <c r="AO905" s="89"/>
      <c r="AP905" s="89"/>
      <c r="AQ905" s="89"/>
      <c r="AR905" s="91"/>
      <c r="AS905" s="91"/>
      <c r="AT905" s="94"/>
      <c r="AU905" s="91"/>
      <c r="AV905" s="91"/>
      <c r="AW905" s="123"/>
      <c r="AX905" s="62"/>
      <c r="AY905" s="62"/>
      <c r="AZ905" s="89"/>
      <c r="BA905" s="89"/>
      <c r="BB905" s="124"/>
      <c r="BC905" s="62"/>
      <c r="BD905" s="62"/>
      <c r="BE905" s="61"/>
      <c r="BF905" s="61"/>
      <c r="BG905" s="46"/>
      <c r="BH905" s="46"/>
      <c r="BI905" s="46"/>
      <c r="BJ905" s="46"/>
      <c r="BK905" s="46"/>
      <c r="BL905" s="46"/>
      <c r="CC905" s="42"/>
      <c r="CF905" s="60"/>
      <c r="CI905" s="91"/>
      <c r="CJ905" s="47"/>
      <c r="CK905" s="34"/>
      <c r="CL905" s="63"/>
      <c r="DV905" s="64"/>
    </row>
    <row r="906" spans="2:126" s="135" customFormat="1">
      <c r="B906" s="75"/>
      <c r="C906" s="75"/>
      <c r="D906" s="75"/>
      <c r="E906" s="75"/>
      <c r="F906" s="75"/>
      <c r="G906" s="75"/>
      <c r="J906" s="200"/>
      <c r="K906" s="200"/>
      <c r="L906" s="62"/>
      <c r="M906" s="62"/>
      <c r="N906" s="62"/>
      <c r="O906" s="62"/>
      <c r="P906" s="62"/>
      <c r="Q906" s="62"/>
      <c r="R906" s="62"/>
      <c r="S906" s="62"/>
      <c r="T906" s="62"/>
      <c r="U906" s="209"/>
      <c r="V906" s="209"/>
      <c r="W906" s="209"/>
      <c r="X906" s="209"/>
      <c r="Y906" s="209"/>
      <c r="Z906" s="209"/>
      <c r="AA906" s="209"/>
      <c r="AB906" s="86"/>
      <c r="AC906" s="86"/>
      <c r="AD906" s="86"/>
      <c r="AE906" s="86"/>
      <c r="AF906" s="86"/>
      <c r="AG906" s="62"/>
      <c r="AH906" s="89"/>
      <c r="AI906" s="89"/>
      <c r="AJ906" s="89"/>
      <c r="AK906" s="62"/>
      <c r="AL906" s="86"/>
      <c r="AM906" s="91"/>
      <c r="AN906" s="89"/>
      <c r="AO906" s="89"/>
      <c r="AP906" s="89"/>
      <c r="AQ906" s="89"/>
      <c r="AR906" s="91"/>
      <c r="AS906" s="91"/>
      <c r="AT906" s="94"/>
      <c r="AU906" s="91"/>
      <c r="AV906" s="91"/>
      <c r="AW906" s="123"/>
      <c r="AX906" s="62"/>
      <c r="AY906" s="62"/>
      <c r="AZ906" s="89"/>
      <c r="BA906" s="89"/>
      <c r="BB906" s="124"/>
      <c r="BC906" s="62"/>
      <c r="BD906" s="62"/>
      <c r="BE906" s="61"/>
      <c r="BF906" s="61"/>
      <c r="BG906" s="46"/>
      <c r="BH906" s="46"/>
      <c r="BI906" s="46"/>
      <c r="BJ906" s="46"/>
      <c r="BK906" s="46"/>
      <c r="BL906" s="46"/>
      <c r="CC906" s="42"/>
      <c r="CF906" s="60"/>
      <c r="CI906" s="91"/>
      <c r="CJ906" s="47"/>
      <c r="CK906" s="34"/>
      <c r="CL906" s="63"/>
      <c r="DV906" s="64"/>
    </row>
    <row r="907" spans="2:126" s="135" customFormat="1">
      <c r="B907" s="75"/>
      <c r="C907" s="75"/>
      <c r="D907" s="75"/>
      <c r="E907" s="75"/>
      <c r="F907" s="75"/>
      <c r="G907" s="75"/>
      <c r="J907" s="200"/>
      <c r="K907" s="200"/>
      <c r="L907" s="62"/>
      <c r="M907" s="62"/>
      <c r="N907" s="62"/>
      <c r="O907" s="62"/>
      <c r="P907" s="62"/>
      <c r="Q907" s="62"/>
      <c r="R907" s="62"/>
      <c r="S907" s="62"/>
      <c r="T907" s="62"/>
      <c r="U907" s="209"/>
      <c r="V907" s="209"/>
      <c r="W907" s="209"/>
      <c r="X907" s="209"/>
      <c r="Y907" s="209"/>
      <c r="Z907" s="209"/>
      <c r="AA907" s="209"/>
      <c r="AB907" s="86"/>
      <c r="AC907" s="86"/>
      <c r="AD907" s="86"/>
      <c r="AE907" s="86"/>
      <c r="AF907" s="86"/>
      <c r="AG907" s="62"/>
      <c r="AH907" s="89"/>
      <c r="AI907" s="89"/>
      <c r="AJ907" s="89"/>
      <c r="AK907" s="62"/>
      <c r="AL907" s="86"/>
      <c r="AM907" s="91"/>
      <c r="AN907" s="89"/>
      <c r="AO907" s="89"/>
      <c r="AP907" s="89"/>
      <c r="AQ907" s="89"/>
      <c r="AR907" s="91"/>
      <c r="AS907" s="91"/>
      <c r="AT907" s="94"/>
      <c r="AU907" s="91"/>
      <c r="AV907" s="91"/>
      <c r="AW907" s="123"/>
      <c r="AX907" s="62"/>
      <c r="AY907" s="62"/>
      <c r="AZ907" s="89"/>
      <c r="BA907" s="89"/>
      <c r="BB907" s="124"/>
      <c r="BC907" s="62"/>
      <c r="BD907" s="62"/>
      <c r="BE907" s="61"/>
      <c r="BF907" s="61"/>
      <c r="BG907" s="46"/>
      <c r="BH907" s="46"/>
      <c r="BI907" s="46"/>
      <c r="BJ907" s="46"/>
      <c r="BK907" s="46"/>
      <c r="BL907" s="46"/>
      <c r="CC907" s="42"/>
      <c r="CF907" s="60"/>
      <c r="CI907" s="91"/>
      <c r="CJ907" s="47"/>
      <c r="CK907" s="34"/>
      <c r="CL907" s="63"/>
      <c r="DV907" s="64"/>
    </row>
    <row r="908" spans="2:126" s="135" customFormat="1">
      <c r="B908" s="75"/>
      <c r="C908" s="75"/>
      <c r="D908" s="75"/>
      <c r="E908" s="75"/>
      <c r="F908" s="75"/>
      <c r="G908" s="75"/>
      <c r="J908" s="200"/>
      <c r="K908" s="200"/>
      <c r="L908" s="62"/>
      <c r="M908" s="62"/>
      <c r="N908" s="62"/>
      <c r="O908" s="62"/>
      <c r="P908" s="62"/>
      <c r="Q908" s="62"/>
      <c r="R908" s="62"/>
      <c r="S908" s="62"/>
      <c r="T908" s="62"/>
      <c r="U908" s="209"/>
      <c r="V908" s="209"/>
      <c r="W908" s="209"/>
      <c r="X908" s="209"/>
      <c r="Y908" s="209"/>
      <c r="Z908" s="209"/>
      <c r="AA908" s="209"/>
      <c r="AB908" s="86"/>
      <c r="AC908" s="86"/>
      <c r="AD908" s="86"/>
      <c r="AE908" s="86"/>
      <c r="AF908" s="86"/>
      <c r="AG908" s="62"/>
      <c r="AH908" s="89"/>
      <c r="AI908" s="89"/>
      <c r="AJ908" s="89"/>
      <c r="AK908" s="62"/>
      <c r="AL908" s="86"/>
      <c r="AM908" s="91"/>
      <c r="AN908" s="89"/>
      <c r="AO908" s="89"/>
      <c r="AP908" s="89"/>
      <c r="AQ908" s="89"/>
      <c r="AR908" s="91"/>
      <c r="AS908" s="91"/>
      <c r="AT908" s="94"/>
      <c r="AU908" s="91"/>
      <c r="AV908" s="91"/>
      <c r="AW908" s="123"/>
      <c r="AX908" s="62"/>
      <c r="AY908" s="62"/>
      <c r="AZ908" s="89"/>
      <c r="BA908" s="89"/>
      <c r="BB908" s="124"/>
      <c r="BC908" s="62"/>
      <c r="BD908" s="62"/>
      <c r="BE908" s="61"/>
      <c r="BF908" s="61"/>
      <c r="BG908" s="46"/>
      <c r="BH908" s="46"/>
      <c r="BI908" s="46"/>
      <c r="BJ908" s="46"/>
      <c r="BK908" s="46"/>
      <c r="BL908" s="46"/>
      <c r="CC908" s="42"/>
      <c r="CF908" s="60"/>
      <c r="CI908" s="91"/>
      <c r="CJ908" s="47"/>
      <c r="CK908" s="34"/>
      <c r="CL908" s="63"/>
      <c r="DV908" s="64"/>
    </row>
    <row r="909" spans="2:126" s="135" customFormat="1">
      <c r="B909" s="75"/>
      <c r="C909" s="75"/>
      <c r="D909" s="75"/>
      <c r="E909" s="75"/>
      <c r="F909" s="75"/>
      <c r="G909" s="75"/>
      <c r="J909" s="200"/>
      <c r="K909" s="200"/>
      <c r="L909" s="62"/>
      <c r="M909" s="62"/>
      <c r="N909" s="62"/>
      <c r="O909" s="62"/>
      <c r="P909" s="62"/>
      <c r="Q909" s="62"/>
      <c r="R909" s="62"/>
      <c r="S909" s="62"/>
      <c r="T909" s="62"/>
      <c r="U909" s="209"/>
      <c r="V909" s="209"/>
      <c r="W909" s="209"/>
      <c r="X909" s="209"/>
      <c r="Y909" s="209"/>
      <c r="Z909" s="209"/>
      <c r="AA909" s="209"/>
      <c r="AB909" s="86"/>
      <c r="AC909" s="86"/>
      <c r="AD909" s="86"/>
      <c r="AE909" s="86"/>
      <c r="AF909" s="86"/>
      <c r="AG909" s="62"/>
      <c r="AH909" s="89"/>
      <c r="AI909" s="89"/>
      <c r="AJ909" s="89"/>
      <c r="AK909" s="62"/>
      <c r="AL909" s="86"/>
      <c r="AM909" s="91"/>
      <c r="AN909" s="89"/>
      <c r="AO909" s="89"/>
      <c r="AP909" s="89"/>
      <c r="AQ909" s="89"/>
      <c r="AR909" s="91"/>
      <c r="AS909" s="91"/>
      <c r="AT909" s="94"/>
      <c r="AU909" s="91"/>
      <c r="AV909" s="91"/>
      <c r="AW909" s="123"/>
      <c r="AX909" s="62"/>
      <c r="AY909" s="62"/>
      <c r="AZ909" s="89"/>
      <c r="BA909" s="89"/>
      <c r="BB909" s="124"/>
      <c r="BC909" s="62"/>
      <c r="BD909" s="62"/>
      <c r="BE909" s="61"/>
      <c r="BF909" s="61"/>
      <c r="BG909" s="46"/>
      <c r="BH909" s="46"/>
      <c r="BI909" s="46"/>
      <c r="BJ909" s="46"/>
      <c r="BK909" s="46"/>
      <c r="BL909" s="46"/>
      <c r="CC909" s="42"/>
      <c r="CF909" s="60"/>
      <c r="CI909" s="91"/>
      <c r="CJ909" s="47"/>
      <c r="CK909" s="34"/>
      <c r="CL909" s="63"/>
      <c r="DV909" s="64"/>
    </row>
    <row r="910" spans="2:126" s="135" customFormat="1">
      <c r="B910" s="75"/>
      <c r="C910" s="75"/>
      <c r="D910" s="75"/>
      <c r="E910" s="75"/>
      <c r="F910" s="75"/>
      <c r="G910" s="75"/>
      <c r="J910" s="200"/>
      <c r="K910" s="200"/>
      <c r="L910" s="62"/>
      <c r="M910" s="62"/>
      <c r="N910" s="62"/>
      <c r="O910" s="62"/>
      <c r="P910" s="62"/>
      <c r="Q910" s="62"/>
      <c r="R910" s="62"/>
      <c r="S910" s="62"/>
      <c r="T910" s="62"/>
      <c r="U910" s="209"/>
      <c r="V910" s="209"/>
      <c r="W910" s="209"/>
      <c r="X910" s="209"/>
      <c r="Y910" s="209"/>
      <c r="Z910" s="209"/>
      <c r="AA910" s="209"/>
      <c r="AB910" s="86"/>
      <c r="AC910" s="86"/>
      <c r="AD910" s="86"/>
      <c r="AE910" s="86"/>
      <c r="AF910" s="86"/>
      <c r="AG910" s="62"/>
      <c r="AH910" s="89"/>
      <c r="AI910" s="89"/>
      <c r="AJ910" s="89"/>
      <c r="AK910" s="62"/>
      <c r="AL910" s="86"/>
      <c r="AM910" s="91"/>
      <c r="AN910" s="89"/>
      <c r="AO910" s="89"/>
      <c r="AP910" s="89"/>
      <c r="AQ910" s="89"/>
      <c r="AR910" s="91"/>
      <c r="AS910" s="91"/>
      <c r="AT910" s="94"/>
      <c r="AU910" s="91"/>
      <c r="AV910" s="91"/>
      <c r="AW910" s="123"/>
      <c r="AX910" s="62"/>
      <c r="AY910" s="62"/>
      <c r="AZ910" s="89"/>
      <c r="BA910" s="89"/>
      <c r="BB910" s="124"/>
      <c r="BC910" s="62"/>
      <c r="BD910" s="62"/>
      <c r="BE910" s="61"/>
      <c r="BF910" s="61"/>
      <c r="BG910" s="46"/>
      <c r="BH910" s="46"/>
      <c r="BI910" s="46"/>
      <c r="BJ910" s="46"/>
      <c r="BK910" s="46"/>
      <c r="BL910" s="46"/>
      <c r="CC910" s="42"/>
      <c r="CF910" s="60"/>
      <c r="CI910" s="91"/>
      <c r="CJ910" s="47"/>
      <c r="CK910" s="34"/>
      <c r="CL910" s="63"/>
      <c r="DV910" s="64"/>
    </row>
    <row r="911" spans="2:126" s="135" customFormat="1">
      <c r="B911" s="75"/>
      <c r="C911" s="75"/>
      <c r="D911" s="75"/>
      <c r="E911" s="75"/>
      <c r="F911" s="75"/>
      <c r="G911" s="75"/>
      <c r="J911" s="200"/>
      <c r="K911" s="200"/>
      <c r="L911" s="62"/>
      <c r="M911" s="62"/>
      <c r="N911" s="62"/>
      <c r="O911" s="62"/>
      <c r="P911" s="62"/>
      <c r="Q911" s="62"/>
      <c r="R911" s="62"/>
      <c r="S911" s="62"/>
      <c r="T911" s="62"/>
      <c r="U911" s="209"/>
      <c r="V911" s="209"/>
      <c r="W911" s="209"/>
      <c r="X911" s="209"/>
      <c r="Y911" s="209"/>
      <c r="Z911" s="209"/>
      <c r="AA911" s="209"/>
      <c r="AB911" s="86"/>
      <c r="AC911" s="86"/>
      <c r="AD911" s="86"/>
      <c r="AE911" s="86"/>
      <c r="AF911" s="86"/>
      <c r="AG911" s="62"/>
      <c r="AH911" s="89"/>
      <c r="AI911" s="89"/>
      <c r="AJ911" s="89"/>
      <c r="AK911" s="62"/>
      <c r="AL911" s="86"/>
      <c r="AM911" s="91"/>
      <c r="AN911" s="89"/>
      <c r="AO911" s="89"/>
      <c r="AP911" s="89"/>
      <c r="AQ911" s="89"/>
      <c r="AR911" s="91"/>
      <c r="AS911" s="91"/>
      <c r="AT911" s="94"/>
      <c r="AU911" s="91"/>
      <c r="AV911" s="91"/>
      <c r="AW911" s="123"/>
      <c r="AX911" s="62"/>
      <c r="AY911" s="62"/>
      <c r="AZ911" s="89"/>
      <c r="BA911" s="89"/>
      <c r="BB911" s="124"/>
      <c r="BC911" s="62"/>
      <c r="BD911" s="62"/>
      <c r="BE911" s="61"/>
      <c r="BF911" s="61"/>
      <c r="BG911" s="46"/>
      <c r="BH911" s="46"/>
      <c r="BI911" s="46"/>
      <c r="BJ911" s="46"/>
      <c r="BK911" s="46"/>
      <c r="BL911" s="46"/>
      <c r="CC911" s="42"/>
      <c r="CF911" s="60"/>
      <c r="CI911" s="91"/>
      <c r="CJ911" s="47"/>
      <c r="CK911" s="34"/>
      <c r="CL911" s="63"/>
      <c r="DV911" s="64"/>
    </row>
    <row r="912" spans="2:126" s="135" customFormat="1">
      <c r="B912" s="75"/>
      <c r="C912" s="75"/>
      <c r="D912" s="75"/>
      <c r="E912" s="75"/>
      <c r="F912" s="75"/>
      <c r="G912" s="75"/>
      <c r="J912" s="200"/>
      <c r="K912" s="200"/>
      <c r="L912" s="62"/>
      <c r="M912" s="62"/>
      <c r="N912" s="62"/>
      <c r="O912" s="62"/>
      <c r="P912" s="62"/>
      <c r="Q912" s="62"/>
      <c r="R912" s="62"/>
      <c r="S912" s="62"/>
      <c r="T912" s="62"/>
      <c r="U912" s="209"/>
      <c r="V912" s="209"/>
      <c r="W912" s="209"/>
      <c r="X912" s="209"/>
      <c r="Y912" s="209"/>
      <c r="Z912" s="209"/>
      <c r="AA912" s="209"/>
      <c r="AB912" s="86"/>
      <c r="AC912" s="86"/>
      <c r="AD912" s="86"/>
      <c r="AE912" s="86"/>
      <c r="AF912" s="86"/>
      <c r="AG912" s="62"/>
      <c r="AH912" s="89"/>
      <c r="AI912" s="89"/>
      <c r="AJ912" s="89"/>
      <c r="AK912" s="62"/>
      <c r="AL912" s="86"/>
      <c r="AM912" s="91"/>
      <c r="AN912" s="89"/>
      <c r="AO912" s="89"/>
      <c r="AP912" s="89"/>
      <c r="AQ912" s="89"/>
      <c r="AR912" s="91"/>
      <c r="AS912" s="91"/>
      <c r="AT912" s="94"/>
      <c r="AU912" s="91"/>
      <c r="AV912" s="91"/>
      <c r="AW912" s="123"/>
      <c r="AX912" s="62"/>
      <c r="AY912" s="62"/>
      <c r="AZ912" s="89"/>
      <c r="BA912" s="89"/>
      <c r="BB912" s="124"/>
      <c r="BC912" s="62"/>
      <c r="BD912" s="62"/>
      <c r="BE912" s="61"/>
      <c r="BF912" s="61"/>
      <c r="BG912" s="46"/>
      <c r="BH912" s="46"/>
      <c r="BI912" s="46"/>
      <c r="BJ912" s="46"/>
      <c r="BK912" s="46"/>
      <c r="BL912" s="46"/>
      <c r="CC912" s="42"/>
      <c r="CF912" s="60"/>
      <c r="CI912" s="91"/>
      <c r="CJ912" s="47"/>
      <c r="CK912" s="34"/>
      <c r="CL912" s="63"/>
      <c r="DV912" s="64"/>
    </row>
    <row r="913" spans="2:126" s="135" customFormat="1">
      <c r="J913" s="200"/>
      <c r="K913" s="200"/>
      <c r="L913" s="62"/>
      <c r="M913" s="62"/>
      <c r="N913" s="62"/>
      <c r="O913" s="62"/>
      <c r="P913" s="62"/>
      <c r="Q913" s="62"/>
      <c r="R913" s="62"/>
      <c r="S913" s="62"/>
      <c r="T913" s="62"/>
      <c r="U913" s="209"/>
      <c r="V913" s="209"/>
      <c r="W913" s="209"/>
      <c r="X913" s="209"/>
      <c r="Y913" s="209"/>
      <c r="Z913" s="209"/>
      <c r="AA913" s="209"/>
      <c r="AB913" s="86"/>
      <c r="AC913" s="86"/>
      <c r="AD913" s="86"/>
      <c r="AE913" s="86"/>
      <c r="AF913" s="86"/>
      <c r="AG913" s="62"/>
      <c r="AH913" s="86"/>
      <c r="AI913" s="86"/>
      <c r="AJ913" s="86"/>
      <c r="AK913" s="62"/>
      <c r="AL913" s="86"/>
      <c r="AM913" s="91"/>
      <c r="AN913" s="89"/>
      <c r="AO913" s="89"/>
      <c r="AP913" s="89"/>
      <c r="AQ913" s="89"/>
      <c r="AR913" s="91"/>
      <c r="AS913" s="91"/>
      <c r="AT913" s="91"/>
      <c r="AU913" s="91"/>
      <c r="AV913" s="91"/>
      <c r="AW913" s="122"/>
      <c r="AX913" s="62"/>
      <c r="AY913" s="62"/>
      <c r="AZ913" s="62"/>
      <c r="BA913" s="62"/>
      <c r="BB913" s="62"/>
      <c r="BC913" s="62"/>
      <c r="BD913" s="62"/>
      <c r="BE913" s="61"/>
      <c r="BF913" s="61"/>
      <c r="BG913" s="61"/>
      <c r="BH913" s="44"/>
      <c r="BI913" s="44"/>
      <c r="BJ913" s="44"/>
      <c r="BK913" s="44"/>
      <c r="BL913" s="44"/>
      <c r="CI913" s="62"/>
      <c r="CJ913" s="62"/>
      <c r="CL913" s="62"/>
    </row>
    <row r="914" spans="2:126" s="135" customFormat="1">
      <c r="B914" s="75"/>
      <c r="C914" s="75"/>
      <c r="D914" s="75"/>
      <c r="E914" s="75"/>
      <c r="F914" s="75"/>
      <c r="G914" s="75"/>
      <c r="I914" s="45"/>
      <c r="J914" s="201"/>
      <c r="K914" s="201"/>
      <c r="L914" s="62"/>
      <c r="M914" s="62"/>
      <c r="N914" s="62"/>
      <c r="O914" s="62"/>
      <c r="P914" s="62"/>
      <c r="Q914" s="62"/>
      <c r="R914" s="62"/>
      <c r="S914" s="62"/>
      <c r="T914" s="62"/>
      <c r="U914" s="209"/>
      <c r="V914" s="209"/>
      <c r="W914" s="209"/>
      <c r="X914" s="209"/>
      <c r="Y914" s="209"/>
      <c r="Z914" s="209"/>
      <c r="AA914" s="209"/>
      <c r="AB914" s="86"/>
      <c r="AC914" s="86"/>
      <c r="AD914" s="86"/>
      <c r="AE914" s="86"/>
      <c r="AF914" s="86"/>
      <c r="AG914" s="62"/>
      <c r="AH914" s="89"/>
      <c r="AI914" s="89"/>
      <c r="AJ914" s="89"/>
      <c r="AK914" s="62"/>
      <c r="AL914" s="86"/>
      <c r="AM914" s="91"/>
      <c r="AN914" s="89"/>
      <c r="AO914" s="89"/>
      <c r="AP914" s="89"/>
      <c r="AQ914" s="89"/>
      <c r="AR914" s="91"/>
      <c r="AS914" s="91"/>
      <c r="AT914" s="94"/>
      <c r="AU914" s="91"/>
      <c r="AV914" s="91"/>
      <c r="AW914" s="123"/>
      <c r="AX914" s="62"/>
      <c r="AY914" s="62"/>
      <c r="AZ914" s="89"/>
      <c r="BA914" s="89"/>
      <c r="BB914" s="124"/>
      <c r="BC914" s="62"/>
      <c r="BD914" s="62"/>
      <c r="BE914" s="61"/>
      <c r="BF914" s="61"/>
      <c r="BG914" s="46"/>
      <c r="BH914" s="46"/>
      <c r="BI914" s="46"/>
      <c r="BJ914" s="46"/>
      <c r="BK914" s="46"/>
      <c r="BL914" s="46"/>
      <c r="CF914" s="60"/>
      <c r="CI914" s="91"/>
      <c r="CJ914" s="47"/>
      <c r="CK914" s="34"/>
      <c r="CL914" s="63"/>
      <c r="DV914" s="64"/>
    </row>
    <row r="915" spans="2:126" s="135" customFormat="1">
      <c r="B915" s="75"/>
      <c r="C915" s="75"/>
      <c r="D915" s="75"/>
      <c r="E915" s="75"/>
      <c r="F915" s="75"/>
      <c r="G915" s="75"/>
      <c r="I915" s="45"/>
      <c r="J915" s="201"/>
      <c r="K915" s="201"/>
      <c r="L915" s="62"/>
      <c r="M915" s="62"/>
      <c r="N915" s="62"/>
      <c r="O915" s="62"/>
      <c r="P915" s="62"/>
      <c r="Q915" s="62"/>
      <c r="R915" s="62"/>
      <c r="S915" s="62"/>
      <c r="T915" s="62"/>
      <c r="U915" s="209"/>
      <c r="V915" s="209"/>
      <c r="W915" s="209"/>
      <c r="X915" s="209"/>
      <c r="Y915" s="209"/>
      <c r="Z915" s="209"/>
      <c r="AA915" s="209"/>
      <c r="AB915" s="86"/>
      <c r="AC915" s="86"/>
      <c r="AD915" s="86"/>
      <c r="AE915" s="86"/>
      <c r="AF915" s="86"/>
      <c r="AG915" s="62"/>
      <c r="AH915" s="89"/>
      <c r="AI915" s="89"/>
      <c r="AJ915" s="89"/>
      <c r="AK915" s="62"/>
      <c r="AL915" s="86"/>
      <c r="AM915" s="91"/>
      <c r="AN915" s="89"/>
      <c r="AO915" s="89"/>
      <c r="AP915" s="89"/>
      <c r="AQ915" s="89"/>
      <c r="AR915" s="91"/>
      <c r="AS915" s="91"/>
      <c r="AT915" s="94"/>
      <c r="AU915" s="91"/>
      <c r="AV915" s="91"/>
      <c r="AW915" s="123"/>
      <c r="AX915" s="62"/>
      <c r="AY915" s="62"/>
      <c r="AZ915" s="89"/>
      <c r="BA915" s="89"/>
      <c r="BB915" s="124"/>
      <c r="BC915" s="62"/>
      <c r="BD915" s="62"/>
      <c r="BE915" s="61"/>
      <c r="BF915" s="61"/>
      <c r="BG915" s="46"/>
      <c r="BH915" s="46"/>
      <c r="BI915" s="46"/>
      <c r="BJ915" s="46"/>
      <c r="BK915" s="46"/>
      <c r="BL915" s="46"/>
      <c r="CF915" s="60"/>
      <c r="CI915" s="91"/>
      <c r="CJ915" s="47"/>
      <c r="CK915" s="34"/>
      <c r="CL915" s="63"/>
      <c r="DV915" s="64"/>
    </row>
    <row r="916" spans="2:126" s="135" customFormat="1">
      <c r="B916" s="75"/>
      <c r="C916" s="75"/>
      <c r="D916" s="75"/>
      <c r="E916" s="75"/>
      <c r="F916" s="75"/>
      <c r="G916" s="75"/>
      <c r="I916" s="45"/>
      <c r="J916" s="201"/>
      <c r="K916" s="201"/>
      <c r="L916" s="62"/>
      <c r="M916" s="62"/>
      <c r="N916" s="62"/>
      <c r="O916" s="62"/>
      <c r="P916" s="62"/>
      <c r="Q916" s="62"/>
      <c r="R916" s="62"/>
      <c r="S916" s="62"/>
      <c r="T916" s="62"/>
      <c r="U916" s="209"/>
      <c r="V916" s="209"/>
      <c r="W916" s="209"/>
      <c r="X916" s="209"/>
      <c r="Y916" s="209"/>
      <c r="Z916" s="209"/>
      <c r="AA916" s="209"/>
      <c r="AB916" s="86"/>
      <c r="AC916" s="86"/>
      <c r="AD916" s="86"/>
      <c r="AE916" s="86"/>
      <c r="AF916" s="86"/>
      <c r="AG916" s="62"/>
      <c r="AH916" s="89"/>
      <c r="AI916" s="89"/>
      <c r="AJ916" s="89"/>
      <c r="AK916" s="62"/>
      <c r="AL916" s="86"/>
      <c r="AM916" s="91"/>
      <c r="AN916" s="89"/>
      <c r="AO916" s="89"/>
      <c r="AP916" s="89"/>
      <c r="AQ916" s="89"/>
      <c r="AR916" s="91"/>
      <c r="AS916" s="91"/>
      <c r="AT916" s="94"/>
      <c r="AU916" s="91"/>
      <c r="AV916" s="91"/>
      <c r="AW916" s="123"/>
      <c r="AX916" s="62"/>
      <c r="AY916" s="62"/>
      <c r="AZ916" s="89"/>
      <c r="BA916" s="89"/>
      <c r="BB916" s="124"/>
      <c r="BC916" s="62"/>
      <c r="BD916" s="62"/>
      <c r="BE916" s="61"/>
      <c r="BF916" s="61"/>
      <c r="BG916" s="46"/>
      <c r="BH916" s="46"/>
      <c r="BI916" s="46"/>
      <c r="BJ916" s="46"/>
      <c r="BK916" s="46"/>
      <c r="BL916" s="46"/>
      <c r="CF916" s="60"/>
      <c r="CI916" s="91"/>
      <c r="CJ916" s="47"/>
      <c r="CK916" s="34"/>
      <c r="CL916" s="63"/>
      <c r="DV916" s="64"/>
    </row>
    <row r="917" spans="2:126" s="135" customFormat="1">
      <c r="B917" s="75"/>
      <c r="C917" s="75"/>
      <c r="D917" s="75"/>
      <c r="E917" s="75"/>
      <c r="F917" s="75"/>
      <c r="G917" s="75"/>
      <c r="I917" s="45"/>
      <c r="J917" s="201"/>
      <c r="K917" s="201"/>
      <c r="L917" s="62"/>
      <c r="M917" s="62"/>
      <c r="N917" s="62"/>
      <c r="O917" s="62"/>
      <c r="P917" s="62"/>
      <c r="Q917" s="62"/>
      <c r="R917" s="62"/>
      <c r="S917" s="62"/>
      <c r="T917" s="62"/>
      <c r="U917" s="209"/>
      <c r="V917" s="209"/>
      <c r="W917" s="209"/>
      <c r="X917" s="209"/>
      <c r="Y917" s="209"/>
      <c r="Z917" s="209"/>
      <c r="AA917" s="209"/>
      <c r="AB917" s="86"/>
      <c r="AC917" s="86"/>
      <c r="AD917" s="86"/>
      <c r="AE917" s="86"/>
      <c r="AF917" s="86"/>
      <c r="AG917" s="62"/>
      <c r="AH917" s="89"/>
      <c r="AI917" s="89"/>
      <c r="AJ917" s="89"/>
      <c r="AK917" s="62"/>
      <c r="AL917" s="86"/>
      <c r="AM917" s="91"/>
      <c r="AN917" s="89"/>
      <c r="AO917" s="89"/>
      <c r="AP917" s="89"/>
      <c r="AQ917" s="89"/>
      <c r="AR917" s="91"/>
      <c r="AS917" s="91"/>
      <c r="AT917" s="94"/>
      <c r="AU917" s="91"/>
      <c r="AV917" s="91"/>
      <c r="AW917" s="123"/>
      <c r="AX917" s="62"/>
      <c r="AY917" s="62"/>
      <c r="AZ917" s="89"/>
      <c r="BA917" s="89"/>
      <c r="BB917" s="124"/>
      <c r="BC917" s="62"/>
      <c r="BD917" s="62"/>
      <c r="BE917" s="61"/>
      <c r="BF917" s="61"/>
      <c r="BG917" s="46"/>
      <c r="BH917" s="46"/>
      <c r="BI917" s="46"/>
      <c r="BJ917" s="46"/>
      <c r="BK917" s="46"/>
      <c r="BL917" s="46"/>
      <c r="CF917" s="60"/>
      <c r="CI917" s="91"/>
      <c r="CJ917" s="47"/>
      <c r="CK917" s="34"/>
      <c r="CL917" s="63"/>
      <c r="DV917" s="64"/>
    </row>
    <row r="918" spans="2:126" s="135" customFormat="1">
      <c r="B918" s="75"/>
      <c r="C918" s="75"/>
      <c r="D918" s="75"/>
      <c r="E918" s="75"/>
      <c r="F918" s="75"/>
      <c r="G918" s="75"/>
      <c r="I918" s="45"/>
      <c r="J918" s="201"/>
      <c r="K918" s="201"/>
      <c r="L918" s="62"/>
      <c r="M918" s="62"/>
      <c r="N918" s="62"/>
      <c r="O918" s="62"/>
      <c r="P918" s="62"/>
      <c r="Q918" s="62"/>
      <c r="R918" s="62"/>
      <c r="S918" s="62"/>
      <c r="T918" s="62"/>
      <c r="U918" s="209"/>
      <c r="V918" s="209"/>
      <c r="W918" s="209"/>
      <c r="X918" s="209"/>
      <c r="Y918" s="209"/>
      <c r="Z918" s="209"/>
      <c r="AA918" s="209"/>
      <c r="AB918" s="86"/>
      <c r="AC918" s="86"/>
      <c r="AD918" s="86"/>
      <c r="AE918" s="86"/>
      <c r="AF918" s="86"/>
      <c r="AG918" s="62"/>
      <c r="AH918" s="89"/>
      <c r="AI918" s="89"/>
      <c r="AJ918" s="89"/>
      <c r="AK918" s="62"/>
      <c r="AL918" s="86"/>
      <c r="AM918" s="91"/>
      <c r="AN918" s="89"/>
      <c r="AO918" s="89"/>
      <c r="AP918" s="89"/>
      <c r="AQ918" s="89"/>
      <c r="AR918" s="91"/>
      <c r="AS918" s="91"/>
      <c r="AT918" s="94"/>
      <c r="AU918" s="91"/>
      <c r="AV918" s="91"/>
      <c r="AW918" s="123"/>
      <c r="AX918" s="62"/>
      <c r="AY918" s="62"/>
      <c r="AZ918" s="89"/>
      <c r="BA918" s="89"/>
      <c r="BB918" s="124"/>
      <c r="BC918" s="62"/>
      <c r="BD918" s="62"/>
      <c r="BE918" s="61"/>
      <c r="BF918" s="61"/>
      <c r="BG918" s="46"/>
      <c r="BH918" s="46"/>
      <c r="BI918" s="46"/>
      <c r="BJ918" s="46"/>
      <c r="BK918" s="46"/>
      <c r="BL918" s="46"/>
      <c r="CF918" s="60"/>
      <c r="CI918" s="91"/>
      <c r="CJ918" s="47"/>
      <c r="CK918" s="34"/>
      <c r="CL918" s="63"/>
      <c r="DV918" s="64"/>
    </row>
    <row r="919" spans="2:126" s="135" customFormat="1">
      <c r="B919" s="75"/>
      <c r="C919" s="75"/>
      <c r="D919" s="75"/>
      <c r="E919" s="75"/>
      <c r="F919" s="75"/>
      <c r="G919" s="75"/>
      <c r="I919" s="45"/>
      <c r="J919" s="201"/>
      <c r="K919" s="201"/>
      <c r="L919" s="62"/>
      <c r="M919" s="62"/>
      <c r="N919" s="62"/>
      <c r="O919" s="62"/>
      <c r="P919" s="62"/>
      <c r="Q919" s="62"/>
      <c r="R919" s="62"/>
      <c r="S919" s="62"/>
      <c r="T919" s="62"/>
      <c r="U919" s="209"/>
      <c r="V919" s="209"/>
      <c r="W919" s="209"/>
      <c r="X919" s="209"/>
      <c r="Y919" s="209"/>
      <c r="Z919" s="209"/>
      <c r="AA919" s="209"/>
      <c r="AB919" s="86"/>
      <c r="AC919" s="86"/>
      <c r="AD919" s="86"/>
      <c r="AE919" s="86"/>
      <c r="AF919" s="86"/>
      <c r="AG919" s="62"/>
      <c r="AH919" s="89"/>
      <c r="AI919" s="89"/>
      <c r="AJ919" s="89"/>
      <c r="AK919" s="62"/>
      <c r="AL919" s="86"/>
      <c r="AM919" s="91"/>
      <c r="AN919" s="89"/>
      <c r="AO919" s="89"/>
      <c r="AP919" s="89"/>
      <c r="AQ919" s="89"/>
      <c r="AR919" s="91"/>
      <c r="AS919" s="91"/>
      <c r="AT919" s="94"/>
      <c r="AU919" s="91"/>
      <c r="AV919" s="91"/>
      <c r="AW919" s="123"/>
      <c r="AX919" s="62"/>
      <c r="AY919" s="62"/>
      <c r="AZ919" s="89"/>
      <c r="BA919" s="89"/>
      <c r="BB919" s="124"/>
      <c r="BC919" s="62"/>
      <c r="BD919" s="62"/>
      <c r="BE919" s="61"/>
      <c r="BF919" s="61"/>
      <c r="BG919" s="46"/>
      <c r="BH919" s="46"/>
      <c r="BI919" s="46"/>
      <c r="BJ919" s="46"/>
      <c r="BK919" s="46"/>
      <c r="BL919" s="46"/>
      <c r="CF919" s="60"/>
      <c r="CI919" s="91"/>
      <c r="CJ919" s="47"/>
      <c r="CK919" s="34"/>
      <c r="CL919" s="63"/>
      <c r="DV919" s="64"/>
    </row>
    <row r="920" spans="2:126" s="135" customFormat="1">
      <c r="B920" s="75"/>
      <c r="C920" s="75"/>
      <c r="D920" s="75"/>
      <c r="E920" s="75"/>
      <c r="F920" s="75"/>
      <c r="G920" s="75"/>
      <c r="I920" s="45"/>
      <c r="J920" s="201"/>
      <c r="K920" s="201"/>
      <c r="L920" s="62"/>
      <c r="M920" s="62"/>
      <c r="N920" s="62"/>
      <c r="O920" s="62"/>
      <c r="P920" s="62"/>
      <c r="Q920" s="62"/>
      <c r="R920" s="62"/>
      <c r="S920" s="62"/>
      <c r="T920" s="62"/>
      <c r="U920" s="209"/>
      <c r="V920" s="209"/>
      <c r="W920" s="209"/>
      <c r="X920" s="209"/>
      <c r="Y920" s="209"/>
      <c r="Z920" s="209"/>
      <c r="AA920" s="209"/>
      <c r="AB920" s="86"/>
      <c r="AC920" s="86"/>
      <c r="AD920" s="86"/>
      <c r="AE920" s="86"/>
      <c r="AF920" s="86"/>
      <c r="AG920" s="62"/>
      <c r="AH920" s="89"/>
      <c r="AI920" s="89"/>
      <c r="AJ920" s="89"/>
      <c r="AK920" s="62"/>
      <c r="AL920" s="86"/>
      <c r="AM920" s="91"/>
      <c r="AN920" s="89"/>
      <c r="AO920" s="89"/>
      <c r="AP920" s="89"/>
      <c r="AQ920" s="89"/>
      <c r="AR920" s="91"/>
      <c r="AS920" s="91"/>
      <c r="AT920" s="94"/>
      <c r="AU920" s="91"/>
      <c r="AV920" s="91"/>
      <c r="AW920" s="123"/>
      <c r="AX920" s="62"/>
      <c r="AY920" s="62"/>
      <c r="AZ920" s="89"/>
      <c r="BA920" s="89"/>
      <c r="BB920" s="124"/>
      <c r="BC920" s="62"/>
      <c r="BD920" s="62"/>
      <c r="BE920" s="61"/>
      <c r="BF920" s="61"/>
      <c r="BG920" s="46"/>
      <c r="BH920" s="46"/>
      <c r="BI920" s="46"/>
      <c r="BJ920" s="46"/>
      <c r="BK920" s="46"/>
      <c r="BL920" s="46"/>
      <c r="CF920" s="60"/>
      <c r="CI920" s="91"/>
      <c r="CJ920" s="47"/>
      <c r="CK920" s="34"/>
      <c r="CL920" s="63"/>
      <c r="DV920" s="64"/>
    </row>
    <row r="921" spans="2:126" s="135" customFormat="1">
      <c r="B921" s="75"/>
      <c r="C921" s="75"/>
      <c r="D921" s="75"/>
      <c r="E921" s="75"/>
      <c r="F921" s="75"/>
      <c r="G921" s="75"/>
      <c r="I921" s="45"/>
      <c r="J921" s="201"/>
      <c r="K921" s="201"/>
      <c r="L921" s="62"/>
      <c r="M921" s="62"/>
      <c r="N921" s="62"/>
      <c r="O921" s="62"/>
      <c r="P921" s="62"/>
      <c r="Q921" s="62"/>
      <c r="R921" s="62"/>
      <c r="S921" s="62"/>
      <c r="T921" s="62"/>
      <c r="U921" s="209"/>
      <c r="V921" s="209"/>
      <c r="W921" s="209"/>
      <c r="X921" s="209"/>
      <c r="Y921" s="209"/>
      <c r="Z921" s="209"/>
      <c r="AA921" s="209"/>
      <c r="AB921" s="86"/>
      <c r="AC921" s="86"/>
      <c r="AD921" s="86"/>
      <c r="AE921" s="86"/>
      <c r="AF921" s="86"/>
      <c r="AG921" s="62"/>
      <c r="AH921" s="89"/>
      <c r="AI921" s="89"/>
      <c r="AJ921" s="89"/>
      <c r="AK921" s="62"/>
      <c r="AL921" s="86"/>
      <c r="AM921" s="91"/>
      <c r="AN921" s="89"/>
      <c r="AO921" s="89"/>
      <c r="AP921" s="89"/>
      <c r="AQ921" s="89"/>
      <c r="AR921" s="91"/>
      <c r="AS921" s="91"/>
      <c r="AT921" s="94"/>
      <c r="AU921" s="91"/>
      <c r="AV921" s="91"/>
      <c r="AW921" s="123"/>
      <c r="AX921" s="62"/>
      <c r="AY921" s="62"/>
      <c r="AZ921" s="89"/>
      <c r="BA921" s="89"/>
      <c r="BB921" s="124"/>
      <c r="BC921" s="62"/>
      <c r="BD921" s="62"/>
      <c r="BE921" s="61"/>
      <c r="BF921" s="61"/>
      <c r="BG921" s="46"/>
      <c r="BH921" s="46"/>
      <c r="BI921" s="46"/>
      <c r="BJ921" s="46"/>
      <c r="BK921" s="46"/>
      <c r="BL921" s="46"/>
      <c r="CF921" s="60"/>
      <c r="CI921" s="91"/>
      <c r="CJ921" s="47"/>
      <c r="CK921" s="34"/>
      <c r="CL921" s="63"/>
      <c r="DV921" s="64"/>
    </row>
    <row r="922" spans="2:126" s="135" customFormat="1">
      <c r="B922" s="75"/>
      <c r="C922" s="75"/>
      <c r="D922" s="75"/>
      <c r="E922" s="75"/>
      <c r="F922" s="75"/>
      <c r="G922" s="75"/>
      <c r="I922" s="45"/>
      <c r="J922" s="201"/>
      <c r="K922" s="201"/>
      <c r="L922" s="62"/>
      <c r="M922" s="62"/>
      <c r="N922" s="62"/>
      <c r="O922" s="62"/>
      <c r="P922" s="62"/>
      <c r="Q922" s="62"/>
      <c r="R922" s="62"/>
      <c r="S922" s="62"/>
      <c r="T922" s="62"/>
      <c r="U922" s="209"/>
      <c r="V922" s="209"/>
      <c r="W922" s="209"/>
      <c r="X922" s="209"/>
      <c r="Y922" s="209"/>
      <c r="Z922" s="209"/>
      <c r="AA922" s="209"/>
      <c r="AB922" s="86"/>
      <c r="AC922" s="86"/>
      <c r="AD922" s="86"/>
      <c r="AE922" s="86"/>
      <c r="AF922" s="86"/>
      <c r="AG922" s="62"/>
      <c r="AH922" s="89"/>
      <c r="AI922" s="89"/>
      <c r="AJ922" s="89"/>
      <c r="AK922" s="62"/>
      <c r="AL922" s="86"/>
      <c r="AM922" s="91"/>
      <c r="AN922" s="89"/>
      <c r="AO922" s="89"/>
      <c r="AP922" s="89"/>
      <c r="AQ922" s="89"/>
      <c r="AR922" s="91"/>
      <c r="AS922" s="91"/>
      <c r="AT922" s="94"/>
      <c r="AU922" s="91"/>
      <c r="AV922" s="91"/>
      <c r="AW922" s="123"/>
      <c r="AX922" s="62"/>
      <c r="AY922" s="62"/>
      <c r="AZ922" s="89"/>
      <c r="BA922" s="89"/>
      <c r="BB922" s="124"/>
      <c r="BC922" s="62"/>
      <c r="BD922" s="62"/>
      <c r="BE922" s="61"/>
      <c r="BF922" s="61"/>
      <c r="BG922" s="46"/>
      <c r="BH922" s="46"/>
      <c r="BI922" s="46"/>
      <c r="BJ922" s="46"/>
      <c r="BK922" s="46"/>
      <c r="BL922" s="46"/>
      <c r="CF922" s="60"/>
      <c r="CI922" s="91"/>
      <c r="CJ922" s="47"/>
      <c r="CK922" s="34"/>
      <c r="CL922" s="63"/>
      <c r="DV922" s="64"/>
    </row>
    <row r="923" spans="2:126" s="135" customFormat="1">
      <c r="B923" s="75"/>
      <c r="C923" s="75"/>
      <c r="D923" s="75"/>
      <c r="E923" s="75"/>
      <c r="F923" s="75"/>
      <c r="G923" s="75"/>
      <c r="I923" s="45"/>
      <c r="J923" s="201"/>
      <c r="K923" s="201"/>
      <c r="L923" s="62"/>
      <c r="M923" s="62"/>
      <c r="N923" s="62"/>
      <c r="O923" s="62"/>
      <c r="P923" s="62"/>
      <c r="Q923" s="62"/>
      <c r="R923" s="62"/>
      <c r="S923" s="62"/>
      <c r="T923" s="62"/>
      <c r="U923" s="209"/>
      <c r="V923" s="209"/>
      <c r="W923" s="209"/>
      <c r="X923" s="209"/>
      <c r="Y923" s="209"/>
      <c r="Z923" s="209"/>
      <c r="AA923" s="209"/>
      <c r="AB923" s="86"/>
      <c r="AC923" s="86"/>
      <c r="AD923" s="86"/>
      <c r="AE923" s="86"/>
      <c r="AF923" s="86"/>
      <c r="AG923" s="62"/>
      <c r="AH923" s="89"/>
      <c r="AI923" s="89"/>
      <c r="AJ923" s="89"/>
      <c r="AK923" s="62"/>
      <c r="AL923" s="86"/>
      <c r="AM923" s="91"/>
      <c r="AN923" s="89"/>
      <c r="AO923" s="89"/>
      <c r="AP923" s="89"/>
      <c r="AQ923" s="89"/>
      <c r="AR923" s="91"/>
      <c r="AS923" s="91"/>
      <c r="AT923" s="94"/>
      <c r="AU923" s="91"/>
      <c r="AV923" s="91"/>
      <c r="AW923" s="123"/>
      <c r="AX923" s="62"/>
      <c r="AY923" s="62"/>
      <c r="AZ923" s="89"/>
      <c r="BA923" s="89"/>
      <c r="BB923" s="124"/>
      <c r="BC923" s="62"/>
      <c r="BD923" s="62"/>
      <c r="BE923" s="61"/>
      <c r="BF923" s="61"/>
      <c r="BG923" s="46"/>
      <c r="BH923" s="46"/>
      <c r="BI923" s="46"/>
      <c r="BJ923" s="46"/>
      <c r="BK923" s="46"/>
      <c r="BL923" s="46"/>
      <c r="CF923" s="60"/>
      <c r="CI923" s="91"/>
      <c r="CJ923" s="47"/>
      <c r="CK923" s="34"/>
      <c r="CL923" s="63"/>
      <c r="DV923" s="64"/>
    </row>
    <row r="924" spans="2:126" s="135" customFormat="1">
      <c r="B924" s="75"/>
      <c r="C924" s="75"/>
      <c r="D924" s="75"/>
      <c r="E924" s="75"/>
      <c r="F924" s="75"/>
      <c r="G924" s="75"/>
      <c r="I924" s="45"/>
      <c r="J924" s="201"/>
      <c r="K924" s="201"/>
      <c r="L924" s="62"/>
      <c r="M924" s="62"/>
      <c r="N924" s="62"/>
      <c r="O924" s="62"/>
      <c r="P924" s="62"/>
      <c r="Q924" s="62"/>
      <c r="R924" s="62"/>
      <c r="S924" s="62"/>
      <c r="T924" s="62"/>
      <c r="U924" s="209"/>
      <c r="V924" s="209"/>
      <c r="W924" s="209"/>
      <c r="X924" s="209"/>
      <c r="Y924" s="209"/>
      <c r="Z924" s="209"/>
      <c r="AA924" s="209"/>
      <c r="AB924" s="86"/>
      <c r="AC924" s="86"/>
      <c r="AD924" s="86"/>
      <c r="AE924" s="86"/>
      <c r="AF924" s="86"/>
      <c r="AG924" s="62"/>
      <c r="AH924" s="89"/>
      <c r="AI924" s="89"/>
      <c r="AJ924" s="89"/>
      <c r="AK924" s="62"/>
      <c r="AL924" s="86"/>
      <c r="AM924" s="91"/>
      <c r="AN924" s="89"/>
      <c r="AO924" s="89"/>
      <c r="AP924" s="89"/>
      <c r="AQ924" s="89"/>
      <c r="AR924" s="91"/>
      <c r="AS924" s="91"/>
      <c r="AT924" s="94"/>
      <c r="AU924" s="91"/>
      <c r="AV924" s="91"/>
      <c r="AW924" s="123"/>
      <c r="AX924" s="62"/>
      <c r="AY924" s="62"/>
      <c r="AZ924" s="89"/>
      <c r="BA924" s="89"/>
      <c r="BB924" s="124"/>
      <c r="BC924" s="62"/>
      <c r="BD924" s="62"/>
      <c r="BE924" s="61"/>
      <c r="BF924" s="61"/>
      <c r="BG924" s="46"/>
      <c r="BH924" s="46"/>
      <c r="BI924" s="46"/>
      <c r="BJ924" s="46"/>
      <c r="BK924" s="46"/>
      <c r="BL924" s="46"/>
      <c r="CF924" s="60"/>
      <c r="CI924" s="91"/>
      <c r="CJ924" s="47"/>
      <c r="CK924" s="34"/>
      <c r="CL924" s="63"/>
      <c r="DV924" s="64"/>
    </row>
    <row r="925" spans="2:126" s="135" customFormat="1">
      <c r="B925" s="75"/>
      <c r="C925" s="75"/>
      <c r="D925" s="75"/>
      <c r="E925" s="75"/>
      <c r="F925" s="75"/>
      <c r="G925" s="75"/>
      <c r="I925" s="45"/>
      <c r="J925" s="201"/>
      <c r="K925" s="201"/>
      <c r="L925" s="62"/>
      <c r="M925" s="62"/>
      <c r="N925" s="62"/>
      <c r="O925" s="62"/>
      <c r="P925" s="62"/>
      <c r="Q925" s="62"/>
      <c r="R925" s="62"/>
      <c r="S925" s="62"/>
      <c r="T925" s="62"/>
      <c r="U925" s="209"/>
      <c r="V925" s="209"/>
      <c r="W925" s="209"/>
      <c r="X925" s="209"/>
      <c r="Y925" s="209"/>
      <c r="Z925" s="209"/>
      <c r="AA925" s="209"/>
      <c r="AB925" s="86"/>
      <c r="AC925" s="86"/>
      <c r="AD925" s="86"/>
      <c r="AE925" s="86"/>
      <c r="AF925" s="86"/>
      <c r="AG925" s="62"/>
      <c r="AH925" s="89"/>
      <c r="AI925" s="89"/>
      <c r="AJ925" s="89"/>
      <c r="AK925" s="62"/>
      <c r="AL925" s="86"/>
      <c r="AM925" s="91"/>
      <c r="AN925" s="89"/>
      <c r="AO925" s="89"/>
      <c r="AP925" s="89"/>
      <c r="AQ925" s="89"/>
      <c r="AR925" s="91"/>
      <c r="AS925" s="91"/>
      <c r="AT925" s="94"/>
      <c r="AU925" s="91"/>
      <c r="AV925" s="91"/>
      <c r="AW925" s="123"/>
      <c r="AX925" s="62"/>
      <c r="AY925" s="62"/>
      <c r="AZ925" s="89"/>
      <c r="BA925" s="89"/>
      <c r="BB925" s="124"/>
      <c r="BC925" s="62"/>
      <c r="BD925" s="62"/>
      <c r="BE925" s="61"/>
      <c r="BF925" s="61"/>
      <c r="BG925" s="46"/>
      <c r="BH925" s="46"/>
      <c r="BI925" s="46"/>
      <c r="BJ925" s="46"/>
      <c r="BK925" s="46"/>
      <c r="BL925" s="46"/>
      <c r="CF925" s="60"/>
      <c r="CI925" s="91"/>
      <c r="CJ925" s="47"/>
      <c r="CK925" s="34"/>
      <c r="CL925" s="63"/>
      <c r="DV925" s="64"/>
    </row>
    <row r="926" spans="2:126" s="135" customFormat="1">
      <c r="B926" s="75"/>
      <c r="C926" s="75"/>
      <c r="D926" s="75"/>
      <c r="E926" s="75"/>
      <c r="F926" s="75"/>
      <c r="G926" s="75"/>
      <c r="I926" s="45"/>
      <c r="J926" s="201"/>
      <c r="K926" s="201"/>
      <c r="L926" s="62"/>
      <c r="M926" s="62"/>
      <c r="N926" s="62"/>
      <c r="O926" s="62"/>
      <c r="P926" s="62"/>
      <c r="Q926" s="62"/>
      <c r="R926" s="62"/>
      <c r="S926" s="62"/>
      <c r="T926" s="62"/>
      <c r="U926" s="209"/>
      <c r="V926" s="209"/>
      <c r="W926" s="209"/>
      <c r="X926" s="209"/>
      <c r="Y926" s="209"/>
      <c r="Z926" s="209"/>
      <c r="AA926" s="209"/>
      <c r="AB926" s="86"/>
      <c r="AC926" s="86"/>
      <c r="AD926" s="86"/>
      <c r="AE926" s="86"/>
      <c r="AF926" s="86"/>
      <c r="AG926" s="62"/>
      <c r="AH926" s="89"/>
      <c r="AI926" s="89"/>
      <c r="AJ926" s="89"/>
      <c r="AK926" s="62"/>
      <c r="AL926" s="86"/>
      <c r="AM926" s="91"/>
      <c r="AN926" s="89"/>
      <c r="AO926" s="89"/>
      <c r="AP926" s="89"/>
      <c r="AQ926" s="89"/>
      <c r="AR926" s="91"/>
      <c r="AS926" s="91"/>
      <c r="AT926" s="94"/>
      <c r="AU926" s="91"/>
      <c r="AV926" s="91"/>
      <c r="AW926" s="123"/>
      <c r="AX926" s="62"/>
      <c r="AY926" s="62"/>
      <c r="AZ926" s="89"/>
      <c r="BA926" s="89"/>
      <c r="BB926" s="124"/>
      <c r="BC926" s="62"/>
      <c r="BD926" s="62"/>
      <c r="BE926" s="61"/>
      <c r="BF926" s="61"/>
      <c r="BG926" s="46"/>
      <c r="BH926" s="46"/>
      <c r="BI926" s="46"/>
      <c r="BJ926" s="46"/>
      <c r="BK926" s="46"/>
      <c r="BL926" s="46"/>
      <c r="CF926" s="60"/>
      <c r="CI926" s="91"/>
      <c r="CJ926" s="47"/>
      <c r="CK926" s="34"/>
      <c r="CL926" s="63"/>
      <c r="DV926" s="64"/>
    </row>
    <row r="927" spans="2:126" s="135" customFormat="1">
      <c r="B927" s="75"/>
      <c r="C927" s="75"/>
      <c r="D927" s="75"/>
      <c r="E927" s="75"/>
      <c r="F927" s="75"/>
      <c r="G927" s="75"/>
      <c r="J927" s="200"/>
      <c r="K927" s="200"/>
      <c r="L927" s="62"/>
      <c r="M927" s="62"/>
      <c r="N927" s="62"/>
      <c r="O927" s="62"/>
      <c r="P927" s="62"/>
      <c r="Q927" s="62"/>
      <c r="R927" s="62"/>
      <c r="S927" s="62"/>
      <c r="T927" s="62"/>
      <c r="U927" s="209"/>
      <c r="V927" s="209"/>
      <c r="W927" s="209"/>
      <c r="X927" s="209"/>
      <c r="Y927" s="209"/>
      <c r="Z927" s="209"/>
      <c r="AA927" s="209"/>
      <c r="AB927" s="86"/>
      <c r="AC927" s="86"/>
      <c r="AD927" s="86"/>
      <c r="AE927" s="86"/>
      <c r="AF927" s="86"/>
      <c r="AG927" s="62"/>
      <c r="AH927" s="89"/>
      <c r="AI927" s="89"/>
      <c r="AJ927" s="89"/>
      <c r="AK927" s="62"/>
      <c r="AL927" s="86"/>
      <c r="AM927" s="91"/>
      <c r="AN927" s="89"/>
      <c r="AO927" s="89"/>
      <c r="AP927" s="89"/>
      <c r="AQ927" s="89"/>
      <c r="AR927" s="91"/>
      <c r="AS927" s="91"/>
      <c r="AT927" s="94"/>
      <c r="AU927" s="91"/>
      <c r="AV927" s="91"/>
      <c r="AW927" s="123"/>
      <c r="AX927" s="62"/>
      <c r="AY927" s="62"/>
      <c r="AZ927" s="89"/>
      <c r="BA927" s="89"/>
      <c r="BB927" s="124"/>
      <c r="BC927" s="62"/>
      <c r="BD927" s="62"/>
      <c r="BE927" s="61"/>
      <c r="BF927" s="61"/>
      <c r="BG927" s="46"/>
      <c r="BH927" s="46"/>
      <c r="BI927" s="46"/>
      <c r="BJ927" s="46"/>
      <c r="BK927" s="46"/>
      <c r="BL927" s="46"/>
      <c r="CF927" s="60"/>
      <c r="CI927" s="91"/>
      <c r="CJ927" s="47"/>
      <c r="CK927" s="34"/>
      <c r="CL927" s="63"/>
      <c r="DV927" s="64"/>
    </row>
    <row r="928" spans="2:126" s="135" customFormat="1">
      <c r="B928" s="75"/>
      <c r="C928" s="75"/>
      <c r="D928" s="75"/>
      <c r="E928" s="75"/>
      <c r="F928" s="75"/>
      <c r="G928" s="75"/>
      <c r="J928" s="200"/>
      <c r="K928" s="200"/>
      <c r="L928" s="62"/>
      <c r="M928" s="62"/>
      <c r="N928" s="62"/>
      <c r="O928" s="62"/>
      <c r="P928" s="62"/>
      <c r="Q928" s="62"/>
      <c r="R928" s="62"/>
      <c r="S928" s="62"/>
      <c r="T928" s="62"/>
      <c r="U928" s="209"/>
      <c r="V928" s="209"/>
      <c r="W928" s="209"/>
      <c r="X928" s="209"/>
      <c r="Y928" s="209"/>
      <c r="Z928" s="209"/>
      <c r="AA928" s="209"/>
      <c r="AB928" s="86"/>
      <c r="AC928" s="86"/>
      <c r="AD928" s="86"/>
      <c r="AE928" s="86"/>
      <c r="AF928" s="86"/>
      <c r="AG928" s="62"/>
      <c r="AH928" s="89"/>
      <c r="AI928" s="89"/>
      <c r="AJ928" s="89"/>
      <c r="AK928" s="62"/>
      <c r="AL928" s="86"/>
      <c r="AM928" s="91"/>
      <c r="AN928" s="89"/>
      <c r="AO928" s="89"/>
      <c r="AP928" s="89"/>
      <c r="AQ928" s="89"/>
      <c r="AR928" s="91"/>
      <c r="AS928" s="91"/>
      <c r="AT928" s="94"/>
      <c r="AU928" s="91"/>
      <c r="AV928" s="91"/>
      <c r="AW928" s="123"/>
      <c r="AX928" s="62"/>
      <c r="AY928" s="62"/>
      <c r="AZ928" s="89"/>
      <c r="BA928" s="89"/>
      <c r="BB928" s="124"/>
      <c r="BC928" s="62"/>
      <c r="BD928" s="62"/>
      <c r="BE928" s="61"/>
      <c r="BF928" s="61"/>
      <c r="BG928" s="46"/>
      <c r="BH928" s="46"/>
      <c r="BI928" s="46"/>
      <c r="BJ928" s="46"/>
      <c r="BK928" s="46"/>
      <c r="BL928" s="46"/>
      <c r="CF928" s="60"/>
      <c r="CI928" s="91"/>
      <c r="CJ928" s="47"/>
      <c r="CK928" s="34"/>
      <c r="CL928" s="63"/>
      <c r="DV928" s="64"/>
    </row>
    <row r="929" spans="2:126" s="135" customFormat="1">
      <c r="B929" s="75"/>
      <c r="C929" s="75"/>
      <c r="D929" s="75"/>
      <c r="E929" s="75"/>
      <c r="F929" s="75"/>
      <c r="G929" s="75"/>
      <c r="J929" s="200"/>
      <c r="K929" s="200"/>
      <c r="L929" s="62"/>
      <c r="M929" s="62"/>
      <c r="N929" s="62"/>
      <c r="O929" s="62"/>
      <c r="P929" s="62"/>
      <c r="Q929" s="62"/>
      <c r="R929" s="62"/>
      <c r="S929" s="62"/>
      <c r="T929" s="62"/>
      <c r="U929" s="209"/>
      <c r="V929" s="209"/>
      <c r="W929" s="209"/>
      <c r="X929" s="209"/>
      <c r="Y929" s="209"/>
      <c r="Z929" s="209"/>
      <c r="AA929" s="209"/>
      <c r="AB929" s="86"/>
      <c r="AC929" s="86"/>
      <c r="AD929" s="86"/>
      <c r="AE929" s="86"/>
      <c r="AF929" s="86"/>
      <c r="AG929" s="62"/>
      <c r="AH929" s="89"/>
      <c r="AI929" s="89"/>
      <c r="AJ929" s="89"/>
      <c r="AK929" s="62"/>
      <c r="AL929" s="86"/>
      <c r="AM929" s="91"/>
      <c r="AN929" s="89"/>
      <c r="AO929" s="89"/>
      <c r="AP929" s="89"/>
      <c r="AQ929" s="89"/>
      <c r="AR929" s="91"/>
      <c r="AS929" s="91"/>
      <c r="AT929" s="94"/>
      <c r="AU929" s="91"/>
      <c r="AV929" s="91"/>
      <c r="AW929" s="123"/>
      <c r="AX929" s="62"/>
      <c r="AY929" s="62"/>
      <c r="AZ929" s="89"/>
      <c r="BA929" s="89"/>
      <c r="BB929" s="124"/>
      <c r="BC929" s="62"/>
      <c r="BD929" s="62"/>
      <c r="BE929" s="61"/>
      <c r="BF929" s="61"/>
      <c r="BG929" s="46"/>
      <c r="BH929" s="46"/>
      <c r="BI929" s="46"/>
      <c r="BJ929" s="46"/>
      <c r="BK929" s="46"/>
      <c r="BL929" s="46"/>
      <c r="CF929" s="60"/>
      <c r="CI929" s="91"/>
      <c r="CJ929" s="47"/>
      <c r="CK929" s="34"/>
      <c r="CL929" s="63"/>
      <c r="DV929" s="64"/>
    </row>
    <row r="930" spans="2:126" s="135" customFormat="1">
      <c r="B930" s="75"/>
      <c r="C930" s="75"/>
      <c r="D930" s="75"/>
      <c r="E930" s="75"/>
      <c r="F930" s="75"/>
      <c r="G930" s="75"/>
      <c r="J930" s="200"/>
      <c r="K930" s="200"/>
      <c r="L930" s="62"/>
      <c r="M930" s="62"/>
      <c r="N930" s="62"/>
      <c r="O930" s="62"/>
      <c r="P930" s="62"/>
      <c r="Q930" s="62"/>
      <c r="R930" s="62"/>
      <c r="S930" s="62"/>
      <c r="T930" s="62"/>
      <c r="U930" s="209"/>
      <c r="V930" s="209"/>
      <c r="W930" s="209"/>
      <c r="X930" s="209"/>
      <c r="Y930" s="209"/>
      <c r="Z930" s="209"/>
      <c r="AA930" s="209"/>
      <c r="AB930" s="86"/>
      <c r="AC930" s="86"/>
      <c r="AD930" s="86"/>
      <c r="AE930" s="86"/>
      <c r="AF930" s="86"/>
      <c r="AG930" s="62"/>
      <c r="AH930" s="89"/>
      <c r="AI930" s="89"/>
      <c r="AJ930" s="89"/>
      <c r="AK930" s="62"/>
      <c r="AL930" s="86"/>
      <c r="AM930" s="91"/>
      <c r="AN930" s="89"/>
      <c r="AO930" s="89"/>
      <c r="AP930" s="89"/>
      <c r="AQ930" s="89"/>
      <c r="AR930" s="91"/>
      <c r="AS930" s="91"/>
      <c r="AT930" s="94"/>
      <c r="AU930" s="91"/>
      <c r="AV930" s="91"/>
      <c r="AW930" s="123"/>
      <c r="AX930" s="62"/>
      <c r="AY930" s="62"/>
      <c r="AZ930" s="89"/>
      <c r="BA930" s="89"/>
      <c r="BB930" s="124"/>
      <c r="BC930" s="62"/>
      <c r="BD930" s="62"/>
      <c r="BE930" s="61"/>
      <c r="BF930" s="61"/>
      <c r="BG930" s="46"/>
      <c r="BH930" s="46"/>
      <c r="BI930" s="46"/>
      <c r="BJ930" s="46"/>
      <c r="BK930" s="46"/>
      <c r="BL930" s="46"/>
      <c r="CF930" s="60"/>
      <c r="CI930" s="91"/>
      <c r="CJ930" s="47"/>
      <c r="CK930" s="34"/>
      <c r="CL930" s="63"/>
      <c r="DV930" s="64"/>
    </row>
    <row r="931" spans="2:126" s="135" customFormat="1">
      <c r="B931" s="75"/>
      <c r="C931" s="75"/>
      <c r="D931" s="75"/>
      <c r="E931" s="75"/>
      <c r="F931" s="75"/>
      <c r="G931" s="75"/>
      <c r="J931" s="200"/>
      <c r="K931" s="200"/>
      <c r="L931" s="62"/>
      <c r="M931" s="62"/>
      <c r="N931" s="62"/>
      <c r="O931" s="62"/>
      <c r="P931" s="62"/>
      <c r="Q931" s="62"/>
      <c r="R931" s="62"/>
      <c r="S931" s="62"/>
      <c r="T931" s="62"/>
      <c r="U931" s="209"/>
      <c r="V931" s="209"/>
      <c r="W931" s="209"/>
      <c r="X931" s="209"/>
      <c r="Y931" s="209"/>
      <c r="Z931" s="209"/>
      <c r="AA931" s="209"/>
      <c r="AB931" s="86"/>
      <c r="AC931" s="86"/>
      <c r="AD931" s="86"/>
      <c r="AE931" s="86"/>
      <c r="AF931" s="86"/>
      <c r="AG931" s="62"/>
      <c r="AH931" s="89"/>
      <c r="AI931" s="89"/>
      <c r="AJ931" s="89"/>
      <c r="AK931" s="62"/>
      <c r="AL931" s="86"/>
      <c r="AM931" s="91"/>
      <c r="AN931" s="89"/>
      <c r="AO931" s="89"/>
      <c r="AP931" s="89"/>
      <c r="AQ931" s="89"/>
      <c r="AR931" s="91"/>
      <c r="AS931" s="91"/>
      <c r="AT931" s="94"/>
      <c r="AU931" s="91"/>
      <c r="AV931" s="91"/>
      <c r="AW931" s="123"/>
      <c r="AX931" s="62"/>
      <c r="AY931" s="62"/>
      <c r="AZ931" s="89"/>
      <c r="BA931" s="89"/>
      <c r="BB931" s="124"/>
      <c r="BC931" s="62"/>
      <c r="BD931" s="62"/>
      <c r="BE931" s="61"/>
      <c r="BF931" s="61"/>
      <c r="BG931" s="46"/>
      <c r="BH931" s="46"/>
      <c r="BI931" s="46"/>
      <c r="BJ931" s="46"/>
      <c r="BK931" s="46"/>
      <c r="BL931" s="46"/>
      <c r="CF931" s="60"/>
      <c r="CI931" s="91"/>
      <c r="CJ931" s="47"/>
      <c r="CK931" s="34"/>
      <c r="CL931" s="63"/>
      <c r="DV931" s="64"/>
    </row>
    <row r="932" spans="2:126" s="135" customFormat="1">
      <c r="B932" s="75"/>
      <c r="C932" s="75"/>
      <c r="D932" s="75"/>
      <c r="E932" s="75"/>
      <c r="F932" s="75"/>
      <c r="G932" s="75"/>
      <c r="J932" s="200"/>
      <c r="K932" s="200"/>
      <c r="L932" s="62"/>
      <c r="M932" s="62"/>
      <c r="N932" s="62"/>
      <c r="O932" s="62"/>
      <c r="P932" s="62"/>
      <c r="Q932" s="62"/>
      <c r="R932" s="62"/>
      <c r="S932" s="62"/>
      <c r="T932" s="62"/>
      <c r="U932" s="209"/>
      <c r="V932" s="209"/>
      <c r="W932" s="209"/>
      <c r="X932" s="209"/>
      <c r="Y932" s="209"/>
      <c r="Z932" s="209"/>
      <c r="AA932" s="209"/>
      <c r="AB932" s="86"/>
      <c r="AC932" s="86"/>
      <c r="AD932" s="86"/>
      <c r="AE932" s="86"/>
      <c r="AF932" s="86"/>
      <c r="AG932" s="62"/>
      <c r="AH932" s="89"/>
      <c r="AI932" s="89"/>
      <c r="AJ932" s="89"/>
      <c r="AK932" s="62"/>
      <c r="AL932" s="86"/>
      <c r="AM932" s="91"/>
      <c r="AN932" s="89"/>
      <c r="AO932" s="89"/>
      <c r="AP932" s="89"/>
      <c r="AQ932" s="89"/>
      <c r="AR932" s="91"/>
      <c r="AS932" s="91"/>
      <c r="AT932" s="94"/>
      <c r="AU932" s="91"/>
      <c r="AV932" s="91"/>
      <c r="AW932" s="123"/>
      <c r="AX932" s="62"/>
      <c r="AY932" s="62"/>
      <c r="AZ932" s="89"/>
      <c r="BA932" s="89"/>
      <c r="BB932" s="124"/>
      <c r="BC932" s="62"/>
      <c r="BD932" s="62"/>
      <c r="BE932" s="61"/>
      <c r="BF932" s="61"/>
      <c r="BG932" s="46"/>
      <c r="BH932" s="46"/>
      <c r="BI932" s="46"/>
      <c r="BJ932" s="46"/>
      <c r="BK932" s="46"/>
      <c r="BL932" s="46"/>
      <c r="CF932" s="60"/>
      <c r="CI932" s="91"/>
      <c r="CJ932" s="47"/>
      <c r="CK932" s="34"/>
      <c r="CL932" s="63"/>
      <c r="DV932" s="64"/>
    </row>
    <row r="933" spans="2:126" s="135" customFormat="1">
      <c r="B933" s="75"/>
      <c r="C933" s="75"/>
      <c r="D933" s="75"/>
      <c r="E933" s="75"/>
      <c r="F933" s="75"/>
      <c r="G933" s="75"/>
      <c r="J933" s="200"/>
      <c r="K933" s="200"/>
      <c r="L933" s="62"/>
      <c r="M933" s="62"/>
      <c r="N933" s="62"/>
      <c r="O933" s="62"/>
      <c r="P933" s="62"/>
      <c r="Q933" s="62"/>
      <c r="R933" s="62"/>
      <c r="S933" s="62"/>
      <c r="T933" s="62"/>
      <c r="U933" s="209"/>
      <c r="V933" s="209"/>
      <c r="W933" s="209"/>
      <c r="X933" s="209"/>
      <c r="Y933" s="209"/>
      <c r="Z933" s="209"/>
      <c r="AA933" s="209"/>
      <c r="AB933" s="86"/>
      <c r="AC933" s="86"/>
      <c r="AD933" s="86"/>
      <c r="AE933" s="86"/>
      <c r="AF933" s="86"/>
      <c r="AG933" s="62"/>
      <c r="AH933" s="89"/>
      <c r="AI933" s="89"/>
      <c r="AJ933" s="89"/>
      <c r="AK933" s="62"/>
      <c r="AL933" s="86"/>
      <c r="AM933" s="91"/>
      <c r="AN933" s="89"/>
      <c r="AO933" s="89"/>
      <c r="AP933" s="89"/>
      <c r="AQ933" s="89"/>
      <c r="AR933" s="91"/>
      <c r="AS933" s="91"/>
      <c r="AT933" s="94"/>
      <c r="AU933" s="91"/>
      <c r="AV933" s="91"/>
      <c r="AW933" s="123"/>
      <c r="AX933" s="62"/>
      <c r="AY933" s="62"/>
      <c r="AZ933" s="89"/>
      <c r="BA933" s="89"/>
      <c r="BB933" s="124"/>
      <c r="BC933" s="62"/>
      <c r="BD933" s="62"/>
      <c r="BE933" s="61"/>
      <c r="BF933" s="61"/>
      <c r="BG933" s="46"/>
      <c r="BH933" s="46"/>
      <c r="BI933" s="46"/>
      <c r="BJ933" s="46"/>
      <c r="BK933" s="46"/>
      <c r="BL933" s="46"/>
      <c r="CF933" s="60"/>
      <c r="CI933" s="91"/>
      <c r="CJ933" s="47"/>
      <c r="CK933" s="34"/>
      <c r="CL933" s="63"/>
      <c r="DV933" s="64"/>
    </row>
    <row r="934" spans="2:126" s="135" customFormat="1">
      <c r="B934" s="75"/>
      <c r="C934" s="75"/>
      <c r="D934" s="75"/>
      <c r="E934" s="75"/>
      <c r="F934" s="75"/>
      <c r="G934" s="75"/>
      <c r="J934" s="200"/>
      <c r="K934" s="200"/>
      <c r="L934" s="62"/>
      <c r="M934" s="62"/>
      <c r="N934" s="62"/>
      <c r="O934" s="62"/>
      <c r="P934" s="62"/>
      <c r="Q934" s="62"/>
      <c r="R934" s="62"/>
      <c r="S934" s="62"/>
      <c r="T934" s="62"/>
      <c r="U934" s="209"/>
      <c r="V934" s="209"/>
      <c r="W934" s="209"/>
      <c r="X934" s="209"/>
      <c r="Y934" s="209"/>
      <c r="Z934" s="209"/>
      <c r="AA934" s="209"/>
      <c r="AB934" s="86"/>
      <c r="AC934" s="86"/>
      <c r="AD934" s="86"/>
      <c r="AE934" s="86"/>
      <c r="AF934" s="86"/>
      <c r="AG934" s="62"/>
      <c r="AH934" s="89"/>
      <c r="AI934" s="89"/>
      <c r="AJ934" s="89"/>
      <c r="AK934" s="62"/>
      <c r="AL934" s="86"/>
      <c r="AM934" s="91"/>
      <c r="AN934" s="89"/>
      <c r="AO934" s="89"/>
      <c r="AP934" s="89"/>
      <c r="AQ934" s="89"/>
      <c r="AR934" s="91"/>
      <c r="AS934" s="91"/>
      <c r="AT934" s="94"/>
      <c r="AU934" s="91"/>
      <c r="AV934" s="91"/>
      <c r="AW934" s="123"/>
      <c r="AX934" s="62"/>
      <c r="AY934" s="62"/>
      <c r="AZ934" s="89"/>
      <c r="BA934" s="89"/>
      <c r="BB934" s="124"/>
      <c r="BC934" s="62"/>
      <c r="BD934" s="62"/>
      <c r="BE934" s="61"/>
      <c r="BF934" s="61"/>
      <c r="BG934" s="46"/>
      <c r="BH934" s="46"/>
      <c r="BI934" s="46"/>
      <c r="BJ934" s="46"/>
      <c r="BK934" s="46"/>
      <c r="BL934" s="46"/>
      <c r="CF934" s="60"/>
      <c r="CI934" s="91"/>
      <c r="CJ934" s="47"/>
      <c r="CK934" s="34"/>
      <c r="CL934" s="63"/>
      <c r="DV934" s="64"/>
    </row>
    <row r="935" spans="2:126" s="135" customFormat="1">
      <c r="B935" s="75"/>
      <c r="C935" s="75"/>
      <c r="D935" s="75"/>
      <c r="E935" s="75"/>
      <c r="F935" s="75"/>
      <c r="G935" s="75"/>
      <c r="J935" s="200"/>
      <c r="K935" s="200"/>
      <c r="L935" s="62"/>
      <c r="M935" s="62"/>
      <c r="N935" s="62"/>
      <c r="O935" s="62"/>
      <c r="P935" s="62"/>
      <c r="Q935" s="62"/>
      <c r="R935" s="62"/>
      <c r="S935" s="62"/>
      <c r="T935" s="62"/>
      <c r="U935" s="209"/>
      <c r="V935" s="209"/>
      <c r="W935" s="209"/>
      <c r="X935" s="209"/>
      <c r="Y935" s="209"/>
      <c r="Z935" s="209"/>
      <c r="AA935" s="209"/>
      <c r="AB935" s="86"/>
      <c r="AC935" s="86"/>
      <c r="AD935" s="86"/>
      <c r="AE935" s="86"/>
      <c r="AF935" s="86"/>
      <c r="AG935" s="62"/>
      <c r="AH935" s="89"/>
      <c r="AI935" s="89"/>
      <c r="AJ935" s="89"/>
      <c r="AK935" s="62"/>
      <c r="AL935" s="86"/>
      <c r="AM935" s="91"/>
      <c r="AN935" s="89"/>
      <c r="AO935" s="89"/>
      <c r="AP935" s="89"/>
      <c r="AQ935" s="89"/>
      <c r="AR935" s="91"/>
      <c r="AS935" s="91"/>
      <c r="AT935" s="94"/>
      <c r="AU935" s="91"/>
      <c r="AV935" s="91"/>
      <c r="AW935" s="123"/>
      <c r="AX935" s="62"/>
      <c r="AY935" s="62"/>
      <c r="AZ935" s="89"/>
      <c r="BA935" s="89"/>
      <c r="BB935" s="124"/>
      <c r="BC935" s="62"/>
      <c r="BD935" s="62"/>
      <c r="BE935" s="61"/>
      <c r="BF935" s="61"/>
      <c r="BG935" s="46"/>
      <c r="BH935" s="46"/>
      <c r="BI935" s="46"/>
      <c r="BJ935" s="46"/>
      <c r="BK935" s="46"/>
      <c r="BL935" s="46"/>
      <c r="CF935" s="60"/>
      <c r="CI935" s="91"/>
      <c r="CJ935" s="47"/>
      <c r="CK935" s="34"/>
      <c r="CL935" s="63"/>
      <c r="DV935" s="64"/>
    </row>
    <row r="936" spans="2:126" s="135" customFormat="1">
      <c r="B936" s="75"/>
      <c r="C936" s="75"/>
      <c r="D936" s="75"/>
      <c r="E936" s="75"/>
      <c r="F936" s="75"/>
      <c r="G936" s="75"/>
      <c r="J936" s="200"/>
      <c r="K936" s="200"/>
      <c r="L936" s="62"/>
      <c r="M936" s="62"/>
      <c r="N936" s="62"/>
      <c r="O936" s="62"/>
      <c r="P936" s="62"/>
      <c r="Q936" s="62"/>
      <c r="R936" s="62"/>
      <c r="S936" s="62"/>
      <c r="T936" s="62"/>
      <c r="U936" s="209"/>
      <c r="V936" s="209"/>
      <c r="W936" s="209"/>
      <c r="X936" s="209"/>
      <c r="Y936" s="209"/>
      <c r="Z936" s="209"/>
      <c r="AA936" s="209"/>
      <c r="AB936" s="86"/>
      <c r="AC936" s="86"/>
      <c r="AD936" s="86"/>
      <c r="AE936" s="86"/>
      <c r="AF936" s="86"/>
      <c r="AG936" s="62"/>
      <c r="AH936" s="89"/>
      <c r="AI936" s="89"/>
      <c r="AJ936" s="89"/>
      <c r="AK936" s="62"/>
      <c r="AL936" s="86"/>
      <c r="AM936" s="91"/>
      <c r="AN936" s="89"/>
      <c r="AO936" s="89"/>
      <c r="AP936" s="89"/>
      <c r="AQ936" s="89"/>
      <c r="AR936" s="91"/>
      <c r="AS936" s="91"/>
      <c r="AT936" s="94"/>
      <c r="AU936" s="91"/>
      <c r="AV936" s="91"/>
      <c r="AW936" s="123"/>
      <c r="AX936" s="62"/>
      <c r="AY936" s="62"/>
      <c r="AZ936" s="89"/>
      <c r="BA936" s="89"/>
      <c r="BB936" s="124"/>
      <c r="BC936" s="62"/>
      <c r="BD936" s="62"/>
      <c r="BE936" s="61"/>
      <c r="BF936" s="61"/>
      <c r="BG936" s="46"/>
      <c r="BH936" s="46"/>
      <c r="BI936" s="46"/>
      <c r="BJ936" s="46"/>
      <c r="BK936" s="46"/>
      <c r="BL936" s="46"/>
      <c r="CF936" s="60"/>
      <c r="CI936" s="91"/>
      <c r="CJ936" s="47"/>
      <c r="CK936" s="34"/>
      <c r="CL936" s="63"/>
      <c r="DV936" s="64"/>
    </row>
    <row r="937" spans="2:126" s="135" customFormat="1">
      <c r="B937" s="75"/>
      <c r="C937" s="75"/>
      <c r="D937" s="75"/>
      <c r="E937" s="75"/>
      <c r="F937" s="75"/>
      <c r="G937" s="75"/>
      <c r="J937" s="200"/>
      <c r="K937" s="200"/>
      <c r="L937" s="62"/>
      <c r="M937" s="62"/>
      <c r="N937" s="62"/>
      <c r="O937" s="62"/>
      <c r="P937" s="62"/>
      <c r="Q937" s="62"/>
      <c r="R937" s="62"/>
      <c r="S937" s="62"/>
      <c r="T937" s="62"/>
      <c r="U937" s="209"/>
      <c r="V937" s="209"/>
      <c r="W937" s="209"/>
      <c r="X937" s="209"/>
      <c r="Y937" s="209"/>
      <c r="Z937" s="209"/>
      <c r="AA937" s="209"/>
      <c r="AB937" s="86"/>
      <c r="AC937" s="86"/>
      <c r="AD937" s="86"/>
      <c r="AE937" s="86"/>
      <c r="AF937" s="86"/>
      <c r="AG937" s="62"/>
      <c r="AH937" s="89"/>
      <c r="AI937" s="89"/>
      <c r="AJ937" s="89"/>
      <c r="AK937" s="62"/>
      <c r="AL937" s="86"/>
      <c r="AM937" s="91"/>
      <c r="AN937" s="89"/>
      <c r="AO937" s="89"/>
      <c r="AP937" s="89"/>
      <c r="AQ937" s="89"/>
      <c r="AR937" s="91"/>
      <c r="AS937" s="91"/>
      <c r="AT937" s="94"/>
      <c r="AU937" s="91"/>
      <c r="AV937" s="91"/>
      <c r="AW937" s="123"/>
      <c r="AX937" s="62"/>
      <c r="AY937" s="62"/>
      <c r="AZ937" s="89"/>
      <c r="BA937" s="89"/>
      <c r="BB937" s="124"/>
      <c r="BC937" s="62"/>
      <c r="BD937" s="62"/>
      <c r="BE937" s="61"/>
      <c r="BF937" s="61"/>
      <c r="BG937" s="46"/>
      <c r="BH937" s="46"/>
      <c r="BI937" s="46"/>
      <c r="BJ937" s="46"/>
      <c r="BK937" s="46"/>
      <c r="BL937" s="46"/>
      <c r="CF937" s="60"/>
      <c r="CI937" s="91"/>
      <c r="CJ937" s="47"/>
      <c r="CK937" s="34"/>
      <c r="CL937" s="63"/>
      <c r="DV937" s="64"/>
    </row>
    <row r="938" spans="2:126" s="135" customFormat="1">
      <c r="B938" s="75"/>
      <c r="C938" s="75"/>
      <c r="D938" s="75"/>
      <c r="E938" s="75"/>
      <c r="F938" s="75"/>
      <c r="G938" s="75"/>
      <c r="J938" s="200"/>
      <c r="K938" s="200"/>
      <c r="L938" s="62"/>
      <c r="M938" s="62"/>
      <c r="N938" s="62"/>
      <c r="O938" s="62"/>
      <c r="P938" s="62"/>
      <c r="Q938" s="62"/>
      <c r="R938" s="62"/>
      <c r="S938" s="62"/>
      <c r="T938" s="62"/>
      <c r="U938" s="209"/>
      <c r="V938" s="209"/>
      <c r="W938" s="209"/>
      <c r="X938" s="209"/>
      <c r="Y938" s="209"/>
      <c r="Z938" s="209"/>
      <c r="AA938" s="209"/>
      <c r="AB938" s="86"/>
      <c r="AC938" s="86"/>
      <c r="AD938" s="86"/>
      <c r="AE938" s="86"/>
      <c r="AF938" s="86"/>
      <c r="AG938" s="62"/>
      <c r="AH938" s="89"/>
      <c r="AI938" s="89"/>
      <c r="AJ938" s="89"/>
      <c r="AK938" s="62"/>
      <c r="AL938" s="86"/>
      <c r="AM938" s="91"/>
      <c r="AN938" s="89"/>
      <c r="AO938" s="89"/>
      <c r="AP938" s="89"/>
      <c r="AQ938" s="89"/>
      <c r="AR938" s="91"/>
      <c r="AS938" s="91"/>
      <c r="AT938" s="94"/>
      <c r="AU938" s="91"/>
      <c r="AV938" s="91"/>
      <c r="AW938" s="123"/>
      <c r="AX938" s="62"/>
      <c r="AY938" s="62"/>
      <c r="AZ938" s="89"/>
      <c r="BA938" s="89"/>
      <c r="BB938" s="124"/>
      <c r="BC938" s="62"/>
      <c r="BD938" s="62"/>
      <c r="BE938" s="61"/>
      <c r="BF938" s="61"/>
      <c r="BG938" s="46"/>
      <c r="BH938" s="46"/>
      <c r="BI938" s="46"/>
      <c r="BJ938" s="46"/>
      <c r="BK938" s="46"/>
      <c r="BL938" s="46"/>
      <c r="CF938" s="60"/>
      <c r="CI938" s="91"/>
      <c r="CJ938" s="47"/>
      <c r="CK938" s="34"/>
      <c r="CL938" s="63"/>
      <c r="DV938" s="64"/>
    </row>
    <row r="939" spans="2:126" s="135" customFormat="1">
      <c r="B939" s="75"/>
      <c r="C939" s="75"/>
      <c r="D939" s="75"/>
      <c r="E939" s="75"/>
      <c r="F939" s="75"/>
      <c r="G939" s="75"/>
      <c r="J939" s="200"/>
      <c r="K939" s="200"/>
      <c r="L939" s="62"/>
      <c r="M939" s="62"/>
      <c r="N939" s="62"/>
      <c r="O939" s="62"/>
      <c r="P939" s="62"/>
      <c r="Q939" s="62"/>
      <c r="R939" s="62"/>
      <c r="S939" s="62"/>
      <c r="T939" s="62"/>
      <c r="U939" s="209"/>
      <c r="V939" s="209"/>
      <c r="W939" s="209"/>
      <c r="X939" s="209"/>
      <c r="Y939" s="209"/>
      <c r="Z939" s="209"/>
      <c r="AA939" s="209"/>
      <c r="AB939" s="86"/>
      <c r="AC939" s="86"/>
      <c r="AD939" s="86"/>
      <c r="AE939" s="86"/>
      <c r="AF939" s="86"/>
      <c r="AG939" s="62"/>
      <c r="AH939" s="89"/>
      <c r="AI939" s="89"/>
      <c r="AJ939" s="89"/>
      <c r="AK939" s="62"/>
      <c r="AL939" s="86"/>
      <c r="AM939" s="91"/>
      <c r="AN939" s="89"/>
      <c r="AO939" s="89"/>
      <c r="AP939" s="89"/>
      <c r="AQ939" s="89"/>
      <c r="AR939" s="91"/>
      <c r="AS939" s="91"/>
      <c r="AT939" s="94"/>
      <c r="AU939" s="91"/>
      <c r="AV939" s="91"/>
      <c r="AW939" s="123"/>
      <c r="AX939" s="62"/>
      <c r="AY939" s="62"/>
      <c r="AZ939" s="89"/>
      <c r="BA939" s="89"/>
      <c r="BB939" s="124"/>
      <c r="BC939" s="62"/>
      <c r="BD939" s="62"/>
      <c r="BE939" s="61"/>
      <c r="BF939" s="61"/>
      <c r="BG939" s="46"/>
      <c r="BH939" s="46"/>
      <c r="BI939" s="46"/>
      <c r="BJ939" s="46"/>
      <c r="BK939" s="46"/>
      <c r="BL939" s="46"/>
      <c r="CF939" s="60"/>
      <c r="CI939" s="91"/>
      <c r="CJ939" s="47"/>
      <c r="CK939" s="34"/>
      <c r="CL939" s="63"/>
      <c r="DV939" s="64"/>
    </row>
    <row r="940" spans="2:126" s="135" customFormat="1">
      <c r="B940" s="75"/>
      <c r="C940" s="75"/>
      <c r="D940" s="75"/>
      <c r="E940" s="75"/>
      <c r="F940" s="75"/>
      <c r="G940" s="75"/>
      <c r="J940" s="200"/>
      <c r="K940" s="200"/>
      <c r="L940" s="62"/>
      <c r="M940" s="62"/>
      <c r="N940" s="62"/>
      <c r="O940" s="62"/>
      <c r="P940" s="62"/>
      <c r="Q940" s="62"/>
      <c r="R940" s="62"/>
      <c r="S940" s="62"/>
      <c r="T940" s="62"/>
      <c r="U940" s="209"/>
      <c r="V940" s="209"/>
      <c r="W940" s="209"/>
      <c r="X940" s="209"/>
      <c r="Y940" s="209"/>
      <c r="Z940" s="209"/>
      <c r="AA940" s="209"/>
      <c r="AB940" s="86"/>
      <c r="AC940" s="86"/>
      <c r="AD940" s="86"/>
      <c r="AE940" s="86"/>
      <c r="AF940" s="86"/>
      <c r="AG940" s="62"/>
      <c r="AH940" s="89"/>
      <c r="AI940" s="89"/>
      <c r="AJ940" s="89"/>
      <c r="AK940" s="62"/>
      <c r="AL940" s="86"/>
      <c r="AM940" s="91"/>
      <c r="AN940" s="89"/>
      <c r="AO940" s="89"/>
      <c r="AP940" s="89"/>
      <c r="AQ940" s="89"/>
      <c r="AR940" s="91"/>
      <c r="AS940" s="91"/>
      <c r="AT940" s="94"/>
      <c r="AU940" s="91"/>
      <c r="AV940" s="91"/>
      <c r="AW940" s="123"/>
      <c r="AX940" s="62"/>
      <c r="AY940" s="62"/>
      <c r="AZ940" s="89"/>
      <c r="BA940" s="89"/>
      <c r="BB940" s="124"/>
      <c r="BC940" s="62"/>
      <c r="BD940" s="62"/>
      <c r="BE940" s="61"/>
      <c r="BF940" s="61"/>
      <c r="BG940" s="46"/>
      <c r="BH940" s="46"/>
      <c r="BI940" s="46"/>
      <c r="BJ940" s="46"/>
      <c r="BK940" s="46"/>
      <c r="BL940" s="46"/>
      <c r="CF940" s="60"/>
      <c r="CI940" s="91"/>
      <c r="CJ940" s="47"/>
      <c r="CK940" s="34"/>
      <c r="CL940" s="63"/>
      <c r="DV940" s="64"/>
    </row>
    <row r="941" spans="2:126" s="135" customFormat="1">
      <c r="B941" s="75"/>
      <c r="C941" s="75"/>
      <c r="D941" s="75"/>
      <c r="E941" s="75"/>
      <c r="F941" s="75"/>
      <c r="G941" s="75"/>
      <c r="J941" s="200"/>
      <c r="K941" s="200"/>
      <c r="L941" s="62"/>
      <c r="M941" s="62"/>
      <c r="N941" s="62"/>
      <c r="O941" s="62"/>
      <c r="P941" s="62"/>
      <c r="Q941" s="62"/>
      <c r="R941" s="62"/>
      <c r="S941" s="62"/>
      <c r="T941" s="62"/>
      <c r="U941" s="209"/>
      <c r="V941" s="209"/>
      <c r="W941" s="209"/>
      <c r="X941" s="209"/>
      <c r="Y941" s="209"/>
      <c r="Z941" s="209"/>
      <c r="AA941" s="209"/>
      <c r="AB941" s="86"/>
      <c r="AC941" s="86"/>
      <c r="AD941" s="86"/>
      <c r="AE941" s="86"/>
      <c r="AF941" s="86"/>
      <c r="AG941" s="62"/>
      <c r="AH941" s="89"/>
      <c r="AI941" s="89"/>
      <c r="AJ941" s="89"/>
      <c r="AK941" s="62"/>
      <c r="AL941" s="86"/>
      <c r="AM941" s="91"/>
      <c r="AN941" s="89"/>
      <c r="AO941" s="89"/>
      <c r="AP941" s="89"/>
      <c r="AQ941" s="89"/>
      <c r="AR941" s="91"/>
      <c r="AS941" s="91"/>
      <c r="AT941" s="94"/>
      <c r="AU941" s="91"/>
      <c r="AV941" s="91"/>
      <c r="AW941" s="123"/>
      <c r="AX941" s="62"/>
      <c r="AY941" s="62"/>
      <c r="AZ941" s="89"/>
      <c r="BA941" s="89"/>
      <c r="BB941" s="124"/>
      <c r="BC941" s="62"/>
      <c r="BD941" s="62"/>
      <c r="BE941" s="61"/>
      <c r="BF941" s="61"/>
      <c r="BG941" s="46"/>
      <c r="BH941" s="46"/>
      <c r="BI941" s="46"/>
      <c r="BJ941" s="46"/>
      <c r="BK941" s="46"/>
      <c r="BL941" s="46"/>
      <c r="CF941" s="60"/>
      <c r="CI941" s="91"/>
      <c r="CJ941" s="47"/>
      <c r="CK941" s="34"/>
      <c r="CL941" s="63"/>
      <c r="DV941" s="64"/>
    </row>
    <row r="942" spans="2:126" s="135" customFormat="1">
      <c r="B942" s="75"/>
      <c r="C942" s="75"/>
      <c r="D942" s="75"/>
      <c r="E942" s="75"/>
      <c r="F942" s="75"/>
      <c r="G942" s="75"/>
      <c r="J942" s="200"/>
      <c r="K942" s="200"/>
      <c r="L942" s="62"/>
      <c r="M942" s="62"/>
      <c r="N942" s="62"/>
      <c r="O942" s="62"/>
      <c r="P942" s="62"/>
      <c r="Q942" s="62"/>
      <c r="R942" s="62"/>
      <c r="S942" s="62"/>
      <c r="T942" s="62"/>
      <c r="U942" s="209"/>
      <c r="V942" s="209"/>
      <c r="W942" s="209"/>
      <c r="X942" s="209"/>
      <c r="Y942" s="209"/>
      <c r="Z942" s="209"/>
      <c r="AA942" s="209"/>
      <c r="AB942" s="86"/>
      <c r="AC942" s="86"/>
      <c r="AD942" s="86"/>
      <c r="AE942" s="86"/>
      <c r="AF942" s="86"/>
      <c r="AG942" s="62"/>
      <c r="AH942" s="89"/>
      <c r="AI942" s="89"/>
      <c r="AJ942" s="89"/>
      <c r="AK942" s="62"/>
      <c r="AL942" s="86"/>
      <c r="AM942" s="91"/>
      <c r="AN942" s="89"/>
      <c r="AO942" s="89"/>
      <c r="AP942" s="89"/>
      <c r="AQ942" s="89"/>
      <c r="AR942" s="91"/>
      <c r="AS942" s="91"/>
      <c r="AT942" s="94"/>
      <c r="AU942" s="91"/>
      <c r="AV942" s="91"/>
      <c r="AW942" s="123"/>
      <c r="AX942" s="62"/>
      <c r="AY942" s="62"/>
      <c r="AZ942" s="89"/>
      <c r="BA942" s="89"/>
      <c r="BB942" s="124"/>
      <c r="BC942" s="62"/>
      <c r="BD942" s="62"/>
      <c r="BE942" s="61"/>
      <c r="BF942" s="61"/>
      <c r="BG942" s="46"/>
      <c r="BH942" s="46"/>
      <c r="BI942" s="46"/>
      <c r="BJ942" s="46"/>
      <c r="BK942" s="46"/>
      <c r="BL942" s="46"/>
      <c r="CF942" s="60"/>
      <c r="CI942" s="91"/>
      <c r="CJ942" s="47"/>
      <c r="CK942" s="34"/>
      <c r="CL942" s="63"/>
      <c r="DV942" s="64"/>
    </row>
    <row r="943" spans="2:126" s="135" customFormat="1">
      <c r="B943" s="75"/>
      <c r="C943" s="75"/>
      <c r="D943" s="75"/>
      <c r="E943" s="75"/>
      <c r="F943" s="75"/>
      <c r="G943" s="75"/>
      <c r="J943" s="200"/>
      <c r="K943" s="200"/>
      <c r="L943" s="62"/>
      <c r="M943" s="62"/>
      <c r="N943" s="62"/>
      <c r="O943" s="62"/>
      <c r="P943" s="62"/>
      <c r="Q943" s="62"/>
      <c r="R943" s="62"/>
      <c r="S943" s="62"/>
      <c r="T943" s="62"/>
      <c r="U943" s="209"/>
      <c r="V943" s="209"/>
      <c r="W943" s="209"/>
      <c r="X943" s="209"/>
      <c r="Y943" s="209"/>
      <c r="Z943" s="209"/>
      <c r="AA943" s="209"/>
      <c r="AB943" s="86"/>
      <c r="AC943" s="86"/>
      <c r="AD943" s="86"/>
      <c r="AE943" s="86"/>
      <c r="AF943" s="86"/>
      <c r="AG943" s="62"/>
      <c r="AH943" s="89"/>
      <c r="AI943" s="89"/>
      <c r="AJ943" s="89"/>
      <c r="AK943" s="62"/>
      <c r="AL943" s="86"/>
      <c r="AM943" s="91"/>
      <c r="AN943" s="89"/>
      <c r="AO943" s="89"/>
      <c r="AP943" s="89"/>
      <c r="AQ943" s="89"/>
      <c r="AR943" s="91"/>
      <c r="AS943" s="91"/>
      <c r="AT943" s="94"/>
      <c r="AU943" s="91"/>
      <c r="AV943" s="91"/>
      <c r="AW943" s="123"/>
      <c r="AX943" s="62"/>
      <c r="AY943" s="62"/>
      <c r="AZ943" s="89"/>
      <c r="BA943" s="89"/>
      <c r="BB943" s="124"/>
      <c r="BC943" s="62"/>
      <c r="BD943" s="62"/>
      <c r="BE943" s="61"/>
      <c r="BF943" s="61"/>
      <c r="BG943" s="46"/>
      <c r="BH943" s="46"/>
      <c r="BI943" s="46"/>
      <c r="BJ943" s="46"/>
      <c r="BK943" s="46"/>
      <c r="BL943" s="46"/>
      <c r="CF943" s="60"/>
      <c r="CI943" s="91"/>
      <c r="CJ943" s="47"/>
      <c r="CK943" s="34"/>
      <c r="CL943" s="63"/>
      <c r="DV943" s="64"/>
    </row>
    <row r="944" spans="2:126" s="135" customFormat="1">
      <c r="B944" s="75"/>
      <c r="C944" s="75"/>
      <c r="D944" s="75"/>
      <c r="E944" s="75"/>
      <c r="F944" s="75"/>
      <c r="G944" s="75"/>
      <c r="J944" s="200"/>
      <c r="K944" s="200"/>
      <c r="L944" s="62"/>
      <c r="M944" s="62"/>
      <c r="N944" s="62"/>
      <c r="O944" s="62"/>
      <c r="P944" s="62"/>
      <c r="Q944" s="62"/>
      <c r="R944" s="62"/>
      <c r="S944" s="62"/>
      <c r="T944" s="62"/>
      <c r="U944" s="209"/>
      <c r="V944" s="209"/>
      <c r="W944" s="209"/>
      <c r="X944" s="209"/>
      <c r="Y944" s="209"/>
      <c r="Z944" s="209"/>
      <c r="AA944" s="209"/>
      <c r="AB944" s="86"/>
      <c r="AC944" s="86"/>
      <c r="AD944" s="86"/>
      <c r="AE944" s="86"/>
      <c r="AF944" s="86"/>
      <c r="AG944" s="62"/>
      <c r="AH944" s="89"/>
      <c r="AI944" s="89"/>
      <c r="AJ944" s="89"/>
      <c r="AK944" s="62"/>
      <c r="AL944" s="86"/>
      <c r="AM944" s="91"/>
      <c r="AN944" s="89"/>
      <c r="AO944" s="89"/>
      <c r="AP944" s="89"/>
      <c r="AQ944" s="89"/>
      <c r="AR944" s="91"/>
      <c r="AS944" s="91"/>
      <c r="AT944" s="94"/>
      <c r="AU944" s="91"/>
      <c r="AV944" s="91"/>
      <c r="AW944" s="123"/>
      <c r="AX944" s="62"/>
      <c r="AY944" s="62"/>
      <c r="AZ944" s="89"/>
      <c r="BA944" s="89"/>
      <c r="BB944" s="124"/>
      <c r="BC944" s="62"/>
      <c r="BD944" s="62"/>
      <c r="BE944" s="61"/>
      <c r="BF944" s="61"/>
      <c r="BG944" s="46"/>
      <c r="BH944" s="46"/>
      <c r="BI944" s="46"/>
      <c r="BJ944" s="46"/>
      <c r="BK944" s="46"/>
      <c r="BL944" s="46"/>
      <c r="CF944" s="60"/>
      <c r="CI944" s="91"/>
      <c r="CJ944" s="47"/>
      <c r="CK944" s="34"/>
      <c r="CL944" s="63"/>
      <c r="DV944" s="64"/>
    </row>
    <row r="945" spans="2:126" s="135" customFormat="1">
      <c r="B945" s="75"/>
      <c r="C945" s="75"/>
      <c r="D945" s="75"/>
      <c r="E945" s="75"/>
      <c r="F945" s="75"/>
      <c r="G945" s="75"/>
      <c r="J945" s="200"/>
      <c r="K945" s="200"/>
      <c r="L945" s="62"/>
      <c r="M945" s="62"/>
      <c r="N945" s="62"/>
      <c r="O945" s="62"/>
      <c r="P945" s="62"/>
      <c r="Q945" s="62"/>
      <c r="R945" s="62"/>
      <c r="S945" s="62"/>
      <c r="T945" s="62"/>
      <c r="U945" s="209"/>
      <c r="V945" s="209"/>
      <c r="W945" s="209"/>
      <c r="X945" s="209"/>
      <c r="Y945" s="209"/>
      <c r="Z945" s="209"/>
      <c r="AA945" s="209"/>
      <c r="AB945" s="86"/>
      <c r="AC945" s="86"/>
      <c r="AD945" s="86"/>
      <c r="AE945" s="86"/>
      <c r="AF945" s="86"/>
      <c r="AG945" s="62"/>
      <c r="AH945" s="89"/>
      <c r="AI945" s="89"/>
      <c r="AJ945" s="89"/>
      <c r="AK945" s="62"/>
      <c r="AL945" s="86"/>
      <c r="AM945" s="91"/>
      <c r="AN945" s="89"/>
      <c r="AO945" s="89"/>
      <c r="AP945" s="89"/>
      <c r="AQ945" s="89"/>
      <c r="AR945" s="91"/>
      <c r="AS945" s="91"/>
      <c r="AT945" s="94"/>
      <c r="AU945" s="91"/>
      <c r="AV945" s="91"/>
      <c r="AW945" s="123"/>
      <c r="AX945" s="62"/>
      <c r="AY945" s="62"/>
      <c r="AZ945" s="89"/>
      <c r="BA945" s="89"/>
      <c r="BB945" s="124"/>
      <c r="BC945" s="62"/>
      <c r="BD945" s="62"/>
      <c r="BE945" s="61"/>
      <c r="BF945" s="61"/>
      <c r="BG945" s="46"/>
      <c r="BH945" s="46"/>
      <c r="BI945" s="46"/>
      <c r="BJ945" s="46"/>
      <c r="BK945" s="46"/>
      <c r="BL945" s="46"/>
      <c r="CF945" s="60"/>
      <c r="CI945" s="91"/>
      <c r="CJ945" s="47"/>
      <c r="CK945" s="34"/>
      <c r="CL945" s="63"/>
      <c r="DV945" s="64"/>
    </row>
    <row r="946" spans="2:126" s="135" customFormat="1">
      <c r="B946" s="75"/>
      <c r="C946" s="75"/>
      <c r="D946" s="75"/>
      <c r="E946" s="75"/>
      <c r="F946" s="75"/>
      <c r="G946" s="75"/>
      <c r="J946" s="200"/>
      <c r="K946" s="200"/>
      <c r="L946" s="62"/>
      <c r="M946" s="62"/>
      <c r="N946" s="62"/>
      <c r="O946" s="62"/>
      <c r="P946" s="62"/>
      <c r="Q946" s="62"/>
      <c r="R946" s="62"/>
      <c r="S946" s="62"/>
      <c r="T946" s="62"/>
      <c r="U946" s="209"/>
      <c r="V946" s="209"/>
      <c r="W946" s="209"/>
      <c r="X946" s="209"/>
      <c r="Y946" s="209"/>
      <c r="Z946" s="209"/>
      <c r="AA946" s="209"/>
      <c r="AB946" s="86"/>
      <c r="AC946" s="86"/>
      <c r="AD946" s="86"/>
      <c r="AE946" s="86"/>
      <c r="AF946" s="86"/>
      <c r="AG946" s="62"/>
      <c r="AH946" s="89"/>
      <c r="AI946" s="89"/>
      <c r="AJ946" s="89"/>
      <c r="AK946" s="62"/>
      <c r="AL946" s="86"/>
      <c r="AM946" s="91"/>
      <c r="AN946" s="89"/>
      <c r="AO946" s="89"/>
      <c r="AP946" s="89"/>
      <c r="AQ946" s="89"/>
      <c r="AR946" s="91"/>
      <c r="AS946" s="91"/>
      <c r="AT946" s="94"/>
      <c r="AU946" s="91"/>
      <c r="AV946" s="91"/>
      <c r="AW946" s="123"/>
      <c r="AX946" s="62"/>
      <c r="AY946" s="62"/>
      <c r="AZ946" s="89"/>
      <c r="BA946" s="89"/>
      <c r="BB946" s="124"/>
      <c r="BC946" s="62"/>
      <c r="BD946" s="62"/>
      <c r="BE946" s="61"/>
      <c r="BF946" s="61"/>
      <c r="BG946" s="46"/>
      <c r="BH946" s="46"/>
      <c r="BI946" s="46"/>
      <c r="BJ946" s="46"/>
      <c r="BK946" s="46"/>
      <c r="BL946" s="46"/>
      <c r="CF946" s="60"/>
      <c r="CI946" s="91"/>
      <c r="CJ946" s="47"/>
      <c r="CK946" s="34"/>
      <c r="CL946" s="63"/>
      <c r="DV946" s="64"/>
    </row>
    <row r="947" spans="2:126" s="135" customFormat="1">
      <c r="B947" s="75"/>
      <c r="C947" s="75"/>
      <c r="D947" s="75"/>
      <c r="E947" s="75"/>
      <c r="F947" s="75"/>
      <c r="G947" s="75"/>
      <c r="J947" s="200"/>
      <c r="K947" s="200"/>
      <c r="L947" s="62"/>
      <c r="M947" s="62"/>
      <c r="N947" s="62"/>
      <c r="O947" s="62"/>
      <c r="P947" s="62"/>
      <c r="Q947" s="62"/>
      <c r="R947" s="62"/>
      <c r="S947" s="62"/>
      <c r="T947" s="62"/>
      <c r="U947" s="209"/>
      <c r="V947" s="209"/>
      <c r="W947" s="209"/>
      <c r="X947" s="209"/>
      <c r="Y947" s="209"/>
      <c r="Z947" s="209"/>
      <c r="AA947" s="209"/>
      <c r="AB947" s="86"/>
      <c r="AC947" s="86"/>
      <c r="AD947" s="86"/>
      <c r="AE947" s="86"/>
      <c r="AF947" s="86"/>
      <c r="AG947" s="62"/>
      <c r="AH947" s="89"/>
      <c r="AI947" s="89"/>
      <c r="AJ947" s="89"/>
      <c r="AK947" s="62"/>
      <c r="AL947" s="86"/>
      <c r="AM947" s="91"/>
      <c r="AN947" s="89"/>
      <c r="AO947" s="89"/>
      <c r="AP947" s="89"/>
      <c r="AQ947" s="89"/>
      <c r="AR947" s="91"/>
      <c r="AS947" s="91"/>
      <c r="AT947" s="94"/>
      <c r="AU947" s="91"/>
      <c r="AV947" s="91"/>
      <c r="AW947" s="123"/>
      <c r="AX947" s="62"/>
      <c r="AY947" s="62"/>
      <c r="AZ947" s="89"/>
      <c r="BA947" s="89"/>
      <c r="BB947" s="124"/>
      <c r="BC947" s="62"/>
      <c r="BD947" s="62"/>
      <c r="BE947" s="61"/>
      <c r="BF947" s="61"/>
      <c r="BG947" s="46"/>
      <c r="BH947" s="46"/>
      <c r="BI947" s="46"/>
      <c r="BJ947" s="46"/>
      <c r="BK947" s="46"/>
      <c r="BL947" s="46"/>
      <c r="CF947" s="60"/>
      <c r="CI947" s="91"/>
      <c r="CJ947" s="47"/>
      <c r="CK947" s="34"/>
      <c r="CL947" s="63"/>
      <c r="DV947" s="64"/>
    </row>
    <row r="948" spans="2:126" s="135" customFormat="1">
      <c r="B948" s="75"/>
      <c r="C948" s="75"/>
      <c r="D948" s="75"/>
      <c r="E948" s="75"/>
      <c r="F948" s="75"/>
      <c r="G948" s="75"/>
      <c r="J948" s="200"/>
      <c r="K948" s="200"/>
      <c r="L948" s="62"/>
      <c r="M948" s="62"/>
      <c r="N948" s="62"/>
      <c r="O948" s="62"/>
      <c r="P948" s="62"/>
      <c r="Q948" s="62"/>
      <c r="R948" s="62"/>
      <c r="S948" s="62"/>
      <c r="T948" s="62"/>
      <c r="U948" s="209"/>
      <c r="V948" s="209"/>
      <c r="W948" s="209"/>
      <c r="X948" s="209"/>
      <c r="Y948" s="209"/>
      <c r="Z948" s="209"/>
      <c r="AA948" s="209"/>
      <c r="AB948" s="86"/>
      <c r="AC948" s="86"/>
      <c r="AD948" s="86"/>
      <c r="AE948" s="86"/>
      <c r="AF948" s="86"/>
      <c r="AG948" s="62"/>
      <c r="AH948" s="89"/>
      <c r="AI948" s="89"/>
      <c r="AJ948" s="89"/>
      <c r="AK948" s="62"/>
      <c r="AL948" s="86"/>
      <c r="AM948" s="91"/>
      <c r="AN948" s="89"/>
      <c r="AO948" s="89"/>
      <c r="AP948" s="89"/>
      <c r="AQ948" s="89"/>
      <c r="AR948" s="91"/>
      <c r="AS948" s="91"/>
      <c r="AT948" s="94"/>
      <c r="AU948" s="91"/>
      <c r="AV948" s="91"/>
      <c r="AW948" s="123"/>
      <c r="AX948" s="62"/>
      <c r="AY948" s="62"/>
      <c r="AZ948" s="89"/>
      <c r="BA948" s="89"/>
      <c r="BB948" s="124"/>
      <c r="BC948" s="62"/>
      <c r="BD948" s="62"/>
      <c r="BE948" s="61"/>
      <c r="BF948" s="61"/>
      <c r="BG948" s="46"/>
      <c r="BH948" s="46"/>
      <c r="BI948" s="46"/>
      <c r="BJ948" s="46"/>
      <c r="BK948" s="46"/>
      <c r="BL948" s="46"/>
      <c r="CF948" s="60"/>
      <c r="CI948" s="91"/>
      <c r="CJ948" s="47"/>
      <c r="CK948" s="34"/>
      <c r="CL948" s="63"/>
      <c r="DV948" s="64"/>
    </row>
    <row r="949" spans="2:126" s="135" customFormat="1">
      <c r="B949" s="75"/>
      <c r="C949" s="75"/>
      <c r="D949" s="75"/>
      <c r="E949" s="75"/>
      <c r="F949" s="75"/>
      <c r="G949" s="75"/>
      <c r="J949" s="200"/>
      <c r="K949" s="200"/>
      <c r="L949" s="62"/>
      <c r="M949" s="62"/>
      <c r="N949" s="62"/>
      <c r="O949" s="62"/>
      <c r="P949" s="62"/>
      <c r="Q949" s="62"/>
      <c r="R949" s="62"/>
      <c r="S949" s="62"/>
      <c r="T949" s="62"/>
      <c r="U949" s="209"/>
      <c r="V949" s="209"/>
      <c r="W949" s="209"/>
      <c r="X949" s="209"/>
      <c r="Y949" s="209"/>
      <c r="Z949" s="209"/>
      <c r="AA949" s="209"/>
      <c r="AB949" s="86"/>
      <c r="AC949" s="86"/>
      <c r="AD949" s="86"/>
      <c r="AE949" s="86"/>
      <c r="AF949" s="86"/>
      <c r="AG949" s="62"/>
      <c r="AH949" s="89"/>
      <c r="AI949" s="89"/>
      <c r="AJ949" s="89"/>
      <c r="AK949" s="62"/>
      <c r="AL949" s="86"/>
      <c r="AM949" s="91"/>
      <c r="AN949" s="89"/>
      <c r="AO949" s="89"/>
      <c r="AP949" s="89"/>
      <c r="AQ949" s="89"/>
      <c r="AR949" s="91"/>
      <c r="AS949" s="91"/>
      <c r="AT949" s="94"/>
      <c r="AU949" s="91"/>
      <c r="AV949" s="91"/>
      <c r="AW949" s="123"/>
      <c r="AX949" s="62"/>
      <c r="AY949" s="62"/>
      <c r="AZ949" s="89"/>
      <c r="BA949" s="89"/>
      <c r="BB949" s="124"/>
      <c r="BC949" s="62"/>
      <c r="BD949" s="62"/>
      <c r="BE949" s="61"/>
      <c r="BF949" s="61"/>
      <c r="BG949" s="46"/>
      <c r="BH949" s="46"/>
      <c r="BI949" s="46"/>
      <c r="BJ949" s="46"/>
      <c r="BK949" s="46"/>
      <c r="BL949" s="46"/>
      <c r="CF949" s="60"/>
      <c r="CI949" s="91"/>
      <c r="CJ949" s="47"/>
      <c r="CK949" s="34"/>
      <c r="CL949" s="63"/>
      <c r="DV949" s="64"/>
    </row>
    <row r="950" spans="2:126" s="135" customFormat="1">
      <c r="B950" s="75"/>
      <c r="C950" s="75"/>
      <c r="D950" s="75"/>
      <c r="E950" s="75"/>
      <c r="F950" s="75"/>
      <c r="G950" s="75"/>
      <c r="J950" s="200"/>
      <c r="K950" s="200"/>
      <c r="L950" s="62"/>
      <c r="M950" s="62"/>
      <c r="N950" s="62"/>
      <c r="O950" s="62"/>
      <c r="P950" s="62"/>
      <c r="Q950" s="62"/>
      <c r="R950" s="62"/>
      <c r="S950" s="62"/>
      <c r="T950" s="62"/>
      <c r="U950" s="209"/>
      <c r="V950" s="209"/>
      <c r="W950" s="209"/>
      <c r="X950" s="209"/>
      <c r="Y950" s="209"/>
      <c r="Z950" s="209"/>
      <c r="AA950" s="209"/>
      <c r="AB950" s="86"/>
      <c r="AC950" s="86"/>
      <c r="AD950" s="86"/>
      <c r="AE950" s="86"/>
      <c r="AF950" s="86"/>
      <c r="AG950" s="62"/>
      <c r="AH950" s="89"/>
      <c r="AI950" s="89"/>
      <c r="AJ950" s="89"/>
      <c r="AK950" s="62"/>
      <c r="AL950" s="86"/>
      <c r="AM950" s="91"/>
      <c r="AN950" s="89"/>
      <c r="AO950" s="89"/>
      <c r="AP950" s="89"/>
      <c r="AQ950" s="89"/>
      <c r="AR950" s="91"/>
      <c r="AS950" s="91"/>
      <c r="AT950" s="94"/>
      <c r="AU950" s="91"/>
      <c r="AV950" s="91"/>
      <c r="AW950" s="123"/>
      <c r="AX950" s="62"/>
      <c r="AY950" s="62"/>
      <c r="AZ950" s="89"/>
      <c r="BA950" s="89"/>
      <c r="BB950" s="124"/>
      <c r="BC950" s="62"/>
      <c r="BD950" s="62"/>
      <c r="BE950" s="61"/>
      <c r="BF950" s="61"/>
      <c r="BG950" s="46"/>
      <c r="BH950" s="46"/>
      <c r="BI950" s="46"/>
      <c r="BJ950" s="46"/>
      <c r="BK950" s="46"/>
      <c r="BL950" s="46"/>
      <c r="CF950" s="60"/>
      <c r="CI950" s="91"/>
      <c r="CJ950" s="47"/>
      <c r="CK950" s="34"/>
      <c r="CL950" s="63"/>
      <c r="DV950" s="64"/>
    </row>
    <row r="951" spans="2:126" s="135" customFormat="1">
      <c r="B951" s="75"/>
      <c r="C951" s="75"/>
      <c r="D951" s="75"/>
      <c r="E951" s="75"/>
      <c r="F951" s="75"/>
      <c r="G951" s="75"/>
      <c r="J951" s="200"/>
      <c r="K951" s="200"/>
      <c r="L951" s="62"/>
      <c r="M951" s="62"/>
      <c r="N951" s="62"/>
      <c r="O951" s="62"/>
      <c r="P951" s="62"/>
      <c r="Q951" s="62"/>
      <c r="R951" s="62"/>
      <c r="S951" s="62"/>
      <c r="T951" s="62"/>
      <c r="U951" s="209"/>
      <c r="V951" s="209"/>
      <c r="W951" s="209"/>
      <c r="X951" s="209"/>
      <c r="Y951" s="209"/>
      <c r="Z951" s="209"/>
      <c r="AA951" s="209"/>
      <c r="AB951" s="86"/>
      <c r="AC951" s="86"/>
      <c r="AD951" s="86"/>
      <c r="AE951" s="86"/>
      <c r="AF951" s="86"/>
      <c r="AG951" s="62"/>
      <c r="AH951" s="89"/>
      <c r="AI951" s="89"/>
      <c r="AJ951" s="89"/>
      <c r="AK951" s="62"/>
      <c r="AL951" s="86"/>
      <c r="AM951" s="91"/>
      <c r="AN951" s="89"/>
      <c r="AO951" s="89"/>
      <c r="AP951" s="89"/>
      <c r="AQ951" s="89"/>
      <c r="AR951" s="91"/>
      <c r="AS951" s="91"/>
      <c r="AT951" s="94"/>
      <c r="AU951" s="91"/>
      <c r="AV951" s="91"/>
      <c r="AW951" s="123"/>
      <c r="AX951" s="62"/>
      <c r="AY951" s="62"/>
      <c r="AZ951" s="89"/>
      <c r="BA951" s="89"/>
      <c r="BB951" s="124"/>
      <c r="BC951" s="62"/>
      <c r="BD951" s="62"/>
      <c r="BE951" s="61"/>
      <c r="BF951" s="61"/>
      <c r="BG951" s="46"/>
      <c r="BH951" s="46"/>
      <c r="BI951" s="46"/>
      <c r="BJ951" s="46"/>
      <c r="BK951" s="46"/>
      <c r="BL951" s="46"/>
      <c r="CF951" s="60"/>
      <c r="CI951" s="91"/>
      <c r="CJ951" s="47"/>
      <c r="CK951" s="34"/>
      <c r="CL951" s="63"/>
      <c r="DV951" s="64"/>
    </row>
    <row r="952" spans="2:126" s="135" customFormat="1">
      <c r="B952" s="75"/>
      <c r="C952" s="75"/>
      <c r="D952" s="75"/>
      <c r="E952" s="75"/>
      <c r="F952" s="75"/>
      <c r="G952" s="75"/>
      <c r="J952" s="200"/>
      <c r="K952" s="200"/>
      <c r="L952" s="62"/>
      <c r="M952" s="62"/>
      <c r="N952" s="62"/>
      <c r="O952" s="62"/>
      <c r="P952" s="62"/>
      <c r="Q952" s="62"/>
      <c r="R952" s="62"/>
      <c r="S952" s="62"/>
      <c r="T952" s="62"/>
      <c r="U952" s="209"/>
      <c r="V952" s="209"/>
      <c r="W952" s="209"/>
      <c r="X952" s="209"/>
      <c r="Y952" s="209"/>
      <c r="Z952" s="209"/>
      <c r="AA952" s="209"/>
      <c r="AB952" s="86"/>
      <c r="AC952" s="86"/>
      <c r="AD952" s="86"/>
      <c r="AE952" s="86"/>
      <c r="AF952" s="86"/>
      <c r="AG952" s="62"/>
      <c r="AH952" s="89"/>
      <c r="AI952" s="89"/>
      <c r="AJ952" s="89"/>
      <c r="AK952" s="62"/>
      <c r="AL952" s="86"/>
      <c r="AM952" s="91"/>
      <c r="AN952" s="89"/>
      <c r="AO952" s="89"/>
      <c r="AP952" s="89"/>
      <c r="AQ952" s="89"/>
      <c r="AR952" s="91"/>
      <c r="AS952" s="91"/>
      <c r="AT952" s="94"/>
      <c r="AU952" s="91"/>
      <c r="AV952" s="91"/>
      <c r="AW952" s="123"/>
      <c r="AX952" s="62"/>
      <c r="AY952" s="62"/>
      <c r="AZ952" s="89"/>
      <c r="BA952" s="89"/>
      <c r="BB952" s="124"/>
      <c r="BC952" s="62"/>
      <c r="BD952" s="62"/>
      <c r="BE952" s="61"/>
      <c r="BF952" s="61"/>
      <c r="BG952" s="46"/>
      <c r="BH952" s="46"/>
      <c r="BI952" s="46"/>
      <c r="BJ952" s="46"/>
      <c r="BK952" s="46"/>
      <c r="BL952" s="46"/>
      <c r="CF952" s="60"/>
      <c r="CI952" s="91"/>
      <c r="CJ952" s="47"/>
      <c r="CK952" s="34"/>
      <c r="CL952" s="63"/>
      <c r="DV952" s="64"/>
    </row>
    <row r="953" spans="2:126" s="135" customFormat="1">
      <c r="B953" s="75"/>
      <c r="C953" s="75"/>
      <c r="D953" s="75"/>
      <c r="E953" s="75"/>
      <c r="F953" s="75"/>
      <c r="G953" s="75"/>
      <c r="J953" s="200"/>
      <c r="K953" s="200"/>
      <c r="L953" s="62"/>
      <c r="M953" s="62"/>
      <c r="N953" s="62"/>
      <c r="O953" s="62"/>
      <c r="P953" s="62"/>
      <c r="Q953" s="62"/>
      <c r="R953" s="62"/>
      <c r="S953" s="62"/>
      <c r="T953" s="62"/>
      <c r="U953" s="209"/>
      <c r="V953" s="209"/>
      <c r="W953" s="209"/>
      <c r="X953" s="209"/>
      <c r="Y953" s="209"/>
      <c r="Z953" s="209"/>
      <c r="AA953" s="209"/>
      <c r="AB953" s="86"/>
      <c r="AC953" s="86"/>
      <c r="AD953" s="86"/>
      <c r="AE953" s="86"/>
      <c r="AF953" s="86"/>
      <c r="AG953" s="62"/>
      <c r="AH953" s="89"/>
      <c r="AI953" s="89"/>
      <c r="AJ953" s="89"/>
      <c r="AK953" s="62"/>
      <c r="AL953" s="86"/>
      <c r="AM953" s="91"/>
      <c r="AN953" s="89"/>
      <c r="AO953" s="89"/>
      <c r="AP953" s="89"/>
      <c r="AQ953" s="89"/>
      <c r="AR953" s="91"/>
      <c r="AS953" s="91"/>
      <c r="AT953" s="94"/>
      <c r="AU953" s="91"/>
      <c r="AV953" s="91"/>
      <c r="AW953" s="123"/>
      <c r="AX953" s="62"/>
      <c r="AY953" s="62"/>
      <c r="AZ953" s="89"/>
      <c r="BA953" s="89"/>
      <c r="BB953" s="124"/>
      <c r="BC953" s="62"/>
      <c r="BD953" s="62"/>
      <c r="BE953" s="61"/>
      <c r="BF953" s="61"/>
      <c r="BG953" s="46"/>
      <c r="BH953" s="46"/>
      <c r="BI953" s="46"/>
      <c r="BJ953" s="46"/>
      <c r="BK953" s="46"/>
      <c r="BL953" s="46"/>
      <c r="CF953" s="60"/>
      <c r="CI953" s="91"/>
      <c r="CJ953" s="47"/>
      <c r="CK953" s="34"/>
      <c r="CL953" s="63"/>
      <c r="DV953" s="64"/>
    </row>
    <row r="954" spans="2:126" s="135" customFormat="1">
      <c r="B954" s="75"/>
      <c r="C954" s="75"/>
      <c r="D954" s="75"/>
      <c r="E954" s="75"/>
      <c r="F954" s="75"/>
      <c r="G954" s="75"/>
      <c r="J954" s="200"/>
      <c r="K954" s="200"/>
      <c r="L954" s="62"/>
      <c r="M954" s="62"/>
      <c r="N954" s="62"/>
      <c r="O954" s="62"/>
      <c r="P954" s="62"/>
      <c r="Q954" s="62"/>
      <c r="R954" s="62"/>
      <c r="S954" s="62"/>
      <c r="T954" s="62"/>
      <c r="U954" s="209"/>
      <c r="V954" s="209"/>
      <c r="W954" s="209"/>
      <c r="X954" s="209"/>
      <c r="Y954" s="209"/>
      <c r="Z954" s="209"/>
      <c r="AA954" s="209"/>
      <c r="AB954" s="86"/>
      <c r="AC954" s="86"/>
      <c r="AD954" s="86"/>
      <c r="AE954" s="86"/>
      <c r="AF954" s="86"/>
      <c r="AG954" s="62"/>
      <c r="AH954" s="89"/>
      <c r="AI954" s="89"/>
      <c r="AJ954" s="89"/>
      <c r="AK954" s="62"/>
      <c r="AL954" s="86"/>
      <c r="AM954" s="91"/>
      <c r="AN954" s="89"/>
      <c r="AO954" s="89"/>
      <c r="AP954" s="89"/>
      <c r="AQ954" s="89"/>
      <c r="AR954" s="91"/>
      <c r="AS954" s="91"/>
      <c r="AT954" s="94"/>
      <c r="AU954" s="91"/>
      <c r="AV954" s="91"/>
      <c r="AW954" s="123"/>
      <c r="AX954" s="62"/>
      <c r="AY954" s="62"/>
      <c r="AZ954" s="89"/>
      <c r="BA954" s="89"/>
      <c r="BB954" s="124"/>
      <c r="BC954" s="62"/>
      <c r="BD954" s="62"/>
      <c r="BE954" s="61"/>
      <c r="BF954" s="61"/>
      <c r="BG954" s="46"/>
      <c r="BH954" s="46"/>
      <c r="BI954" s="46"/>
      <c r="BJ954" s="46"/>
      <c r="BK954" s="46"/>
      <c r="BL954" s="46"/>
      <c r="CF954" s="60"/>
      <c r="CI954" s="91"/>
      <c r="CJ954" s="47"/>
      <c r="CK954" s="34"/>
      <c r="CL954" s="63"/>
      <c r="DV954" s="64"/>
    </row>
    <row r="955" spans="2:126" s="135" customFormat="1">
      <c r="B955" s="75"/>
      <c r="C955" s="75"/>
      <c r="D955" s="75"/>
      <c r="E955" s="75"/>
      <c r="F955" s="75"/>
      <c r="G955" s="75"/>
      <c r="J955" s="200"/>
      <c r="K955" s="200"/>
      <c r="L955" s="62"/>
      <c r="M955" s="62"/>
      <c r="N955" s="62"/>
      <c r="O955" s="62"/>
      <c r="P955" s="62"/>
      <c r="Q955" s="62"/>
      <c r="R955" s="62"/>
      <c r="S955" s="62"/>
      <c r="T955" s="62"/>
      <c r="U955" s="209"/>
      <c r="V955" s="209"/>
      <c r="W955" s="209"/>
      <c r="X955" s="209"/>
      <c r="Y955" s="209"/>
      <c r="Z955" s="209"/>
      <c r="AA955" s="209"/>
      <c r="AB955" s="86"/>
      <c r="AC955" s="86"/>
      <c r="AD955" s="86"/>
      <c r="AE955" s="86"/>
      <c r="AF955" s="86"/>
      <c r="AG955" s="62"/>
      <c r="AH955" s="89"/>
      <c r="AI955" s="89"/>
      <c r="AJ955" s="89"/>
      <c r="AK955" s="62"/>
      <c r="AL955" s="86"/>
      <c r="AM955" s="91"/>
      <c r="AN955" s="89"/>
      <c r="AO955" s="89"/>
      <c r="AP955" s="89"/>
      <c r="AQ955" s="89"/>
      <c r="AR955" s="91"/>
      <c r="AS955" s="91"/>
      <c r="AT955" s="94"/>
      <c r="AU955" s="91"/>
      <c r="AV955" s="91"/>
      <c r="AW955" s="123"/>
      <c r="AX955" s="62"/>
      <c r="AY955" s="62"/>
      <c r="AZ955" s="89"/>
      <c r="BA955" s="89"/>
      <c r="BB955" s="124"/>
      <c r="BC955" s="62"/>
      <c r="BD955" s="62"/>
      <c r="BE955" s="61"/>
      <c r="BF955" s="61"/>
      <c r="BG955" s="46"/>
      <c r="BH955" s="46"/>
      <c r="BI955" s="46"/>
      <c r="BJ955" s="46"/>
      <c r="BK955" s="46"/>
      <c r="BL955" s="46"/>
      <c r="CF955" s="60"/>
      <c r="CI955" s="91"/>
      <c r="CJ955" s="47"/>
      <c r="CK955" s="34"/>
      <c r="CL955" s="63"/>
      <c r="DV955" s="64"/>
    </row>
    <row r="956" spans="2:126" s="135" customFormat="1">
      <c r="B956" s="75"/>
      <c r="C956" s="75"/>
      <c r="D956" s="75"/>
      <c r="E956" s="75"/>
      <c r="F956" s="75"/>
      <c r="G956" s="75"/>
      <c r="J956" s="200"/>
      <c r="K956" s="200"/>
      <c r="L956" s="62"/>
      <c r="M956" s="62"/>
      <c r="N956" s="62"/>
      <c r="O956" s="62"/>
      <c r="P956" s="62"/>
      <c r="Q956" s="62"/>
      <c r="R956" s="62"/>
      <c r="S956" s="62"/>
      <c r="T956" s="62"/>
      <c r="U956" s="209"/>
      <c r="V956" s="209"/>
      <c r="W956" s="209"/>
      <c r="X956" s="209"/>
      <c r="Y956" s="209"/>
      <c r="Z956" s="209"/>
      <c r="AA956" s="209"/>
      <c r="AB956" s="86"/>
      <c r="AC956" s="86"/>
      <c r="AD956" s="86"/>
      <c r="AE956" s="86"/>
      <c r="AF956" s="86"/>
      <c r="AG956" s="62"/>
      <c r="AH956" s="89"/>
      <c r="AI956" s="89"/>
      <c r="AJ956" s="89"/>
      <c r="AK956" s="62"/>
      <c r="AL956" s="86"/>
      <c r="AM956" s="91"/>
      <c r="AN956" s="89"/>
      <c r="AO956" s="89"/>
      <c r="AP956" s="89"/>
      <c r="AQ956" s="89"/>
      <c r="AR956" s="91"/>
      <c r="AS956" s="91"/>
      <c r="AT956" s="94"/>
      <c r="AU956" s="91"/>
      <c r="AV956" s="91"/>
      <c r="AW956" s="123"/>
      <c r="AX956" s="62"/>
      <c r="AY956" s="62"/>
      <c r="AZ956" s="89"/>
      <c r="BA956" s="89"/>
      <c r="BB956" s="124"/>
      <c r="BC956" s="62"/>
      <c r="BD956" s="62"/>
      <c r="BE956" s="61"/>
      <c r="BF956" s="61"/>
      <c r="BG956" s="46"/>
      <c r="BH956" s="46"/>
      <c r="BI956" s="46"/>
      <c r="BJ956" s="46"/>
      <c r="BK956" s="46"/>
      <c r="BL956" s="46"/>
      <c r="CF956" s="60"/>
      <c r="CI956" s="91"/>
      <c r="CJ956" s="47"/>
      <c r="CK956" s="34"/>
      <c r="CL956" s="63"/>
      <c r="DV956" s="64"/>
    </row>
    <row r="957" spans="2:126" s="135" customFormat="1">
      <c r="B957" s="75"/>
      <c r="C957" s="75"/>
      <c r="D957" s="75"/>
      <c r="E957" s="75"/>
      <c r="F957" s="75"/>
      <c r="G957" s="75"/>
      <c r="J957" s="200"/>
      <c r="K957" s="200"/>
      <c r="L957" s="62"/>
      <c r="M957" s="62"/>
      <c r="N957" s="62"/>
      <c r="O957" s="62"/>
      <c r="P957" s="62"/>
      <c r="Q957" s="62"/>
      <c r="R957" s="62"/>
      <c r="S957" s="62"/>
      <c r="T957" s="62"/>
      <c r="U957" s="209"/>
      <c r="V957" s="209"/>
      <c r="W957" s="209"/>
      <c r="X957" s="209"/>
      <c r="Y957" s="209"/>
      <c r="Z957" s="209"/>
      <c r="AA957" s="209"/>
      <c r="AB957" s="86"/>
      <c r="AC957" s="86"/>
      <c r="AD957" s="86"/>
      <c r="AE957" s="86"/>
      <c r="AF957" s="86"/>
      <c r="AG957" s="62"/>
      <c r="AH957" s="89"/>
      <c r="AI957" s="89"/>
      <c r="AJ957" s="89"/>
      <c r="AK957" s="62"/>
      <c r="AL957" s="86"/>
      <c r="AM957" s="91"/>
      <c r="AN957" s="89"/>
      <c r="AO957" s="89"/>
      <c r="AP957" s="89"/>
      <c r="AQ957" s="89"/>
      <c r="AR957" s="91"/>
      <c r="AS957" s="91"/>
      <c r="AT957" s="94"/>
      <c r="AU957" s="91"/>
      <c r="AV957" s="91"/>
      <c r="AW957" s="123"/>
      <c r="AX957" s="62"/>
      <c r="AY957" s="62"/>
      <c r="AZ957" s="89"/>
      <c r="BA957" s="89"/>
      <c r="BB957" s="124"/>
      <c r="BC957" s="62"/>
      <c r="BD957" s="62"/>
      <c r="BE957" s="61"/>
      <c r="BF957" s="61"/>
      <c r="BG957" s="46"/>
      <c r="BH957" s="46"/>
      <c r="BI957" s="46"/>
      <c r="BJ957" s="46"/>
      <c r="BK957" s="46"/>
      <c r="BL957" s="46"/>
      <c r="CF957" s="60"/>
      <c r="CI957" s="91"/>
      <c r="CJ957" s="47"/>
      <c r="CK957" s="34"/>
      <c r="CL957" s="63"/>
      <c r="DV957" s="64"/>
    </row>
    <row r="958" spans="2:126" s="135" customFormat="1">
      <c r="B958" s="75"/>
      <c r="C958" s="75"/>
      <c r="D958" s="75"/>
      <c r="E958" s="75"/>
      <c r="F958" s="75"/>
      <c r="G958" s="75"/>
      <c r="J958" s="200"/>
      <c r="K958" s="200"/>
      <c r="L958" s="62"/>
      <c r="M958" s="62"/>
      <c r="N958" s="62"/>
      <c r="O958" s="62"/>
      <c r="P958" s="62"/>
      <c r="Q958" s="62"/>
      <c r="R958" s="62"/>
      <c r="S958" s="62"/>
      <c r="T958" s="62"/>
      <c r="U958" s="209"/>
      <c r="V958" s="209"/>
      <c r="W958" s="209"/>
      <c r="X958" s="209"/>
      <c r="Y958" s="209"/>
      <c r="Z958" s="209"/>
      <c r="AA958" s="209"/>
      <c r="AB958" s="86"/>
      <c r="AC958" s="86"/>
      <c r="AD958" s="86"/>
      <c r="AE958" s="86"/>
      <c r="AF958" s="86"/>
      <c r="AG958" s="62"/>
      <c r="AH958" s="89"/>
      <c r="AI958" s="89"/>
      <c r="AJ958" s="89"/>
      <c r="AK958" s="62"/>
      <c r="AL958" s="86"/>
      <c r="AM958" s="91"/>
      <c r="AN958" s="89"/>
      <c r="AO958" s="89"/>
      <c r="AP958" s="89"/>
      <c r="AQ958" s="89"/>
      <c r="AR958" s="91"/>
      <c r="AS958" s="91"/>
      <c r="AT958" s="94"/>
      <c r="AU958" s="91"/>
      <c r="AV958" s="91"/>
      <c r="AW958" s="123"/>
      <c r="AX958" s="62"/>
      <c r="AY958" s="62"/>
      <c r="AZ958" s="89"/>
      <c r="BA958" s="89"/>
      <c r="BB958" s="124"/>
      <c r="BC958" s="62"/>
      <c r="BD958" s="62"/>
      <c r="BE958" s="61"/>
      <c r="BF958" s="61"/>
      <c r="BG958" s="46"/>
      <c r="BH958" s="46"/>
      <c r="BI958" s="46"/>
      <c r="BJ958" s="46"/>
      <c r="BK958" s="46"/>
      <c r="BL958" s="46"/>
      <c r="CF958" s="60"/>
      <c r="CI958" s="91"/>
      <c r="CJ958" s="47"/>
      <c r="CK958" s="34"/>
      <c r="CL958" s="63"/>
      <c r="DV958" s="64"/>
    </row>
    <row r="959" spans="2:126" s="135" customFormat="1">
      <c r="B959" s="75"/>
      <c r="C959" s="75"/>
      <c r="D959" s="75"/>
      <c r="E959" s="75"/>
      <c r="F959" s="75"/>
      <c r="G959" s="75"/>
      <c r="J959" s="200"/>
      <c r="K959" s="200"/>
      <c r="L959" s="62"/>
      <c r="M959" s="62"/>
      <c r="N959" s="62"/>
      <c r="O959" s="62"/>
      <c r="P959" s="62"/>
      <c r="Q959" s="62"/>
      <c r="R959" s="62"/>
      <c r="S959" s="62"/>
      <c r="T959" s="62"/>
      <c r="U959" s="209"/>
      <c r="V959" s="209"/>
      <c r="W959" s="209"/>
      <c r="X959" s="209"/>
      <c r="Y959" s="209"/>
      <c r="Z959" s="209"/>
      <c r="AA959" s="209"/>
      <c r="AB959" s="86"/>
      <c r="AC959" s="86"/>
      <c r="AD959" s="86"/>
      <c r="AE959" s="86"/>
      <c r="AF959" s="86"/>
      <c r="AG959" s="62"/>
      <c r="AH959" s="89"/>
      <c r="AI959" s="89"/>
      <c r="AJ959" s="89"/>
      <c r="AK959" s="62"/>
      <c r="AL959" s="86"/>
      <c r="AM959" s="91"/>
      <c r="AN959" s="89"/>
      <c r="AO959" s="89"/>
      <c r="AP959" s="89"/>
      <c r="AQ959" s="89"/>
      <c r="AR959" s="91"/>
      <c r="AS959" s="91"/>
      <c r="AT959" s="94"/>
      <c r="AU959" s="91"/>
      <c r="AV959" s="91"/>
      <c r="AW959" s="123"/>
      <c r="AX959" s="62"/>
      <c r="AY959" s="62"/>
      <c r="AZ959" s="89"/>
      <c r="BA959" s="89"/>
      <c r="BB959" s="124"/>
      <c r="BC959" s="62"/>
      <c r="BD959" s="62"/>
      <c r="BE959" s="61"/>
      <c r="BF959" s="61"/>
      <c r="BG959" s="46"/>
      <c r="BH959" s="46"/>
      <c r="BI959" s="46"/>
      <c r="BJ959" s="46"/>
      <c r="BK959" s="46"/>
      <c r="BL959" s="46"/>
      <c r="CF959" s="60"/>
      <c r="CI959" s="91"/>
      <c r="CJ959" s="47"/>
      <c r="CK959" s="34"/>
      <c r="CL959" s="63"/>
      <c r="DV959" s="64"/>
    </row>
    <row r="960" spans="2:126" s="135" customFormat="1">
      <c r="B960" s="75"/>
      <c r="C960" s="75"/>
      <c r="D960" s="75"/>
      <c r="E960" s="75"/>
      <c r="F960" s="75"/>
      <c r="G960" s="75"/>
      <c r="J960" s="200"/>
      <c r="K960" s="200"/>
      <c r="L960" s="62"/>
      <c r="M960" s="62"/>
      <c r="N960" s="62"/>
      <c r="O960" s="62"/>
      <c r="P960" s="62"/>
      <c r="Q960" s="62"/>
      <c r="R960" s="62"/>
      <c r="S960" s="62"/>
      <c r="T960" s="62"/>
      <c r="U960" s="209"/>
      <c r="V960" s="209"/>
      <c r="W960" s="209"/>
      <c r="X960" s="209"/>
      <c r="Y960" s="209"/>
      <c r="Z960" s="209"/>
      <c r="AA960" s="209"/>
      <c r="AB960" s="86"/>
      <c r="AC960" s="86"/>
      <c r="AD960" s="86"/>
      <c r="AE960" s="86"/>
      <c r="AF960" s="86"/>
      <c r="AG960" s="62"/>
      <c r="AH960" s="89"/>
      <c r="AI960" s="89"/>
      <c r="AJ960" s="89"/>
      <c r="AK960" s="62"/>
      <c r="AL960" s="86"/>
      <c r="AM960" s="91"/>
      <c r="AN960" s="89"/>
      <c r="AO960" s="89"/>
      <c r="AP960" s="89"/>
      <c r="AQ960" s="89"/>
      <c r="AR960" s="91"/>
      <c r="AS960" s="91"/>
      <c r="AT960" s="94"/>
      <c r="AU960" s="91"/>
      <c r="AV960" s="91"/>
      <c r="AW960" s="123"/>
      <c r="AX960" s="62"/>
      <c r="AY960" s="62"/>
      <c r="AZ960" s="89"/>
      <c r="BA960" s="89"/>
      <c r="BB960" s="124"/>
      <c r="BC960" s="62"/>
      <c r="BD960" s="62"/>
      <c r="BE960" s="61"/>
      <c r="BF960" s="61"/>
      <c r="BG960" s="46"/>
      <c r="BH960" s="46"/>
      <c r="BI960" s="46"/>
      <c r="BJ960" s="46"/>
      <c r="BK960" s="46"/>
      <c r="BL960" s="46"/>
      <c r="CF960" s="60"/>
      <c r="CI960" s="91"/>
      <c r="CJ960" s="47"/>
      <c r="CK960" s="34"/>
      <c r="CL960" s="63"/>
      <c r="DV960" s="64"/>
    </row>
    <row r="961" spans="2:126" s="135" customFormat="1">
      <c r="B961" s="75"/>
      <c r="C961" s="75"/>
      <c r="D961" s="75"/>
      <c r="E961" s="75"/>
      <c r="F961" s="75"/>
      <c r="G961" s="75"/>
      <c r="J961" s="200"/>
      <c r="K961" s="200"/>
      <c r="L961" s="62"/>
      <c r="M961" s="62"/>
      <c r="N961" s="62"/>
      <c r="O961" s="62"/>
      <c r="P961" s="62"/>
      <c r="Q961" s="62"/>
      <c r="R961" s="62"/>
      <c r="S961" s="62"/>
      <c r="T961" s="62"/>
      <c r="U961" s="209"/>
      <c r="V961" s="209"/>
      <c r="W961" s="209"/>
      <c r="X961" s="209"/>
      <c r="Y961" s="209"/>
      <c r="Z961" s="209"/>
      <c r="AA961" s="209"/>
      <c r="AB961" s="86"/>
      <c r="AC961" s="86"/>
      <c r="AD961" s="86"/>
      <c r="AE961" s="86"/>
      <c r="AF961" s="86"/>
      <c r="AG961" s="62"/>
      <c r="AH961" s="89"/>
      <c r="AI961" s="89"/>
      <c r="AJ961" s="89"/>
      <c r="AK961" s="62"/>
      <c r="AL961" s="86"/>
      <c r="AM961" s="91"/>
      <c r="AN961" s="89"/>
      <c r="AO961" s="89"/>
      <c r="AP961" s="89"/>
      <c r="AQ961" s="89"/>
      <c r="AR961" s="91"/>
      <c r="AS961" s="91"/>
      <c r="AT961" s="94"/>
      <c r="AU961" s="91"/>
      <c r="AV961" s="91"/>
      <c r="AW961" s="123"/>
      <c r="AX961" s="62"/>
      <c r="AY961" s="62"/>
      <c r="AZ961" s="89"/>
      <c r="BA961" s="89"/>
      <c r="BB961" s="124"/>
      <c r="BC961" s="62"/>
      <c r="BD961" s="62"/>
      <c r="BE961" s="61"/>
      <c r="BF961" s="61"/>
      <c r="BG961" s="46"/>
      <c r="BH961" s="46"/>
      <c r="BI961" s="46"/>
      <c r="BJ961" s="46"/>
      <c r="BK961" s="46"/>
      <c r="BL961" s="46"/>
      <c r="CF961" s="60"/>
      <c r="CI961" s="91"/>
      <c r="CJ961" s="47"/>
      <c r="CK961" s="34"/>
      <c r="CL961" s="63"/>
      <c r="DV961" s="64"/>
    </row>
    <row r="962" spans="2:126" s="135" customFormat="1">
      <c r="B962" s="75"/>
      <c r="C962" s="75"/>
      <c r="D962" s="75"/>
      <c r="E962" s="75"/>
      <c r="F962" s="75"/>
      <c r="G962" s="75"/>
      <c r="J962" s="200"/>
      <c r="K962" s="200"/>
      <c r="L962" s="62"/>
      <c r="M962" s="62"/>
      <c r="N962" s="62"/>
      <c r="O962" s="62"/>
      <c r="P962" s="62"/>
      <c r="Q962" s="62"/>
      <c r="R962" s="62"/>
      <c r="S962" s="62"/>
      <c r="T962" s="62"/>
      <c r="U962" s="209"/>
      <c r="V962" s="209"/>
      <c r="W962" s="209"/>
      <c r="X962" s="209"/>
      <c r="Y962" s="209"/>
      <c r="Z962" s="209"/>
      <c r="AA962" s="209"/>
      <c r="AB962" s="86"/>
      <c r="AC962" s="86"/>
      <c r="AD962" s="86"/>
      <c r="AE962" s="86"/>
      <c r="AF962" s="86"/>
      <c r="AG962" s="62"/>
      <c r="AH962" s="89"/>
      <c r="AI962" s="89"/>
      <c r="AJ962" s="89"/>
      <c r="AK962" s="62"/>
      <c r="AL962" s="86"/>
      <c r="AM962" s="91"/>
      <c r="AN962" s="89"/>
      <c r="AO962" s="89"/>
      <c r="AP962" s="89"/>
      <c r="AQ962" s="89"/>
      <c r="AR962" s="91"/>
      <c r="AS962" s="91"/>
      <c r="AT962" s="94"/>
      <c r="AU962" s="91"/>
      <c r="AV962" s="91"/>
      <c r="AW962" s="123"/>
      <c r="AX962" s="62"/>
      <c r="AY962" s="62"/>
      <c r="AZ962" s="89"/>
      <c r="BA962" s="89"/>
      <c r="BB962" s="124"/>
      <c r="BC962" s="62"/>
      <c r="BD962" s="62"/>
      <c r="BE962" s="61"/>
      <c r="BF962" s="61"/>
      <c r="BG962" s="46"/>
      <c r="BH962" s="46"/>
      <c r="BI962" s="46"/>
      <c r="BJ962" s="46"/>
      <c r="BK962" s="46"/>
      <c r="BL962" s="46"/>
      <c r="CF962" s="60"/>
      <c r="CI962" s="91"/>
      <c r="CJ962" s="47"/>
      <c r="CK962" s="34"/>
      <c r="CL962" s="63"/>
      <c r="DV962" s="64"/>
    </row>
    <row r="963" spans="2:126" s="135" customFormat="1">
      <c r="B963" s="75"/>
      <c r="C963" s="75"/>
      <c r="D963" s="75"/>
      <c r="E963" s="75"/>
      <c r="F963" s="75"/>
      <c r="G963" s="75"/>
      <c r="J963" s="200"/>
      <c r="K963" s="200"/>
      <c r="L963" s="62"/>
      <c r="M963" s="62"/>
      <c r="N963" s="62"/>
      <c r="O963" s="62"/>
      <c r="P963" s="62"/>
      <c r="Q963" s="62"/>
      <c r="R963" s="62"/>
      <c r="S963" s="62"/>
      <c r="T963" s="62"/>
      <c r="U963" s="209"/>
      <c r="V963" s="209"/>
      <c r="W963" s="209"/>
      <c r="X963" s="209"/>
      <c r="Y963" s="209"/>
      <c r="Z963" s="209"/>
      <c r="AA963" s="209"/>
      <c r="AB963" s="86"/>
      <c r="AC963" s="86"/>
      <c r="AD963" s="86"/>
      <c r="AE963" s="86"/>
      <c r="AF963" s="86"/>
      <c r="AG963" s="62"/>
      <c r="AH963" s="89"/>
      <c r="AI963" s="89"/>
      <c r="AJ963" s="89"/>
      <c r="AK963" s="62"/>
      <c r="AL963" s="86"/>
      <c r="AM963" s="91"/>
      <c r="AN963" s="89"/>
      <c r="AO963" s="89"/>
      <c r="AP963" s="89"/>
      <c r="AQ963" s="89"/>
      <c r="AR963" s="91"/>
      <c r="AS963" s="91"/>
      <c r="AT963" s="94"/>
      <c r="AU963" s="91"/>
      <c r="AV963" s="91"/>
      <c r="AW963" s="123"/>
      <c r="AX963" s="62"/>
      <c r="AY963" s="62"/>
      <c r="AZ963" s="89"/>
      <c r="BA963" s="89"/>
      <c r="BB963" s="124"/>
      <c r="BC963" s="62"/>
      <c r="BD963" s="62"/>
      <c r="BE963" s="61"/>
      <c r="BF963" s="61"/>
      <c r="BG963" s="46"/>
      <c r="BH963" s="46"/>
      <c r="BI963" s="46"/>
      <c r="BJ963" s="46"/>
      <c r="BK963" s="46"/>
      <c r="BL963" s="46"/>
      <c r="CF963" s="60"/>
      <c r="CI963" s="91"/>
      <c r="CJ963" s="47"/>
      <c r="CK963" s="34"/>
      <c r="CL963" s="63"/>
      <c r="DV963" s="64"/>
    </row>
    <row r="964" spans="2:126" s="135" customFormat="1">
      <c r="B964" s="75"/>
      <c r="C964" s="75"/>
      <c r="D964" s="75"/>
      <c r="E964" s="75"/>
      <c r="F964" s="75"/>
      <c r="G964" s="75"/>
      <c r="J964" s="200"/>
      <c r="K964" s="200"/>
      <c r="L964" s="62"/>
      <c r="M964" s="62"/>
      <c r="N964" s="62"/>
      <c r="O964" s="62"/>
      <c r="P964" s="62"/>
      <c r="Q964" s="62"/>
      <c r="R964" s="62"/>
      <c r="S964" s="62"/>
      <c r="T964" s="62"/>
      <c r="U964" s="209"/>
      <c r="V964" s="209"/>
      <c r="W964" s="209"/>
      <c r="X964" s="209"/>
      <c r="Y964" s="209"/>
      <c r="Z964" s="209"/>
      <c r="AA964" s="209"/>
      <c r="AB964" s="86"/>
      <c r="AC964" s="86"/>
      <c r="AD964" s="86"/>
      <c r="AE964" s="86"/>
      <c r="AF964" s="86"/>
      <c r="AG964" s="62"/>
      <c r="AH964" s="89"/>
      <c r="AI964" s="89"/>
      <c r="AJ964" s="89"/>
      <c r="AK964" s="62"/>
      <c r="AL964" s="86"/>
      <c r="AM964" s="91"/>
      <c r="AN964" s="89"/>
      <c r="AO964" s="89"/>
      <c r="AP964" s="89"/>
      <c r="AQ964" s="89"/>
      <c r="AR964" s="91"/>
      <c r="AS964" s="91"/>
      <c r="AT964" s="94"/>
      <c r="AU964" s="91"/>
      <c r="AV964" s="91"/>
      <c r="AW964" s="123"/>
      <c r="AX964" s="62"/>
      <c r="AY964" s="62"/>
      <c r="AZ964" s="89"/>
      <c r="BA964" s="89"/>
      <c r="BB964" s="124"/>
      <c r="BC964" s="62"/>
      <c r="BD964" s="62"/>
      <c r="BE964" s="61"/>
      <c r="BF964" s="61"/>
      <c r="BG964" s="46"/>
      <c r="BH964" s="46"/>
      <c r="BI964" s="46"/>
      <c r="BJ964" s="46"/>
      <c r="BK964" s="46"/>
      <c r="BL964" s="46"/>
      <c r="CF964" s="60"/>
      <c r="CI964" s="91"/>
      <c r="CJ964" s="47"/>
      <c r="CK964" s="34"/>
      <c r="CL964" s="63"/>
      <c r="DV964" s="64"/>
    </row>
    <row r="965" spans="2:126" s="135" customFormat="1">
      <c r="B965" s="75"/>
      <c r="C965" s="75"/>
      <c r="D965" s="75"/>
      <c r="E965" s="75"/>
      <c r="F965" s="75"/>
      <c r="G965" s="75"/>
      <c r="J965" s="200"/>
      <c r="K965" s="200"/>
      <c r="L965" s="62"/>
      <c r="M965" s="62"/>
      <c r="N965" s="62"/>
      <c r="O965" s="62"/>
      <c r="P965" s="62"/>
      <c r="Q965" s="62"/>
      <c r="R965" s="62"/>
      <c r="S965" s="62"/>
      <c r="T965" s="62"/>
      <c r="U965" s="209"/>
      <c r="V965" s="209"/>
      <c r="W965" s="209"/>
      <c r="X965" s="209"/>
      <c r="Y965" s="209"/>
      <c r="Z965" s="209"/>
      <c r="AA965" s="209"/>
      <c r="AB965" s="86"/>
      <c r="AC965" s="86"/>
      <c r="AD965" s="86"/>
      <c r="AE965" s="86"/>
      <c r="AF965" s="86"/>
      <c r="AG965" s="62"/>
      <c r="AH965" s="89"/>
      <c r="AI965" s="89"/>
      <c r="AJ965" s="89"/>
      <c r="AK965" s="62"/>
      <c r="AL965" s="86"/>
      <c r="AM965" s="91"/>
      <c r="AN965" s="89"/>
      <c r="AO965" s="89"/>
      <c r="AP965" s="89"/>
      <c r="AQ965" s="89"/>
      <c r="AR965" s="91"/>
      <c r="AS965" s="91"/>
      <c r="AT965" s="94"/>
      <c r="AU965" s="91"/>
      <c r="AV965" s="91"/>
      <c r="AW965" s="123"/>
      <c r="AX965" s="62"/>
      <c r="AY965" s="62"/>
      <c r="AZ965" s="89"/>
      <c r="BA965" s="89"/>
      <c r="BB965" s="124"/>
      <c r="BC965" s="62"/>
      <c r="BD965" s="62"/>
      <c r="BE965" s="61"/>
      <c r="BF965" s="61"/>
      <c r="BG965" s="46"/>
      <c r="BH965" s="46"/>
      <c r="BI965" s="46"/>
      <c r="BJ965" s="46"/>
      <c r="BK965" s="46"/>
      <c r="BL965" s="46"/>
      <c r="CF965" s="60"/>
      <c r="CI965" s="91"/>
      <c r="CJ965" s="47"/>
      <c r="CK965" s="34"/>
      <c r="CL965" s="63"/>
      <c r="DV965" s="64"/>
    </row>
    <row r="966" spans="2:126" s="135" customFormat="1">
      <c r="B966" s="75"/>
      <c r="C966" s="75"/>
      <c r="D966" s="75"/>
      <c r="E966" s="75"/>
      <c r="F966" s="75"/>
      <c r="G966" s="75"/>
      <c r="J966" s="200"/>
      <c r="K966" s="200"/>
      <c r="L966" s="62"/>
      <c r="M966" s="62"/>
      <c r="N966" s="62"/>
      <c r="O966" s="62"/>
      <c r="P966" s="62"/>
      <c r="Q966" s="62"/>
      <c r="R966" s="62"/>
      <c r="S966" s="62"/>
      <c r="T966" s="62"/>
      <c r="U966" s="209"/>
      <c r="V966" s="209"/>
      <c r="W966" s="209"/>
      <c r="X966" s="209"/>
      <c r="Y966" s="209"/>
      <c r="Z966" s="209"/>
      <c r="AA966" s="209"/>
      <c r="AB966" s="86"/>
      <c r="AC966" s="86"/>
      <c r="AD966" s="86"/>
      <c r="AE966" s="86"/>
      <c r="AF966" s="86"/>
      <c r="AG966" s="62"/>
      <c r="AH966" s="89"/>
      <c r="AI966" s="89"/>
      <c r="AJ966" s="89"/>
      <c r="AK966" s="62"/>
      <c r="AL966" s="86"/>
      <c r="AM966" s="91"/>
      <c r="AN966" s="89"/>
      <c r="AO966" s="89"/>
      <c r="AP966" s="89"/>
      <c r="AQ966" s="89"/>
      <c r="AR966" s="91"/>
      <c r="AS966" s="91"/>
      <c r="AT966" s="94"/>
      <c r="AU966" s="91"/>
      <c r="AV966" s="91"/>
      <c r="AW966" s="123"/>
      <c r="AX966" s="62"/>
      <c r="AY966" s="62"/>
      <c r="AZ966" s="89"/>
      <c r="BA966" s="89"/>
      <c r="BB966" s="124"/>
      <c r="BC966" s="62"/>
      <c r="BD966" s="62"/>
      <c r="BE966" s="61"/>
      <c r="BF966" s="61"/>
      <c r="BG966" s="46"/>
      <c r="BH966" s="46"/>
      <c r="BI966" s="46"/>
      <c r="BJ966" s="46"/>
      <c r="BK966" s="46"/>
      <c r="BL966" s="46"/>
      <c r="CF966" s="60"/>
      <c r="CI966" s="91"/>
      <c r="CJ966" s="47"/>
      <c r="CK966" s="34"/>
      <c r="CL966" s="63"/>
      <c r="DV966" s="64"/>
    </row>
    <row r="967" spans="2:126" s="135" customFormat="1">
      <c r="B967" s="75"/>
      <c r="C967" s="75"/>
      <c r="D967" s="75"/>
      <c r="E967" s="75"/>
      <c r="F967" s="75"/>
      <c r="G967" s="75"/>
      <c r="J967" s="200"/>
      <c r="K967" s="200"/>
      <c r="L967" s="62"/>
      <c r="M967" s="62"/>
      <c r="N967" s="62"/>
      <c r="O967" s="62"/>
      <c r="P967" s="62"/>
      <c r="Q967" s="62"/>
      <c r="R967" s="62"/>
      <c r="S967" s="62"/>
      <c r="T967" s="62"/>
      <c r="U967" s="209"/>
      <c r="V967" s="209"/>
      <c r="W967" s="209"/>
      <c r="X967" s="209"/>
      <c r="Y967" s="209"/>
      <c r="Z967" s="209"/>
      <c r="AA967" s="209"/>
      <c r="AB967" s="86"/>
      <c r="AC967" s="86"/>
      <c r="AD967" s="86"/>
      <c r="AE967" s="86"/>
      <c r="AF967" s="86"/>
      <c r="AG967" s="62"/>
      <c r="AH967" s="89"/>
      <c r="AI967" s="89"/>
      <c r="AJ967" s="89"/>
      <c r="AK967" s="62"/>
      <c r="AL967" s="86"/>
      <c r="AM967" s="91"/>
      <c r="AN967" s="89"/>
      <c r="AO967" s="89"/>
      <c r="AP967" s="89"/>
      <c r="AQ967" s="89"/>
      <c r="AR967" s="91"/>
      <c r="AS967" s="91"/>
      <c r="AT967" s="94"/>
      <c r="AU967" s="91"/>
      <c r="AV967" s="91"/>
      <c r="AW967" s="123"/>
      <c r="AX967" s="62"/>
      <c r="AY967" s="62"/>
      <c r="AZ967" s="89"/>
      <c r="BA967" s="89"/>
      <c r="BB967" s="124"/>
      <c r="BC967" s="62"/>
      <c r="BD967" s="62"/>
      <c r="BE967" s="61"/>
      <c r="BF967" s="61"/>
      <c r="BG967" s="46"/>
      <c r="BH967" s="46"/>
      <c r="BI967" s="46"/>
      <c r="BJ967" s="46"/>
      <c r="BK967" s="46"/>
      <c r="BL967" s="46"/>
      <c r="CF967" s="60"/>
      <c r="CI967" s="91"/>
      <c r="CJ967" s="47"/>
      <c r="CK967" s="34"/>
      <c r="CL967" s="63"/>
      <c r="DV967" s="64"/>
    </row>
    <row r="968" spans="2:126" s="135" customFormat="1">
      <c r="B968" s="75"/>
      <c r="C968" s="75"/>
      <c r="D968" s="75"/>
      <c r="E968" s="75"/>
      <c r="F968" s="75"/>
      <c r="G968" s="75"/>
      <c r="J968" s="200"/>
      <c r="K968" s="200"/>
      <c r="L968" s="62"/>
      <c r="M968" s="62"/>
      <c r="N968" s="62"/>
      <c r="O968" s="62"/>
      <c r="P968" s="62"/>
      <c r="Q968" s="62"/>
      <c r="R968" s="62"/>
      <c r="S968" s="62"/>
      <c r="T968" s="62"/>
      <c r="U968" s="209"/>
      <c r="V968" s="209"/>
      <c r="W968" s="209"/>
      <c r="X968" s="209"/>
      <c r="Y968" s="209"/>
      <c r="Z968" s="209"/>
      <c r="AA968" s="209"/>
      <c r="AB968" s="86"/>
      <c r="AC968" s="86"/>
      <c r="AD968" s="86"/>
      <c r="AE968" s="86"/>
      <c r="AF968" s="86"/>
      <c r="AG968" s="62"/>
      <c r="AH968" s="89"/>
      <c r="AI968" s="89"/>
      <c r="AJ968" s="89"/>
      <c r="AK968" s="62"/>
      <c r="AL968" s="86"/>
      <c r="AM968" s="91"/>
      <c r="AN968" s="89"/>
      <c r="AO968" s="89"/>
      <c r="AP968" s="89"/>
      <c r="AQ968" s="89"/>
      <c r="AR968" s="91"/>
      <c r="AS968" s="91"/>
      <c r="AT968" s="94"/>
      <c r="AU968" s="91"/>
      <c r="AV968" s="91"/>
      <c r="AW968" s="123"/>
      <c r="AX968" s="62"/>
      <c r="AY968" s="62"/>
      <c r="AZ968" s="89"/>
      <c r="BA968" s="89"/>
      <c r="BB968" s="124"/>
      <c r="BC968" s="62"/>
      <c r="BD968" s="62"/>
      <c r="BE968" s="61"/>
      <c r="BF968" s="61"/>
      <c r="BG968" s="46"/>
      <c r="BH968" s="46"/>
      <c r="BI968" s="46"/>
      <c r="BJ968" s="46"/>
      <c r="BK968" s="46"/>
      <c r="BL968" s="46"/>
      <c r="CF968" s="60"/>
      <c r="CI968" s="91"/>
      <c r="CJ968" s="47"/>
      <c r="CK968" s="34"/>
      <c r="CL968" s="63"/>
      <c r="DV968" s="64"/>
    </row>
    <row r="969" spans="2:126" s="135" customFormat="1">
      <c r="B969" s="75"/>
      <c r="C969" s="75"/>
      <c r="D969" s="75"/>
      <c r="E969" s="75"/>
      <c r="F969" s="75"/>
      <c r="G969" s="75"/>
      <c r="J969" s="200"/>
      <c r="K969" s="200"/>
      <c r="L969" s="62"/>
      <c r="M969" s="62"/>
      <c r="N969" s="62"/>
      <c r="O969" s="62"/>
      <c r="P969" s="62"/>
      <c r="Q969" s="62"/>
      <c r="R969" s="62"/>
      <c r="S969" s="62"/>
      <c r="T969" s="62"/>
      <c r="U969" s="209"/>
      <c r="V969" s="209"/>
      <c r="W969" s="209"/>
      <c r="X969" s="209"/>
      <c r="Y969" s="209"/>
      <c r="Z969" s="209"/>
      <c r="AA969" s="209"/>
      <c r="AB969" s="86"/>
      <c r="AC969" s="86"/>
      <c r="AD969" s="86"/>
      <c r="AE969" s="86"/>
      <c r="AF969" s="86"/>
      <c r="AG969" s="62"/>
      <c r="AH969" s="89"/>
      <c r="AI969" s="89"/>
      <c r="AJ969" s="89"/>
      <c r="AK969" s="62"/>
      <c r="AL969" s="86"/>
      <c r="AM969" s="91"/>
      <c r="AN969" s="89"/>
      <c r="AO969" s="89"/>
      <c r="AP969" s="89"/>
      <c r="AQ969" s="89"/>
      <c r="AR969" s="91"/>
      <c r="AS969" s="91"/>
      <c r="AT969" s="94"/>
      <c r="AU969" s="91"/>
      <c r="AV969" s="91"/>
      <c r="AW969" s="123"/>
      <c r="AX969" s="62"/>
      <c r="AY969" s="62"/>
      <c r="AZ969" s="89"/>
      <c r="BA969" s="89"/>
      <c r="BB969" s="124"/>
      <c r="BC969" s="62"/>
      <c r="BD969" s="62"/>
      <c r="BE969" s="61"/>
      <c r="BF969" s="61"/>
      <c r="BG969" s="46"/>
      <c r="BH969" s="46"/>
      <c r="BI969" s="46"/>
      <c r="BJ969" s="46"/>
      <c r="BK969" s="46"/>
      <c r="BL969" s="46"/>
      <c r="CF969" s="60"/>
      <c r="CI969" s="91"/>
      <c r="CJ969" s="47"/>
      <c r="CK969" s="34"/>
      <c r="CL969" s="63"/>
      <c r="DV969" s="64"/>
    </row>
    <row r="970" spans="2:126" s="135" customFormat="1">
      <c r="B970" s="75"/>
      <c r="C970" s="75"/>
      <c r="D970" s="75"/>
      <c r="E970" s="75"/>
      <c r="F970" s="75"/>
      <c r="G970" s="75"/>
      <c r="J970" s="200"/>
      <c r="K970" s="200"/>
      <c r="L970" s="62"/>
      <c r="M970" s="62"/>
      <c r="N970" s="62"/>
      <c r="O970" s="62"/>
      <c r="P970" s="62"/>
      <c r="Q970" s="62"/>
      <c r="R970" s="62"/>
      <c r="S970" s="62"/>
      <c r="T970" s="62"/>
      <c r="U970" s="209"/>
      <c r="V970" s="209"/>
      <c r="W970" s="209"/>
      <c r="X970" s="209"/>
      <c r="Y970" s="209"/>
      <c r="Z970" s="209"/>
      <c r="AA970" s="209"/>
      <c r="AB970" s="86"/>
      <c r="AC970" s="86"/>
      <c r="AD970" s="86"/>
      <c r="AE970" s="86"/>
      <c r="AF970" s="86"/>
      <c r="AG970" s="62"/>
      <c r="AH970" s="89"/>
      <c r="AI970" s="89"/>
      <c r="AJ970" s="89"/>
      <c r="AK970" s="62"/>
      <c r="AL970" s="86"/>
      <c r="AM970" s="91"/>
      <c r="AN970" s="89"/>
      <c r="AO970" s="89"/>
      <c r="AP970" s="89"/>
      <c r="AQ970" s="89"/>
      <c r="AR970" s="91"/>
      <c r="AS970" s="91"/>
      <c r="AT970" s="94"/>
      <c r="AU970" s="91"/>
      <c r="AV970" s="91"/>
      <c r="AW970" s="123"/>
      <c r="AX970" s="62"/>
      <c r="AY970" s="62"/>
      <c r="AZ970" s="89"/>
      <c r="BA970" s="89"/>
      <c r="BB970" s="124"/>
      <c r="BC970" s="62"/>
      <c r="BD970" s="62"/>
      <c r="BE970" s="61"/>
      <c r="BF970" s="61"/>
      <c r="BG970" s="46"/>
      <c r="BH970" s="46"/>
      <c r="BI970" s="46"/>
      <c r="BJ970" s="46"/>
      <c r="BK970" s="46"/>
      <c r="BL970" s="46"/>
      <c r="CF970" s="60"/>
      <c r="CI970" s="91"/>
      <c r="CJ970" s="47"/>
      <c r="CK970" s="34"/>
      <c r="CL970" s="63"/>
      <c r="DV970" s="64"/>
    </row>
    <row r="971" spans="2:126" s="135" customFormat="1">
      <c r="B971" s="75"/>
      <c r="C971" s="75"/>
      <c r="D971" s="75"/>
      <c r="E971" s="75"/>
      <c r="F971" s="75"/>
      <c r="G971" s="75"/>
      <c r="J971" s="200"/>
      <c r="K971" s="200"/>
      <c r="L971" s="62"/>
      <c r="M971" s="62"/>
      <c r="N971" s="62"/>
      <c r="O971" s="62"/>
      <c r="P971" s="62"/>
      <c r="Q971" s="62"/>
      <c r="R971" s="62"/>
      <c r="S971" s="62"/>
      <c r="T971" s="62"/>
      <c r="U971" s="209"/>
      <c r="V971" s="209"/>
      <c r="W971" s="209"/>
      <c r="X971" s="209"/>
      <c r="Y971" s="209"/>
      <c r="Z971" s="209"/>
      <c r="AA971" s="209"/>
      <c r="AB971" s="86"/>
      <c r="AC971" s="86"/>
      <c r="AD971" s="86"/>
      <c r="AE971" s="86"/>
      <c r="AF971" s="86"/>
      <c r="AG971" s="62"/>
      <c r="AH971" s="89"/>
      <c r="AI971" s="89"/>
      <c r="AJ971" s="89"/>
      <c r="AK971" s="62"/>
      <c r="AL971" s="86"/>
      <c r="AM971" s="91"/>
      <c r="AN971" s="89"/>
      <c r="AO971" s="89"/>
      <c r="AP971" s="89"/>
      <c r="AQ971" s="89"/>
      <c r="AR971" s="91"/>
      <c r="AS971" s="91"/>
      <c r="AT971" s="94"/>
      <c r="AU971" s="91"/>
      <c r="AV971" s="91"/>
      <c r="AW971" s="123"/>
      <c r="AX971" s="62"/>
      <c r="AY971" s="62"/>
      <c r="AZ971" s="89"/>
      <c r="BA971" s="89"/>
      <c r="BB971" s="124"/>
      <c r="BC971" s="62"/>
      <c r="BD971" s="62"/>
      <c r="BE971" s="61"/>
      <c r="BF971" s="61"/>
      <c r="BG971" s="46"/>
      <c r="BH971" s="46"/>
      <c r="BI971" s="46"/>
      <c r="BJ971" s="46"/>
      <c r="BK971" s="46"/>
      <c r="BL971" s="46"/>
      <c r="CF971" s="60"/>
      <c r="CI971" s="91"/>
      <c r="CJ971" s="47"/>
      <c r="CK971" s="34"/>
      <c r="CL971" s="63"/>
      <c r="DV971" s="64"/>
    </row>
    <row r="972" spans="2:126" s="135" customFormat="1">
      <c r="B972" s="75"/>
      <c r="C972" s="75"/>
      <c r="D972" s="75"/>
      <c r="E972" s="75"/>
      <c r="F972" s="75"/>
      <c r="G972" s="75"/>
      <c r="J972" s="200"/>
      <c r="K972" s="200"/>
      <c r="L972" s="62"/>
      <c r="M972" s="62"/>
      <c r="N972" s="62"/>
      <c r="O972" s="62"/>
      <c r="P972" s="62"/>
      <c r="Q972" s="62"/>
      <c r="R972" s="62"/>
      <c r="S972" s="62"/>
      <c r="T972" s="62"/>
      <c r="U972" s="209"/>
      <c r="V972" s="209"/>
      <c r="W972" s="209"/>
      <c r="X972" s="209"/>
      <c r="Y972" s="209"/>
      <c r="Z972" s="209"/>
      <c r="AA972" s="209"/>
      <c r="AB972" s="86"/>
      <c r="AC972" s="86"/>
      <c r="AD972" s="86"/>
      <c r="AE972" s="86"/>
      <c r="AF972" s="86"/>
      <c r="AG972" s="62"/>
      <c r="AH972" s="89"/>
      <c r="AI972" s="89"/>
      <c r="AJ972" s="89"/>
      <c r="AK972" s="62"/>
      <c r="AL972" s="86"/>
      <c r="AM972" s="91"/>
      <c r="AN972" s="89"/>
      <c r="AO972" s="89"/>
      <c r="AP972" s="89"/>
      <c r="AQ972" s="89"/>
      <c r="AR972" s="91"/>
      <c r="AS972" s="91"/>
      <c r="AT972" s="94"/>
      <c r="AU972" s="91"/>
      <c r="AV972" s="91"/>
      <c r="AW972" s="123"/>
      <c r="AX972" s="62"/>
      <c r="AY972" s="62"/>
      <c r="AZ972" s="89"/>
      <c r="BA972" s="89"/>
      <c r="BB972" s="124"/>
      <c r="BC972" s="62"/>
      <c r="BD972" s="62"/>
      <c r="BE972" s="61"/>
      <c r="BF972" s="61"/>
      <c r="BG972" s="46"/>
      <c r="BH972" s="46"/>
      <c r="BI972" s="46"/>
      <c r="BJ972" s="46"/>
      <c r="BK972" s="46"/>
      <c r="BL972" s="46"/>
      <c r="CF972" s="60"/>
      <c r="CI972" s="91"/>
      <c r="CJ972" s="47"/>
      <c r="CK972" s="34"/>
      <c r="CL972" s="63"/>
      <c r="DV972" s="64"/>
    </row>
    <row r="973" spans="2:126" s="135" customFormat="1">
      <c r="B973" s="75"/>
      <c r="C973" s="75"/>
      <c r="D973" s="75"/>
      <c r="E973" s="75"/>
      <c r="F973" s="75"/>
      <c r="G973" s="75"/>
      <c r="J973" s="200"/>
      <c r="K973" s="200"/>
      <c r="L973" s="62"/>
      <c r="M973" s="62"/>
      <c r="N973" s="62"/>
      <c r="O973" s="62"/>
      <c r="P973" s="62"/>
      <c r="Q973" s="62"/>
      <c r="R973" s="62"/>
      <c r="S973" s="62"/>
      <c r="T973" s="62"/>
      <c r="U973" s="209"/>
      <c r="V973" s="209"/>
      <c r="W973" s="209"/>
      <c r="X973" s="209"/>
      <c r="Y973" s="209"/>
      <c r="Z973" s="209"/>
      <c r="AA973" s="209"/>
      <c r="AB973" s="86"/>
      <c r="AC973" s="86"/>
      <c r="AD973" s="86"/>
      <c r="AE973" s="86"/>
      <c r="AF973" s="86"/>
      <c r="AG973" s="62"/>
      <c r="AH973" s="89"/>
      <c r="AI973" s="89"/>
      <c r="AJ973" s="89"/>
      <c r="AK973" s="62"/>
      <c r="AL973" s="86"/>
      <c r="AM973" s="91"/>
      <c r="AN973" s="89"/>
      <c r="AO973" s="89"/>
      <c r="AP973" s="89"/>
      <c r="AQ973" s="89"/>
      <c r="AR973" s="91"/>
      <c r="AS973" s="91"/>
      <c r="AT973" s="94"/>
      <c r="AU973" s="91"/>
      <c r="AV973" s="91"/>
      <c r="AW973" s="123"/>
      <c r="AX973" s="62"/>
      <c r="AY973" s="62"/>
      <c r="AZ973" s="89"/>
      <c r="BA973" s="89"/>
      <c r="BB973" s="124"/>
      <c r="BC973" s="62"/>
      <c r="BD973" s="62"/>
      <c r="BE973" s="61"/>
      <c r="BF973" s="61"/>
      <c r="BG973" s="46"/>
      <c r="BH973" s="46"/>
      <c r="BI973" s="46"/>
      <c r="BJ973" s="46"/>
      <c r="BK973" s="46"/>
      <c r="BL973" s="46"/>
      <c r="CF973" s="60"/>
      <c r="CI973" s="91"/>
      <c r="CJ973" s="47"/>
      <c r="CK973" s="34"/>
      <c r="CL973" s="63"/>
      <c r="DV973" s="64"/>
    </row>
    <row r="974" spans="2:126" s="135" customFormat="1">
      <c r="B974" s="75"/>
      <c r="C974" s="75"/>
      <c r="D974" s="75"/>
      <c r="E974" s="75"/>
      <c r="F974" s="75"/>
      <c r="G974" s="75"/>
      <c r="J974" s="200"/>
      <c r="K974" s="200"/>
      <c r="L974" s="62"/>
      <c r="M974" s="62"/>
      <c r="N974" s="62"/>
      <c r="O974" s="62"/>
      <c r="P974" s="62"/>
      <c r="Q974" s="62"/>
      <c r="R974" s="62"/>
      <c r="S974" s="62"/>
      <c r="T974" s="62"/>
      <c r="U974" s="209"/>
      <c r="V974" s="209"/>
      <c r="W974" s="209"/>
      <c r="X974" s="209"/>
      <c r="Y974" s="209"/>
      <c r="Z974" s="209"/>
      <c r="AA974" s="209"/>
      <c r="AB974" s="86"/>
      <c r="AC974" s="86"/>
      <c r="AD974" s="86"/>
      <c r="AE974" s="86"/>
      <c r="AF974" s="86"/>
      <c r="AG974" s="62"/>
      <c r="AH974" s="89"/>
      <c r="AI974" s="89"/>
      <c r="AJ974" s="89"/>
      <c r="AK974" s="62"/>
      <c r="AL974" s="86"/>
      <c r="AM974" s="91"/>
      <c r="AN974" s="89"/>
      <c r="AO974" s="89"/>
      <c r="AP974" s="89"/>
      <c r="AQ974" s="89"/>
      <c r="AR974" s="91"/>
      <c r="AS974" s="91"/>
      <c r="AT974" s="94"/>
      <c r="AU974" s="91"/>
      <c r="AV974" s="91"/>
      <c r="AW974" s="123"/>
      <c r="AX974" s="62"/>
      <c r="AY974" s="62"/>
      <c r="AZ974" s="89"/>
      <c r="BA974" s="89"/>
      <c r="BB974" s="124"/>
      <c r="BC974" s="62"/>
      <c r="BD974" s="62"/>
      <c r="BE974" s="61"/>
      <c r="BF974" s="61"/>
      <c r="BG974" s="46"/>
      <c r="BH974" s="46"/>
      <c r="BI974" s="46"/>
      <c r="BJ974" s="46"/>
      <c r="BK974" s="46"/>
      <c r="BL974" s="46"/>
      <c r="CF974" s="60"/>
      <c r="CI974" s="91"/>
      <c r="CJ974" s="47"/>
      <c r="CK974" s="34"/>
      <c r="CL974" s="63"/>
      <c r="DV974" s="64"/>
    </row>
    <row r="975" spans="2:126" s="135" customFormat="1">
      <c r="B975" s="75"/>
      <c r="C975" s="75"/>
      <c r="D975" s="75"/>
      <c r="E975" s="75"/>
      <c r="F975" s="75"/>
      <c r="G975" s="75"/>
      <c r="J975" s="200"/>
      <c r="K975" s="200"/>
      <c r="L975" s="62"/>
      <c r="M975" s="62"/>
      <c r="N975" s="62"/>
      <c r="O975" s="62"/>
      <c r="P975" s="62"/>
      <c r="Q975" s="62"/>
      <c r="R975" s="62"/>
      <c r="S975" s="62"/>
      <c r="T975" s="62"/>
      <c r="U975" s="209"/>
      <c r="V975" s="209"/>
      <c r="W975" s="209"/>
      <c r="X975" s="209"/>
      <c r="Y975" s="209"/>
      <c r="Z975" s="209"/>
      <c r="AA975" s="209"/>
      <c r="AB975" s="86"/>
      <c r="AC975" s="86"/>
      <c r="AD975" s="86"/>
      <c r="AE975" s="86"/>
      <c r="AF975" s="86"/>
      <c r="AG975" s="62"/>
      <c r="AH975" s="89"/>
      <c r="AI975" s="89"/>
      <c r="AJ975" s="89"/>
      <c r="AK975" s="62"/>
      <c r="AL975" s="86"/>
      <c r="AM975" s="91"/>
      <c r="AN975" s="89"/>
      <c r="AO975" s="89"/>
      <c r="AP975" s="89"/>
      <c r="AQ975" s="89"/>
      <c r="AR975" s="91"/>
      <c r="AS975" s="91"/>
      <c r="AT975" s="94"/>
      <c r="AU975" s="91"/>
      <c r="AV975" s="91"/>
      <c r="AW975" s="123"/>
      <c r="AX975" s="62"/>
      <c r="AY975" s="62"/>
      <c r="AZ975" s="89"/>
      <c r="BA975" s="89"/>
      <c r="BB975" s="124"/>
      <c r="BC975" s="62"/>
      <c r="BD975" s="62"/>
      <c r="BE975" s="61"/>
      <c r="BF975" s="61"/>
      <c r="BG975" s="46"/>
      <c r="BH975" s="46"/>
      <c r="BI975" s="46"/>
      <c r="BJ975" s="46"/>
      <c r="BK975" s="46"/>
      <c r="BL975" s="46"/>
      <c r="CF975" s="60"/>
      <c r="CI975" s="91"/>
      <c r="CJ975" s="47"/>
      <c r="CK975" s="34"/>
      <c r="CL975" s="63"/>
      <c r="DV975" s="64"/>
    </row>
    <row r="976" spans="2:126" s="135" customFormat="1">
      <c r="B976" s="75"/>
      <c r="C976" s="75"/>
      <c r="D976" s="75"/>
      <c r="E976" s="75"/>
      <c r="F976" s="75"/>
      <c r="G976" s="75"/>
      <c r="J976" s="200"/>
      <c r="K976" s="200"/>
      <c r="L976" s="62"/>
      <c r="M976" s="62"/>
      <c r="N976" s="62"/>
      <c r="O976" s="62"/>
      <c r="P976" s="62"/>
      <c r="Q976" s="62"/>
      <c r="R976" s="62"/>
      <c r="S976" s="62"/>
      <c r="T976" s="62"/>
      <c r="U976" s="209"/>
      <c r="V976" s="209"/>
      <c r="W976" s="209"/>
      <c r="X976" s="209"/>
      <c r="Y976" s="209"/>
      <c r="Z976" s="209"/>
      <c r="AA976" s="209"/>
      <c r="AB976" s="86"/>
      <c r="AC976" s="86"/>
      <c r="AD976" s="86"/>
      <c r="AE976" s="86"/>
      <c r="AF976" s="86"/>
      <c r="AG976" s="62"/>
      <c r="AH976" s="89"/>
      <c r="AI976" s="89"/>
      <c r="AJ976" s="89"/>
      <c r="AK976" s="62"/>
      <c r="AL976" s="86"/>
      <c r="AM976" s="91"/>
      <c r="AN976" s="89"/>
      <c r="AO976" s="89"/>
      <c r="AP976" s="89"/>
      <c r="AQ976" s="89"/>
      <c r="AR976" s="91"/>
      <c r="AS976" s="91"/>
      <c r="AT976" s="94"/>
      <c r="AU976" s="91"/>
      <c r="AV976" s="91"/>
      <c r="AW976" s="123"/>
      <c r="AX976" s="62"/>
      <c r="AY976" s="62"/>
      <c r="AZ976" s="89"/>
      <c r="BA976" s="89"/>
      <c r="BB976" s="124"/>
      <c r="BC976" s="62"/>
      <c r="BD976" s="62"/>
      <c r="BE976" s="61"/>
      <c r="BF976" s="61"/>
      <c r="BG976" s="46"/>
      <c r="BH976" s="46"/>
      <c r="BI976" s="46"/>
      <c r="BJ976" s="46"/>
      <c r="BK976" s="46"/>
      <c r="BL976" s="46"/>
      <c r="CF976" s="60"/>
      <c r="CI976" s="91"/>
      <c r="CJ976" s="47"/>
      <c r="CK976" s="34"/>
      <c r="CL976" s="63"/>
      <c r="DV976" s="64"/>
    </row>
    <row r="977" spans="2:126" s="135" customFormat="1">
      <c r="B977" s="75"/>
      <c r="C977" s="75"/>
      <c r="D977" s="75"/>
      <c r="E977" s="75"/>
      <c r="F977" s="75"/>
      <c r="G977" s="75"/>
      <c r="J977" s="200"/>
      <c r="K977" s="200"/>
      <c r="L977" s="62"/>
      <c r="M977" s="62"/>
      <c r="N977" s="62"/>
      <c r="O977" s="62"/>
      <c r="P977" s="62"/>
      <c r="Q977" s="62"/>
      <c r="R977" s="62"/>
      <c r="S977" s="62"/>
      <c r="T977" s="62"/>
      <c r="U977" s="209"/>
      <c r="V977" s="209"/>
      <c r="W977" s="209"/>
      <c r="X977" s="209"/>
      <c r="Y977" s="209"/>
      <c r="Z977" s="209"/>
      <c r="AA977" s="209"/>
      <c r="AB977" s="86"/>
      <c r="AC977" s="86"/>
      <c r="AD977" s="86"/>
      <c r="AE977" s="86"/>
      <c r="AF977" s="86"/>
      <c r="AG977" s="62"/>
      <c r="AH977" s="89"/>
      <c r="AI977" s="89"/>
      <c r="AJ977" s="89"/>
      <c r="AK977" s="62"/>
      <c r="AL977" s="86"/>
      <c r="AM977" s="91"/>
      <c r="AN977" s="89"/>
      <c r="AO977" s="89"/>
      <c r="AP977" s="89"/>
      <c r="AQ977" s="89"/>
      <c r="AR977" s="91"/>
      <c r="AS977" s="91"/>
      <c r="AT977" s="94"/>
      <c r="AU977" s="91"/>
      <c r="AV977" s="91"/>
      <c r="AW977" s="123"/>
      <c r="AX977" s="62"/>
      <c r="AY977" s="62"/>
      <c r="AZ977" s="89"/>
      <c r="BA977" s="89"/>
      <c r="BB977" s="124"/>
      <c r="BC977" s="62"/>
      <c r="BD977" s="62"/>
      <c r="BE977" s="61"/>
      <c r="BF977" s="61"/>
      <c r="BG977" s="46"/>
      <c r="BH977" s="46"/>
      <c r="BI977" s="46"/>
      <c r="BJ977" s="46"/>
      <c r="BK977" s="46"/>
      <c r="BL977" s="46"/>
      <c r="CF977" s="60"/>
      <c r="CI977" s="91"/>
      <c r="CJ977" s="47"/>
      <c r="CK977" s="34"/>
      <c r="CL977" s="63"/>
      <c r="DV977" s="64"/>
    </row>
    <row r="978" spans="2:126" s="135" customFormat="1">
      <c r="B978" s="75"/>
      <c r="C978" s="75"/>
      <c r="D978" s="75"/>
      <c r="E978" s="75"/>
      <c r="F978" s="75"/>
      <c r="G978" s="75"/>
      <c r="J978" s="200"/>
      <c r="K978" s="200"/>
      <c r="L978" s="62"/>
      <c r="M978" s="62"/>
      <c r="N978" s="62"/>
      <c r="O978" s="62"/>
      <c r="P978" s="62"/>
      <c r="Q978" s="62"/>
      <c r="R978" s="62"/>
      <c r="S978" s="62"/>
      <c r="T978" s="62"/>
      <c r="U978" s="209"/>
      <c r="V978" s="209"/>
      <c r="W978" s="209"/>
      <c r="X978" s="209"/>
      <c r="Y978" s="209"/>
      <c r="Z978" s="209"/>
      <c r="AA978" s="209"/>
      <c r="AB978" s="86"/>
      <c r="AC978" s="86"/>
      <c r="AD978" s="86"/>
      <c r="AE978" s="86"/>
      <c r="AF978" s="86"/>
      <c r="AG978" s="62"/>
      <c r="AH978" s="89"/>
      <c r="AI978" s="89"/>
      <c r="AJ978" s="89"/>
      <c r="AK978" s="62"/>
      <c r="AL978" s="86"/>
      <c r="AM978" s="91"/>
      <c r="AN978" s="89"/>
      <c r="AO978" s="89"/>
      <c r="AP978" s="89"/>
      <c r="AQ978" s="89"/>
      <c r="AR978" s="91"/>
      <c r="AS978" s="91"/>
      <c r="AT978" s="94"/>
      <c r="AU978" s="91"/>
      <c r="AV978" s="91"/>
      <c r="AW978" s="123"/>
      <c r="AX978" s="62"/>
      <c r="AY978" s="62"/>
      <c r="AZ978" s="89"/>
      <c r="BA978" s="89"/>
      <c r="BB978" s="124"/>
      <c r="BC978" s="62"/>
      <c r="BD978" s="62"/>
      <c r="BE978" s="61"/>
      <c r="BF978" s="61"/>
      <c r="BG978" s="46"/>
      <c r="BH978" s="46"/>
      <c r="BI978" s="46"/>
      <c r="BJ978" s="46"/>
      <c r="BK978" s="46"/>
      <c r="BL978" s="46"/>
      <c r="CF978" s="60"/>
      <c r="CI978" s="91"/>
      <c r="CJ978" s="47"/>
      <c r="CK978" s="34"/>
      <c r="CL978" s="63"/>
      <c r="DV978" s="64"/>
    </row>
    <row r="979" spans="2:126" s="135" customFormat="1">
      <c r="B979" s="75"/>
      <c r="C979" s="75"/>
      <c r="D979" s="75"/>
      <c r="E979" s="75"/>
      <c r="F979" s="75"/>
      <c r="G979" s="75"/>
      <c r="J979" s="200"/>
      <c r="K979" s="200"/>
      <c r="L979" s="62"/>
      <c r="M979" s="62"/>
      <c r="N979" s="62"/>
      <c r="O979" s="62"/>
      <c r="P979" s="62"/>
      <c r="Q979" s="62"/>
      <c r="R979" s="62"/>
      <c r="S979" s="62"/>
      <c r="T979" s="62"/>
      <c r="U979" s="209"/>
      <c r="V979" s="209"/>
      <c r="W979" s="209"/>
      <c r="X979" s="209"/>
      <c r="Y979" s="209"/>
      <c r="Z979" s="209"/>
      <c r="AA979" s="209"/>
      <c r="AB979" s="86"/>
      <c r="AC979" s="86"/>
      <c r="AD979" s="86"/>
      <c r="AE979" s="86"/>
      <c r="AF979" s="86"/>
      <c r="AG979" s="62"/>
      <c r="AH979" s="89"/>
      <c r="AI979" s="89"/>
      <c r="AJ979" s="89"/>
      <c r="AK979" s="62"/>
      <c r="AL979" s="86"/>
      <c r="AM979" s="91"/>
      <c r="AN979" s="89"/>
      <c r="AO979" s="89"/>
      <c r="AP979" s="89"/>
      <c r="AQ979" s="89"/>
      <c r="AR979" s="91"/>
      <c r="AS979" s="91"/>
      <c r="AT979" s="94"/>
      <c r="AU979" s="91"/>
      <c r="AV979" s="91"/>
      <c r="AW979" s="123"/>
      <c r="AX979" s="62"/>
      <c r="AY979" s="62"/>
      <c r="AZ979" s="89"/>
      <c r="BA979" s="89"/>
      <c r="BB979" s="124"/>
      <c r="BC979" s="62"/>
      <c r="BD979" s="62"/>
      <c r="BE979" s="61"/>
      <c r="BF979" s="61"/>
      <c r="BG979" s="46"/>
      <c r="BH979" s="46"/>
      <c r="BI979" s="46"/>
      <c r="BJ979" s="46"/>
      <c r="BK979" s="46"/>
      <c r="BL979" s="46"/>
      <c r="CF979" s="60"/>
      <c r="CI979" s="91"/>
      <c r="CJ979" s="47"/>
      <c r="CK979" s="34"/>
      <c r="CL979" s="63"/>
      <c r="DV979" s="64"/>
    </row>
    <row r="980" spans="2:126" s="135" customFormat="1">
      <c r="B980" s="75"/>
      <c r="C980" s="75"/>
      <c r="D980" s="75"/>
      <c r="E980" s="75"/>
      <c r="F980" s="75"/>
      <c r="G980" s="75"/>
      <c r="J980" s="200"/>
      <c r="K980" s="200"/>
      <c r="L980" s="62"/>
      <c r="M980" s="62"/>
      <c r="N980" s="62"/>
      <c r="O980" s="62"/>
      <c r="P980" s="62"/>
      <c r="Q980" s="62"/>
      <c r="R980" s="62"/>
      <c r="S980" s="62"/>
      <c r="T980" s="62"/>
      <c r="U980" s="209"/>
      <c r="V980" s="209"/>
      <c r="W980" s="209"/>
      <c r="X980" s="209"/>
      <c r="Y980" s="209"/>
      <c r="Z980" s="209"/>
      <c r="AA980" s="209"/>
      <c r="AB980" s="86"/>
      <c r="AC980" s="86"/>
      <c r="AD980" s="86"/>
      <c r="AE980" s="86"/>
      <c r="AF980" s="86"/>
      <c r="AG980" s="62"/>
      <c r="AH980" s="89"/>
      <c r="AI980" s="89"/>
      <c r="AJ980" s="89"/>
      <c r="AK980" s="62"/>
      <c r="AL980" s="86"/>
      <c r="AM980" s="91"/>
      <c r="AN980" s="89"/>
      <c r="AO980" s="89"/>
      <c r="AP980" s="89"/>
      <c r="AQ980" s="89"/>
      <c r="AR980" s="91"/>
      <c r="AS980" s="91"/>
      <c r="AT980" s="94"/>
      <c r="AU980" s="91"/>
      <c r="AV980" s="91"/>
      <c r="AW980" s="123"/>
      <c r="AX980" s="62"/>
      <c r="AY980" s="62"/>
      <c r="AZ980" s="89"/>
      <c r="BA980" s="89"/>
      <c r="BB980" s="124"/>
      <c r="BC980" s="62"/>
      <c r="BD980" s="62"/>
      <c r="BE980" s="61"/>
      <c r="BF980" s="61"/>
      <c r="BG980" s="46"/>
      <c r="BH980" s="46"/>
      <c r="BI980" s="46"/>
      <c r="BJ980" s="46"/>
      <c r="BK980" s="46"/>
      <c r="BL980" s="46"/>
      <c r="CF980" s="60"/>
      <c r="CI980" s="91"/>
      <c r="CJ980" s="47"/>
      <c r="CK980" s="34"/>
      <c r="CL980" s="63"/>
      <c r="DV980" s="64"/>
    </row>
    <row r="981" spans="2:126" s="135" customFormat="1">
      <c r="B981" s="75"/>
      <c r="C981" s="75"/>
      <c r="D981" s="75"/>
      <c r="E981" s="75"/>
      <c r="F981" s="75"/>
      <c r="G981" s="75"/>
      <c r="J981" s="200"/>
      <c r="K981" s="200"/>
      <c r="L981" s="62"/>
      <c r="M981" s="62"/>
      <c r="N981" s="62"/>
      <c r="O981" s="62"/>
      <c r="P981" s="62"/>
      <c r="Q981" s="62"/>
      <c r="R981" s="62"/>
      <c r="S981" s="62"/>
      <c r="T981" s="62"/>
      <c r="U981" s="209"/>
      <c r="V981" s="209"/>
      <c r="W981" s="209"/>
      <c r="X981" s="209"/>
      <c r="Y981" s="209"/>
      <c r="Z981" s="209"/>
      <c r="AA981" s="209"/>
      <c r="AB981" s="86"/>
      <c r="AC981" s="86"/>
      <c r="AD981" s="86"/>
      <c r="AE981" s="86"/>
      <c r="AF981" s="86"/>
      <c r="AG981" s="62"/>
      <c r="AH981" s="89"/>
      <c r="AI981" s="89"/>
      <c r="AJ981" s="89"/>
      <c r="AK981" s="62"/>
      <c r="AL981" s="86"/>
      <c r="AM981" s="91"/>
      <c r="AN981" s="89"/>
      <c r="AO981" s="89"/>
      <c r="AP981" s="89"/>
      <c r="AQ981" s="89"/>
      <c r="AR981" s="91"/>
      <c r="AS981" s="91"/>
      <c r="AT981" s="94"/>
      <c r="AU981" s="91"/>
      <c r="AV981" s="91"/>
      <c r="AW981" s="123"/>
      <c r="AX981" s="62"/>
      <c r="AY981" s="62"/>
      <c r="AZ981" s="89"/>
      <c r="BA981" s="89"/>
      <c r="BB981" s="124"/>
      <c r="BC981" s="62"/>
      <c r="BD981" s="62"/>
      <c r="BE981" s="61"/>
      <c r="BF981" s="61"/>
      <c r="BG981" s="46"/>
      <c r="BH981" s="46"/>
      <c r="BI981" s="46"/>
      <c r="BJ981" s="46"/>
      <c r="BK981" s="46"/>
      <c r="BL981" s="46"/>
      <c r="CF981" s="60"/>
      <c r="CI981" s="91"/>
      <c r="CJ981" s="47"/>
      <c r="CK981" s="34"/>
      <c r="CL981" s="63"/>
      <c r="DV981" s="64"/>
    </row>
    <row r="982" spans="2:126" s="135" customFormat="1">
      <c r="B982" s="75"/>
      <c r="C982" s="75"/>
      <c r="D982" s="75"/>
      <c r="E982" s="75"/>
      <c r="F982" s="75"/>
      <c r="G982" s="75"/>
      <c r="J982" s="200"/>
      <c r="K982" s="200"/>
      <c r="L982" s="62"/>
      <c r="M982" s="62"/>
      <c r="N982" s="62"/>
      <c r="O982" s="62"/>
      <c r="P982" s="62"/>
      <c r="Q982" s="62"/>
      <c r="R982" s="62"/>
      <c r="S982" s="62"/>
      <c r="T982" s="62"/>
      <c r="U982" s="209"/>
      <c r="V982" s="209"/>
      <c r="W982" s="209"/>
      <c r="X982" s="209"/>
      <c r="Y982" s="209"/>
      <c r="Z982" s="209"/>
      <c r="AA982" s="209"/>
      <c r="AB982" s="86"/>
      <c r="AC982" s="86"/>
      <c r="AD982" s="86"/>
      <c r="AE982" s="86"/>
      <c r="AF982" s="86"/>
      <c r="AG982" s="62"/>
      <c r="AH982" s="89"/>
      <c r="AI982" s="89"/>
      <c r="AJ982" s="89"/>
      <c r="AK982" s="62"/>
      <c r="AL982" s="86"/>
      <c r="AM982" s="91"/>
      <c r="AN982" s="89"/>
      <c r="AO982" s="89"/>
      <c r="AP982" s="89"/>
      <c r="AQ982" s="89"/>
      <c r="AR982" s="91"/>
      <c r="AS982" s="91"/>
      <c r="AT982" s="94"/>
      <c r="AU982" s="91"/>
      <c r="AV982" s="91"/>
      <c r="AW982" s="123"/>
      <c r="AX982" s="62"/>
      <c r="AY982" s="62"/>
      <c r="AZ982" s="89"/>
      <c r="BA982" s="89"/>
      <c r="BB982" s="124"/>
      <c r="BC982" s="62"/>
      <c r="BD982" s="62"/>
      <c r="BE982" s="61"/>
      <c r="BF982" s="61"/>
      <c r="BG982" s="46"/>
      <c r="BH982" s="46"/>
      <c r="BI982" s="46"/>
      <c r="BJ982" s="46"/>
      <c r="BK982" s="46"/>
      <c r="BL982" s="46"/>
      <c r="CF982" s="60"/>
      <c r="CI982" s="91"/>
      <c r="CJ982" s="47"/>
      <c r="CK982" s="34"/>
      <c r="CL982" s="63"/>
      <c r="DV982" s="64"/>
    </row>
    <row r="983" spans="2:126" s="135" customFormat="1">
      <c r="B983" s="75"/>
      <c r="C983" s="75"/>
      <c r="D983" s="75"/>
      <c r="E983" s="75"/>
      <c r="F983" s="75"/>
      <c r="G983" s="75"/>
      <c r="J983" s="200"/>
      <c r="K983" s="200"/>
      <c r="L983" s="62"/>
      <c r="M983" s="62"/>
      <c r="N983" s="62"/>
      <c r="O983" s="62"/>
      <c r="P983" s="62"/>
      <c r="Q983" s="62"/>
      <c r="R983" s="62"/>
      <c r="S983" s="62"/>
      <c r="T983" s="62"/>
      <c r="U983" s="209"/>
      <c r="V983" s="209"/>
      <c r="W983" s="209"/>
      <c r="X983" s="209"/>
      <c r="Y983" s="209"/>
      <c r="Z983" s="209"/>
      <c r="AA983" s="209"/>
      <c r="AB983" s="86"/>
      <c r="AC983" s="86"/>
      <c r="AD983" s="86"/>
      <c r="AE983" s="86"/>
      <c r="AF983" s="86"/>
      <c r="AG983" s="62"/>
      <c r="AH983" s="89"/>
      <c r="AI983" s="89"/>
      <c r="AJ983" s="89"/>
      <c r="AK983" s="62"/>
      <c r="AL983" s="86"/>
      <c r="AM983" s="91"/>
      <c r="AN983" s="89"/>
      <c r="AO983" s="89"/>
      <c r="AP983" s="89"/>
      <c r="AQ983" s="89"/>
      <c r="AR983" s="91"/>
      <c r="AS983" s="91"/>
      <c r="AT983" s="94"/>
      <c r="AU983" s="91"/>
      <c r="AV983" s="91"/>
      <c r="AW983" s="123"/>
      <c r="AX983" s="62"/>
      <c r="AY983" s="62"/>
      <c r="AZ983" s="89"/>
      <c r="BA983" s="89"/>
      <c r="BB983" s="124"/>
      <c r="BC983" s="62"/>
      <c r="BD983" s="62"/>
      <c r="BE983" s="61"/>
      <c r="BF983" s="61"/>
      <c r="BG983" s="46"/>
      <c r="BH983" s="46"/>
      <c r="BI983" s="46"/>
      <c r="BJ983" s="46"/>
      <c r="BK983" s="46"/>
      <c r="BL983" s="46"/>
      <c r="CF983" s="60"/>
      <c r="CI983" s="91"/>
      <c r="CJ983" s="47"/>
      <c r="CK983" s="34"/>
      <c r="CL983" s="63"/>
      <c r="DV983" s="64"/>
    </row>
    <row r="984" spans="2:126" s="135" customFormat="1">
      <c r="B984" s="75"/>
      <c r="C984" s="75"/>
      <c r="D984" s="75"/>
      <c r="E984" s="75"/>
      <c r="F984" s="75"/>
      <c r="G984" s="75"/>
      <c r="J984" s="200"/>
      <c r="K984" s="200"/>
      <c r="L984" s="62"/>
      <c r="M984" s="62"/>
      <c r="N984" s="62"/>
      <c r="O984" s="62"/>
      <c r="P984" s="62"/>
      <c r="Q984" s="62"/>
      <c r="R984" s="62"/>
      <c r="S984" s="62"/>
      <c r="T984" s="62"/>
      <c r="U984" s="209"/>
      <c r="V984" s="209"/>
      <c r="W984" s="209"/>
      <c r="X984" s="209"/>
      <c r="Y984" s="209"/>
      <c r="Z984" s="209"/>
      <c r="AA984" s="209"/>
      <c r="AB984" s="86"/>
      <c r="AC984" s="86"/>
      <c r="AD984" s="86"/>
      <c r="AE984" s="86"/>
      <c r="AF984" s="86"/>
      <c r="AG984" s="62"/>
      <c r="AH984" s="89"/>
      <c r="AI984" s="89"/>
      <c r="AJ984" s="89"/>
      <c r="AK984" s="62"/>
      <c r="AL984" s="86"/>
      <c r="AM984" s="91"/>
      <c r="AN984" s="89"/>
      <c r="AO984" s="89"/>
      <c r="AP984" s="89"/>
      <c r="AQ984" s="89"/>
      <c r="AR984" s="91"/>
      <c r="AS984" s="91"/>
      <c r="AT984" s="94"/>
      <c r="AU984" s="91"/>
      <c r="AV984" s="91"/>
      <c r="AW984" s="123"/>
      <c r="AX984" s="62"/>
      <c r="AY984" s="62"/>
      <c r="AZ984" s="89"/>
      <c r="BA984" s="89"/>
      <c r="BB984" s="124"/>
      <c r="BC984" s="62"/>
      <c r="BD984" s="62"/>
      <c r="BE984" s="61"/>
      <c r="BF984" s="61"/>
      <c r="BG984" s="46"/>
      <c r="BH984" s="46"/>
      <c r="BI984" s="46"/>
      <c r="BJ984" s="46"/>
      <c r="BK984" s="46"/>
      <c r="BL984" s="46"/>
      <c r="CF984" s="60"/>
      <c r="CI984" s="91"/>
      <c r="CJ984" s="47"/>
      <c r="CK984" s="34"/>
      <c r="CL984" s="63"/>
      <c r="DV984" s="64"/>
    </row>
    <row r="985" spans="2:126" s="135" customFormat="1">
      <c r="B985" s="75"/>
      <c r="C985" s="75"/>
      <c r="D985" s="75"/>
      <c r="E985" s="75"/>
      <c r="F985" s="75"/>
      <c r="G985" s="75"/>
      <c r="J985" s="200"/>
      <c r="K985" s="200"/>
      <c r="L985" s="62"/>
      <c r="M985" s="62"/>
      <c r="N985" s="62"/>
      <c r="O985" s="62"/>
      <c r="P985" s="62"/>
      <c r="Q985" s="62"/>
      <c r="R985" s="62"/>
      <c r="S985" s="62"/>
      <c r="T985" s="62"/>
      <c r="U985" s="209"/>
      <c r="V985" s="209"/>
      <c r="W985" s="209"/>
      <c r="X985" s="209"/>
      <c r="Y985" s="209"/>
      <c r="Z985" s="209"/>
      <c r="AA985" s="209"/>
      <c r="AB985" s="86"/>
      <c r="AC985" s="86"/>
      <c r="AD985" s="86"/>
      <c r="AE985" s="86"/>
      <c r="AF985" s="86"/>
      <c r="AG985" s="62"/>
      <c r="AH985" s="89"/>
      <c r="AI985" s="89"/>
      <c r="AJ985" s="89"/>
      <c r="AK985" s="62"/>
      <c r="AL985" s="86"/>
      <c r="AM985" s="91"/>
      <c r="AN985" s="89"/>
      <c r="AO985" s="89"/>
      <c r="AP985" s="89"/>
      <c r="AQ985" s="89"/>
      <c r="AR985" s="91"/>
      <c r="AS985" s="91"/>
      <c r="AT985" s="94"/>
      <c r="AU985" s="91"/>
      <c r="AV985" s="91"/>
      <c r="AW985" s="123"/>
      <c r="AX985" s="62"/>
      <c r="AY985" s="62"/>
      <c r="AZ985" s="89"/>
      <c r="BA985" s="89"/>
      <c r="BB985" s="124"/>
      <c r="BC985" s="62"/>
      <c r="BD985" s="62"/>
      <c r="BE985" s="61"/>
      <c r="BF985" s="61"/>
      <c r="BG985" s="46"/>
      <c r="BH985" s="46"/>
      <c r="BI985" s="46"/>
      <c r="BJ985" s="46"/>
      <c r="BK985" s="46"/>
      <c r="BL985" s="46"/>
      <c r="CF985" s="60"/>
      <c r="CI985" s="91"/>
      <c r="CJ985" s="47"/>
      <c r="CK985" s="34"/>
      <c r="CL985" s="63"/>
      <c r="DV985" s="64"/>
    </row>
    <row r="986" spans="2:126" s="135" customFormat="1">
      <c r="B986" s="75"/>
      <c r="C986" s="75"/>
      <c r="D986" s="75"/>
      <c r="E986" s="75"/>
      <c r="F986" s="75"/>
      <c r="G986" s="75"/>
      <c r="J986" s="200"/>
      <c r="K986" s="200"/>
      <c r="L986" s="62"/>
      <c r="M986" s="62"/>
      <c r="N986" s="62"/>
      <c r="O986" s="62"/>
      <c r="P986" s="62"/>
      <c r="Q986" s="62"/>
      <c r="R986" s="62"/>
      <c r="S986" s="62"/>
      <c r="T986" s="62"/>
      <c r="U986" s="209"/>
      <c r="V986" s="209"/>
      <c r="W986" s="209"/>
      <c r="X986" s="209"/>
      <c r="Y986" s="209"/>
      <c r="Z986" s="209"/>
      <c r="AA986" s="209"/>
      <c r="AB986" s="86"/>
      <c r="AC986" s="86"/>
      <c r="AD986" s="86"/>
      <c r="AE986" s="86"/>
      <c r="AF986" s="86"/>
      <c r="AG986" s="62"/>
      <c r="AH986" s="89"/>
      <c r="AI986" s="89"/>
      <c r="AJ986" s="89"/>
      <c r="AK986" s="62"/>
      <c r="AL986" s="86"/>
      <c r="AM986" s="91"/>
      <c r="AN986" s="89"/>
      <c r="AO986" s="89"/>
      <c r="AP986" s="89"/>
      <c r="AQ986" s="89"/>
      <c r="AR986" s="91"/>
      <c r="AS986" s="91"/>
      <c r="AT986" s="94"/>
      <c r="AU986" s="91"/>
      <c r="AV986" s="91"/>
      <c r="AW986" s="123"/>
      <c r="AX986" s="62"/>
      <c r="AY986" s="62"/>
      <c r="AZ986" s="89"/>
      <c r="BA986" s="89"/>
      <c r="BB986" s="124"/>
      <c r="BC986" s="62"/>
      <c r="BD986" s="62"/>
      <c r="BE986" s="61"/>
      <c r="BF986" s="61"/>
      <c r="BG986" s="46"/>
      <c r="BH986" s="46"/>
      <c r="BI986" s="46"/>
      <c r="BJ986" s="46"/>
      <c r="BK986" s="46"/>
      <c r="BL986" s="46"/>
      <c r="CF986" s="60"/>
      <c r="CI986" s="91"/>
      <c r="CJ986" s="47"/>
      <c r="CK986" s="34"/>
      <c r="CL986" s="63"/>
      <c r="DV986" s="64"/>
    </row>
    <row r="987" spans="2:126" s="135" customFormat="1">
      <c r="B987" s="75"/>
      <c r="C987" s="75"/>
      <c r="D987" s="75"/>
      <c r="E987" s="75"/>
      <c r="F987" s="75"/>
      <c r="G987" s="75"/>
      <c r="J987" s="200"/>
      <c r="K987" s="200"/>
      <c r="L987" s="62"/>
      <c r="M987" s="62"/>
      <c r="N987" s="62"/>
      <c r="O987" s="62"/>
      <c r="P987" s="62"/>
      <c r="Q987" s="62"/>
      <c r="R987" s="62"/>
      <c r="S987" s="62"/>
      <c r="T987" s="62"/>
      <c r="U987" s="209"/>
      <c r="V987" s="209"/>
      <c r="W987" s="209"/>
      <c r="X987" s="209"/>
      <c r="Y987" s="209"/>
      <c r="Z987" s="209"/>
      <c r="AA987" s="209"/>
      <c r="AB987" s="86"/>
      <c r="AC987" s="86"/>
      <c r="AD987" s="86"/>
      <c r="AE987" s="86"/>
      <c r="AF987" s="86"/>
      <c r="AG987" s="62"/>
      <c r="AH987" s="89"/>
      <c r="AI987" s="89"/>
      <c r="AJ987" s="89"/>
      <c r="AK987" s="62"/>
      <c r="AL987" s="86"/>
      <c r="AM987" s="91"/>
      <c r="AN987" s="89"/>
      <c r="AO987" s="89"/>
      <c r="AP987" s="89"/>
      <c r="AQ987" s="89"/>
      <c r="AR987" s="91"/>
      <c r="AS987" s="91"/>
      <c r="AT987" s="94"/>
      <c r="AU987" s="91"/>
      <c r="AV987" s="91"/>
      <c r="AW987" s="123"/>
      <c r="AX987" s="62"/>
      <c r="AY987" s="62"/>
      <c r="AZ987" s="89"/>
      <c r="BA987" s="89"/>
      <c r="BB987" s="124"/>
      <c r="BC987" s="62"/>
      <c r="BD987" s="62"/>
      <c r="BE987" s="61"/>
      <c r="BF987" s="61"/>
      <c r="BG987" s="46"/>
      <c r="BH987" s="46"/>
      <c r="BI987" s="46"/>
      <c r="BJ987" s="46"/>
      <c r="BK987" s="46"/>
      <c r="BL987" s="46"/>
      <c r="CF987" s="60"/>
      <c r="CI987" s="91"/>
      <c r="CJ987" s="47"/>
      <c r="CK987" s="34"/>
      <c r="CL987" s="63"/>
      <c r="DV987" s="64"/>
    </row>
    <row r="988" spans="2:126" s="135" customFormat="1">
      <c r="B988" s="75"/>
      <c r="C988" s="75"/>
      <c r="D988" s="75"/>
      <c r="E988" s="75"/>
      <c r="F988" s="75"/>
      <c r="G988" s="75"/>
      <c r="J988" s="200"/>
      <c r="K988" s="200"/>
      <c r="L988" s="62"/>
      <c r="M988" s="62"/>
      <c r="N988" s="62"/>
      <c r="O988" s="62"/>
      <c r="P988" s="62"/>
      <c r="Q988" s="62"/>
      <c r="R988" s="62"/>
      <c r="S988" s="62"/>
      <c r="T988" s="62"/>
      <c r="U988" s="209"/>
      <c r="V988" s="209"/>
      <c r="W988" s="209"/>
      <c r="X988" s="209"/>
      <c r="Y988" s="209"/>
      <c r="Z988" s="209"/>
      <c r="AA988" s="209"/>
      <c r="AB988" s="86"/>
      <c r="AC988" s="86"/>
      <c r="AD988" s="86"/>
      <c r="AE988" s="86"/>
      <c r="AF988" s="86"/>
      <c r="AG988" s="62"/>
      <c r="AH988" s="89"/>
      <c r="AI988" s="89"/>
      <c r="AJ988" s="89"/>
      <c r="AK988" s="62"/>
      <c r="AL988" s="86"/>
      <c r="AM988" s="91"/>
      <c r="AN988" s="89"/>
      <c r="AO988" s="89"/>
      <c r="AP988" s="89"/>
      <c r="AQ988" s="89"/>
      <c r="AR988" s="91"/>
      <c r="AS988" s="91"/>
      <c r="AT988" s="94"/>
      <c r="AU988" s="91"/>
      <c r="AV988" s="91"/>
      <c r="AW988" s="123"/>
      <c r="AX988" s="62"/>
      <c r="AY988" s="62"/>
      <c r="AZ988" s="89"/>
      <c r="BA988" s="89"/>
      <c r="BB988" s="124"/>
      <c r="BC988" s="62"/>
      <c r="BD988" s="62"/>
      <c r="BE988" s="61"/>
      <c r="BF988" s="61"/>
      <c r="BG988" s="46"/>
      <c r="BH988" s="46"/>
      <c r="BI988" s="46"/>
      <c r="BJ988" s="46"/>
      <c r="BK988" s="46"/>
      <c r="BL988" s="46"/>
      <c r="CF988" s="60"/>
      <c r="CI988" s="91"/>
      <c r="CJ988" s="47"/>
      <c r="CK988" s="34"/>
      <c r="CL988" s="63"/>
      <c r="DV988" s="64"/>
    </row>
    <row r="989" spans="2:126" s="135" customFormat="1">
      <c r="B989" s="75"/>
      <c r="C989" s="75"/>
      <c r="D989" s="75"/>
      <c r="E989" s="75"/>
      <c r="F989" s="75"/>
      <c r="G989" s="75"/>
      <c r="J989" s="200"/>
      <c r="K989" s="200"/>
      <c r="L989" s="62"/>
      <c r="M989" s="62"/>
      <c r="N989" s="62"/>
      <c r="O989" s="62"/>
      <c r="P989" s="62"/>
      <c r="Q989" s="62"/>
      <c r="R989" s="62"/>
      <c r="S989" s="62"/>
      <c r="T989" s="62"/>
      <c r="U989" s="209"/>
      <c r="V989" s="209"/>
      <c r="W989" s="209"/>
      <c r="X989" s="209"/>
      <c r="Y989" s="209"/>
      <c r="Z989" s="209"/>
      <c r="AA989" s="209"/>
      <c r="AB989" s="86"/>
      <c r="AC989" s="86"/>
      <c r="AD989" s="86"/>
      <c r="AE989" s="86"/>
      <c r="AF989" s="86"/>
      <c r="AG989" s="62"/>
      <c r="AH989" s="89"/>
      <c r="AI989" s="89"/>
      <c r="AJ989" s="89"/>
      <c r="AK989" s="62"/>
      <c r="AL989" s="86"/>
      <c r="AM989" s="91"/>
      <c r="AN989" s="89"/>
      <c r="AO989" s="89"/>
      <c r="AP989" s="89"/>
      <c r="AQ989" s="89"/>
      <c r="AR989" s="91"/>
      <c r="AS989" s="91"/>
      <c r="AT989" s="94"/>
      <c r="AU989" s="91"/>
      <c r="AV989" s="91"/>
      <c r="AW989" s="123"/>
      <c r="AX989" s="62"/>
      <c r="AY989" s="62"/>
      <c r="AZ989" s="89"/>
      <c r="BA989" s="89"/>
      <c r="BB989" s="124"/>
      <c r="BC989" s="62"/>
      <c r="BD989" s="62"/>
      <c r="BE989" s="61"/>
      <c r="BF989" s="61"/>
      <c r="BG989" s="46"/>
      <c r="BH989" s="46"/>
      <c r="BI989" s="46"/>
      <c r="BJ989" s="46"/>
      <c r="BK989" s="46"/>
      <c r="BL989" s="46"/>
      <c r="CF989" s="60"/>
      <c r="CI989" s="91"/>
      <c r="CJ989" s="47"/>
      <c r="CK989" s="34"/>
      <c r="CL989" s="63"/>
      <c r="DV989" s="64"/>
    </row>
    <row r="990" spans="2:126" s="135" customFormat="1">
      <c r="B990" s="75"/>
      <c r="C990" s="75"/>
      <c r="D990" s="75"/>
      <c r="E990" s="75"/>
      <c r="F990" s="75"/>
      <c r="G990" s="75"/>
      <c r="J990" s="200"/>
      <c r="K990" s="200"/>
      <c r="L990" s="62"/>
      <c r="M990" s="62"/>
      <c r="N990" s="62"/>
      <c r="O990" s="62"/>
      <c r="P990" s="62"/>
      <c r="Q990" s="62"/>
      <c r="R990" s="62"/>
      <c r="S990" s="62"/>
      <c r="T990" s="62"/>
      <c r="U990" s="209"/>
      <c r="V990" s="209"/>
      <c r="W990" s="209"/>
      <c r="X990" s="209"/>
      <c r="Y990" s="209"/>
      <c r="Z990" s="209"/>
      <c r="AA990" s="209"/>
      <c r="AB990" s="86"/>
      <c r="AC990" s="86"/>
      <c r="AD990" s="86"/>
      <c r="AE990" s="86"/>
      <c r="AF990" s="86"/>
      <c r="AG990" s="62"/>
      <c r="AH990" s="89"/>
      <c r="AI990" s="89"/>
      <c r="AJ990" s="89"/>
      <c r="AK990" s="62"/>
      <c r="AL990" s="86"/>
      <c r="AM990" s="91"/>
      <c r="AN990" s="89"/>
      <c r="AO990" s="89"/>
      <c r="AP990" s="89"/>
      <c r="AQ990" s="89"/>
      <c r="AR990" s="91"/>
      <c r="AS990" s="91"/>
      <c r="AT990" s="94"/>
      <c r="AU990" s="91"/>
      <c r="AV990" s="91"/>
      <c r="AW990" s="123"/>
      <c r="AX990" s="62"/>
      <c r="AY990" s="62"/>
      <c r="AZ990" s="89"/>
      <c r="BA990" s="89"/>
      <c r="BB990" s="124"/>
      <c r="BC990" s="62"/>
      <c r="BD990" s="62"/>
      <c r="BE990" s="61"/>
      <c r="BF990" s="61"/>
      <c r="BG990" s="46"/>
      <c r="BH990" s="46"/>
      <c r="BI990" s="46"/>
      <c r="BJ990" s="46"/>
      <c r="BK990" s="46"/>
      <c r="BL990" s="46"/>
      <c r="CF990" s="60"/>
      <c r="CI990" s="91"/>
      <c r="CJ990" s="47"/>
      <c r="CK990" s="34"/>
      <c r="CL990" s="63"/>
      <c r="DV990" s="64"/>
    </row>
    <row r="991" spans="2:126" s="135" customFormat="1">
      <c r="B991" s="75"/>
      <c r="C991" s="75"/>
      <c r="D991" s="75"/>
      <c r="E991" s="75"/>
      <c r="F991" s="75"/>
      <c r="G991" s="75"/>
      <c r="J991" s="200"/>
      <c r="K991" s="200"/>
      <c r="L991" s="62"/>
      <c r="M991" s="62"/>
      <c r="N991" s="62"/>
      <c r="O991" s="62"/>
      <c r="P991" s="62"/>
      <c r="Q991" s="62"/>
      <c r="R991" s="62"/>
      <c r="S991" s="62"/>
      <c r="T991" s="62"/>
      <c r="U991" s="209"/>
      <c r="V991" s="209"/>
      <c r="W991" s="209"/>
      <c r="X991" s="209"/>
      <c r="Y991" s="209"/>
      <c r="Z991" s="209"/>
      <c r="AA991" s="209"/>
      <c r="AB991" s="86"/>
      <c r="AC991" s="86"/>
      <c r="AD991" s="86"/>
      <c r="AE991" s="86"/>
      <c r="AF991" s="86"/>
      <c r="AG991" s="62"/>
      <c r="AH991" s="89"/>
      <c r="AI991" s="89"/>
      <c r="AJ991" s="89"/>
      <c r="AK991" s="62"/>
      <c r="AL991" s="86"/>
      <c r="AM991" s="91"/>
      <c r="AN991" s="89"/>
      <c r="AO991" s="89"/>
      <c r="AP991" s="89"/>
      <c r="AQ991" s="89"/>
      <c r="AR991" s="91"/>
      <c r="AS991" s="91"/>
      <c r="AT991" s="94"/>
      <c r="AU991" s="91"/>
      <c r="AV991" s="91"/>
      <c r="AW991" s="123"/>
      <c r="AX991" s="62"/>
      <c r="AY991" s="62"/>
      <c r="AZ991" s="89"/>
      <c r="BA991" s="89"/>
      <c r="BB991" s="124"/>
      <c r="BC991" s="62"/>
      <c r="BD991" s="62"/>
      <c r="BE991" s="61"/>
      <c r="BF991" s="61"/>
      <c r="BG991" s="46"/>
      <c r="BH991" s="46"/>
      <c r="BI991" s="46"/>
      <c r="BJ991" s="46"/>
      <c r="BK991" s="46"/>
      <c r="BL991" s="46"/>
      <c r="CF991" s="60"/>
      <c r="CI991" s="91"/>
      <c r="CJ991" s="47"/>
      <c r="CK991" s="34"/>
      <c r="CL991" s="63"/>
      <c r="DV991" s="64"/>
    </row>
    <row r="992" spans="2:126" s="135" customFormat="1">
      <c r="B992" s="75"/>
      <c r="C992" s="75"/>
      <c r="D992" s="75"/>
      <c r="E992" s="75"/>
      <c r="F992" s="75"/>
      <c r="G992" s="75"/>
      <c r="J992" s="200"/>
      <c r="K992" s="200"/>
      <c r="L992" s="62"/>
      <c r="M992" s="62"/>
      <c r="N992" s="62"/>
      <c r="O992" s="62"/>
      <c r="P992" s="62"/>
      <c r="Q992" s="62"/>
      <c r="R992" s="62"/>
      <c r="S992" s="62"/>
      <c r="T992" s="62"/>
      <c r="U992" s="209"/>
      <c r="V992" s="209"/>
      <c r="W992" s="209"/>
      <c r="X992" s="209"/>
      <c r="Y992" s="209"/>
      <c r="Z992" s="209"/>
      <c r="AA992" s="209"/>
      <c r="AB992" s="86"/>
      <c r="AC992" s="86"/>
      <c r="AD992" s="86"/>
      <c r="AE992" s="86"/>
      <c r="AF992" s="86"/>
      <c r="AG992" s="62"/>
      <c r="AH992" s="89"/>
      <c r="AI992" s="89"/>
      <c r="AJ992" s="89"/>
      <c r="AK992" s="62"/>
      <c r="AL992" s="86"/>
      <c r="AM992" s="91"/>
      <c r="AN992" s="89"/>
      <c r="AO992" s="89"/>
      <c r="AP992" s="89"/>
      <c r="AQ992" s="89"/>
      <c r="AR992" s="91"/>
      <c r="AS992" s="91"/>
      <c r="AT992" s="94"/>
      <c r="AU992" s="91"/>
      <c r="AV992" s="91"/>
      <c r="AW992" s="123"/>
      <c r="AX992" s="62"/>
      <c r="AY992" s="62"/>
      <c r="AZ992" s="89"/>
      <c r="BA992" s="89"/>
      <c r="BB992" s="124"/>
      <c r="BC992" s="62"/>
      <c r="BD992" s="62"/>
      <c r="BE992" s="61"/>
      <c r="BF992" s="61"/>
      <c r="BG992" s="46"/>
      <c r="BH992" s="46"/>
      <c r="BI992" s="46"/>
      <c r="BJ992" s="46"/>
      <c r="BK992" s="46"/>
      <c r="BL992" s="46"/>
      <c r="CF992" s="60"/>
      <c r="CI992" s="91"/>
      <c r="CJ992" s="47"/>
      <c r="CK992" s="34"/>
      <c r="CL992" s="63"/>
      <c r="DV992" s="64"/>
    </row>
    <row r="993" spans="2:126" s="135" customFormat="1">
      <c r="B993" s="75"/>
      <c r="C993" s="75"/>
      <c r="D993" s="75"/>
      <c r="E993" s="75"/>
      <c r="F993" s="75"/>
      <c r="G993" s="75"/>
      <c r="J993" s="200"/>
      <c r="K993" s="200"/>
      <c r="L993" s="62"/>
      <c r="M993" s="62"/>
      <c r="N993" s="62"/>
      <c r="O993" s="62"/>
      <c r="P993" s="62"/>
      <c r="Q993" s="62"/>
      <c r="R993" s="62"/>
      <c r="S993" s="62"/>
      <c r="T993" s="62"/>
      <c r="U993" s="209"/>
      <c r="V993" s="209"/>
      <c r="W993" s="209"/>
      <c r="X993" s="209"/>
      <c r="Y993" s="209"/>
      <c r="Z993" s="209"/>
      <c r="AA993" s="209"/>
      <c r="AB993" s="86"/>
      <c r="AC993" s="86"/>
      <c r="AD993" s="86"/>
      <c r="AE993" s="86"/>
      <c r="AF993" s="86"/>
      <c r="AG993" s="62"/>
      <c r="AH993" s="89"/>
      <c r="AI993" s="89"/>
      <c r="AJ993" s="89"/>
      <c r="AK993" s="62"/>
      <c r="AL993" s="86"/>
      <c r="AM993" s="91"/>
      <c r="AN993" s="89"/>
      <c r="AO993" s="89"/>
      <c r="AP993" s="89"/>
      <c r="AQ993" s="89"/>
      <c r="AR993" s="91"/>
      <c r="AS993" s="91"/>
      <c r="AT993" s="94"/>
      <c r="AU993" s="91"/>
      <c r="AV993" s="91"/>
      <c r="AW993" s="123"/>
      <c r="AX993" s="62"/>
      <c r="AY993" s="62"/>
      <c r="AZ993" s="89"/>
      <c r="BA993" s="89"/>
      <c r="BB993" s="124"/>
      <c r="BC993" s="62"/>
      <c r="BD993" s="62"/>
      <c r="BE993" s="61"/>
      <c r="BF993" s="61"/>
      <c r="BG993" s="46"/>
      <c r="BH993" s="46"/>
      <c r="BI993" s="46"/>
      <c r="BJ993" s="46"/>
      <c r="BK993" s="46"/>
      <c r="BL993" s="46"/>
      <c r="CF993" s="60"/>
      <c r="CI993" s="91"/>
      <c r="CJ993" s="47"/>
      <c r="CK993" s="34"/>
      <c r="CL993" s="63"/>
      <c r="DV993" s="64"/>
    </row>
    <row r="994" spans="2:126" s="135" customFormat="1">
      <c r="B994" s="75"/>
      <c r="C994" s="75"/>
      <c r="D994" s="75"/>
      <c r="E994" s="75"/>
      <c r="F994" s="75"/>
      <c r="G994" s="75"/>
      <c r="J994" s="200"/>
      <c r="K994" s="200"/>
      <c r="L994" s="62"/>
      <c r="M994" s="62"/>
      <c r="N994" s="62"/>
      <c r="O994" s="62"/>
      <c r="P994" s="62"/>
      <c r="Q994" s="62"/>
      <c r="R994" s="62"/>
      <c r="S994" s="62"/>
      <c r="T994" s="62"/>
      <c r="U994" s="209"/>
      <c r="V994" s="209"/>
      <c r="W994" s="209"/>
      <c r="X994" s="209"/>
      <c r="Y994" s="209"/>
      <c r="Z994" s="209"/>
      <c r="AA994" s="209"/>
      <c r="AB994" s="86"/>
      <c r="AC994" s="86"/>
      <c r="AD994" s="86"/>
      <c r="AE994" s="86"/>
      <c r="AF994" s="86"/>
      <c r="AG994" s="62"/>
      <c r="AH994" s="89"/>
      <c r="AI994" s="89"/>
      <c r="AJ994" s="89"/>
      <c r="AK994" s="62"/>
      <c r="AL994" s="86"/>
      <c r="AM994" s="91"/>
      <c r="AN994" s="89"/>
      <c r="AO994" s="89"/>
      <c r="AP994" s="89"/>
      <c r="AQ994" s="89"/>
      <c r="AR994" s="91"/>
      <c r="AS994" s="91"/>
      <c r="AT994" s="94"/>
      <c r="AU994" s="91"/>
      <c r="AV994" s="91"/>
      <c r="AW994" s="123"/>
      <c r="AX994" s="62"/>
      <c r="AY994" s="62"/>
      <c r="AZ994" s="89"/>
      <c r="BA994" s="89"/>
      <c r="BB994" s="124"/>
      <c r="BC994" s="62"/>
      <c r="BD994" s="62"/>
      <c r="BE994" s="61"/>
      <c r="BF994" s="61"/>
      <c r="BG994" s="46"/>
      <c r="BH994" s="46"/>
      <c r="BI994" s="46"/>
      <c r="BJ994" s="46"/>
      <c r="BK994" s="46"/>
      <c r="BL994" s="46"/>
      <c r="CF994" s="60"/>
      <c r="CI994" s="91"/>
      <c r="CJ994" s="47"/>
      <c r="CK994" s="34"/>
      <c r="CL994" s="63"/>
      <c r="DV994" s="64"/>
    </row>
    <row r="995" spans="2:126" s="135" customFormat="1">
      <c r="B995" s="75"/>
      <c r="C995" s="75"/>
      <c r="D995" s="75"/>
      <c r="E995" s="75"/>
      <c r="F995" s="75"/>
      <c r="G995" s="75"/>
      <c r="J995" s="200"/>
      <c r="K995" s="200"/>
      <c r="L995" s="62"/>
      <c r="M995" s="62"/>
      <c r="N995" s="62"/>
      <c r="O995" s="62"/>
      <c r="P995" s="62"/>
      <c r="Q995" s="62"/>
      <c r="R995" s="62"/>
      <c r="S995" s="62"/>
      <c r="T995" s="62"/>
      <c r="U995" s="209"/>
      <c r="V995" s="209"/>
      <c r="W995" s="209"/>
      <c r="X995" s="209"/>
      <c r="Y995" s="209"/>
      <c r="Z995" s="209"/>
      <c r="AA995" s="209"/>
      <c r="AB995" s="86"/>
      <c r="AC995" s="86"/>
      <c r="AD995" s="86"/>
      <c r="AE995" s="86"/>
      <c r="AF995" s="86"/>
      <c r="AG995" s="62"/>
      <c r="AH995" s="89"/>
      <c r="AI995" s="89"/>
      <c r="AJ995" s="89"/>
      <c r="AK995" s="62"/>
      <c r="AL995" s="86"/>
      <c r="AM995" s="91"/>
      <c r="AN995" s="89"/>
      <c r="AO995" s="89"/>
      <c r="AP995" s="89"/>
      <c r="AQ995" s="89"/>
      <c r="AR995" s="91"/>
      <c r="AS995" s="91"/>
      <c r="AT995" s="94"/>
      <c r="AU995" s="91"/>
      <c r="AV995" s="91"/>
      <c r="AW995" s="123"/>
      <c r="AX995" s="62"/>
      <c r="AY995" s="62"/>
      <c r="AZ995" s="89"/>
      <c r="BA995" s="89"/>
      <c r="BB995" s="124"/>
      <c r="BC995" s="62"/>
      <c r="BD995" s="62"/>
      <c r="BE995" s="61"/>
      <c r="BF995" s="61"/>
      <c r="BG995" s="46"/>
      <c r="BH995" s="46"/>
      <c r="BI995" s="46"/>
      <c r="BJ995" s="46"/>
      <c r="BK995" s="46"/>
      <c r="BL995" s="46"/>
      <c r="CF995" s="60"/>
      <c r="CI995" s="91"/>
      <c r="CJ995" s="47"/>
      <c r="CK995" s="34"/>
      <c r="CL995" s="63"/>
      <c r="DV995" s="64"/>
    </row>
    <row r="996" spans="2:126" s="135" customFormat="1">
      <c r="B996" s="75"/>
      <c r="C996" s="75"/>
      <c r="D996" s="75"/>
      <c r="E996" s="75"/>
      <c r="F996" s="75"/>
      <c r="G996" s="75"/>
      <c r="J996" s="200"/>
      <c r="K996" s="200"/>
      <c r="L996" s="62"/>
      <c r="M996" s="62"/>
      <c r="N996" s="62"/>
      <c r="O996" s="62"/>
      <c r="P996" s="62"/>
      <c r="Q996" s="62"/>
      <c r="R996" s="62"/>
      <c r="S996" s="62"/>
      <c r="T996" s="62"/>
      <c r="U996" s="209"/>
      <c r="V996" s="209"/>
      <c r="W996" s="209"/>
      <c r="X996" s="209"/>
      <c r="Y996" s="209"/>
      <c r="Z996" s="209"/>
      <c r="AA996" s="209"/>
      <c r="AB996" s="86"/>
      <c r="AC996" s="86"/>
      <c r="AD996" s="86"/>
      <c r="AE996" s="86"/>
      <c r="AF996" s="86"/>
      <c r="AG996" s="62"/>
      <c r="AH996" s="89"/>
      <c r="AI996" s="89"/>
      <c r="AJ996" s="89"/>
      <c r="AK996" s="62"/>
      <c r="AL996" s="86"/>
      <c r="AM996" s="91"/>
      <c r="AN996" s="89"/>
      <c r="AO996" s="89"/>
      <c r="AP996" s="89"/>
      <c r="AQ996" s="89"/>
      <c r="AR996" s="91"/>
      <c r="AS996" s="91"/>
      <c r="AT996" s="94"/>
      <c r="AU996" s="91"/>
      <c r="AV996" s="91"/>
      <c r="AW996" s="123"/>
      <c r="AX996" s="62"/>
      <c r="AY996" s="62"/>
      <c r="AZ996" s="89"/>
      <c r="BA996" s="89"/>
      <c r="BB996" s="124"/>
      <c r="BC996" s="62"/>
      <c r="BD996" s="62"/>
      <c r="BE996" s="61"/>
      <c r="BF996" s="61"/>
      <c r="BG996" s="46"/>
      <c r="BH996" s="46"/>
      <c r="BI996" s="46"/>
      <c r="BJ996" s="46"/>
      <c r="BK996" s="46"/>
      <c r="BL996" s="46"/>
      <c r="CF996" s="60"/>
      <c r="CI996" s="91"/>
      <c r="CJ996" s="47"/>
      <c r="CK996" s="34"/>
      <c r="CL996" s="63"/>
      <c r="DV996" s="64"/>
    </row>
    <row r="997" spans="2:126" s="135" customFormat="1">
      <c r="B997" s="75"/>
      <c r="C997" s="75"/>
      <c r="D997" s="75"/>
      <c r="E997" s="75"/>
      <c r="F997" s="75"/>
      <c r="G997" s="75"/>
      <c r="J997" s="200"/>
      <c r="K997" s="200"/>
      <c r="L997" s="62"/>
      <c r="M997" s="62"/>
      <c r="N997" s="62"/>
      <c r="O997" s="62"/>
      <c r="P997" s="62"/>
      <c r="Q997" s="62"/>
      <c r="R997" s="62"/>
      <c r="S997" s="62"/>
      <c r="T997" s="62"/>
      <c r="U997" s="209"/>
      <c r="V997" s="209"/>
      <c r="W997" s="209"/>
      <c r="X997" s="209"/>
      <c r="Y997" s="209"/>
      <c r="Z997" s="209"/>
      <c r="AA997" s="209"/>
      <c r="AB997" s="86"/>
      <c r="AC997" s="86"/>
      <c r="AD997" s="86"/>
      <c r="AE997" s="86"/>
      <c r="AF997" s="86"/>
      <c r="AG997" s="62"/>
      <c r="AH997" s="89"/>
      <c r="AI997" s="89"/>
      <c r="AJ997" s="89"/>
      <c r="AK997" s="62"/>
      <c r="AL997" s="86"/>
      <c r="AM997" s="91"/>
      <c r="AN997" s="89"/>
      <c r="AO997" s="89"/>
      <c r="AP997" s="89"/>
      <c r="AQ997" s="89"/>
      <c r="AR997" s="91"/>
      <c r="AS997" s="91"/>
      <c r="AT997" s="94"/>
      <c r="AU997" s="91"/>
      <c r="AV997" s="91"/>
      <c r="AW997" s="123"/>
      <c r="AX997" s="62"/>
      <c r="AY997" s="62"/>
      <c r="AZ997" s="89"/>
      <c r="BA997" s="89"/>
      <c r="BB997" s="124"/>
      <c r="BC997" s="62"/>
      <c r="BD997" s="62"/>
      <c r="BE997" s="61"/>
      <c r="BF997" s="61"/>
      <c r="BG997" s="46"/>
      <c r="BH997" s="46"/>
      <c r="BI997" s="46"/>
      <c r="BJ997" s="46"/>
      <c r="BK997" s="46"/>
      <c r="BL997" s="46"/>
      <c r="CF997" s="60"/>
      <c r="CI997" s="91"/>
      <c r="CJ997" s="47"/>
      <c r="CK997" s="34"/>
      <c r="CL997" s="63"/>
      <c r="DV997" s="64"/>
    </row>
    <row r="998" spans="2:126" s="135" customFormat="1">
      <c r="B998" s="75"/>
      <c r="C998" s="75"/>
      <c r="D998" s="75"/>
      <c r="E998" s="75"/>
      <c r="F998" s="75"/>
      <c r="G998" s="75"/>
      <c r="J998" s="200"/>
      <c r="K998" s="200"/>
      <c r="L998" s="62"/>
      <c r="M998" s="62"/>
      <c r="N998" s="62"/>
      <c r="O998" s="62"/>
      <c r="P998" s="62"/>
      <c r="Q998" s="62"/>
      <c r="R998" s="62"/>
      <c r="S998" s="62"/>
      <c r="T998" s="62"/>
      <c r="U998" s="209"/>
      <c r="V998" s="209"/>
      <c r="W998" s="209"/>
      <c r="X998" s="209"/>
      <c r="Y998" s="209"/>
      <c r="Z998" s="209"/>
      <c r="AA998" s="209"/>
      <c r="AB998" s="86"/>
      <c r="AC998" s="86"/>
      <c r="AD998" s="86"/>
      <c r="AE998" s="86"/>
      <c r="AF998" s="86"/>
      <c r="AG998" s="62"/>
      <c r="AH998" s="89"/>
      <c r="AI998" s="89"/>
      <c r="AJ998" s="89"/>
      <c r="AK998" s="62"/>
      <c r="AL998" s="86"/>
      <c r="AM998" s="91"/>
      <c r="AN998" s="89"/>
      <c r="AO998" s="89"/>
      <c r="AP998" s="89"/>
      <c r="AQ998" s="89"/>
      <c r="AR998" s="91"/>
      <c r="AS998" s="91"/>
      <c r="AT998" s="94"/>
      <c r="AU998" s="91"/>
      <c r="AV998" s="91"/>
      <c r="AW998" s="123"/>
      <c r="AX998" s="62"/>
      <c r="AY998" s="62"/>
      <c r="AZ998" s="89"/>
      <c r="BA998" s="89"/>
      <c r="BB998" s="124"/>
      <c r="BC998" s="62"/>
      <c r="BD998" s="62"/>
      <c r="BE998" s="61"/>
      <c r="BF998" s="61"/>
      <c r="BG998" s="46"/>
      <c r="BH998" s="46"/>
      <c r="BI998" s="46"/>
      <c r="BJ998" s="46"/>
      <c r="BK998" s="46"/>
      <c r="BL998" s="46"/>
      <c r="CF998" s="60"/>
      <c r="CI998" s="91"/>
      <c r="CJ998" s="47"/>
      <c r="CK998" s="34"/>
      <c r="CL998" s="63"/>
      <c r="DV998" s="64"/>
    </row>
    <row r="999" spans="2:126" s="135" customFormat="1">
      <c r="B999" s="75"/>
      <c r="C999" s="75"/>
      <c r="D999" s="75"/>
      <c r="E999" s="75"/>
      <c r="F999" s="75"/>
      <c r="G999" s="75"/>
      <c r="J999" s="200"/>
      <c r="K999" s="200"/>
      <c r="L999" s="62"/>
      <c r="M999" s="62"/>
      <c r="N999" s="62"/>
      <c r="O999" s="62"/>
      <c r="P999" s="62"/>
      <c r="Q999" s="62"/>
      <c r="R999" s="62"/>
      <c r="S999" s="62"/>
      <c r="T999" s="62"/>
      <c r="U999" s="209"/>
      <c r="V999" s="209"/>
      <c r="W999" s="209"/>
      <c r="X999" s="209"/>
      <c r="Y999" s="209"/>
      <c r="Z999" s="209"/>
      <c r="AA999" s="209"/>
      <c r="AB999" s="86"/>
      <c r="AC999" s="86"/>
      <c r="AD999" s="86"/>
      <c r="AE999" s="86"/>
      <c r="AF999" s="86"/>
      <c r="AG999" s="62"/>
      <c r="AH999" s="89"/>
      <c r="AI999" s="89"/>
      <c r="AJ999" s="89"/>
      <c r="AK999" s="62"/>
      <c r="AL999" s="86"/>
      <c r="AM999" s="91"/>
      <c r="AN999" s="89"/>
      <c r="AO999" s="89"/>
      <c r="AP999" s="89"/>
      <c r="AQ999" s="89"/>
      <c r="AR999" s="91"/>
      <c r="AS999" s="91"/>
      <c r="AT999" s="94"/>
      <c r="AU999" s="91"/>
      <c r="AV999" s="91"/>
      <c r="AW999" s="123"/>
      <c r="AX999" s="62"/>
      <c r="AY999" s="62"/>
      <c r="AZ999" s="89"/>
      <c r="BA999" s="89"/>
      <c r="BB999" s="124"/>
      <c r="BC999" s="62"/>
      <c r="BD999" s="62"/>
      <c r="BE999" s="61"/>
      <c r="BF999" s="61"/>
      <c r="BG999" s="46"/>
      <c r="BH999" s="46"/>
      <c r="BI999" s="46"/>
      <c r="BJ999" s="46"/>
      <c r="BK999" s="46"/>
      <c r="BL999" s="46"/>
      <c r="CF999" s="60"/>
      <c r="CI999" s="91"/>
      <c r="CJ999" s="47"/>
      <c r="CK999" s="34"/>
      <c r="CL999" s="63"/>
      <c r="DV999" s="64"/>
    </row>
    <row r="1000" spans="2:126" s="135" customFormat="1">
      <c r="B1000" s="75"/>
      <c r="C1000" s="75"/>
      <c r="D1000" s="75"/>
      <c r="E1000" s="75"/>
      <c r="F1000" s="75"/>
      <c r="G1000" s="75"/>
      <c r="J1000" s="200"/>
      <c r="K1000" s="200"/>
      <c r="L1000" s="62"/>
      <c r="M1000" s="62"/>
      <c r="N1000" s="62"/>
      <c r="O1000" s="62"/>
      <c r="P1000" s="62"/>
      <c r="Q1000" s="62"/>
      <c r="R1000" s="62"/>
      <c r="S1000" s="62"/>
      <c r="T1000" s="62"/>
      <c r="U1000" s="209"/>
      <c r="V1000" s="209"/>
      <c r="W1000" s="209"/>
      <c r="X1000" s="209"/>
      <c r="Y1000" s="209"/>
      <c r="Z1000" s="209"/>
      <c r="AA1000" s="209"/>
      <c r="AB1000" s="86"/>
      <c r="AC1000" s="86"/>
      <c r="AD1000" s="86"/>
      <c r="AE1000" s="86"/>
      <c r="AF1000" s="86"/>
      <c r="AG1000" s="62"/>
      <c r="AH1000" s="89"/>
      <c r="AI1000" s="89"/>
      <c r="AJ1000" s="89"/>
      <c r="AK1000" s="62"/>
      <c r="AL1000" s="86"/>
      <c r="AM1000" s="91"/>
      <c r="AN1000" s="89"/>
      <c r="AO1000" s="89"/>
      <c r="AP1000" s="89"/>
      <c r="AQ1000" s="89"/>
      <c r="AR1000" s="91"/>
      <c r="AS1000" s="91"/>
      <c r="AT1000" s="94"/>
      <c r="AU1000" s="91"/>
      <c r="AV1000" s="91"/>
      <c r="AW1000" s="123"/>
      <c r="AX1000" s="62"/>
      <c r="AY1000" s="62"/>
      <c r="AZ1000" s="89"/>
      <c r="BA1000" s="89"/>
      <c r="BB1000" s="124"/>
      <c r="BC1000" s="62"/>
      <c r="BD1000" s="62"/>
      <c r="BE1000" s="61"/>
      <c r="BF1000" s="61"/>
      <c r="BG1000" s="46"/>
      <c r="BH1000" s="46"/>
      <c r="BI1000" s="46"/>
      <c r="BJ1000" s="46"/>
      <c r="BK1000" s="46"/>
      <c r="BL1000" s="46"/>
      <c r="CF1000" s="60"/>
      <c r="CI1000" s="91"/>
      <c r="CJ1000" s="47"/>
      <c r="CK1000" s="34"/>
      <c r="CL1000" s="63"/>
      <c r="DV1000" s="64"/>
    </row>
    <row r="1001" spans="2:126" s="135" customFormat="1">
      <c r="B1001" s="75"/>
      <c r="C1001" s="75"/>
      <c r="D1001" s="75"/>
      <c r="E1001" s="75"/>
      <c r="F1001" s="75"/>
      <c r="G1001" s="75"/>
      <c r="J1001" s="200"/>
      <c r="K1001" s="200"/>
      <c r="L1001" s="62"/>
      <c r="M1001" s="62"/>
      <c r="N1001" s="62"/>
      <c r="O1001" s="62"/>
      <c r="P1001" s="62"/>
      <c r="Q1001" s="62"/>
      <c r="R1001" s="62"/>
      <c r="S1001" s="62"/>
      <c r="T1001" s="62"/>
      <c r="U1001" s="209"/>
      <c r="V1001" s="209"/>
      <c r="W1001" s="209"/>
      <c r="X1001" s="209"/>
      <c r="Y1001" s="209"/>
      <c r="Z1001" s="209"/>
      <c r="AA1001" s="209"/>
      <c r="AB1001" s="86"/>
      <c r="AC1001" s="86"/>
      <c r="AD1001" s="86"/>
      <c r="AE1001" s="86"/>
      <c r="AF1001" s="86"/>
      <c r="AG1001" s="62"/>
      <c r="AH1001" s="89"/>
      <c r="AI1001" s="89"/>
      <c r="AJ1001" s="89"/>
      <c r="AK1001" s="62"/>
      <c r="AL1001" s="86"/>
      <c r="AM1001" s="91"/>
      <c r="AN1001" s="89"/>
      <c r="AO1001" s="89"/>
      <c r="AP1001" s="89"/>
      <c r="AQ1001" s="89"/>
      <c r="AR1001" s="91"/>
      <c r="AS1001" s="91"/>
      <c r="AT1001" s="94"/>
      <c r="AU1001" s="91"/>
      <c r="AV1001" s="91"/>
      <c r="AW1001" s="123"/>
      <c r="AX1001" s="62"/>
      <c r="AY1001" s="62"/>
      <c r="AZ1001" s="89"/>
      <c r="BA1001" s="89"/>
      <c r="BB1001" s="124"/>
      <c r="BC1001" s="62"/>
      <c r="BD1001" s="62"/>
      <c r="BE1001" s="61"/>
      <c r="BF1001" s="61"/>
      <c r="BG1001" s="46"/>
      <c r="BH1001" s="46"/>
      <c r="BI1001" s="46"/>
      <c r="BJ1001" s="46"/>
      <c r="BK1001" s="46"/>
      <c r="BL1001" s="46"/>
      <c r="CF1001" s="60"/>
      <c r="CI1001" s="91"/>
      <c r="CJ1001" s="47"/>
      <c r="CK1001" s="34"/>
      <c r="CL1001" s="63"/>
      <c r="DV1001" s="64"/>
    </row>
    <row r="1002" spans="2:126" s="135" customFormat="1">
      <c r="B1002" s="75"/>
      <c r="C1002" s="75"/>
      <c r="D1002" s="75"/>
      <c r="E1002" s="75"/>
      <c r="F1002" s="75"/>
      <c r="G1002" s="75"/>
      <c r="J1002" s="200"/>
      <c r="K1002" s="200"/>
      <c r="L1002" s="62"/>
      <c r="M1002" s="62"/>
      <c r="N1002" s="62"/>
      <c r="O1002" s="62"/>
      <c r="P1002" s="62"/>
      <c r="Q1002" s="62"/>
      <c r="R1002" s="62"/>
      <c r="S1002" s="62"/>
      <c r="T1002" s="62"/>
      <c r="U1002" s="209"/>
      <c r="V1002" s="209"/>
      <c r="W1002" s="209"/>
      <c r="X1002" s="209"/>
      <c r="Y1002" s="209"/>
      <c r="Z1002" s="209"/>
      <c r="AA1002" s="209"/>
      <c r="AB1002" s="86"/>
      <c r="AC1002" s="86"/>
      <c r="AD1002" s="86"/>
      <c r="AE1002" s="86"/>
      <c r="AF1002" s="86"/>
      <c r="AG1002" s="62"/>
      <c r="AH1002" s="89"/>
      <c r="AI1002" s="89"/>
      <c r="AJ1002" s="89"/>
      <c r="AK1002" s="62"/>
      <c r="AL1002" s="86"/>
      <c r="AM1002" s="91"/>
      <c r="AN1002" s="89"/>
      <c r="AO1002" s="89"/>
      <c r="AP1002" s="89"/>
      <c r="AQ1002" s="89"/>
      <c r="AR1002" s="91"/>
      <c r="AS1002" s="91"/>
      <c r="AT1002" s="94"/>
      <c r="AU1002" s="91"/>
      <c r="AV1002" s="91"/>
      <c r="AW1002" s="123"/>
      <c r="AX1002" s="62"/>
      <c r="AY1002" s="62"/>
      <c r="AZ1002" s="89"/>
      <c r="BA1002" s="89"/>
      <c r="BB1002" s="124"/>
      <c r="BC1002" s="62"/>
      <c r="BD1002" s="62"/>
      <c r="BE1002" s="61"/>
      <c r="BF1002" s="61"/>
      <c r="BG1002" s="46"/>
      <c r="BH1002" s="46"/>
      <c r="BI1002" s="46"/>
      <c r="BJ1002" s="46"/>
      <c r="BK1002" s="46"/>
      <c r="BL1002" s="46"/>
      <c r="CF1002" s="60"/>
      <c r="CI1002" s="91"/>
      <c r="CJ1002" s="47"/>
      <c r="CK1002" s="34"/>
      <c r="CL1002" s="63"/>
      <c r="DV1002" s="64"/>
    </row>
    <row r="1003" spans="2:126" s="135" customFormat="1">
      <c r="B1003" s="75"/>
      <c r="C1003" s="75"/>
      <c r="D1003" s="75"/>
      <c r="E1003" s="75"/>
      <c r="F1003" s="75"/>
      <c r="G1003" s="75"/>
      <c r="J1003" s="200"/>
      <c r="K1003" s="200"/>
      <c r="L1003" s="62"/>
      <c r="M1003" s="62"/>
      <c r="N1003" s="62"/>
      <c r="O1003" s="62"/>
      <c r="P1003" s="62"/>
      <c r="Q1003" s="62"/>
      <c r="R1003" s="62"/>
      <c r="S1003" s="62"/>
      <c r="T1003" s="62"/>
      <c r="U1003" s="209"/>
      <c r="V1003" s="209"/>
      <c r="W1003" s="209"/>
      <c r="X1003" s="209"/>
      <c r="Y1003" s="209"/>
      <c r="Z1003" s="209"/>
      <c r="AA1003" s="209"/>
      <c r="AB1003" s="86"/>
      <c r="AC1003" s="86"/>
      <c r="AD1003" s="86"/>
      <c r="AE1003" s="86"/>
      <c r="AF1003" s="86"/>
      <c r="AG1003" s="62"/>
      <c r="AH1003" s="89"/>
      <c r="AI1003" s="89"/>
      <c r="AJ1003" s="89"/>
      <c r="AK1003" s="62"/>
      <c r="AL1003" s="86"/>
      <c r="AM1003" s="91"/>
      <c r="AN1003" s="89"/>
      <c r="AO1003" s="89"/>
      <c r="AP1003" s="89"/>
      <c r="AQ1003" s="89"/>
      <c r="AR1003" s="91"/>
      <c r="AS1003" s="91"/>
      <c r="AT1003" s="94"/>
      <c r="AU1003" s="91"/>
      <c r="AV1003" s="91"/>
      <c r="AW1003" s="123"/>
      <c r="AX1003" s="62"/>
      <c r="AY1003" s="62"/>
      <c r="AZ1003" s="89"/>
      <c r="BA1003" s="89"/>
      <c r="BB1003" s="124"/>
      <c r="BC1003" s="62"/>
      <c r="BD1003" s="62"/>
      <c r="BE1003" s="61"/>
      <c r="BF1003" s="61"/>
      <c r="BG1003" s="46"/>
      <c r="BH1003" s="46"/>
      <c r="BI1003" s="46"/>
      <c r="BJ1003" s="46"/>
      <c r="BK1003" s="46"/>
      <c r="BL1003" s="46"/>
      <c r="CF1003" s="60"/>
      <c r="CI1003" s="91"/>
      <c r="CJ1003" s="47"/>
      <c r="CK1003" s="34"/>
      <c r="CL1003" s="63"/>
      <c r="DV1003" s="64"/>
    </row>
    <row r="1004" spans="2:126" s="135" customFormat="1">
      <c r="B1004" s="75"/>
      <c r="C1004" s="75"/>
      <c r="D1004" s="75"/>
      <c r="E1004" s="75"/>
      <c r="F1004" s="75"/>
      <c r="G1004" s="75"/>
      <c r="J1004" s="200"/>
      <c r="K1004" s="200"/>
      <c r="L1004" s="62"/>
      <c r="M1004" s="62"/>
      <c r="N1004" s="62"/>
      <c r="O1004" s="62"/>
      <c r="P1004" s="62"/>
      <c r="Q1004" s="62"/>
      <c r="R1004" s="62"/>
      <c r="S1004" s="62"/>
      <c r="T1004" s="62"/>
      <c r="U1004" s="209"/>
      <c r="V1004" s="209"/>
      <c r="W1004" s="209"/>
      <c r="X1004" s="209"/>
      <c r="Y1004" s="209"/>
      <c r="Z1004" s="209"/>
      <c r="AA1004" s="209"/>
      <c r="AB1004" s="86"/>
      <c r="AC1004" s="86"/>
      <c r="AD1004" s="86"/>
      <c r="AE1004" s="86"/>
      <c r="AF1004" s="86"/>
      <c r="AG1004" s="62"/>
      <c r="AH1004" s="89"/>
      <c r="AI1004" s="89"/>
      <c r="AJ1004" s="89"/>
      <c r="AK1004" s="62"/>
      <c r="AL1004" s="86"/>
      <c r="AM1004" s="91"/>
      <c r="AN1004" s="89"/>
      <c r="AO1004" s="89"/>
      <c r="AP1004" s="89"/>
      <c r="AQ1004" s="89"/>
      <c r="AR1004" s="91"/>
      <c r="AS1004" s="91"/>
      <c r="AT1004" s="94"/>
      <c r="AU1004" s="91"/>
      <c r="AV1004" s="91"/>
      <c r="AW1004" s="123"/>
      <c r="AX1004" s="62"/>
      <c r="AY1004" s="62"/>
      <c r="AZ1004" s="89"/>
      <c r="BA1004" s="89"/>
      <c r="BB1004" s="124"/>
      <c r="BC1004" s="62"/>
      <c r="BD1004" s="62"/>
      <c r="BE1004" s="61"/>
      <c r="BF1004" s="61"/>
      <c r="BG1004" s="46"/>
      <c r="BH1004" s="46"/>
      <c r="BI1004" s="46"/>
      <c r="BJ1004" s="46"/>
      <c r="BK1004" s="46"/>
      <c r="BL1004" s="46"/>
      <c r="CF1004" s="60"/>
      <c r="CI1004" s="91"/>
      <c r="CJ1004" s="47"/>
      <c r="CK1004" s="34"/>
      <c r="CL1004" s="63"/>
      <c r="DV1004" s="64"/>
    </row>
    <row r="1005" spans="2:126" s="135" customFormat="1">
      <c r="B1005" s="75"/>
      <c r="C1005" s="75"/>
      <c r="D1005" s="75"/>
      <c r="E1005" s="75"/>
      <c r="F1005" s="75"/>
      <c r="G1005" s="75"/>
      <c r="J1005" s="200"/>
      <c r="K1005" s="200"/>
      <c r="L1005" s="62"/>
      <c r="M1005" s="62"/>
      <c r="N1005" s="62"/>
      <c r="O1005" s="62"/>
      <c r="P1005" s="62"/>
      <c r="Q1005" s="62"/>
      <c r="R1005" s="62"/>
      <c r="S1005" s="62"/>
      <c r="T1005" s="62"/>
      <c r="U1005" s="209"/>
      <c r="V1005" s="209"/>
      <c r="W1005" s="209"/>
      <c r="X1005" s="209"/>
      <c r="Y1005" s="209"/>
      <c r="Z1005" s="209"/>
      <c r="AA1005" s="209"/>
      <c r="AB1005" s="86"/>
      <c r="AC1005" s="86"/>
      <c r="AD1005" s="86"/>
      <c r="AE1005" s="86"/>
      <c r="AF1005" s="86"/>
      <c r="AG1005" s="62"/>
      <c r="AH1005" s="89"/>
      <c r="AI1005" s="89"/>
      <c r="AJ1005" s="89"/>
      <c r="AK1005" s="62"/>
      <c r="AL1005" s="86"/>
      <c r="AM1005" s="91"/>
      <c r="AN1005" s="89"/>
      <c r="AO1005" s="89"/>
      <c r="AP1005" s="89"/>
      <c r="AQ1005" s="89"/>
      <c r="AR1005" s="91"/>
      <c r="AS1005" s="91"/>
      <c r="AT1005" s="94"/>
      <c r="AU1005" s="91"/>
      <c r="AV1005" s="91"/>
      <c r="AW1005" s="123"/>
      <c r="AX1005" s="62"/>
      <c r="AY1005" s="62"/>
      <c r="AZ1005" s="89"/>
      <c r="BA1005" s="89"/>
      <c r="BB1005" s="124"/>
      <c r="BC1005" s="62"/>
      <c r="BD1005" s="62"/>
      <c r="BE1005" s="61"/>
      <c r="BF1005" s="61"/>
      <c r="BG1005" s="46"/>
      <c r="BH1005" s="46"/>
      <c r="BI1005" s="46"/>
      <c r="BJ1005" s="46"/>
      <c r="BK1005" s="46"/>
      <c r="BL1005" s="46"/>
      <c r="CF1005" s="60"/>
      <c r="CI1005" s="91"/>
      <c r="CJ1005" s="47"/>
      <c r="CK1005" s="34"/>
      <c r="CL1005" s="63"/>
      <c r="DV1005" s="64"/>
    </row>
    <row r="1006" spans="2:126" s="135" customFormat="1">
      <c r="B1006" s="75"/>
      <c r="C1006" s="75"/>
      <c r="D1006" s="75"/>
      <c r="E1006" s="75"/>
      <c r="F1006" s="75"/>
      <c r="G1006" s="75"/>
      <c r="J1006" s="200"/>
      <c r="K1006" s="200"/>
      <c r="L1006" s="62"/>
      <c r="M1006" s="62"/>
      <c r="N1006" s="62"/>
      <c r="O1006" s="62"/>
      <c r="P1006" s="62"/>
      <c r="Q1006" s="62"/>
      <c r="R1006" s="62"/>
      <c r="S1006" s="62"/>
      <c r="T1006" s="62"/>
      <c r="U1006" s="209"/>
      <c r="V1006" s="209"/>
      <c r="W1006" s="209"/>
      <c r="X1006" s="209"/>
      <c r="Y1006" s="209"/>
      <c r="Z1006" s="209"/>
      <c r="AA1006" s="209"/>
      <c r="AB1006" s="86"/>
      <c r="AC1006" s="86"/>
      <c r="AD1006" s="86"/>
      <c r="AE1006" s="86"/>
      <c r="AF1006" s="86"/>
      <c r="AG1006" s="62"/>
      <c r="AH1006" s="89"/>
      <c r="AI1006" s="89"/>
      <c r="AJ1006" s="89"/>
      <c r="AK1006" s="62"/>
      <c r="AL1006" s="86"/>
      <c r="AM1006" s="91"/>
      <c r="AN1006" s="89"/>
      <c r="AO1006" s="89"/>
      <c r="AP1006" s="89"/>
      <c r="AQ1006" s="89"/>
      <c r="AR1006" s="91"/>
      <c r="AS1006" s="91"/>
      <c r="AT1006" s="94"/>
      <c r="AU1006" s="91"/>
      <c r="AV1006" s="91"/>
      <c r="AW1006" s="123"/>
      <c r="AX1006" s="62"/>
      <c r="AY1006" s="62"/>
      <c r="AZ1006" s="89"/>
      <c r="BA1006" s="89"/>
      <c r="BB1006" s="124"/>
      <c r="BC1006" s="62"/>
      <c r="BD1006" s="62"/>
      <c r="BE1006" s="61"/>
      <c r="BF1006" s="61"/>
      <c r="BG1006" s="46"/>
      <c r="BH1006" s="46"/>
      <c r="BI1006" s="46"/>
      <c r="BJ1006" s="46"/>
      <c r="BK1006" s="46"/>
      <c r="BL1006" s="46"/>
      <c r="CF1006" s="60"/>
      <c r="CI1006" s="91"/>
      <c r="CJ1006" s="47"/>
      <c r="CK1006" s="34"/>
      <c r="CL1006" s="63"/>
      <c r="DV1006" s="64"/>
    </row>
    <row r="1007" spans="2:126" s="135" customFormat="1">
      <c r="B1007" s="75"/>
      <c r="C1007" s="75"/>
      <c r="D1007" s="75"/>
      <c r="E1007" s="75"/>
      <c r="F1007" s="75"/>
      <c r="G1007" s="75"/>
      <c r="J1007" s="200"/>
      <c r="K1007" s="200"/>
      <c r="L1007" s="62"/>
      <c r="M1007" s="62"/>
      <c r="N1007" s="62"/>
      <c r="O1007" s="62"/>
      <c r="P1007" s="62"/>
      <c r="Q1007" s="62"/>
      <c r="R1007" s="62"/>
      <c r="S1007" s="62"/>
      <c r="T1007" s="62"/>
      <c r="U1007" s="209"/>
      <c r="V1007" s="209"/>
      <c r="W1007" s="209"/>
      <c r="X1007" s="209"/>
      <c r="Y1007" s="209"/>
      <c r="Z1007" s="209"/>
      <c r="AA1007" s="209"/>
      <c r="AB1007" s="86"/>
      <c r="AC1007" s="86"/>
      <c r="AD1007" s="86"/>
      <c r="AE1007" s="86"/>
      <c r="AF1007" s="86"/>
      <c r="AG1007" s="62"/>
      <c r="AH1007" s="89"/>
      <c r="AI1007" s="89"/>
      <c r="AJ1007" s="89"/>
      <c r="AK1007" s="62"/>
      <c r="AL1007" s="86"/>
      <c r="AM1007" s="91"/>
      <c r="AN1007" s="89"/>
      <c r="AO1007" s="89"/>
      <c r="AP1007" s="89"/>
      <c r="AQ1007" s="89"/>
      <c r="AR1007" s="91"/>
      <c r="AS1007" s="91"/>
      <c r="AT1007" s="94"/>
      <c r="AU1007" s="91"/>
      <c r="AV1007" s="91"/>
      <c r="AW1007" s="123"/>
      <c r="AX1007" s="62"/>
      <c r="AY1007" s="62"/>
      <c r="AZ1007" s="89"/>
      <c r="BA1007" s="89"/>
      <c r="BB1007" s="124"/>
      <c r="BC1007" s="62"/>
      <c r="BD1007" s="62"/>
      <c r="BE1007" s="61"/>
      <c r="BF1007" s="61"/>
      <c r="BG1007" s="46"/>
      <c r="BH1007" s="46"/>
      <c r="BI1007" s="46"/>
      <c r="BJ1007" s="46"/>
      <c r="BK1007" s="46"/>
      <c r="BL1007" s="46"/>
      <c r="CF1007" s="60"/>
      <c r="CI1007" s="91"/>
      <c r="CJ1007" s="47"/>
      <c r="CK1007" s="34"/>
      <c r="CL1007" s="63"/>
      <c r="DV1007" s="64"/>
    </row>
    <row r="1008" spans="2:126" s="135" customFormat="1">
      <c r="B1008" s="75"/>
      <c r="C1008" s="75"/>
      <c r="D1008" s="75"/>
      <c r="E1008" s="75"/>
      <c r="F1008" s="75"/>
      <c r="G1008" s="75"/>
      <c r="J1008" s="200"/>
      <c r="K1008" s="200"/>
      <c r="L1008" s="62"/>
      <c r="M1008" s="62"/>
      <c r="N1008" s="62"/>
      <c r="O1008" s="62"/>
      <c r="P1008" s="62"/>
      <c r="Q1008" s="62"/>
      <c r="R1008" s="62"/>
      <c r="S1008" s="62"/>
      <c r="T1008" s="62"/>
      <c r="U1008" s="209"/>
      <c r="V1008" s="209"/>
      <c r="W1008" s="209"/>
      <c r="X1008" s="209"/>
      <c r="Y1008" s="209"/>
      <c r="Z1008" s="209"/>
      <c r="AA1008" s="209"/>
      <c r="AB1008" s="86"/>
      <c r="AC1008" s="86"/>
      <c r="AD1008" s="86"/>
      <c r="AE1008" s="86"/>
      <c r="AF1008" s="86"/>
      <c r="AG1008" s="62"/>
      <c r="AH1008" s="89"/>
      <c r="AI1008" s="89"/>
      <c r="AJ1008" s="89"/>
      <c r="AK1008" s="62"/>
      <c r="AL1008" s="86"/>
      <c r="AM1008" s="91"/>
      <c r="AN1008" s="89"/>
      <c r="AO1008" s="89"/>
      <c r="AP1008" s="89"/>
      <c r="AQ1008" s="89"/>
      <c r="AR1008" s="91"/>
      <c r="AS1008" s="91"/>
      <c r="AT1008" s="94"/>
      <c r="AU1008" s="91"/>
      <c r="AV1008" s="91"/>
      <c r="AW1008" s="123"/>
      <c r="AX1008" s="62"/>
      <c r="AY1008" s="62"/>
      <c r="AZ1008" s="89"/>
      <c r="BA1008" s="89"/>
      <c r="BB1008" s="124"/>
      <c r="BC1008" s="62"/>
      <c r="BD1008" s="62"/>
      <c r="BE1008" s="61"/>
      <c r="BF1008" s="61"/>
      <c r="BG1008" s="46"/>
      <c r="BH1008" s="46"/>
      <c r="BI1008" s="46"/>
      <c r="BJ1008" s="46"/>
      <c r="BK1008" s="46"/>
      <c r="BL1008" s="46"/>
      <c r="CF1008" s="60"/>
      <c r="CI1008" s="91"/>
      <c r="CJ1008" s="47"/>
      <c r="CK1008" s="34"/>
      <c r="CL1008" s="63"/>
      <c r="DV1008" s="64"/>
    </row>
    <row r="1009" spans="2:126" s="135" customFormat="1">
      <c r="B1009" s="75"/>
      <c r="C1009" s="75"/>
      <c r="D1009" s="75"/>
      <c r="E1009" s="75"/>
      <c r="F1009" s="75"/>
      <c r="G1009" s="75"/>
      <c r="J1009" s="200"/>
      <c r="K1009" s="200"/>
      <c r="L1009" s="62"/>
      <c r="M1009" s="62"/>
      <c r="N1009" s="62"/>
      <c r="O1009" s="62"/>
      <c r="P1009" s="62"/>
      <c r="Q1009" s="62"/>
      <c r="R1009" s="62"/>
      <c r="S1009" s="62"/>
      <c r="T1009" s="62"/>
      <c r="U1009" s="209"/>
      <c r="V1009" s="209"/>
      <c r="W1009" s="209"/>
      <c r="X1009" s="209"/>
      <c r="Y1009" s="209"/>
      <c r="Z1009" s="209"/>
      <c r="AA1009" s="209"/>
      <c r="AB1009" s="86"/>
      <c r="AC1009" s="86"/>
      <c r="AD1009" s="86"/>
      <c r="AE1009" s="86"/>
      <c r="AF1009" s="86"/>
      <c r="AG1009" s="62"/>
      <c r="AH1009" s="89"/>
      <c r="AI1009" s="89"/>
      <c r="AJ1009" s="89"/>
      <c r="AK1009" s="62"/>
      <c r="AL1009" s="86"/>
      <c r="AM1009" s="91"/>
      <c r="AN1009" s="89"/>
      <c r="AO1009" s="89"/>
      <c r="AP1009" s="89"/>
      <c r="AQ1009" s="89"/>
      <c r="AR1009" s="91"/>
      <c r="AS1009" s="91"/>
      <c r="AT1009" s="94"/>
      <c r="AU1009" s="91"/>
      <c r="AV1009" s="91"/>
      <c r="AW1009" s="123"/>
      <c r="AX1009" s="62"/>
      <c r="AY1009" s="62"/>
      <c r="AZ1009" s="89"/>
      <c r="BA1009" s="89"/>
      <c r="BB1009" s="124"/>
      <c r="BC1009" s="62"/>
      <c r="BD1009" s="62"/>
      <c r="BE1009" s="61"/>
      <c r="BF1009" s="61"/>
      <c r="BG1009" s="46"/>
      <c r="BH1009" s="46"/>
      <c r="BI1009" s="46"/>
      <c r="BJ1009" s="46"/>
      <c r="BK1009" s="46"/>
      <c r="BL1009" s="46"/>
      <c r="CF1009" s="60"/>
      <c r="CI1009" s="91"/>
      <c r="CJ1009" s="47"/>
      <c r="CK1009" s="34"/>
      <c r="CL1009" s="63"/>
      <c r="DV1009" s="64"/>
    </row>
    <row r="1010" spans="2:126" s="135" customFormat="1">
      <c r="B1010" s="75"/>
      <c r="C1010" s="75"/>
      <c r="D1010" s="75"/>
      <c r="E1010" s="75"/>
      <c r="F1010" s="75"/>
      <c r="G1010" s="75"/>
      <c r="J1010" s="200"/>
      <c r="K1010" s="200"/>
      <c r="L1010" s="62"/>
      <c r="M1010" s="62"/>
      <c r="N1010" s="62"/>
      <c r="O1010" s="62"/>
      <c r="P1010" s="62"/>
      <c r="Q1010" s="62"/>
      <c r="R1010" s="62"/>
      <c r="S1010" s="62"/>
      <c r="T1010" s="62"/>
      <c r="U1010" s="209"/>
      <c r="V1010" s="209"/>
      <c r="W1010" s="209"/>
      <c r="X1010" s="209"/>
      <c r="Y1010" s="209"/>
      <c r="Z1010" s="209"/>
      <c r="AA1010" s="209"/>
      <c r="AB1010" s="86"/>
      <c r="AC1010" s="86"/>
      <c r="AD1010" s="86"/>
      <c r="AE1010" s="86"/>
      <c r="AF1010" s="86"/>
      <c r="AG1010" s="62"/>
      <c r="AH1010" s="89"/>
      <c r="AI1010" s="89"/>
      <c r="AJ1010" s="89"/>
      <c r="AK1010" s="62"/>
      <c r="AL1010" s="86"/>
      <c r="AM1010" s="91"/>
      <c r="AN1010" s="89"/>
      <c r="AO1010" s="89"/>
      <c r="AP1010" s="89"/>
      <c r="AQ1010" s="89"/>
      <c r="AR1010" s="91"/>
      <c r="AS1010" s="91"/>
      <c r="AT1010" s="94"/>
      <c r="AU1010" s="91"/>
      <c r="AV1010" s="91"/>
      <c r="AW1010" s="123"/>
      <c r="AX1010" s="62"/>
      <c r="AY1010" s="62"/>
      <c r="AZ1010" s="89"/>
      <c r="BA1010" s="89"/>
      <c r="BB1010" s="124"/>
      <c r="BC1010" s="62"/>
      <c r="BD1010" s="62"/>
      <c r="BE1010" s="61"/>
      <c r="BF1010" s="61"/>
      <c r="BG1010" s="46"/>
      <c r="BH1010" s="46"/>
      <c r="BI1010" s="46"/>
      <c r="BJ1010" s="46"/>
      <c r="BK1010" s="46"/>
      <c r="BL1010" s="46"/>
      <c r="CF1010" s="60"/>
      <c r="CI1010" s="91"/>
      <c r="CJ1010" s="47"/>
      <c r="CK1010" s="34"/>
      <c r="CL1010" s="63"/>
      <c r="DV1010" s="64"/>
    </row>
    <row r="1011" spans="2:126" s="135" customFormat="1">
      <c r="B1011" s="75"/>
      <c r="C1011" s="75"/>
      <c r="D1011" s="75"/>
      <c r="E1011" s="75"/>
      <c r="F1011" s="75"/>
      <c r="G1011" s="75"/>
      <c r="J1011" s="200"/>
      <c r="K1011" s="200"/>
      <c r="L1011" s="62"/>
      <c r="M1011" s="62"/>
      <c r="N1011" s="62"/>
      <c r="O1011" s="62"/>
      <c r="P1011" s="62"/>
      <c r="Q1011" s="62"/>
      <c r="R1011" s="62"/>
      <c r="S1011" s="62"/>
      <c r="T1011" s="62"/>
      <c r="U1011" s="209"/>
      <c r="V1011" s="209"/>
      <c r="W1011" s="209"/>
      <c r="X1011" s="209"/>
      <c r="Y1011" s="209"/>
      <c r="Z1011" s="209"/>
      <c r="AA1011" s="209"/>
      <c r="AB1011" s="86"/>
      <c r="AC1011" s="86"/>
      <c r="AD1011" s="86"/>
      <c r="AE1011" s="86"/>
      <c r="AF1011" s="86"/>
      <c r="AG1011" s="62"/>
      <c r="AH1011" s="89"/>
      <c r="AI1011" s="89"/>
      <c r="AJ1011" s="89"/>
      <c r="AK1011" s="62"/>
      <c r="AL1011" s="86"/>
      <c r="AM1011" s="91"/>
      <c r="AN1011" s="89"/>
      <c r="AO1011" s="89"/>
      <c r="AP1011" s="89"/>
      <c r="AQ1011" s="89"/>
      <c r="AR1011" s="91"/>
      <c r="AS1011" s="91"/>
      <c r="AT1011" s="94"/>
      <c r="AU1011" s="91"/>
      <c r="AV1011" s="91"/>
      <c r="AW1011" s="123"/>
      <c r="AX1011" s="62"/>
      <c r="AY1011" s="62"/>
      <c r="AZ1011" s="89"/>
      <c r="BA1011" s="89"/>
      <c r="BB1011" s="124"/>
      <c r="BC1011" s="62"/>
      <c r="BD1011" s="62"/>
      <c r="BE1011" s="61"/>
      <c r="BF1011" s="61"/>
      <c r="BG1011" s="46"/>
      <c r="BH1011" s="46"/>
      <c r="BI1011" s="46"/>
      <c r="BJ1011" s="46"/>
      <c r="BK1011" s="46"/>
      <c r="BL1011" s="46"/>
      <c r="CF1011" s="60"/>
      <c r="CI1011" s="91"/>
      <c r="CJ1011" s="47"/>
      <c r="CK1011" s="34"/>
      <c r="CL1011" s="63"/>
      <c r="DV1011" s="64"/>
    </row>
    <row r="1012" spans="2:126" s="135" customFormat="1">
      <c r="B1012" s="75"/>
      <c r="C1012" s="75"/>
      <c r="D1012" s="75"/>
      <c r="E1012" s="75"/>
      <c r="F1012" s="75"/>
      <c r="G1012" s="75"/>
      <c r="J1012" s="200"/>
      <c r="K1012" s="200"/>
      <c r="L1012" s="62"/>
      <c r="M1012" s="62"/>
      <c r="N1012" s="62"/>
      <c r="O1012" s="62"/>
      <c r="P1012" s="62"/>
      <c r="Q1012" s="62"/>
      <c r="R1012" s="62"/>
      <c r="S1012" s="62"/>
      <c r="T1012" s="62"/>
      <c r="U1012" s="209"/>
      <c r="V1012" s="209"/>
      <c r="W1012" s="209"/>
      <c r="X1012" s="209"/>
      <c r="Y1012" s="209"/>
      <c r="Z1012" s="209"/>
      <c r="AA1012" s="209"/>
      <c r="AB1012" s="86"/>
      <c r="AC1012" s="86"/>
      <c r="AD1012" s="86"/>
      <c r="AE1012" s="86"/>
      <c r="AF1012" s="86"/>
      <c r="AG1012" s="62"/>
      <c r="AH1012" s="89"/>
      <c r="AI1012" s="89"/>
      <c r="AJ1012" s="89"/>
      <c r="AK1012" s="62"/>
      <c r="AL1012" s="86"/>
      <c r="AM1012" s="91"/>
      <c r="AN1012" s="89"/>
      <c r="AO1012" s="89"/>
      <c r="AP1012" s="89"/>
      <c r="AQ1012" s="89"/>
      <c r="AR1012" s="91"/>
      <c r="AS1012" s="91"/>
      <c r="AT1012" s="94"/>
      <c r="AU1012" s="91"/>
      <c r="AV1012" s="91"/>
      <c r="AW1012" s="123"/>
      <c r="AX1012" s="62"/>
      <c r="AY1012" s="62"/>
      <c r="AZ1012" s="89"/>
      <c r="BA1012" s="89"/>
      <c r="BB1012" s="124"/>
      <c r="BC1012" s="62"/>
      <c r="BD1012" s="62"/>
      <c r="BE1012" s="61"/>
      <c r="BF1012" s="61"/>
      <c r="BG1012" s="46"/>
      <c r="BH1012" s="46"/>
      <c r="BI1012" s="46"/>
      <c r="BJ1012" s="46"/>
      <c r="BK1012" s="46"/>
      <c r="BL1012" s="46"/>
      <c r="CF1012" s="60"/>
      <c r="CI1012" s="91"/>
      <c r="CJ1012" s="47"/>
      <c r="CK1012" s="34"/>
      <c r="CL1012" s="63"/>
      <c r="DV1012" s="64"/>
    </row>
    <row r="1013" spans="2:126" s="135" customFormat="1">
      <c r="B1013" s="75"/>
      <c r="C1013" s="75"/>
      <c r="D1013" s="75"/>
      <c r="E1013" s="75"/>
      <c r="F1013" s="75"/>
      <c r="G1013" s="75"/>
      <c r="J1013" s="200"/>
      <c r="K1013" s="200"/>
      <c r="L1013" s="62"/>
      <c r="M1013" s="62"/>
      <c r="N1013" s="62"/>
      <c r="O1013" s="62"/>
      <c r="P1013" s="62"/>
      <c r="Q1013" s="62"/>
      <c r="R1013" s="62"/>
      <c r="S1013" s="62"/>
      <c r="T1013" s="62"/>
      <c r="U1013" s="209"/>
      <c r="V1013" s="209"/>
      <c r="W1013" s="209"/>
      <c r="X1013" s="209"/>
      <c r="Y1013" s="209"/>
      <c r="Z1013" s="209"/>
      <c r="AA1013" s="209"/>
      <c r="AB1013" s="86"/>
      <c r="AC1013" s="86"/>
      <c r="AD1013" s="86"/>
      <c r="AE1013" s="86"/>
      <c r="AF1013" s="86"/>
      <c r="AG1013" s="62"/>
      <c r="AH1013" s="89"/>
      <c r="AI1013" s="89"/>
      <c r="AJ1013" s="89"/>
      <c r="AK1013" s="62"/>
      <c r="AL1013" s="86"/>
      <c r="AM1013" s="91"/>
      <c r="AN1013" s="89"/>
      <c r="AO1013" s="89"/>
      <c r="AP1013" s="89"/>
      <c r="AQ1013" s="89"/>
      <c r="AR1013" s="91"/>
      <c r="AS1013" s="91"/>
      <c r="AT1013" s="94"/>
      <c r="AU1013" s="91"/>
      <c r="AV1013" s="91"/>
      <c r="AW1013" s="123"/>
      <c r="AX1013" s="62"/>
      <c r="AY1013" s="62"/>
      <c r="AZ1013" s="89"/>
      <c r="BA1013" s="89"/>
      <c r="BB1013" s="124"/>
      <c r="BC1013" s="62"/>
      <c r="BD1013" s="62"/>
      <c r="BE1013" s="61"/>
      <c r="BF1013" s="61"/>
      <c r="BG1013" s="46"/>
      <c r="BH1013" s="46"/>
      <c r="BI1013" s="46"/>
      <c r="BJ1013" s="46"/>
      <c r="BK1013" s="46"/>
      <c r="BL1013" s="46"/>
      <c r="CF1013" s="60"/>
      <c r="CI1013" s="91"/>
      <c r="CJ1013" s="47"/>
      <c r="CK1013" s="34"/>
      <c r="CL1013" s="63"/>
      <c r="DV1013" s="64"/>
    </row>
    <row r="1014" spans="2:126" s="135" customFormat="1">
      <c r="B1014" s="75"/>
      <c r="C1014" s="75"/>
      <c r="D1014" s="75"/>
      <c r="E1014" s="75"/>
      <c r="F1014" s="75"/>
      <c r="G1014" s="75"/>
      <c r="J1014" s="200"/>
      <c r="K1014" s="200"/>
      <c r="L1014" s="62"/>
      <c r="M1014" s="62"/>
      <c r="N1014" s="62"/>
      <c r="O1014" s="62"/>
      <c r="P1014" s="62"/>
      <c r="Q1014" s="62"/>
      <c r="R1014" s="62"/>
      <c r="S1014" s="62"/>
      <c r="T1014" s="62"/>
      <c r="U1014" s="209"/>
      <c r="V1014" s="209"/>
      <c r="W1014" s="209"/>
      <c r="X1014" s="209"/>
      <c r="Y1014" s="209"/>
      <c r="Z1014" s="209"/>
      <c r="AA1014" s="209"/>
      <c r="AB1014" s="86"/>
      <c r="AC1014" s="86"/>
      <c r="AD1014" s="86"/>
      <c r="AE1014" s="86"/>
      <c r="AF1014" s="86"/>
      <c r="AG1014" s="62"/>
      <c r="AH1014" s="89"/>
      <c r="AI1014" s="89"/>
      <c r="AJ1014" s="89"/>
      <c r="AK1014" s="62"/>
      <c r="AL1014" s="86"/>
      <c r="AM1014" s="91"/>
      <c r="AN1014" s="89"/>
      <c r="AO1014" s="89"/>
      <c r="AP1014" s="89"/>
      <c r="AQ1014" s="89"/>
      <c r="AR1014" s="91"/>
      <c r="AS1014" s="91"/>
      <c r="AT1014" s="94"/>
      <c r="AU1014" s="91"/>
      <c r="AV1014" s="91"/>
      <c r="AW1014" s="123"/>
      <c r="AX1014" s="62"/>
      <c r="AY1014" s="62"/>
      <c r="AZ1014" s="89"/>
      <c r="BA1014" s="89"/>
      <c r="BB1014" s="124"/>
      <c r="BC1014" s="62"/>
      <c r="BD1014" s="62"/>
      <c r="BE1014" s="61"/>
      <c r="BF1014" s="61"/>
      <c r="BG1014" s="46"/>
      <c r="BH1014" s="46"/>
      <c r="BI1014" s="46"/>
      <c r="BJ1014" s="46"/>
      <c r="BK1014" s="46"/>
      <c r="BL1014" s="46"/>
      <c r="CF1014" s="60"/>
      <c r="CI1014" s="91"/>
      <c r="CJ1014" s="47"/>
      <c r="CK1014" s="34"/>
      <c r="CL1014" s="63"/>
      <c r="DV1014" s="64"/>
    </row>
    <row r="1015" spans="2:126" s="135" customFormat="1">
      <c r="J1015" s="200"/>
      <c r="K1015" s="200"/>
      <c r="L1015" s="62"/>
      <c r="M1015" s="62"/>
      <c r="N1015" s="62"/>
      <c r="O1015" s="62"/>
      <c r="P1015" s="62"/>
      <c r="Q1015" s="62"/>
      <c r="R1015" s="62"/>
      <c r="S1015" s="62"/>
      <c r="T1015" s="62"/>
      <c r="U1015" s="209"/>
      <c r="V1015" s="209"/>
      <c r="W1015" s="209"/>
      <c r="X1015" s="209"/>
      <c r="Y1015" s="209"/>
      <c r="Z1015" s="209"/>
      <c r="AA1015" s="209"/>
      <c r="AB1015" s="86"/>
      <c r="AC1015" s="86"/>
      <c r="AD1015" s="86"/>
      <c r="AE1015" s="86"/>
      <c r="AF1015" s="86"/>
      <c r="AG1015" s="62"/>
      <c r="AH1015" s="86"/>
      <c r="AI1015" s="86"/>
      <c r="AJ1015" s="86"/>
      <c r="AK1015" s="62"/>
      <c r="AL1015" s="86"/>
      <c r="AM1015" s="91"/>
      <c r="AN1015" s="89"/>
      <c r="AO1015" s="89"/>
      <c r="AP1015" s="89"/>
      <c r="AQ1015" s="89"/>
      <c r="AR1015" s="91"/>
      <c r="AS1015" s="91"/>
      <c r="AT1015" s="91"/>
      <c r="AU1015" s="91"/>
      <c r="AV1015" s="91"/>
      <c r="AW1015" s="122"/>
      <c r="AX1015" s="62"/>
      <c r="AY1015" s="62"/>
      <c r="AZ1015" s="62"/>
      <c r="BA1015" s="62"/>
      <c r="BB1015" s="62"/>
      <c r="BC1015" s="62"/>
      <c r="BD1015" s="62"/>
      <c r="BE1015" s="61"/>
      <c r="BF1015" s="61"/>
      <c r="BG1015" s="61"/>
      <c r="BH1015" s="44"/>
      <c r="BI1015" s="44"/>
      <c r="BJ1015" s="44"/>
      <c r="BK1015" s="44"/>
      <c r="BL1015" s="44"/>
      <c r="CI1015" s="62"/>
      <c r="CJ1015" s="62"/>
      <c r="CL1015" s="62"/>
    </row>
    <row r="1016" spans="2:126" s="135" customFormat="1">
      <c r="B1016" s="75"/>
      <c r="C1016" s="75"/>
      <c r="D1016" s="75"/>
      <c r="E1016" s="75"/>
      <c r="F1016" s="75"/>
      <c r="G1016" s="75"/>
      <c r="I1016" s="45"/>
      <c r="J1016" s="201"/>
      <c r="K1016" s="201"/>
      <c r="L1016" s="62"/>
      <c r="M1016" s="62"/>
      <c r="N1016" s="62"/>
      <c r="O1016" s="62"/>
      <c r="P1016" s="62"/>
      <c r="Q1016" s="62"/>
      <c r="R1016" s="62"/>
      <c r="S1016" s="62"/>
      <c r="T1016" s="62"/>
      <c r="U1016" s="209"/>
      <c r="V1016" s="209"/>
      <c r="W1016" s="209"/>
      <c r="X1016" s="209"/>
      <c r="Y1016" s="209"/>
      <c r="Z1016" s="209"/>
      <c r="AA1016" s="209"/>
      <c r="AB1016" s="86"/>
      <c r="AC1016" s="86"/>
      <c r="AD1016" s="86"/>
      <c r="AE1016" s="86"/>
      <c r="AF1016" s="86"/>
      <c r="AG1016" s="62"/>
      <c r="AH1016" s="89"/>
      <c r="AI1016" s="89"/>
      <c r="AJ1016" s="89"/>
      <c r="AK1016" s="62"/>
      <c r="AL1016" s="86"/>
      <c r="AM1016" s="91"/>
      <c r="AN1016" s="89"/>
      <c r="AO1016" s="89"/>
      <c r="AP1016" s="89"/>
      <c r="AQ1016" s="89"/>
      <c r="AR1016" s="91"/>
      <c r="AS1016" s="91"/>
      <c r="AT1016" s="94"/>
      <c r="AU1016" s="91"/>
      <c r="AV1016" s="91"/>
      <c r="AW1016" s="123"/>
      <c r="AX1016" s="62"/>
      <c r="AY1016" s="62"/>
      <c r="AZ1016" s="89"/>
      <c r="BA1016" s="89"/>
      <c r="BB1016" s="124"/>
      <c r="BC1016" s="62"/>
      <c r="BD1016" s="62"/>
      <c r="BE1016" s="61"/>
      <c r="BF1016" s="61"/>
      <c r="BG1016" s="46"/>
      <c r="BH1016" s="46"/>
      <c r="BI1016" s="46"/>
      <c r="BJ1016" s="46"/>
      <c r="BK1016" s="46"/>
      <c r="BL1016" s="46"/>
      <c r="CF1016" s="60"/>
      <c r="CI1016" s="91"/>
      <c r="CJ1016" s="47"/>
      <c r="CK1016" s="34"/>
      <c r="CL1016" s="63"/>
      <c r="DV1016" s="64"/>
    </row>
    <row r="1017" spans="2:126" s="135" customFormat="1">
      <c r="B1017" s="75"/>
      <c r="C1017" s="75"/>
      <c r="D1017" s="75"/>
      <c r="E1017" s="75"/>
      <c r="F1017" s="75"/>
      <c r="G1017" s="75"/>
      <c r="I1017" s="45"/>
      <c r="J1017" s="201"/>
      <c r="K1017" s="201"/>
      <c r="L1017" s="62"/>
      <c r="M1017" s="62"/>
      <c r="N1017" s="62"/>
      <c r="O1017" s="62"/>
      <c r="P1017" s="62"/>
      <c r="Q1017" s="62"/>
      <c r="R1017" s="62"/>
      <c r="S1017" s="62"/>
      <c r="T1017" s="62"/>
      <c r="U1017" s="209"/>
      <c r="V1017" s="209"/>
      <c r="W1017" s="209"/>
      <c r="X1017" s="209"/>
      <c r="Y1017" s="209"/>
      <c r="Z1017" s="209"/>
      <c r="AA1017" s="209"/>
      <c r="AB1017" s="86"/>
      <c r="AC1017" s="86"/>
      <c r="AD1017" s="86"/>
      <c r="AE1017" s="86"/>
      <c r="AF1017" s="86"/>
      <c r="AG1017" s="62"/>
      <c r="AH1017" s="89"/>
      <c r="AI1017" s="89"/>
      <c r="AJ1017" s="89"/>
      <c r="AK1017" s="62"/>
      <c r="AL1017" s="86"/>
      <c r="AM1017" s="91"/>
      <c r="AN1017" s="89"/>
      <c r="AO1017" s="89"/>
      <c r="AP1017" s="89"/>
      <c r="AQ1017" s="89"/>
      <c r="AR1017" s="91"/>
      <c r="AS1017" s="91"/>
      <c r="AT1017" s="94"/>
      <c r="AU1017" s="91"/>
      <c r="AV1017" s="91"/>
      <c r="AW1017" s="123"/>
      <c r="AX1017" s="62"/>
      <c r="AY1017" s="62"/>
      <c r="AZ1017" s="89"/>
      <c r="BA1017" s="89"/>
      <c r="BB1017" s="124"/>
      <c r="BC1017" s="62"/>
      <c r="BD1017" s="62"/>
      <c r="BE1017" s="61"/>
      <c r="BF1017" s="61"/>
      <c r="BG1017" s="46"/>
      <c r="BH1017" s="46"/>
      <c r="BI1017" s="46"/>
      <c r="BJ1017" s="46"/>
      <c r="BK1017" s="46"/>
      <c r="BL1017" s="46"/>
      <c r="CF1017" s="60"/>
      <c r="CI1017" s="91"/>
      <c r="CJ1017" s="47"/>
      <c r="CK1017" s="34"/>
      <c r="CL1017" s="63"/>
      <c r="DV1017" s="64"/>
    </row>
    <row r="1018" spans="2:126" s="135" customFormat="1">
      <c r="B1018" s="75"/>
      <c r="C1018" s="75"/>
      <c r="D1018" s="75"/>
      <c r="E1018" s="75"/>
      <c r="F1018" s="75"/>
      <c r="G1018" s="75"/>
      <c r="J1018" s="200"/>
      <c r="K1018" s="200"/>
      <c r="L1018" s="62"/>
      <c r="M1018" s="62"/>
      <c r="N1018" s="62"/>
      <c r="O1018" s="62"/>
      <c r="P1018" s="62"/>
      <c r="Q1018" s="62"/>
      <c r="R1018" s="62"/>
      <c r="S1018" s="62"/>
      <c r="T1018" s="62"/>
      <c r="U1018" s="209"/>
      <c r="V1018" s="209"/>
      <c r="W1018" s="209"/>
      <c r="X1018" s="209"/>
      <c r="Y1018" s="209"/>
      <c r="Z1018" s="209"/>
      <c r="AA1018" s="209"/>
      <c r="AB1018" s="86"/>
      <c r="AC1018" s="86"/>
      <c r="AD1018" s="86"/>
      <c r="AE1018" s="86"/>
      <c r="AF1018" s="86"/>
      <c r="AG1018" s="62"/>
      <c r="AH1018" s="89"/>
      <c r="AI1018" s="89"/>
      <c r="AJ1018" s="89"/>
      <c r="AK1018" s="62"/>
      <c r="AL1018" s="86"/>
      <c r="AM1018" s="91"/>
      <c r="AN1018" s="89"/>
      <c r="AO1018" s="89"/>
      <c r="AP1018" s="89"/>
      <c r="AQ1018" s="89"/>
      <c r="AR1018" s="91"/>
      <c r="AS1018" s="91"/>
      <c r="AT1018" s="94"/>
      <c r="AU1018" s="91"/>
      <c r="AV1018" s="91"/>
      <c r="AW1018" s="123"/>
      <c r="AX1018" s="62"/>
      <c r="AY1018" s="62"/>
      <c r="AZ1018" s="89"/>
      <c r="BA1018" s="89"/>
      <c r="BB1018" s="124"/>
      <c r="BC1018" s="62"/>
      <c r="BD1018" s="62"/>
      <c r="BE1018" s="61"/>
      <c r="BF1018" s="61"/>
      <c r="BG1018" s="46"/>
      <c r="BH1018" s="46"/>
      <c r="BI1018" s="46"/>
      <c r="BJ1018" s="46"/>
      <c r="BK1018" s="46"/>
      <c r="BL1018" s="46"/>
      <c r="CF1018" s="60"/>
      <c r="CI1018" s="91"/>
      <c r="CJ1018" s="47"/>
      <c r="CK1018" s="34"/>
      <c r="CL1018" s="63"/>
      <c r="DV1018" s="64"/>
    </row>
    <row r="1019" spans="2:126" s="135" customFormat="1">
      <c r="B1019" s="75"/>
      <c r="C1019" s="75"/>
      <c r="D1019" s="75"/>
      <c r="E1019" s="75"/>
      <c r="F1019" s="75"/>
      <c r="G1019" s="75"/>
      <c r="I1019" s="45"/>
      <c r="J1019" s="201"/>
      <c r="K1019" s="201"/>
      <c r="L1019" s="62"/>
      <c r="M1019" s="62"/>
      <c r="N1019" s="62"/>
      <c r="O1019" s="62"/>
      <c r="P1019" s="62"/>
      <c r="Q1019" s="62"/>
      <c r="R1019" s="62"/>
      <c r="S1019" s="62"/>
      <c r="T1019" s="62"/>
      <c r="U1019" s="209"/>
      <c r="V1019" s="209"/>
      <c r="W1019" s="209"/>
      <c r="X1019" s="209"/>
      <c r="Y1019" s="209"/>
      <c r="Z1019" s="209"/>
      <c r="AA1019" s="209"/>
      <c r="AB1019" s="86"/>
      <c r="AC1019" s="86"/>
      <c r="AD1019" s="86"/>
      <c r="AE1019" s="86"/>
      <c r="AF1019" s="86"/>
      <c r="AG1019" s="62"/>
      <c r="AH1019" s="89"/>
      <c r="AI1019" s="89"/>
      <c r="AJ1019" s="89"/>
      <c r="AK1019" s="62"/>
      <c r="AL1019" s="86"/>
      <c r="AM1019" s="91"/>
      <c r="AN1019" s="89"/>
      <c r="AO1019" s="89"/>
      <c r="AP1019" s="89"/>
      <c r="AQ1019" s="89"/>
      <c r="AR1019" s="91"/>
      <c r="AS1019" s="91"/>
      <c r="AT1019" s="94"/>
      <c r="AU1019" s="91"/>
      <c r="AV1019" s="91"/>
      <c r="AW1019" s="123"/>
      <c r="AX1019" s="62"/>
      <c r="AY1019" s="62"/>
      <c r="AZ1019" s="89"/>
      <c r="BA1019" s="89"/>
      <c r="BB1019" s="124"/>
      <c r="BC1019" s="62"/>
      <c r="BD1019" s="62"/>
      <c r="BE1019" s="61"/>
      <c r="BF1019" s="61"/>
      <c r="BG1019" s="46"/>
      <c r="BH1019" s="46"/>
      <c r="BI1019" s="46"/>
      <c r="BJ1019" s="46"/>
      <c r="BK1019" s="46"/>
      <c r="BL1019" s="46"/>
      <c r="CF1019" s="60"/>
      <c r="CI1019" s="91"/>
      <c r="CJ1019" s="47"/>
      <c r="CK1019" s="34"/>
      <c r="CL1019" s="63"/>
      <c r="DV1019" s="64"/>
    </row>
    <row r="1020" spans="2:126" s="135" customFormat="1">
      <c r="B1020" s="75"/>
      <c r="C1020" s="75"/>
      <c r="D1020" s="75"/>
      <c r="E1020" s="75"/>
      <c r="F1020" s="75"/>
      <c r="G1020" s="75"/>
      <c r="J1020" s="200"/>
      <c r="K1020" s="200"/>
      <c r="L1020" s="62"/>
      <c r="M1020" s="62"/>
      <c r="N1020" s="62"/>
      <c r="O1020" s="62"/>
      <c r="P1020" s="62"/>
      <c r="Q1020" s="62"/>
      <c r="R1020" s="62"/>
      <c r="S1020" s="62"/>
      <c r="T1020" s="62"/>
      <c r="U1020" s="209"/>
      <c r="V1020" s="209"/>
      <c r="W1020" s="209"/>
      <c r="X1020" s="209"/>
      <c r="Y1020" s="209"/>
      <c r="Z1020" s="209"/>
      <c r="AA1020" s="209"/>
      <c r="AB1020" s="86"/>
      <c r="AC1020" s="86"/>
      <c r="AD1020" s="86"/>
      <c r="AE1020" s="86"/>
      <c r="AF1020" s="86"/>
      <c r="AG1020" s="62"/>
      <c r="AH1020" s="89"/>
      <c r="AI1020" s="89"/>
      <c r="AJ1020" s="89"/>
      <c r="AK1020" s="62"/>
      <c r="AL1020" s="86"/>
      <c r="AM1020" s="91"/>
      <c r="AN1020" s="89"/>
      <c r="AO1020" s="89"/>
      <c r="AP1020" s="89"/>
      <c r="AQ1020" s="89"/>
      <c r="AR1020" s="91"/>
      <c r="AS1020" s="91"/>
      <c r="AT1020" s="94"/>
      <c r="AU1020" s="91"/>
      <c r="AV1020" s="91"/>
      <c r="AW1020" s="123"/>
      <c r="AX1020" s="62"/>
      <c r="AY1020" s="62"/>
      <c r="AZ1020" s="89"/>
      <c r="BA1020" s="89"/>
      <c r="BB1020" s="124"/>
      <c r="BC1020" s="62"/>
      <c r="BD1020" s="62"/>
      <c r="BE1020" s="61"/>
      <c r="BF1020" s="61"/>
      <c r="BG1020" s="46"/>
      <c r="BH1020" s="46"/>
      <c r="BI1020" s="46"/>
      <c r="BJ1020" s="46"/>
      <c r="BK1020" s="46"/>
      <c r="BL1020" s="46"/>
      <c r="CF1020" s="60"/>
      <c r="CI1020" s="91"/>
      <c r="CJ1020" s="47"/>
      <c r="CK1020" s="34"/>
      <c r="CL1020" s="63"/>
      <c r="DV1020" s="64"/>
    </row>
    <row r="1021" spans="2:126" s="135" customFormat="1">
      <c r="B1021" s="75"/>
      <c r="C1021" s="75"/>
      <c r="D1021" s="75"/>
      <c r="E1021" s="75"/>
      <c r="F1021" s="75"/>
      <c r="G1021" s="75"/>
      <c r="I1021" s="45"/>
      <c r="J1021" s="201"/>
      <c r="K1021" s="201"/>
      <c r="L1021" s="62"/>
      <c r="M1021" s="62"/>
      <c r="N1021" s="62"/>
      <c r="O1021" s="62"/>
      <c r="P1021" s="62"/>
      <c r="Q1021" s="62"/>
      <c r="R1021" s="62"/>
      <c r="S1021" s="62"/>
      <c r="T1021" s="62"/>
      <c r="U1021" s="209"/>
      <c r="V1021" s="209"/>
      <c r="W1021" s="209"/>
      <c r="X1021" s="209"/>
      <c r="Y1021" s="209"/>
      <c r="Z1021" s="209"/>
      <c r="AA1021" s="209"/>
      <c r="AB1021" s="86"/>
      <c r="AC1021" s="86"/>
      <c r="AD1021" s="86"/>
      <c r="AE1021" s="86"/>
      <c r="AF1021" s="86"/>
      <c r="AG1021" s="62"/>
      <c r="AH1021" s="89"/>
      <c r="AI1021" s="89"/>
      <c r="AJ1021" s="89"/>
      <c r="AK1021" s="62"/>
      <c r="AL1021" s="86"/>
      <c r="AM1021" s="91"/>
      <c r="AN1021" s="89"/>
      <c r="AO1021" s="89"/>
      <c r="AP1021" s="89"/>
      <c r="AQ1021" s="89"/>
      <c r="AR1021" s="91"/>
      <c r="AS1021" s="91"/>
      <c r="AT1021" s="94"/>
      <c r="AU1021" s="91"/>
      <c r="AV1021" s="91"/>
      <c r="AW1021" s="123"/>
      <c r="AX1021" s="62"/>
      <c r="AY1021" s="62"/>
      <c r="AZ1021" s="89"/>
      <c r="BA1021" s="89"/>
      <c r="BB1021" s="124"/>
      <c r="BC1021" s="62"/>
      <c r="BD1021" s="62"/>
      <c r="BE1021" s="61"/>
      <c r="BF1021" s="61"/>
      <c r="BG1021" s="46"/>
      <c r="BH1021" s="46"/>
      <c r="BI1021" s="46"/>
      <c r="BJ1021" s="46"/>
      <c r="BK1021" s="46"/>
      <c r="BL1021" s="46"/>
      <c r="CF1021" s="60"/>
      <c r="CI1021" s="91"/>
      <c r="CJ1021" s="47"/>
      <c r="CK1021" s="34"/>
      <c r="CL1021" s="63"/>
      <c r="DV1021" s="64"/>
    </row>
    <row r="1022" spans="2:126" s="135" customFormat="1">
      <c r="B1022" s="75"/>
      <c r="C1022" s="75"/>
      <c r="D1022" s="75"/>
      <c r="E1022" s="75"/>
      <c r="F1022" s="75"/>
      <c r="G1022" s="75"/>
      <c r="J1022" s="200"/>
      <c r="K1022" s="200"/>
      <c r="L1022" s="62"/>
      <c r="M1022" s="62"/>
      <c r="N1022" s="62"/>
      <c r="O1022" s="62"/>
      <c r="P1022" s="62"/>
      <c r="Q1022" s="62"/>
      <c r="R1022" s="62"/>
      <c r="S1022" s="62"/>
      <c r="T1022" s="62"/>
      <c r="U1022" s="209"/>
      <c r="V1022" s="209"/>
      <c r="W1022" s="209"/>
      <c r="X1022" s="209"/>
      <c r="Y1022" s="209"/>
      <c r="Z1022" s="209"/>
      <c r="AA1022" s="209"/>
      <c r="AB1022" s="86"/>
      <c r="AC1022" s="86"/>
      <c r="AD1022" s="86"/>
      <c r="AE1022" s="86"/>
      <c r="AF1022" s="86"/>
      <c r="AG1022" s="62"/>
      <c r="AH1022" s="89"/>
      <c r="AI1022" s="89"/>
      <c r="AJ1022" s="89"/>
      <c r="AK1022" s="62"/>
      <c r="AL1022" s="86"/>
      <c r="AM1022" s="91"/>
      <c r="AN1022" s="89"/>
      <c r="AO1022" s="89"/>
      <c r="AP1022" s="89"/>
      <c r="AQ1022" s="89"/>
      <c r="AR1022" s="91"/>
      <c r="AS1022" s="91"/>
      <c r="AT1022" s="94"/>
      <c r="AU1022" s="91"/>
      <c r="AV1022" s="91"/>
      <c r="AW1022" s="123"/>
      <c r="AX1022" s="62"/>
      <c r="AY1022" s="62"/>
      <c r="AZ1022" s="89"/>
      <c r="BA1022" s="89"/>
      <c r="BB1022" s="124"/>
      <c r="BC1022" s="62"/>
      <c r="BD1022" s="62"/>
      <c r="BE1022" s="61"/>
      <c r="BF1022" s="61"/>
      <c r="BG1022" s="46"/>
      <c r="BH1022" s="46"/>
      <c r="BI1022" s="46"/>
      <c r="BJ1022" s="46"/>
      <c r="BK1022" s="46"/>
      <c r="BL1022" s="46"/>
      <c r="CF1022" s="60"/>
      <c r="CI1022" s="91"/>
      <c r="CJ1022" s="47"/>
      <c r="CK1022" s="34"/>
      <c r="CL1022" s="63"/>
      <c r="DV1022" s="64"/>
    </row>
    <row r="1023" spans="2:126" s="135" customFormat="1">
      <c r="B1023" s="75"/>
      <c r="C1023" s="75"/>
      <c r="D1023" s="75"/>
      <c r="E1023" s="75"/>
      <c r="F1023" s="75"/>
      <c r="G1023" s="75"/>
      <c r="I1023" s="45"/>
      <c r="J1023" s="201"/>
      <c r="K1023" s="201"/>
      <c r="L1023" s="62"/>
      <c r="M1023" s="62"/>
      <c r="N1023" s="62"/>
      <c r="O1023" s="62"/>
      <c r="P1023" s="62"/>
      <c r="Q1023" s="62"/>
      <c r="R1023" s="62"/>
      <c r="S1023" s="62"/>
      <c r="T1023" s="62"/>
      <c r="U1023" s="209"/>
      <c r="V1023" s="209"/>
      <c r="W1023" s="209"/>
      <c r="X1023" s="209"/>
      <c r="Y1023" s="209"/>
      <c r="Z1023" s="209"/>
      <c r="AA1023" s="209"/>
      <c r="AB1023" s="86"/>
      <c r="AC1023" s="86"/>
      <c r="AD1023" s="86"/>
      <c r="AE1023" s="86"/>
      <c r="AF1023" s="86"/>
      <c r="AG1023" s="62"/>
      <c r="AH1023" s="89"/>
      <c r="AI1023" s="89"/>
      <c r="AJ1023" s="89"/>
      <c r="AK1023" s="62"/>
      <c r="AL1023" s="86"/>
      <c r="AM1023" s="91"/>
      <c r="AN1023" s="89"/>
      <c r="AO1023" s="89"/>
      <c r="AP1023" s="89"/>
      <c r="AQ1023" s="89"/>
      <c r="AR1023" s="91"/>
      <c r="AS1023" s="91"/>
      <c r="AT1023" s="94"/>
      <c r="AU1023" s="91"/>
      <c r="AV1023" s="91"/>
      <c r="AW1023" s="123"/>
      <c r="AX1023" s="62"/>
      <c r="AY1023" s="62"/>
      <c r="AZ1023" s="89"/>
      <c r="BA1023" s="89"/>
      <c r="BB1023" s="124"/>
      <c r="BC1023" s="62"/>
      <c r="BD1023" s="62"/>
      <c r="BE1023" s="61"/>
      <c r="BF1023" s="61"/>
      <c r="BG1023" s="46"/>
      <c r="BH1023" s="46"/>
      <c r="BI1023" s="46"/>
      <c r="BJ1023" s="46"/>
      <c r="BK1023" s="46"/>
      <c r="BL1023" s="46"/>
      <c r="CF1023" s="60"/>
      <c r="CI1023" s="91"/>
      <c r="CJ1023" s="47"/>
      <c r="CK1023" s="34"/>
      <c r="CL1023" s="63"/>
      <c r="DV1023" s="64"/>
    </row>
    <row r="1024" spans="2:126" s="135" customFormat="1">
      <c r="B1024" s="75"/>
      <c r="C1024" s="75"/>
      <c r="D1024" s="75"/>
      <c r="E1024" s="75"/>
      <c r="F1024" s="75"/>
      <c r="G1024" s="75"/>
      <c r="J1024" s="200"/>
      <c r="K1024" s="200"/>
      <c r="L1024" s="62"/>
      <c r="M1024" s="62"/>
      <c r="N1024" s="62"/>
      <c r="O1024" s="62"/>
      <c r="P1024" s="62"/>
      <c r="Q1024" s="62"/>
      <c r="R1024" s="62"/>
      <c r="S1024" s="62"/>
      <c r="T1024" s="62"/>
      <c r="U1024" s="209"/>
      <c r="V1024" s="209"/>
      <c r="W1024" s="209"/>
      <c r="X1024" s="209"/>
      <c r="Y1024" s="209"/>
      <c r="Z1024" s="209"/>
      <c r="AA1024" s="209"/>
      <c r="AB1024" s="86"/>
      <c r="AC1024" s="86"/>
      <c r="AD1024" s="86"/>
      <c r="AE1024" s="86"/>
      <c r="AF1024" s="86"/>
      <c r="AG1024" s="62"/>
      <c r="AH1024" s="89"/>
      <c r="AI1024" s="89"/>
      <c r="AJ1024" s="89"/>
      <c r="AK1024" s="62"/>
      <c r="AL1024" s="86"/>
      <c r="AM1024" s="91"/>
      <c r="AN1024" s="89"/>
      <c r="AO1024" s="89"/>
      <c r="AP1024" s="89"/>
      <c r="AQ1024" s="89"/>
      <c r="AR1024" s="91"/>
      <c r="AS1024" s="91"/>
      <c r="AT1024" s="94"/>
      <c r="AU1024" s="91"/>
      <c r="AV1024" s="91"/>
      <c r="AW1024" s="123"/>
      <c r="AX1024" s="62"/>
      <c r="AY1024" s="62"/>
      <c r="AZ1024" s="89"/>
      <c r="BA1024" s="89"/>
      <c r="BB1024" s="124"/>
      <c r="BC1024" s="62"/>
      <c r="BD1024" s="62"/>
      <c r="BE1024" s="61"/>
      <c r="BF1024" s="61"/>
      <c r="BG1024" s="46"/>
      <c r="BH1024" s="46"/>
      <c r="BI1024" s="46"/>
      <c r="BJ1024" s="46"/>
      <c r="BK1024" s="46"/>
      <c r="BL1024" s="46"/>
      <c r="CF1024" s="60"/>
      <c r="CI1024" s="91"/>
      <c r="CJ1024" s="47"/>
      <c r="CK1024" s="34"/>
      <c r="CL1024" s="63"/>
      <c r="DV1024" s="64"/>
    </row>
    <row r="1025" spans="2:126" s="135" customFormat="1">
      <c r="B1025" s="75"/>
      <c r="C1025" s="75"/>
      <c r="D1025" s="75"/>
      <c r="E1025" s="75"/>
      <c r="F1025" s="75"/>
      <c r="G1025" s="75"/>
      <c r="I1025" s="45"/>
      <c r="J1025" s="201"/>
      <c r="K1025" s="201"/>
      <c r="L1025" s="62"/>
      <c r="M1025" s="62"/>
      <c r="N1025" s="62"/>
      <c r="O1025" s="62"/>
      <c r="P1025" s="62"/>
      <c r="Q1025" s="62"/>
      <c r="R1025" s="62"/>
      <c r="S1025" s="62"/>
      <c r="T1025" s="62"/>
      <c r="U1025" s="209"/>
      <c r="V1025" s="209"/>
      <c r="W1025" s="209"/>
      <c r="X1025" s="209"/>
      <c r="Y1025" s="209"/>
      <c r="Z1025" s="209"/>
      <c r="AA1025" s="209"/>
      <c r="AB1025" s="86"/>
      <c r="AC1025" s="86"/>
      <c r="AD1025" s="86"/>
      <c r="AE1025" s="86"/>
      <c r="AF1025" s="86"/>
      <c r="AG1025" s="62"/>
      <c r="AH1025" s="89"/>
      <c r="AI1025" s="89"/>
      <c r="AJ1025" s="89"/>
      <c r="AK1025" s="62"/>
      <c r="AL1025" s="86"/>
      <c r="AM1025" s="91"/>
      <c r="AN1025" s="89"/>
      <c r="AO1025" s="89"/>
      <c r="AP1025" s="89"/>
      <c r="AQ1025" s="89"/>
      <c r="AR1025" s="91"/>
      <c r="AS1025" s="91"/>
      <c r="AT1025" s="94"/>
      <c r="AU1025" s="91"/>
      <c r="AV1025" s="91"/>
      <c r="AW1025" s="123"/>
      <c r="AX1025" s="62"/>
      <c r="AY1025" s="62"/>
      <c r="AZ1025" s="89"/>
      <c r="BA1025" s="89"/>
      <c r="BB1025" s="124"/>
      <c r="BC1025" s="62"/>
      <c r="BD1025" s="62"/>
      <c r="BE1025" s="61"/>
      <c r="BF1025" s="61"/>
      <c r="BG1025" s="46"/>
      <c r="BH1025" s="46"/>
      <c r="BI1025" s="46"/>
      <c r="BJ1025" s="46"/>
      <c r="BK1025" s="46"/>
      <c r="BL1025" s="46"/>
      <c r="CF1025" s="60"/>
      <c r="CI1025" s="91"/>
      <c r="CJ1025" s="47"/>
      <c r="CK1025" s="34"/>
      <c r="CL1025" s="63"/>
      <c r="DV1025" s="64"/>
    </row>
    <row r="1026" spans="2:126" s="135" customFormat="1">
      <c r="B1026" s="75"/>
      <c r="C1026" s="75"/>
      <c r="D1026" s="75"/>
      <c r="E1026" s="75"/>
      <c r="F1026" s="75"/>
      <c r="G1026" s="75"/>
      <c r="J1026" s="200"/>
      <c r="K1026" s="200"/>
      <c r="L1026" s="62"/>
      <c r="M1026" s="62"/>
      <c r="N1026" s="62"/>
      <c r="O1026" s="62"/>
      <c r="P1026" s="62"/>
      <c r="Q1026" s="62"/>
      <c r="R1026" s="62"/>
      <c r="S1026" s="62"/>
      <c r="T1026" s="62"/>
      <c r="U1026" s="209"/>
      <c r="V1026" s="209"/>
      <c r="W1026" s="209"/>
      <c r="X1026" s="209"/>
      <c r="Y1026" s="209"/>
      <c r="Z1026" s="209"/>
      <c r="AA1026" s="209"/>
      <c r="AB1026" s="86"/>
      <c r="AC1026" s="86"/>
      <c r="AD1026" s="86"/>
      <c r="AE1026" s="86"/>
      <c r="AF1026" s="86"/>
      <c r="AG1026" s="62"/>
      <c r="AH1026" s="89"/>
      <c r="AI1026" s="89"/>
      <c r="AJ1026" s="89"/>
      <c r="AK1026" s="62"/>
      <c r="AL1026" s="86"/>
      <c r="AM1026" s="91"/>
      <c r="AN1026" s="89"/>
      <c r="AO1026" s="89"/>
      <c r="AP1026" s="89"/>
      <c r="AQ1026" s="89"/>
      <c r="AR1026" s="91"/>
      <c r="AS1026" s="91"/>
      <c r="AT1026" s="94"/>
      <c r="AU1026" s="91"/>
      <c r="AV1026" s="91"/>
      <c r="AW1026" s="123"/>
      <c r="AX1026" s="62"/>
      <c r="AY1026" s="62"/>
      <c r="AZ1026" s="89"/>
      <c r="BA1026" s="89"/>
      <c r="BB1026" s="124"/>
      <c r="BC1026" s="62"/>
      <c r="BD1026" s="62"/>
      <c r="BE1026" s="61"/>
      <c r="BF1026" s="61"/>
      <c r="BG1026" s="46"/>
      <c r="BH1026" s="46"/>
      <c r="BI1026" s="46"/>
      <c r="BJ1026" s="46"/>
      <c r="BK1026" s="46"/>
      <c r="BL1026" s="46"/>
      <c r="CF1026" s="60"/>
      <c r="CI1026" s="91"/>
      <c r="CJ1026" s="47"/>
      <c r="CK1026" s="34"/>
      <c r="CL1026" s="63"/>
      <c r="DV1026" s="64"/>
    </row>
    <row r="1027" spans="2:126" s="135" customFormat="1">
      <c r="B1027" s="75"/>
      <c r="C1027" s="75"/>
      <c r="D1027" s="75"/>
      <c r="E1027" s="75"/>
      <c r="F1027" s="75"/>
      <c r="G1027" s="75"/>
      <c r="I1027" s="45"/>
      <c r="J1027" s="201"/>
      <c r="K1027" s="201"/>
      <c r="L1027" s="62"/>
      <c r="M1027" s="62"/>
      <c r="N1027" s="62"/>
      <c r="O1027" s="62"/>
      <c r="P1027" s="62"/>
      <c r="Q1027" s="62"/>
      <c r="R1027" s="62"/>
      <c r="S1027" s="62"/>
      <c r="T1027" s="62"/>
      <c r="U1027" s="209"/>
      <c r="V1027" s="209"/>
      <c r="W1027" s="209"/>
      <c r="X1027" s="209"/>
      <c r="Y1027" s="209"/>
      <c r="Z1027" s="209"/>
      <c r="AA1027" s="209"/>
      <c r="AB1027" s="86"/>
      <c r="AC1027" s="86"/>
      <c r="AD1027" s="86"/>
      <c r="AE1027" s="86"/>
      <c r="AF1027" s="86"/>
      <c r="AG1027" s="62"/>
      <c r="AH1027" s="89"/>
      <c r="AI1027" s="89"/>
      <c r="AJ1027" s="89"/>
      <c r="AK1027" s="62"/>
      <c r="AL1027" s="86"/>
      <c r="AM1027" s="91"/>
      <c r="AN1027" s="89"/>
      <c r="AO1027" s="89"/>
      <c r="AP1027" s="89"/>
      <c r="AQ1027" s="89"/>
      <c r="AR1027" s="91"/>
      <c r="AS1027" s="91"/>
      <c r="AT1027" s="94"/>
      <c r="AU1027" s="91"/>
      <c r="AV1027" s="91"/>
      <c r="AW1027" s="123"/>
      <c r="AX1027" s="62"/>
      <c r="AY1027" s="62"/>
      <c r="AZ1027" s="89"/>
      <c r="BA1027" s="89"/>
      <c r="BB1027" s="124"/>
      <c r="BC1027" s="62"/>
      <c r="BD1027" s="62"/>
      <c r="BE1027" s="61"/>
      <c r="BF1027" s="61"/>
      <c r="BG1027" s="46"/>
      <c r="BH1027" s="46"/>
      <c r="BI1027" s="46"/>
      <c r="BJ1027" s="46"/>
      <c r="BK1027" s="46"/>
      <c r="BL1027" s="46"/>
      <c r="CF1027" s="60"/>
      <c r="CI1027" s="91"/>
      <c r="CJ1027" s="47"/>
      <c r="CK1027" s="34"/>
      <c r="CL1027" s="63"/>
      <c r="DV1027" s="64"/>
    </row>
    <row r="1028" spans="2:126" s="135" customFormat="1">
      <c r="B1028" s="75"/>
      <c r="C1028" s="75"/>
      <c r="D1028" s="75"/>
      <c r="E1028" s="75"/>
      <c r="F1028" s="75"/>
      <c r="G1028" s="75"/>
      <c r="J1028" s="200"/>
      <c r="K1028" s="200"/>
      <c r="L1028" s="62"/>
      <c r="M1028" s="62"/>
      <c r="N1028" s="62"/>
      <c r="O1028" s="62"/>
      <c r="P1028" s="62"/>
      <c r="Q1028" s="62"/>
      <c r="R1028" s="62"/>
      <c r="S1028" s="62"/>
      <c r="T1028" s="62"/>
      <c r="U1028" s="209"/>
      <c r="V1028" s="209"/>
      <c r="W1028" s="209"/>
      <c r="X1028" s="209"/>
      <c r="Y1028" s="209"/>
      <c r="Z1028" s="209"/>
      <c r="AA1028" s="209"/>
      <c r="AB1028" s="86"/>
      <c r="AC1028" s="86"/>
      <c r="AD1028" s="86"/>
      <c r="AE1028" s="86"/>
      <c r="AF1028" s="86"/>
      <c r="AG1028" s="62"/>
      <c r="AH1028" s="89"/>
      <c r="AI1028" s="89"/>
      <c r="AJ1028" s="89"/>
      <c r="AK1028" s="62"/>
      <c r="AL1028" s="86"/>
      <c r="AM1028" s="91"/>
      <c r="AN1028" s="89"/>
      <c r="AO1028" s="89"/>
      <c r="AP1028" s="89"/>
      <c r="AQ1028" s="89"/>
      <c r="AR1028" s="91"/>
      <c r="AS1028" s="91"/>
      <c r="AT1028" s="94"/>
      <c r="AU1028" s="91"/>
      <c r="AV1028" s="91"/>
      <c r="AW1028" s="123"/>
      <c r="AX1028" s="62"/>
      <c r="AY1028" s="62"/>
      <c r="AZ1028" s="89"/>
      <c r="BA1028" s="89"/>
      <c r="BB1028" s="124"/>
      <c r="BC1028" s="62"/>
      <c r="BD1028" s="62"/>
      <c r="BE1028" s="61"/>
      <c r="BF1028" s="61"/>
      <c r="BG1028" s="46"/>
      <c r="BH1028" s="46"/>
      <c r="BI1028" s="46"/>
      <c r="BJ1028" s="46"/>
      <c r="BK1028" s="46"/>
      <c r="BL1028" s="46"/>
      <c r="CF1028" s="60"/>
      <c r="CI1028" s="91"/>
      <c r="CJ1028" s="47"/>
      <c r="CK1028" s="34"/>
      <c r="CL1028" s="63"/>
      <c r="DV1028" s="64"/>
    </row>
    <row r="1029" spans="2:126" s="135" customFormat="1">
      <c r="B1029" s="75"/>
      <c r="C1029" s="75"/>
      <c r="D1029" s="75"/>
      <c r="E1029" s="75"/>
      <c r="F1029" s="75"/>
      <c r="G1029" s="75"/>
      <c r="J1029" s="200"/>
      <c r="K1029" s="200"/>
      <c r="L1029" s="62"/>
      <c r="M1029" s="62"/>
      <c r="N1029" s="62"/>
      <c r="O1029" s="62"/>
      <c r="P1029" s="62"/>
      <c r="Q1029" s="62"/>
      <c r="R1029" s="62"/>
      <c r="S1029" s="62"/>
      <c r="T1029" s="62"/>
      <c r="U1029" s="209"/>
      <c r="V1029" s="209"/>
      <c r="W1029" s="209"/>
      <c r="X1029" s="209"/>
      <c r="Y1029" s="209"/>
      <c r="Z1029" s="209"/>
      <c r="AA1029" s="209"/>
      <c r="AB1029" s="86"/>
      <c r="AC1029" s="86"/>
      <c r="AD1029" s="86"/>
      <c r="AE1029" s="86"/>
      <c r="AF1029" s="86"/>
      <c r="AG1029" s="62"/>
      <c r="AH1029" s="89"/>
      <c r="AI1029" s="89"/>
      <c r="AJ1029" s="89"/>
      <c r="AK1029" s="62"/>
      <c r="AL1029" s="86"/>
      <c r="AM1029" s="91"/>
      <c r="AN1029" s="89"/>
      <c r="AO1029" s="89"/>
      <c r="AP1029" s="89"/>
      <c r="AQ1029" s="89"/>
      <c r="AR1029" s="91"/>
      <c r="AS1029" s="91"/>
      <c r="AT1029" s="94"/>
      <c r="AU1029" s="91"/>
      <c r="AV1029" s="91"/>
      <c r="AW1029" s="123"/>
      <c r="AX1029" s="62"/>
      <c r="AY1029" s="62"/>
      <c r="AZ1029" s="89"/>
      <c r="BA1029" s="89"/>
      <c r="BB1029" s="124"/>
      <c r="BC1029" s="62"/>
      <c r="BD1029" s="62"/>
      <c r="BE1029" s="61"/>
      <c r="BF1029" s="61"/>
      <c r="BG1029" s="46"/>
      <c r="BH1029" s="46"/>
      <c r="BI1029" s="46"/>
      <c r="BJ1029" s="46"/>
      <c r="BK1029" s="46"/>
      <c r="BL1029" s="46"/>
      <c r="CF1029" s="60"/>
      <c r="CI1029" s="91"/>
      <c r="CJ1029" s="47"/>
      <c r="CK1029" s="34"/>
      <c r="CL1029" s="63"/>
      <c r="DV1029" s="64"/>
    </row>
    <row r="1030" spans="2:126" s="135" customFormat="1">
      <c r="B1030" s="75"/>
      <c r="C1030" s="75"/>
      <c r="D1030" s="75"/>
      <c r="E1030" s="75"/>
      <c r="F1030" s="75"/>
      <c r="G1030" s="75"/>
      <c r="J1030" s="200"/>
      <c r="K1030" s="200"/>
      <c r="L1030" s="62"/>
      <c r="M1030" s="62"/>
      <c r="N1030" s="62"/>
      <c r="O1030" s="62"/>
      <c r="P1030" s="62"/>
      <c r="Q1030" s="62"/>
      <c r="R1030" s="62"/>
      <c r="S1030" s="62"/>
      <c r="T1030" s="62"/>
      <c r="U1030" s="209"/>
      <c r="V1030" s="209"/>
      <c r="W1030" s="209"/>
      <c r="X1030" s="209"/>
      <c r="Y1030" s="209"/>
      <c r="Z1030" s="209"/>
      <c r="AA1030" s="209"/>
      <c r="AB1030" s="86"/>
      <c r="AC1030" s="86"/>
      <c r="AD1030" s="86"/>
      <c r="AE1030" s="86"/>
      <c r="AF1030" s="86"/>
      <c r="AG1030" s="62"/>
      <c r="AH1030" s="89"/>
      <c r="AI1030" s="89"/>
      <c r="AJ1030" s="89"/>
      <c r="AK1030" s="62"/>
      <c r="AL1030" s="86"/>
      <c r="AM1030" s="91"/>
      <c r="AN1030" s="89"/>
      <c r="AO1030" s="89"/>
      <c r="AP1030" s="89"/>
      <c r="AQ1030" s="89"/>
      <c r="AR1030" s="91"/>
      <c r="AS1030" s="91"/>
      <c r="AT1030" s="94"/>
      <c r="AU1030" s="91"/>
      <c r="AV1030" s="91"/>
      <c r="AW1030" s="123"/>
      <c r="AX1030" s="62"/>
      <c r="AY1030" s="62"/>
      <c r="AZ1030" s="89"/>
      <c r="BA1030" s="89"/>
      <c r="BB1030" s="124"/>
      <c r="BC1030" s="62"/>
      <c r="BD1030" s="62"/>
      <c r="BE1030" s="61"/>
      <c r="BF1030" s="61"/>
      <c r="BG1030" s="46"/>
      <c r="BH1030" s="46"/>
      <c r="BI1030" s="46"/>
      <c r="BJ1030" s="46"/>
      <c r="BK1030" s="46"/>
      <c r="BL1030" s="46"/>
      <c r="CF1030" s="60"/>
      <c r="CI1030" s="91"/>
      <c r="CJ1030" s="47"/>
      <c r="CK1030" s="34"/>
      <c r="CL1030" s="63"/>
      <c r="DV1030" s="64"/>
    </row>
    <row r="1031" spans="2:126" s="135" customFormat="1">
      <c r="B1031" s="75"/>
      <c r="C1031" s="75"/>
      <c r="D1031" s="75"/>
      <c r="E1031" s="75"/>
      <c r="F1031" s="75"/>
      <c r="G1031" s="75"/>
      <c r="J1031" s="200"/>
      <c r="K1031" s="200"/>
      <c r="L1031" s="62"/>
      <c r="M1031" s="62"/>
      <c r="N1031" s="62"/>
      <c r="O1031" s="62"/>
      <c r="P1031" s="62"/>
      <c r="Q1031" s="62"/>
      <c r="R1031" s="62"/>
      <c r="S1031" s="62"/>
      <c r="T1031" s="62"/>
      <c r="U1031" s="209"/>
      <c r="V1031" s="209"/>
      <c r="W1031" s="209"/>
      <c r="X1031" s="209"/>
      <c r="Y1031" s="209"/>
      <c r="Z1031" s="209"/>
      <c r="AA1031" s="209"/>
      <c r="AB1031" s="86"/>
      <c r="AC1031" s="86"/>
      <c r="AD1031" s="86"/>
      <c r="AE1031" s="86"/>
      <c r="AF1031" s="86"/>
      <c r="AG1031" s="62"/>
      <c r="AH1031" s="89"/>
      <c r="AI1031" s="89"/>
      <c r="AJ1031" s="89"/>
      <c r="AK1031" s="62"/>
      <c r="AL1031" s="86"/>
      <c r="AM1031" s="91"/>
      <c r="AN1031" s="89"/>
      <c r="AO1031" s="89"/>
      <c r="AP1031" s="89"/>
      <c r="AQ1031" s="89"/>
      <c r="AR1031" s="91"/>
      <c r="AS1031" s="91"/>
      <c r="AT1031" s="94"/>
      <c r="AU1031" s="91"/>
      <c r="AV1031" s="91"/>
      <c r="AW1031" s="123"/>
      <c r="AX1031" s="62"/>
      <c r="AY1031" s="62"/>
      <c r="AZ1031" s="89"/>
      <c r="BA1031" s="89"/>
      <c r="BB1031" s="124"/>
      <c r="BC1031" s="62"/>
      <c r="BD1031" s="62"/>
      <c r="BE1031" s="61"/>
      <c r="BF1031" s="61"/>
      <c r="BG1031" s="46"/>
      <c r="BH1031" s="46"/>
      <c r="BI1031" s="46"/>
      <c r="BJ1031" s="46"/>
      <c r="BK1031" s="46"/>
      <c r="BL1031" s="46"/>
      <c r="CF1031" s="60"/>
      <c r="CI1031" s="91"/>
      <c r="CJ1031" s="47"/>
      <c r="CK1031" s="34"/>
      <c r="CL1031" s="63"/>
      <c r="DV1031" s="64"/>
    </row>
    <row r="1032" spans="2:126" s="135" customFormat="1">
      <c r="B1032" s="75"/>
      <c r="C1032" s="75"/>
      <c r="D1032" s="75"/>
      <c r="E1032" s="75"/>
      <c r="F1032" s="75"/>
      <c r="G1032" s="75"/>
      <c r="J1032" s="200"/>
      <c r="K1032" s="200"/>
      <c r="L1032" s="62"/>
      <c r="M1032" s="62"/>
      <c r="N1032" s="62"/>
      <c r="O1032" s="62"/>
      <c r="P1032" s="62"/>
      <c r="Q1032" s="62"/>
      <c r="R1032" s="62"/>
      <c r="S1032" s="62"/>
      <c r="T1032" s="62"/>
      <c r="U1032" s="209"/>
      <c r="V1032" s="209"/>
      <c r="W1032" s="209"/>
      <c r="X1032" s="209"/>
      <c r="Y1032" s="209"/>
      <c r="Z1032" s="209"/>
      <c r="AA1032" s="209"/>
      <c r="AB1032" s="86"/>
      <c r="AC1032" s="86"/>
      <c r="AD1032" s="86"/>
      <c r="AE1032" s="86"/>
      <c r="AF1032" s="86"/>
      <c r="AG1032" s="62"/>
      <c r="AH1032" s="89"/>
      <c r="AI1032" s="89"/>
      <c r="AJ1032" s="89"/>
      <c r="AK1032" s="62"/>
      <c r="AL1032" s="86"/>
      <c r="AM1032" s="91"/>
      <c r="AN1032" s="89"/>
      <c r="AO1032" s="89"/>
      <c r="AP1032" s="89"/>
      <c r="AQ1032" s="89"/>
      <c r="AR1032" s="91"/>
      <c r="AS1032" s="91"/>
      <c r="AT1032" s="94"/>
      <c r="AU1032" s="91"/>
      <c r="AV1032" s="91"/>
      <c r="AW1032" s="123"/>
      <c r="AX1032" s="62"/>
      <c r="AY1032" s="62"/>
      <c r="AZ1032" s="89"/>
      <c r="BA1032" s="89"/>
      <c r="BB1032" s="124"/>
      <c r="BC1032" s="62"/>
      <c r="BD1032" s="62"/>
      <c r="BE1032" s="61"/>
      <c r="BF1032" s="61"/>
      <c r="BG1032" s="46"/>
      <c r="BH1032" s="46"/>
      <c r="BI1032" s="46"/>
      <c r="BJ1032" s="46"/>
      <c r="BK1032" s="46"/>
      <c r="BL1032" s="46"/>
      <c r="CF1032" s="60"/>
      <c r="CI1032" s="91"/>
      <c r="CJ1032" s="47"/>
      <c r="CK1032" s="34"/>
      <c r="CL1032" s="63"/>
      <c r="DV1032" s="64"/>
    </row>
    <row r="1033" spans="2:126" s="135" customFormat="1">
      <c r="B1033" s="75"/>
      <c r="C1033" s="75"/>
      <c r="D1033" s="75"/>
      <c r="E1033" s="75"/>
      <c r="F1033" s="75"/>
      <c r="G1033" s="75"/>
      <c r="J1033" s="200"/>
      <c r="K1033" s="200"/>
      <c r="L1033" s="62"/>
      <c r="M1033" s="62"/>
      <c r="N1033" s="62"/>
      <c r="O1033" s="62"/>
      <c r="P1033" s="62"/>
      <c r="Q1033" s="62"/>
      <c r="R1033" s="62"/>
      <c r="S1033" s="62"/>
      <c r="T1033" s="62"/>
      <c r="U1033" s="209"/>
      <c r="V1033" s="209"/>
      <c r="W1033" s="209"/>
      <c r="X1033" s="209"/>
      <c r="Y1033" s="209"/>
      <c r="Z1033" s="209"/>
      <c r="AA1033" s="209"/>
      <c r="AB1033" s="86"/>
      <c r="AC1033" s="86"/>
      <c r="AD1033" s="86"/>
      <c r="AE1033" s="86"/>
      <c r="AF1033" s="86"/>
      <c r="AG1033" s="62"/>
      <c r="AH1033" s="89"/>
      <c r="AI1033" s="89"/>
      <c r="AJ1033" s="89"/>
      <c r="AK1033" s="62"/>
      <c r="AL1033" s="86"/>
      <c r="AM1033" s="91"/>
      <c r="AN1033" s="89"/>
      <c r="AO1033" s="89"/>
      <c r="AP1033" s="89"/>
      <c r="AQ1033" s="89"/>
      <c r="AR1033" s="91"/>
      <c r="AS1033" s="91"/>
      <c r="AT1033" s="94"/>
      <c r="AU1033" s="91"/>
      <c r="AV1033" s="91"/>
      <c r="AW1033" s="123"/>
      <c r="AX1033" s="62"/>
      <c r="AY1033" s="62"/>
      <c r="AZ1033" s="89"/>
      <c r="BA1033" s="89"/>
      <c r="BB1033" s="124"/>
      <c r="BC1033" s="62"/>
      <c r="BD1033" s="62"/>
      <c r="BE1033" s="61"/>
      <c r="BF1033" s="61"/>
      <c r="BG1033" s="46"/>
      <c r="BH1033" s="46"/>
      <c r="BI1033" s="46"/>
      <c r="BJ1033" s="46"/>
      <c r="BK1033" s="46"/>
      <c r="BL1033" s="46"/>
      <c r="CF1033" s="60"/>
      <c r="CI1033" s="91"/>
      <c r="CJ1033" s="47"/>
      <c r="CK1033" s="34"/>
      <c r="CL1033" s="63"/>
      <c r="DV1033" s="64"/>
    </row>
    <row r="1034" spans="2:126" s="135" customFormat="1">
      <c r="B1034" s="75"/>
      <c r="C1034" s="75"/>
      <c r="D1034" s="75"/>
      <c r="E1034" s="75"/>
      <c r="F1034" s="75"/>
      <c r="G1034" s="75"/>
      <c r="J1034" s="200"/>
      <c r="K1034" s="200"/>
      <c r="L1034" s="62"/>
      <c r="M1034" s="62"/>
      <c r="N1034" s="62"/>
      <c r="O1034" s="62"/>
      <c r="P1034" s="62"/>
      <c r="Q1034" s="62"/>
      <c r="R1034" s="62"/>
      <c r="S1034" s="62"/>
      <c r="T1034" s="62"/>
      <c r="U1034" s="209"/>
      <c r="V1034" s="209"/>
      <c r="W1034" s="209"/>
      <c r="X1034" s="209"/>
      <c r="Y1034" s="209"/>
      <c r="Z1034" s="209"/>
      <c r="AA1034" s="209"/>
      <c r="AB1034" s="86"/>
      <c r="AC1034" s="86"/>
      <c r="AD1034" s="86"/>
      <c r="AE1034" s="86"/>
      <c r="AF1034" s="86"/>
      <c r="AG1034" s="62"/>
      <c r="AH1034" s="89"/>
      <c r="AI1034" s="89"/>
      <c r="AJ1034" s="89"/>
      <c r="AK1034" s="62"/>
      <c r="AL1034" s="86"/>
      <c r="AM1034" s="91"/>
      <c r="AN1034" s="89"/>
      <c r="AO1034" s="89"/>
      <c r="AP1034" s="89"/>
      <c r="AQ1034" s="89"/>
      <c r="AR1034" s="91"/>
      <c r="AS1034" s="91"/>
      <c r="AT1034" s="94"/>
      <c r="AU1034" s="91"/>
      <c r="AV1034" s="91"/>
      <c r="AW1034" s="123"/>
      <c r="AX1034" s="62"/>
      <c r="AY1034" s="62"/>
      <c r="AZ1034" s="89"/>
      <c r="BA1034" s="89"/>
      <c r="BB1034" s="124"/>
      <c r="BC1034" s="62"/>
      <c r="BD1034" s="62"/>
      <c r="BE1034" s="61"/>
      <c r="BF1034" s="61"/>
      <c r="BG1034" s="46"/>
      <c r="BH1034" s="46"/>
      <c r="BI1034" s="46"/>
      <c r="BJ1034" s="46"/>
      <c r="BK1034" s="46"/>
      <c r="BL1034" s="46"/>
      <c r="CF1034" s="60"/>
      <c r="CI1034" s="91"/>
      <c r="CJ1034" s="47"/>
      <c r="CK1034" s="34"/>
      <c r="CL1034" s="63"/>
      <c r="DV1034" s="64"/>
    </row>
    <row r="1035" spans="2:126" s="135" customFormat="1">
      <c r="B1035" s="75"/>
      <c r="C1035" s="75"/>
      <c r="D1035" s="75"/>
      <c r="E1035" s="75"/>
      <c r="F1035" s="75"/>
      <c r="G1035" s="75"/>
      <c r="J1035" s="200"/>
      <c r="K1035" s="200"/>
      <c r="L1035" s="62"/>
      <c r="M1035" s="62"/>
      <c r="N1035" s="62"/>
      <c r="O1035" s="62"/>
      <c r="P1035" s="62"/>
      <c r="Q1035" s="62"/>
      <c r="R1035" s="62"/>
      <c r="S1035" s="62"/>
      <c r="T1035" s="62"/>
      <c r="U1035" s="209"/>
      <c r="V1035" s="209"/>
      <c r="W1035" s="209"/>
      <c r="X1035" s="209"/>
      <c r="Y1035" s="209"/>
      <c r="Z1035" s="209"/>
      <c r="AA1035" s="209"/>
      <c r="AB1035" s="86"/>
      <c r="AC1035" s="86"/>
      <c r="AD1035" s="86"/>
      <c r="AE1035" s="86"/>
      <c r="AF1035" s="86"/>
      <c r="AG1035" s="62"/>
      <c r="AH1035" s="89"/>
      <c r="AI1035" s="89"/>
      <c r="AJ1035" s="89"/>
      <c r="AK1035" s="62"/>
      <c r="AL1035" s="86"/>
      <c r="AM1035" s="91"/>
      <c r="AN1035" s="89"/>
      <c r="AO1035" s="89"/>
      <c r="AP1035" s="89"/>
      <c r="AQ1035" s="89"/>
      <c r="AR1035" s="91"/>
      <c r="AS1035" s="91"/>
      <c r="AT1035" s="94"/>
      <c r="AU1035" s="91"/>
      <c r="AV1035" s="91"/>
      <c r="AW1035" s="123"/>
      <c r="AX1035" s="62"/>
      <c r="AY1035" s="62"/>
      <c r="AZ1035" s="89"/>
      <c r="BA1035" s="89"/>
      <c r="BB1035" s="124"/>
      <c r="BC1035" s="62"/>
      <c r="BD1035" s="62"/>
      <c r="BE1035" s="61"/>
      <c r="BF1035" s="61"/>
      <c r="BG1035" s="46"/>
      <c r="BH1035" s="46"/>
      <c r="BI1035" s="46"/>
      <c r="BJ1035" s="46"/>
      <c r="BK1035" s="46"/>
      <c r="BL1035" s="46"/>
      <c r="CF1035" s="60"/>
      <c r="CI1035" s="91"/>
      <c r="CJ1035" s="47"/>
      <c r="CK1035" s="34"/>
      <c r="CL1035" s="63"/>
      <c r="DV1035" s="64"/>
    </row>
    <row r="1036" spans="2:126" s="135" customFormat="1">
      <c r="B1036" s="75"/>
      <c r="C1036" s="75"/>
      <c r="D1036" s="75"/>
      <c r="E1036" s="75"/>
      <c r="F1036" s="75"/>
      <c r="G1036" s="75"/>
      <c r="J1036" s="200"/>
      <c r="K1036" s="200"/>
      <c r="L1036" s="62"/>
      <c r="M1036" s="62"/>
      <c r="N1036" s="62"/>
      <c r="O1036" s="62"/>
      <c r="P1036" s="62"/>
      <c r="Q1036" s="62"/>
      <c r="R1036" s="62"/>
      <c r="S1036" s="62"/>
      <c r="T1036" s="62"/>
      <c r="U1036" s="209"/>
      <c r="V1036" s="209"/>
      <c r="W1036" s="209"/>
      <c r="X1036" s="209"/>
      <c r="Y1036" s="209"/>
      <c r="Z1036" s="209"/>
      <c r="AA1036" s="209"/>
      <c r="AB1036" s="86"/>
      <c r="AC1036" s="86"/>
      <c r="AD1036" s="86"/>
      <c r="AE1036" s="86"/>
      <c r="AF1036" s="86"/>
      <c r="AG1036" s="62"/>
      <c r="AH1036" s="89"/>
      <c r="AI1036" s="89"/>
      <c r="AJ1036" s="89"/>
      <c r="AK1036" s="62"/>
      <c r="AL1036" s="86"/>
      <c r="AM1036" s="91"/>
      <c r="AN1036" s="89"/>
      <c r="AO1036" s="89"/>
      <c r="AP1036" s="89"/>
      <c r="AQ1036" s="89"/>
      <c r="AR1036" s="91"/>
      <c r="AS1036" s="91"/>
      <c r="AT1036" s="94"/>
      <c r="AU1036" s="91"/>
      <c r="AV1036" s="91"/>
      <c r="AW1036" s="123"/>
      <c r="AX1036" s="62"/>
      <c r="AY1036" s="62"/>
      <c r="AZ1036" s="89"/>
      <c r="BA1036" s="89"/>
      <c r="BB1036" s="124"/>
      <c r="BC1036" s="62"/>
      <c r="BD1036" s="62"/>
      <c r="BE1036" s="61"/>
      <c r="BF1036" s="61"/>
      <c r="BG1036" s="46"/>
      <c r="BH1036" s="46"/>
      <c r="BI1036" s="46"/>
      <c r="BJ1036" s="46"/>
      <c r="BK1036" s="46"/>
      <c r="BL1036" s="46"/>
      <c r="CF1036" s="60"/>
      <c r="CI1036" s="91"/>
      <c r="CJ1036" s="47"/>
      <c r="CK1036" s="34"/>
      <c r="CL1036" s="63"/>
      <c r="DV1036" s="64"/>
    </row>
    <row r="1037" spans="2:126" s="135" customFormat="1">
      <c r="B1037" s="75"/>
      <c r="C1037" s="75"/>
      <c r="D1037" s="75"/>
      <c r="E1037" s="75"/>
      <c r="F1037" s="75"/>
      <c r="G1037" s="75"/>
      <c r="J1037" s="200"/>
      <c r="K1037" s="200"/>
      <c r="L1037" s="62"/>
      <c r="M1037" s="62"/>
      <c r="N1037" s="62"/>
      <c r="O1037" s="62"/>
      <c r="P1037" s="62"/>
      <c r="Q1037" s="62"/>
      <c r="R1037" s="62"/>
      <c r="S1037" s="62"/>
      <c r="T1037" s="62"/>
      <c r="U1037" s="209"/>
      <c r="V1037" s="209"/>
      <c r="W1037" s="209"/>
      <c r="X1037" s="209"/>
      <c r="Y1037" s="209"/>
      <c r="Z1037" s="209"/>
      <c r="AA1037" s="209"/>
      <c r="AB1037" s="86"/>
      <c r="AC1037" s="86"/>
      <c r="AD1037" s="86"/>
      <c r="AE1037" s="86"/>
      <c r="AF1037" s="86"/>
      <c r="AG1037" s="62"/>
      <c r="AH1037" s="89"/>
      <c r="AI1037" s="89"/>
      <c r="AJ1037" s="89"/>
      <c r="AK1037" s="62"/>
      <c r="AL1037" s="86"/>
      <c r="AM1037" s="91"/>
      <c r="AN1037" s="89"/>
      <c r="AO1037" s="89"/>
      <c r="AP1037" s="89"/>
      <c r="AQ1037" s="89"/>
      <c r="AR1037" s="91"/>
      <c r="AS1037" s="91"/>
      <c r="AT1037" s="94"/>
      <c r="AU1037" s="91"/>
      <c r="AV1037" s="91"/>
      <c r="AW1037" s="123"/>
      <c r="AX1037" s="62"/>
      <c r="AY1037" s="62"/>
      <c r="AZ1037" s="89"/>
      <c r="BA1037" s="89"/>
      <c r="BB1037" s="124"/>
      <c r="BC1037" s="62"/>
      <c r="BD1037" s="62"/>
      <c r="BE1037" s="61"/>
      <c r="BF1037" s="61"/>
      <c r="BG1037" s="46"/>
      <c r="BH1037" s="46"/>
      <c r="BI1037" s="46"/>
      <c r="BJ1037" s="46"/>
      <c r="BK1037" s="46"/>
      <c r="BL1037" s="46"/>
      <c r="CF1037" s="60"/>
      <c r="CI1037" s="91"/>
      <c r="CJ1037" s="47"/>
      <c r="CK1037" s="34"/>
      <c r="CL1037" s="63"/>
      <c r="DV1037" s="64"/>
    </row>
    <row r="1038" spans="2:126" s="135" customFormat="1">
      <c r="B1038" s="75"/>
      <c r="C1038" s="75"/>
      <c r="D1038" s="75"/>
      <c r="E1038" s="75"/>
      <c r="F1038" s="75"/>
      <c r="G1038" s="75"/>
      <c r="J1038" s="200"/>
      <c r="K1038" s="200"/>
      <c r="L1038" s="62"/>
      <c r="M1038" s="62"/>
      <c r="N1038" s="62"/>
      <c r="O1038" s="62"/>
      <c r="P1038" s="62"/>
      <c r="Q1038" s="62"/>
      <c r="R1038" s="62"/>
      <c r="S1038" s="62"/>
      <c r="T1038" s="62"/>
      <c r="U1038" s="209"/>
      <c r="V1038" s="209"/>
      <c r="W1038" s="209"/>
      <c r="X1038" s="209"/>
      <c r="Y1038" s="209"/>
      <c r="Z1038" s="209"/>
      <c r="AA1038" s="209"/>
      <c r="AB1038" s="86"/>
      <c r="AC1038" s="86"/>
      <c r="AD1038" s="86"/>
      <c r="AE1038" s="86"/>
      <c r="AF1038" s="86"/>
      <c r="AG1038" s="62"/>
      <c r="AH1038" s="89"/>
      <c r="AI1038" s="89"/>
      <c r="AJ1038" s="89"/>
      <c r="AK1038" s="62"/>
      <c r="AL1038" s="86"/>
      <c r="AM1038" s="91"/>
      <c r="AN1038" s="89"/>
      <c r="AO1038" s="89"/>
      <c r="AP1038" s="89"/>
      <c r="AQ1038" s="89"/>
      <c r="AR1038" s="91"/>
      <c r="AS1038" s="91"/>
      <c r="AT1038" s="94"/>
      <c r="AU1038" s="91"/>
      <c r="AV1038" s="91"/>
      <c r="AW1038" s="123"/>
      <c r="AX1038" s="62"/>
      <c r="AY1038" s="62"/>
      <c r="AZ1038" s="89"/>
      <c r="BA1038" s="89"/>
      <c r="BB1038" s="124"/>
      <c r="BC1038" s="62"/>
      <c r="BD1038" s="62"/>
      <c r="BE1038" s="61"/>
      <c r="BF1038" s="61"/>
      <c r="BG1038" s="46"/>
      <c r="BH1038" s="46"/>
      <c r="BI1038" s="46"/>
      <c r="BJ1038" s="46"/>
      <c r="BK1038" s="46"/>
      <c r="BL1038" s="46"/>
      <c r="CF1038" s="60"/>
      <c r="CI1038" s="91"/>
      <c r="CJ1038" s="47"/>
      <c r="CK1038" s="34"/>
      <c r="CL1038" s="63"/>
      <c r="DV1038" s="64"/>
    </row>
    <row r="1039" spans="2:126" s="135" customFormat="1">
      <c r="B1039" s="75"/>
      <c r="C1039" s="75"/>
      <c r="D1039" s="75"/>
      <c r="E1039" s="75"/>
      <c r="F1039" s="75"/>
      <c r="G1039" s="75"/>
      <c r="J1039" s="200"/>
      <c r="K1039" s="200"/>
      <c r="L1039" s="62"/>
      <c r="M1039" s="62"/>
      <c r="N1039" s="62"/>
      <c r="O1039" s="62"/>
      <c r="P1039" s="62"/>
      <c r="Q1039" s="62"/>
      <c r="R1039" s="62"/>
      <c r="S1039" s="62"/>
      <c r="T1039" s="62"/>
      <c r="U1039" s="209"/>
      <c r="V1039" s="209"/>
      <c r="W1039" s="209"/>
      <c r="X1039" s="209"/>
      <c r="Y1039" s="209"/>
      <c r="Z1039" s="209"/>
      <c r="AA1039" s="209"/>
      <c r="AB1039" s="86"/>
      <c r="AC1039" s="86"/>
      <c r="AD1039" s="86"/>
      <c r="AE1039" s="86"/>
      <c r="AF1039" s="86"/>
      <c r="AG1039" s="62"/>
      <c r="AH1039" s="89"/>
      <c r="AI1039" s="89"/>
      <c r="AJ1039" s="89"/>
      <c r="AK1039" s="62"/>
      <c r="AL1039" s="86"/>
      <c r="AM1039" s="91"/>
      <c r="AN1039" s="89"/>
      <c r="AO1039" s="89"/>
      <c r="AP1039" s="89"/>
      <c r="AQ1039" s="89"/>
      <c r="AR1039" s="91"/>
      <c r="AS1039" s="91"/>
      <c r="AT1039" s="94"/>
      <c r="AU1039" s="91"/>
      <c r="AV1039" s="91"/>
      <c r="AW1039" s="123"/>
      <c r="AX1039" s="62"/>
      <c r="AY1039" s="62"/>
      <c r="AZ1039" s="89"/>
      <c r="BA1039" s="89"/>
      <c r="BB1039" s="124"/>
      <c r="BC1039" s="62"/>
      <c r="BD1039" s="62"/>
      <c r="BE1039" s="61"/>
      <c r="BF1039" s="61"/>
      <c r="BG1039" s="46"/>
      <c r="BH1039" s="46"/>
      <c r="BI1039" s="46"/>
      <c r="BJ1039" s="46"/>
      <c r="BK1039" s="46"/>
      <c r="BL1039" s="46"/>
      <c r="CF1039" s="60"/>
      <c r="CI1039" s="91"/>
      <c r="CJ1039" s="47"/>
      <c r="CK1039" s="34"/>
      <c r="CL1039" s="63"/>
      <c r="DV1039" s="64"/>
    </row>
    <row r="1040" spans="2:126" s="135" customFormat="1">
      <c r="B1040" s="75"/>
      <c r="C1040" s="75"/>
      <c r="D1040" s="75"/>
      <c r="E1040" s="75"/>
      <c r="F1040" s="75"/>
      <c r="G1040" s="75"/>
      <c r="J1040" s="200"/>
      <c r="K1040" s="200"/>
      <c r="L1040" s="62"/>
      <c r="M1040" s="62"/>
      <c r="N1040" s="62"/>
      <c r="O1040" s="62"/>
      <c r="P1040" s="62"/>
      <c r="Q1040" s="62"/>
      <c r="R1040" s="62"/>
      <c r="S1040" s="62"/>
      <c r="T1040" s="62"/>
      <c r="U1040" s="209"/>
      <c r="V1040" s="209"/>
      <c r="W1040" s="209"/>
      <c r="X1040" s="209"/>
      <c r="Y1040" s="209"/>
      <c r="Z1040" s="209"/>
      <c r="AA1040" s="209"/>
      <c r="AB1040" s="86"/>
      <c r="AC1040" s="86"/>
      <c r="AD1040" s="86"/>
      <c r="AE1040" s="86"/>
      <c r="AF1040" s="86"/>
      <c r="AG1040" s="62"/>
      <c r="AH1040" s="89"/>
      <c r="AI1040" s="89"/>
      <c r="AJ1040" s="89"/>
      <c r="AK1040" s="62"/>
      <c r="AL1040" s="86"/>
      <c r="AM1040" s="91"/>
      <c r="AN1040" s="89"/>
      <c r="AO1040" s="89"/>
      <c r="AP1040" s="89"/>
      <c r="AQ1040" s="89"/>
      <c r="AR1040" s="91"/>
      <c r="AS1040" s="91"/>
      <c r="AT1040" s="94"/>
      <c r="AU1040" s="91"/>
      <c r="AV1040" s="91"/>
      <c r="AW1040" s="123"/>
      <c r="AX1040" s="62"/>
      <c r="AY1040" s="62"/>
      <c r="AZ1040" s="89"/>
      <c r="BA1040" s="89"/>
      <c r="BB1040" s="124"/>
      <c r="BC1040" s="62"/>
      <c r="BD1040" s="62"/>
      <c r="BE1040" s="61"/>
      <c r="BF1040" s="61"/>
      <c r="BG1040" s="46"/>
      <c r="BH1040" s="46"/>
      <c r="BI1040" s="46"/>
      <c r="BJ1040" s="46"/>
      <c r="BK1040" s="46"/>
      <c r="BL1040" s="46"/>
      <c r="CF1040" s="60"/>
      <c r="CI1040" s="91"/>
      <c r="CJ1040" s="47"/>
      <c r="CK1040" s="34"/>
      <c r="CL1040" s="63"/>
      <c r="DV1040" s="64"/>
    </row>
    <row r="1041" spans="2:126" s="135" customFormat="1">
      <c r="B1041" s="75"/>
      <c r="C1041" s="75"/>
      <c r="D1041" s="75"/>
      <c r="E1041" s="75"/>
      <c r="F1041" s="75"/>
      <c r="G1041" s="75"/>
      <c r="J1041" s="200"/>
      <c r="K1041" s="200"/>
      <c r="L1041" s="62"/>
      <c r="M1041" s="62"/>
      <c r="N1041" s="62"/>
      <c r="O1041" s="62"/>
      <c r="P1041" s="62"/>
      <c r="Q1041" s="62"/>
      <c r="R1041" s="62"/>
      <c r="S1041" s="62"/>
      <c r="T1041" s="62"/>
      <c r="U1041" s="209"/>
      <c r="V1041" s="209"/>
      <c r="W1041" s="209"/>
      <c r="X1041" s="209"/>
      <c r="Y1041" s="209"/>
      <c r="Z1041" s="209"/>
      <c r="AA1041" s="209"/>
      <c r="AB1041" s="86"/>
      <c r="AC1041" s="86"/>
      <c r="AD1041" s="86"/>
      <c r="AE1041" s="86"/>
      <c r="AF1041" s="86"/>
      <c r="AG1041" s="62"/>
      <c r="AH1041" s="89"/>
      <c r="AI1041" s="89"/>
      <c r="AJ1041" s="89"/>
      <c r="AK1041" s="62"/>
      <c r="AL1041" s="86"/>
      <c r="AM1041" s="91"/>
      <c r="AN1041" s="89"/>
      <c r="AO1041" s="89"/>
      <c r="AP1041" s="89"/>
      <c r="AQ1041" s="89"/>
      <c r="AR1041" s="91"/>
      <c r="AS1041" s="91"/>
      <c r="AT1041" s="94"/>
      <c r="AU1041" s="91"/>
      <c r="AV1041" s="91"/>
      <c r="AW1041" s="123"/>
      <c r="AX1041" s="62"/>
      <c r="AY1041" s="62"/>
      <c r="AZ1041" s="89"/>
      <c r="BA1041" s="89"/>
      <c r="BB1041" s="124"/>
      <c r="BC1041" s="62"/>
      <c r="BD1041" s="62"/>
      <c r="BE1041" s="61"/>
      <c r="BF1041" s="61"/>
      <c r="BG1041" s="46"/>
      <c r="BH1041" s="46"/>
      <c r="BI1041" s="46"/>
      <c r="BJ1041" s="46"/>
      <c r="BK1041" s="46"/>
      <c r="BL1041" s="46"/>
      <c r="CF1041" s="60"/>
      <c r="CI1041" s="91"/>
      <c r="CJ1041" s="47"/>
      <c r="CK1041" s="34"/>
      <c r="CL1041" s="63"/>
      <c r="DV1041" s="64"/>
    </row>
    <row r="1042" spans="2:126" s="135" customFormat="1">
      <c r="B1042" s="75"/>
      <c r="C1042" s="75"/>
      <c r="D1042" s="75"/>
      <c r="E1042" s="75"/>
      <c r="F1042" s="75"/>
      <c r="G1042" s="75"/>
      <c r="J1042" s="200"/>
      <c r="K1042" s="200"/>
      <c r="L1042" s="62"/>
      <c r="M1042" s="62"/>
      <c r="N1042" s="62"/>
      <c r="O1042" s="62"/>
      <c r="P1042" s="62"/>
      <c r="Q1042" s="62"/>
      <c r="R1042" s="62"/>
      <c r="S1042" s="62"/>
      <c r="T1042" s="62"/>
      <c r="U1042" s="209"/>
      <c r="V1042" s="209"/>
      <c r="W1042" s="209"/>
      <c r="X1042" s="209"/>
      <c r="Y1042" s="209"/>
      <c r="Z1042" s="209"/>
      <c r="AA1042" s="209"/>
      <c r="AB1042" s="86"/>
      <c r="AC1042" s="86"/>
      <c r="AD1042" s="86"/>
      <c r="AE1042" s="86"/>
      <c r="AF1042" s="86"/>
      <c r="AG1042" s="62"/>
      <c r="AH1042" s="89"/>
      <c r="AI1042" s="89"/>
      <c r="AJ1042" s="89"/>
      <c r="AK1042" s="62"/>
      <c r="AL1042" s="86"/>
      <c r="AM1042" s="91"/>
      <c r="AN1042" s="89"/>
      <c r="AO1042" s="89"/>
      <c r="AP1042" s="89"/>
      <c r="AQ1042" s="89"/>
      <c r="AR1042" s="91"/>
      <c r="AS1042" s="91"/>
      <c r="AT1042" s="94"/>
      <c r="AU1042" s="91"/>
      <c r="AV1042" s="91"/>
      <c r="AW1042" s="123"/>
      <c r="AX1042" s="62"/>
      <c r="AY1042" s="62"/>
      <c r="AZ1042" s="89"/>
      <c r="BA1042" s="89"/>
      <c r="BB1042" s="124"/>
      <c r="BC1042" s="62"/>
      <c r="BD1042" s="62"/>
      <c r="BE1042" s="61"/>
      <c r="BF1042" s="61"/>
      <c r="BG1042" s="46"/>
      <c r="BH1042" s="46"/>
      <c r="BI1042" s="46"/>
      <c r="BJ1042" s="46"/>
      <c r="BK1042" s="46"/>
      <c r="BL1042" s="46"/>
      <c r="CF1042" s="60"/>
      <c r="CI1042" s="91"/>
      <c r="CJ1042" s="47"/>
      <c r="CK1042" s="34"/>
      <c r="CL1042" s="63"/>
      <c r="DV1042" s="64"/>
    </row>
    <row r="1043" spans="2:126" s="135" customFormat="1">
      <c r="B1043" s="75"/>
      <c r="C1043" s="75"/>
      <c r="D1043" s="75"/>
      <c r="E1043" s="75"/>
      <c r="F1043" s="75"/>
      <c r="G1043" s="75"/>
      <c r="J1043" s="200"/>
      <c r="K1043" s="200"/>
      <c r="L1043" s="62"/>
      <c r="M1043" s="62"/>
      <c r="N1043" s="62"/>
      <c r="O1043" s="62"/>
      <c r="P1043" s="62"/>
      <c r="Q1043" s="62"/>
      <c r="R1043" s="62"/>
      <c r="S1043" s="62"/>
      <c r="T1043" s="62"/>
      <c r="U1043" s="209"/>
      <c r="V1043" s="209"/>
      <c r="W1043" s="209"/>
      <c r="X1043" s="209"/>
      <c r="Y1043" s="209"/>
      <c r="Z1043" s="209"/>
      <c r="AA1043" s="209"/>
      <c r="AB1043" s="86"/>
      <c r="AC1043" s="86"/>
      <c r="AD1043" s="86"/>
      <c r="AE1043" s="86"/>
      <c r="AF1043" s="86"/>
      <c r="AG1043" s="62"/>
      <c r="AH1043" s="89"/>
      <c r="AI1043" s="89"/>
      <c r="AJ1043" s="89"/>
      <c r="AK1043" s="62"/>
      <c r="AL1043" s="86"/>
      <c r="AM1043" s="91"/>
      <c r="AN1043" s="89"/>
      <c r="AO1043" s="89"/>
      <c r="AP1043" s="89"/>
      <c r="AQ1043" s="89"/>
      <c r="AR1043" s="91"/>
      <c r="AS1043" s="91"/>
      <c r="AT1043" s="94"/>
      <c r="AU1043" s="91"/>
      <c r="AV1043" s="91"/>
      <c r="AW1043" s="123"/>
      <c r="AX1043" s="62"/>
      <c r="AY1043" s="62"/>
      <c r="AZ1043" s="89"/>
      <c r="BA1043" s="89"/>
      <c r="BB1043" s="124"/>
      <c r="BC1043" s="62"/>
      <c r="BD1043" s="62"/>
      <c r="BE1043" s="61"/>
      <c r="BF1043" s="61"/>
      <c r="BG1043" s="46"/>
      <c r="BH1043" s="46"/>
      <c r="BI1043" s="46"/>
      <c r="BJ1043" s="46"/>
      <c r="BK1043" s="46"/>
      <c r="BL1043" s="46"/>
      <c r="CF1043" s="60"/>
      <c r="CI1043" s="91"/>
      <c r="CJ1043" s="47"/>
      <c r="CK1043" s="34"/>
      <c r="CL1043" s="63"/>
      <c r="DV1043" s="64"/>
    </row>
    <row r="1044" spans="2:126" s="135" customFormat="1">
      <c r="B1044" s="75"/>
      <c r="C1044" s="75"/>
      <c r="D1044" s="75"/>
      <c r="E1044" s="75"/>
      <c r="F1044" s="75"/>
      <c r="G1044" s="75"/>
      <c r="J1044" s="200"/>
      <c r="K1044" s="200"/>
      <c r="L1044" s="62"/>
      <c r="M1044" s="62"/>
      <c r="N1044" s="62"/>
      <c r="O1044" s="62"/>
      <c r="P1044" s="62"/>
      <c r="Q1044" s="62"/>
      <c r="R1044" s="62"/>
      <c r="S1044" s="62"/>
      <c r="T1044" s="62"/>
      <c r="U1044" s="209"/>
      <c r="V1044" s="209"/>
      <c r="W1044" s="209"/>
      <c r="X1044" s="209"/>
      <c r="Y1044" s="209"/>
      <c r="Z1044" s="209"/>
      <c r="AA1044" s="209"/>
      <c r="AB1044" s="86"/>
      <c r="AC1044" s="86"/>
      <c r="AD1044" s="86"/>
      <c r="AE1044" s="86"/>
      <c r="AF1044" s="86"/>
      <c r="AG1044" s="62"/>
      <c r="AH1044" s="89"/>
      <c r="AI1044" s="89"/>
      <c r="AJ1044" s="89"/>
      <c r="AK1044" s="62"/>
      <c r="AL1044" s="86"/>
      <c r="AM1044" s="91"/>
      <c r="AN1044" s="89"/>
      <c r="AO1044" s="89"/>
      <c r="AP1044" s="89"/>
      <c r="AQ1044" s="89"/>
      <c r="AR1044" s="91"/>
      <c r="AS1044" s="91"/>
      <c r="AT1044" s="94"/>
      <c r="AU1044" s="91"/>
      <c r="AV1044" s="91"/>
      <c r="AW1044" s="123"/>
      <c r="AX1044" s="62"/>
      <c r="AY1044" s="62"/>
      <c r="AZ1044" s="89"/>
      <c r="BA1044" s="89"/>
      <c r="BB1044" s="124"/>
      <c r="BC1044" s="62"/>
      <c r="BD1044" s="62"/>
      <c r="BE1044" s="61"/>
      <c r="BF1044" s="61"/>
      <c r="BG1044" s="46"/>
      <c r="BH1044" s="46"/>
      <c r="BI1044" s="46"/>
      <c r="BJ1044" s="46"/>
      <c r="BK1044" s="46"/>
      <c r="BL1044" s="46"/>
      <c r="CF1044" s="60"/>
      <c r="CI1044" s="91"/>
      <c r="CJ1044" s="47"/>
      <c r="CK1044" s="34"/>
      <c r="CL1044" s="63"/>
      <c r="DV1044" s="64"/>
    </row>
    <row r="1045" spans="2:126" s="135" customFormat="1">
      <c r="B1045" s="75"/>
      <c r="C1045" s="75"/>
      <c r="D1045" s="75"/>
      <c r="E1045" s="75"/>
      <c r="F1045" s="75"/>
      <c r="G1045" s="75"/>
      <c r="J1045" s="200"/>
      <c r="K1045" s="200"/>
      <c r="L1045" s="62"/>
      <c r="M1045" s="62"/>
      <c r="N1045" s="62"/>
      <c r="O1045" s="62"/>
      <c r="P1045" s="62"/>
      <c r="Q1045" s="62"/>
      <c r="R1045" s="62"/>
      <c r="S1045" s="62"/>
      <c r="T1045" s="62"/>
      <c r="U1045" s="209"/>
      <c r="V1045" s="209"/>
      <c r="W1045" s="209"/>
      <c r="X1045" s="209"/>
      <c r="Y1045" s="209"/>
      <c r="Z1045" s="209"/>
      <c r="AA1045" s="209"/>
      <c r="AB1045" s="86"/>
      <c r="AC1045" s="86"/>
      <c r="AD1045" s="86"/>
      <c r="AE1045" s="86"/>
      <c r="AF1045" s="86"/>
      <c r="AG1045" s="62"/>
      <c r="AH1045" s="89"/>
      <c r="AI1045" s="89"/>
      <c r="AJ1045" s="89"/>
      <c r="AK1045" s="62"/>
      <c r="AL1045" s="86"/>
      <c r="AM1045" s="91"/>
      <c r="AN1045" s="89"/>
      <c r="AO1045" s="89"/>
      <c r="AP1045" s="89"/>
      <c r="AQ1045" s="89"/>
      <c r="AR1045" s="91"/>
      <c r="AS1045" s="91"/>
      <c r="AT1045" s="94"/>
      <c r="AU1045" s="91"/>
      <c r="AV1045" s="91"/>
      <c r="AW1045" s="123"/>
      <c r="AX1045" s="62"/>
      <c r="AY1045" s="62"/>
      <c r="AZ1045" s="89"/>
      <c r="BA1045" s="89"/>
      <c r="BB1045" s="124"/>
      <c r="BC1045" s="62"/>
      <c r="BD1045" s="62"/>
      <c r="BE1045" s="61"/>
      <c r="BF1045" s="61"/>
      <c r="BG1045" s="46"/>
      <c r="BH1045" s="46"/>
      <c r="BI1045" s="46"/>
      <c r="BJ1045" s="46"/>
      <c r="BK1045" s="46"/>
      <c r="BL1045" s="46"/>
      <c r="CF1045" s="60"/>
      <c r="CI1045" s="91"/>
      <c r="CJ1045" s="47"/>
      <c r="CK1045" s="34"/>
      <c r="CL1045" s="63"/>
      <c r="DV1045" s="64"/>
    </row>
    <row r="1046" spans="2:126" s="135" customFormat="1">
      <c r="B1046" s="75"/>
      <c r="C1046" s="75"/>
      <c r="D1046" s="75"/>
      <c r="E1046" s="75"/>
      <c r="F1046" s="75"/>
      <c r="G1046" s="75"/>
      <c r="J1046" s="200"/>
      <c r="K1046" s="200"/>
      <c r="L1046" s="62"/>
      <c r="M1046" s="62"/>
      <c r="N1046" s="62"/>
      <c r="O1046" s="62"/>
      <c r="P1046" s="62"/>
      <c r="Q1046" s="62"/>
      <c r="R1046" s="62"/>
      <c r="S1046" s="62"/>
      <c r="T1046" s="62"/>
      <c r="U1046" s="209"/>
      <c r="V1046" s="209"/>
      <c r="W1046" s="209"/>
      <c r="X1046" s="209"/>
      <c r="Y1046" s="209"/>
      <c r="Z1046" s="209"/>
      <c r="AA1046" s="209"/>
      <c r="AB1046" s="86"/>
      <c r="AC1046" s="86"/>
      <c r="AD1046" s="86"/>
      <c r="AE1046" s="86"/>
      <c r="AF1046" s="86"/>
      <c r="AG1046" s="62"/>
      <c r="AH1046" s="89"/>
      <c r="AI1046" s="89"/>
      <c r="AJ1046" s="89"/>
      <c r="AK1046" s="62"/>
      <c r="AL1046" s="86"/>
      <c r="AM1046" s="91"/>
      <c r="AN1046" s="89"/>
      <c r="AO1046" s="89"/>
      <c r="AP1046" s="89"/>
      <c r="AQ1046" s="89"/>
      <c r="AR1046" s="91"/>
      <c r="AS1046" s="91"/>
      <c r="AT1046" s="94"/>
      <c r="AU1046" s="91"/>
      <c r="AV1046" s="91"/>
      <c r="AW1046" s="123"/>
      <c r="AX1046" s="62"/>
      <c r="AY1046" s="62"/>
      <c r="AZ1046" s="89"/>
      <c r="BA1046" s="89"/>
      <c r="BB1046" s="124"/>
      <c r="BC1046" s="62"/>
      <c r="BD1046" s="62"/>
      <c r="BE1046" s="61"/>
      <c r="BF1046" s="61"/>
      <c r="BG1046" s="46"/>
      <c r="BH1046" s="46"/>
      <c r="BI1046" s="46"/>
      <c r="BJ1046" s="46"/>
      <c r="BK1046" s="46"/>
      <c r="BL1046" s="46"/>
      <c r="CF1046" s="60"/>
      <c r="CI1046" s="91"/>
      <c r="CJ1046" s="47"/>
      <c r="CK1046" s="34"/>
      <c r="CL1046" s="63"/>
      <c r="DV1046" s="64"/>
    </row>
    <row r="1047" spans="2:126" s="135" customFormat="1">
      <c r="B1047" s="75"/>
      <c r="C1047" s="75"/>
      <c r="D1047" s="75"/>
      <c r="E1047" s="75"/>
      <c r="F1047" s="75"/>
      <c r="G1047" s="75"/>
      <c r="J1047" s="200"/>
      <c r="K1047" s="200"/>
      <c r="L1047" s="62"/>
      <c r="M1047" s="62"/>
      <c r="N1047" s="62"/>
      <c r="O1047" s="62"/>
      <c r="P1047" s="62"/>
      <c r="Q1047" s="62"/>
      <c r="R1047" s="62"/>
      <c r="S1047" s="62"/>
      <c r="T1047" s="62"/>
      <c r="U1047" s="209"/>
      <c r="V1047" s="209"/>
      <c r="W1047" s="209"/>
      <c r="X1047" s="209"/>
      <c r="Y1047" s="209"/>
      <c r="Z1047" s="209"/>
      <c r="AA1047" s="209"/>
      <c r="AB1047" s="86"/>
      <c r="AC1047" s="86"/>
      <c r="AD1047" s="86"/>
      <c r="AE1047" s="86"/>
      <c r="AF1047" s="86"/>
      <c r="AG1047" s="62"/>
      <c r="AH1047" s="89"/>
      <c r="AI1047" s="89"/>
      <c r="AJ1047" s="89"/>
      <c r="AK1047" s="62"/>
      <c r="AL1047" s="86"/>
      <c r="AM1047" s="91"/>
      <c r="AN1047" s="89"/>
      <c r="AO1047" s="89"/>
      <c r="AP1047" s="89"/>
      <c r="AQ1047" s="89"/>
      <c r="AR1047" s="91"/>
      <c r="AS1047" s="91"/>
      <c r="AT1047" s="94"/>
      <c r="AU1047" s="91"/>
      <c r="AV1047" s="91"/>
      <c r="AW1047" s="123"/>
      <c r="AX1047" s="62"/>
      <c r="AY1047" s="62"/>
      <c r="AZ1047" s="89"/>
      <c r="BA1047" s="89"/>
      <c r="BB1047" s="124"/>
      <c r="BC1047" s="62"/>
      <c r="BD1047" s="62"/>
      <c r="BE1047" s="61"/>
      <c r="BF1047" s="61"/>
      <c r="BG1047" s="46"/>
      <c r="BH1047" s="46"/>
      <c r="BI1047" s="46"/>
      <c r="BJ1047" s="46"/>
      <c r="BK1047" s="46"/>
      <c r="BL1047" s="46"/>
      <c r="CF1047" s="60"/>
      <c r="CI1047" s="91"/>
      <c r="CJ1047" s="47"/>
      <c r="CK1047" s="34"/>
      <c r="CL1047" s="63"/>
      <c r="DV1047" s="64"/>
    </row>
    <row r="1048" spans="2:126" s="135" customFormat="1">
      <c r="B1048" s="75"/>
      <c r="C1048" s="75"/>
      <c r="D1048" s="75"/>
      <c r="E1048" s="75"/>
      <c r="F1048" s="75"/>
      <c r="G1048" s="75"/>
      <c r="J1048" s="200"/>
      <c r="K1048" s="200"/>
      <c r="L1048" s="62"/>
      <c r="M1048" s="62"/>
      <c r="N1048" s="62"/>
      <c r="O1048" s="62"/>
      <c r="P1048" s="62"/>
      <c r="Q1048" s="62"/>
      <c r="R1048" s="62"/>
      <c r="S1048" s="62"/>
      <c r="T1048" s="62"/>
      <c r="U1048" s="209"/>
      <c r="V1048" s="209"/>
      <c r="W1048" s="209"/>
      <c r="X1048" s="209"/>
      <c r="Y1048" s="209"/>
      <c r="Z1048" s="209"/>
      <c r="AA1048" s="209"/>
      <c r="AB1048" s="86"/>
      <c r="AC1048" s="86"/>
      <c r="AD1048" s="86"/>
      <c r="AE1048" s="86"/>
      <c r="AF1048" s="86"/>
      <c r="AG1048" s="62"/>
      <c r="AH1048" s="89"/>
      <c r="AI1048" s="89"/>
      <c r="AJ1048" s="89"/>
      <c r="AK1048" s="62"/>
      <c r="AL1048" s="86"/>
      <c r="AM1048" s="91"/>
      <c r="AN1048" s="89"/>
      <c r="AO1048" s="89"/>
      <c r="AP1048" s="89"/>
      <c r="AQ1048" s="89"/>
      <c r="AR1048" s="91"/>
      <c r="AS1048" s="91"/>
      <c r="AT1048" s="94"/>
      <c r="AU1048" s="91"/>
      <c r="AV1048" s="91"/>
      <c r="AW1048" s="123"/>
      <c r="AX1048" s="62"/>
      <c r="AY1048" s="62"/>
      <c r="AZ1048" s="89"/>
      <c r="BA1048" s="89"/>
      <c r="BB1048" s="124"/>
      <c r="BC1048" s="62"/>
      <c r="BD1048" s="62"/>
      <c r="BE1048" s="61"/>
      <c r="BF1048" s="61"/>
      <c r="BG1048" s="46"/>
      <c r="BH1048" s="46"/>
      <c r="BI1048" s="46"/>
      <c r="BJ1048" s="46"/>
      <c r="BK1048" s="46"/>
      <c r="BL1048" s="46"/>
      <c r="CF1048" s="60"/>
      <c r="CI1048" s="91"/>
      <c r="CJ1048" s="47"/>
      <c r="CK1048" s="34"/>
      <c r="CL1048" s="63"/>
      <c r="DV1048" s="64"/>
    </row>
    <row r="1049" spans="2:126" s="135" customFormat="1">
      <c r="B1049" s="75"/>
      <c r="C1049" s="75"/>
      <c r="D1049" s="75"/>
      <c r="E1049" s="75"/>
      <c r="F1049" s="75"/>
      <c r="G1049" s="75"/>
      <c r="J1049" s="200"/>
      <c r="K1049" s="200"/>
      <c r="L1049" s="62"/>
      <c r="M1049" s="62"/>
      <c r="N1049" s="62"/>
      <c r="O1049" s="62"/>
      <c r="P1049" s="62"/>
      <c r="Q1049" s="62"/>
      <c r="R1049" s="62"/>
      <c r="S1049" s="62"/>
      <c r="T1049" s="62"/>
      <c r="U1049" s="209"/>
      <c r="V1049" s="209"/>
      <c r="W1049" s="209"/>
      <c r="X1049" s="209"/>
      <c r="Y1049" s="209"/>
      <c r="Z1049" s="209"/>
      <c r="AA1049" s="209"/>
      <c r="AB1049" s="86"/>
      <c r="AC1049" s="86"/>
      <c r="AD1049" s="86"/>
      <c r="AE1049" s="86"/>
      <c r="AF1049" s="86"/>
      <c r="AG1049" s="62"/>
      <c r="AH1049" s="89"/>
      <c r="AI1049" s="89"/>
      <c r="AJ1049" s="89"/>
      <c r="AK1049" s="62"/>
      <c r="AL1049" s="86"/>
      <c r="AM1049" s="91"/>
      <c r="AN1049" s="89"/>
      <c r="AO1049" s="89"/>
      <c r="AP1049" s="89"/>
      <c r="AQ1049" s="89"/>
      <c r="AR1049" s="91"/>
      <c r="AS1049" s="91"/>
      <c r="AT1049" s="94"/>
      <c r="AU1049" s="91"/>
      <c r="AV1049" s="91"/>
      <c r="AW1049" s="123"/>
      <c r="AX1049" s="62"/>
      <c r="AY1049" s="62"/>
      <c r="AZ1049" s="89"/>
      <c r="BA1049" s="89"/>
      <c r="BB1049" s="124"/>
      <c r="BC1049" s="62"/>
      <c r="BD1049" s="62"/>
      <c r="BE1049" s="61"/>
      <c r="BF1049" s="61"/>
      <c r="BG1049" s="46"/>
      <c r="BH1049" s="46"/>
      <c r="BI1049" s="46"/>
      <c r="BJ1049" s="46"/>
      <c r="BK1049" s="46"/>
      <c r="BL1049" s="46"/>
      <c r="CF1049" s="60"/>
      <c r="CI1049" s="91"/>
      <c r="CJ1049" s="47"/>
      <c r="CK1049" s="34"/>
      <c r="CL1049" s="63"/>
      <c r="DV1049" s="64"/>
    </row>
    <row r="1050" spans="2:126" s="135" customFormat="1">
      <c r="B1050" s="75"/>
      <c r="C1050" s="75"/>
      <c r="D1050" s="75"/>
      <c r="E1050" s="75"/>
      <c r="F1050" s="75"/>
      <c r="G1050" s="75"/>
      <c r="J1050" s="200"/>
      <c r="K1050" s="200"/>
      <c r="L1050" s="62"/>
      <c r="M1050" s="62"/>
      <c r="N1050" s="62"/>
      <c r="O1050" s="62"/>
      <c r="P1050" s="62"/>
      <c r="Q1050" s="62"/>
      <c r="R1050" s="62"/>
      <c r="S1050" s="62"/>
      <c r="T1050" s="62"/>
      <c r="U1050" s="209"/>
      <c r="V1050" s="209"/>
      <c r="W1050" s="209"/>
      <c r="X1050" s="209"/>
      <c r="Y1050" s="209"/>
      <c r="Z1050" s="209"/>
      <c r="AA1050" s="209"/>
      <c r="AB1050" s="86"/>
      <c r="AC1050" s="86"/>
      <c r="AD1050" s="86"/>
      <c r="AE1050" s="86"/>
      <c r="AF1050" s="86"/>
      <c r="AG1050" s="62"/>
      <c r="AH1050" s="89"/>
      <c r="AI1050" s="89"/>
      <c r="AJ1050" s="89"/>
      <c r="AK1050" s="62"/>
      <c r="AL1050" s="86"/>
      <c r="AM1050" s="91"/>
      <c r="AN1050" s="89"/>
      <c r="AO1050" s="89"/>
      <c r="AP1050" s="89"/>
      <c r="AQ1050" s="89"/>
      <c r="AR1050" s="91"/>
      <c r="AS1050" s="91"/>
      <c r="AT1050" s="94"/>
      <c r="AU1050" s="91"/>
      <c r="AV1050" s="91"/>
      <c r="AW1050" s="123"/>
      <c r="AX1050" s="62"/>
      <c r="AY1050" s="62"/>
      <c r="AZ1050" s="89"/>
      <c r="BA1050" s="89"/>
      <c r="BB1050" s="124"/>
      <c r="BC1050" s="62"/>
      <c r="BD1050" s="62"/>
      <c r="BE1050" s="61"/>
      <c r="BF1050" s="61"/>
      <c r="BG1050" s="46"/>
      <c r="BH1050" s="46"/>
      <c r="BI1050" s="46"/>
      <c r="BJ1050" s="46"/>
      <c r="BK1050" s="46"/>
      <c r="BL1050" s="46"/>
      <c r="CF1050" s="60"/>
      <c r="CI1050" s="91"/>
      <c r="CJ1050" s="47"/>
      <c r="CK1050" s="34"/>
      <c r="CL1050" s="63"/>
      <c r="DV1050" s="64"/>
    </row>
    <row r="1051" spans="2:126" s="135" customFormat="1">
      <c r="B1051" s="75"/>
      <c r="C1051" s="75"/>
      <c r="D1051" s="75"/>
      <c r="E1051" s="75"/>
      <c r="F1051" s="75"/>
      <c r="G1051" s="75"/>
      <c r="J1051" s="200"/>
      <c r="K1051" s="200"/>
      <c r="L1051" s="62"/>
      <c r="M1051" s="62"/>
      <c r="N1051" s="62"/>
      <c r="O1051" s="62"/>
      <c r="P1051" s="62"/>
      <c r="Q1051" s="62"/>
      <c r="R1051" s="62"/>
      <c r="S1051" s="62"/>
      <c r="T1051" s="62"/>
      <c r="U1051" s="209"/>
      <c r="V1051" s="209"/>
      <c r="W1051" s="209"/>
      <c r="X1051" s="209"/>
      <c r="Y1051" s="209"/>
      <c r="Z1051" s="209"/>
      <c r="AA1051" s="209"/>
      <c r="AB1051" s="86"/>
      <c r="AC1051" s="86"/>
      <c r="AD1051" s="86"/>
      <c r="AE1051" s="86"/>
      <c r="AF1051" s="86"/>
      <c r="AG1051" s="62"/>
      <c r="AH1051" s="89"/>
      <c r="AI1051" s="89"/>
      <c r="AJ1051" s="89"/>
      <c r="AK1051" s="62"/>
      <c r="AL1051" s="86"/>
      <c r="AM1051" s="91"/>
      <c r="AN1051" s="89"/>
      <c r="AO1051" s="89"/>
      <c r="AP1051" s="89"/>
      <c r="AQ1051" s="89"/>
      <c r="AR1051" s="91"/>
      <c r="AS1051" s="91"/>
      <c r="AT1051" s="94"/>
      <c r="AU1051" s="91"/>
      <c r="AV1051" s="91"/>
      <c r="AW1051" s="123"/>
      <c r="AX1051" s="62"/>
      <c r="AY1051" s="62"/>
      <c r="AZ1051" s="89"/>
      <c r="BA1051" s="89"/>
      <c r="BB1051" s="124"/>
      <c r="BC1051" s="62"/>
      <c r="BD1051" s="62"/>
      <c r="BE1051" s="61"/>
      <c r="BF1051" s="61"/>
      <c r="BG1051" s="46"/>
      <c r="BH1051" s="46"/>
      <c r="BI1051" s="46"/>
      <c r="BJ1051" s="46"/>
      <c r="BK1051" s="46"/>
      <c r="BL1051" s="46"/>
      <c r="CF1051" s="60"/>
      <c r="CI1051" s="91"/>
      <c r="CJ1051" s="47"/>
      <c r="CK1051" s="34"/>
      <c r="CL1051" s="63"/>
      <c r="DV1051" s="64"/>
    </row>
    <row r="1052" spans="2:126" s="135" customFormat="1">
      <c r="B1052" s="75"/>
      <c r="C1052" s="75"/>
      <c r="D1052" s="75"/>
      <c r="E1052" s="75"/>
      <c r="F1052" s="75"/>
      <c r="G1052" s="75"/>
      <c r="J1052" s="200"/>
      <c r="K1052" s="200"/>
      <c r="L1052" s="62"/>
      <c r="M1052" s="62"/>
      <c r="N1052" s="62"/>
      <c r="O1052" s="62"/>
      <c r="P1052" s="62"/>
      <c r="Q1052" s="62"/>
      <c r="R1052" s="62"/>
      <c r="S1052" s="62"/>
      <c r="T1052" s="62"/>
      <c r="U1052" s="209"/>
      <c r="V1052" s="209"/>
      <c r="W1052" s="209"/>
      <c r="X1052" s="209"/>
      <c r="Y1052" s="209"/>
      <c r="Z1052" s="209"/>
      <c r="AA1052" s="209"/>
      <c r="AB1052" s="86"/>
      <c r="AC1052" s="86"/>
      <c r="AD1052" s="86"/>
      <c r="AE1052" s="86"/>
      <c r="AF1052" s="86"/>
      <c r="AG1052" s="62"/>
      <c r="AH1052" s="89"/>
      <c r="AI1052" s="89"/>
      <c r="AJ1052" s="89"/>
      <c r="AK1052" s="62"/>
      <c r="AL1052" s="86"/>
      <c r="AM1052" s="91"/>
      <c r="AN1052" s="89"/>
      <c r="AO1052" s="89"/>
      <c r="AP1052" s="89"/>
      <c r="AQ1052" s="89"/>
      <c r="AR1052" s="91"/>
      <c r="AS1052" s="91"/>
      <c r="AT1052" s="94"/>
      <c r="AU1052" s="91"/>
      <c r="AV1052" s="91"/>
      <c r="AW1052" s="123"/>
      <c r="AX1052" s="62"/>
      <c r="AY1052" s="62"/>
      <c r="AZ1052" s="89"/>
      <c r="BA1052" s="89"/>
      <c r="BB1052" s="124"/>
      <c r="BC1052" s="62"/>
      <c r="BD1052" s="62"/>
      <c r="BE1052" s="61"/>
      <c r="BF1052" s="61"/>
      <c r="BG1052" s="46"/>
      <c r="BH1052" s="46"/>
      <c r="BI1052" s="46"/>
      <c r="BJ1052" s="46"/>
      <c r="BK1052" s="46"/>
      <c r="BL1052" s="46"/>
      <c r="CF1052" s="60"/>
      <c r="CI1052" s="91"/>
      <c r="CJ1052" s="47"/>
      <c r="CK1052" s="34"/>
      <c r="CL1052" s="63"/>
      <c r="DV1052" s="64"/>
    </row>
    <row r="1053" spans="2:126" s="135" customFormat="1">
      <c r="B1053" s="75"/>
      <c r="C1053" s="75"/>
      <c r="D1053" s="75"/>
      <c r="E1053" s="75"/>
      <c r="F1053" s="75"/>
      <c r="G1053" s="75"/>
      <c r="J1053" s="200"/>
      <c r="K1053" s="200"/>
      <c r="L1053" s="62"/>
      <c r="M1053" s="62"/>
      <c r="N1053" s="62"/>
      <c r="O1053" s="62"/>
      <c r="P1053" s="62"/>
      <c r="Q1053" s="62"/>
      <c r="R1053" s="62"/>
      <c r="S1053" s="62"/>
      <c r="T1053" s="62"/>
      <c r="U1053" s="209"/>
      <c r="V1053" s="209"/>
      <c r="W1053" s="209"/>
      <c r="X1053" s="209"/>
      <c r="Y1053" s="209"/>
      <c r="Z1053" s="209"/>
      <c r="AA1053" s="209"/>
      <c r="AB1053" s="86"/>
      <c r="AC1053" s="86"/>
      <c r="AD1053" s="86"/>
      <c r="AE1053" s="86"/>
      <c r="AF1053" s="86"/>
      <c r="AG1053" s="62"/>
      <c r="AH1053" s="89"/>
      <c r="AI1053" s="89"/>
      <c r="AJ1053" s="89"/>
      <c r="AK1053" s="62"/>
      <c r="AL1053" s="86"/>
      <c r="AM1053" s="91"/>
      <c r="AN1053" s="89"/>
      <c r="AO1053" s="89"/>
      <c r="AP1053" s="89"/>
      <c r="AQ1053" s="89"/>
      <c r="AR1053" s="91"/>
      <c r="AS1053" s="91"/>
      <c r="AT1053" s="94"/>
      <c r="AU1053" s="91"/>
      <c r="AV1053" s="91"/>
      <c r="AW1053" s="123"/>
      <c r="AX1053" s="62"/>
      <c r="AY1053" s="62"/>
      <c r="AZ1053" s="89"/>
      <c r="BA1053" s="89"/>
      <c r="BB1053" s="124"/>
      <c r="BC1053" s="62"/>
      <c r="BD1053" s="62"/>
      <c r="BE1053" s="61"/>
      <c r="BF1053" s="61"/>
      <c r="BG1053" s="46"/>
      <c r="BH1053" s="46"/>
      <c r="BI1053" s="46"/>
      <c r="BJ1053" s="46"/>
      <c r="BK1053" s="46"/>
      <c r="BL1053" s="46"/>
      <c r="CF1053" s="60"/>
      <c r="CI1053" s="91"/>
      <c r="CJ1053" s="47"/>
      <c r="CK1053" s="34"/>
      <c r="CL1053" s="63"/>
      <c r="DV1053" s="64"/>
    </row>
    <row r="1054" spans="2:126" s="135" customFormat="1">
      <c r="B1054" s="75"/>
      <c r="C1054" s="75"/>
      <c r="D1054" s="75"/>
      <c r="E1054" s="75"/>
      <c r="F1054" s="75"/>
      <c r="G1054" s="75"/>
      <c r="J1054" s="200"/>
      <c r="K1054" s="200"/>
      <c r="L1054" s="62"/>
      <c r="M1054" s="62"/>
      <c r="N1054" s="62"/>
      <c r="O1054" s="62"/>
      <c r="P1054" s="62"/>
      <c r="Q1054" s="62"/>
      <c r="R1054" s="62"/>
      <c r="S1054" s="62"/>
      <c r="T1054" s="62"/>
      <c r="U1054" s="209"/>
      <c r="V1054" s="209"/>
      <c r="W1054" s="209"/>
      <c r="X1054" s="209"/>
      <c r="Y1054" s="209"/>
      <c r="Z1054" s="209"/>
      <c r="AA1054" s="209"/>
      <c r="AB1054" s="86"/>
      <c r="AC1054" s="86"/>
      <c r="AD1054" s="86"/>
      <c r="AE1054" s="86"/>
      <c r="AF1054" s="86"/>
      <c r="AG1054" s="62"/>
      <c r="AH1054" s="89"/>
      <c r="AI1054" s="89"/>
      <c r="AJ1054" s="89"/>
      <c r="AK1054" s="62"/>
      <c r="AL1054" s="86"/>
      <c r="AM1054" s="91"/>
      <c r="AN1054" s="89"/>
      <c r="AO1054" s="89"/>
      <c r="AP1054" s="89"/>
      <c r="AQ1054" s="89"/>
      <c r="AR1054" s="91"/>
      <c r="AS1054" s="91"/>
      <c r="AT1054" s="94"/>
      <c r="AU1054" s="91"/>
      <c r="AV1054" s="91"/>
      <c r="AW1054" s="123"/>
      <c r="AX1054" s="62"/>
      <c r="AY1054" s="62"/>
      <c r="AZ1054" s="89"/>
      <c r="BA1054" s="89"/>
      <c r="BB1054" s="124"/>
      <c r="BC1054" s="62"/>
      <c r="BD1054" s="62"/>
      <c r="BE1054" s="61"/>
      <c r="BF1054" s="61"/>
      <c r="BG1054" s="46"/>
      <c r="BH1054" s="46"/>
      <c r="BI1054" s="46"/>
      <c r="BJ1054" s="46"/>
      <c r="BK1054" s="46"/>
      <c r="BL1054" s="46"/>
      <c r="CF1054" s="60"/>
      <c r="CI1054" s="91"/>
      <c r="CJ1054" s="47"/>
      <c r="CK1054" s="34"/>
      <c r="CL1054" s="63"/>
      <c r="DV1054" s="64"/>
    </row>
    <row r="1055" spans="2:126" s="135" customFormat="1">
      <c r="B1055" s="75"/>
      <c r="C1055" s="75"/>
      <c r="D1055" s="75"/>
      <c r="E1055" s="75"/>
      <c r="F1055" s="75"/>
      <c r="G1055" s="75"/>
      <c r="J1055" s="200"/>
      <c r="K1055" s="200"/>
      <c r="L1055" s="62"/>
      <c r="M1055" s="62"/>
      <c r="N1055" s="62"/>
      <c r="O1055" s="62"/>
      <c r="P1055" s="62"/>
      <c r="Q1055" s="62"/>
      <c r="R1055" s="62"/>
      <c r="S1055" s="62"/>
      <c r="T1055" s="62"/>
      <c r="U1055" s="209"/>
      <c r="V1055" s="209"/>
      <c r="W1055" s="209"/>
      <c r="X1055" s="209"/>
      <c r="Y1055" s="209"/>
      <c r="Z1055" s="209"/>
      <c r="AA1055" s="209"/>
      <c r="AB1055" s="86"/>
      <c r="AC1055" s="86"/>
      <c r="AD1055" s="86"/>
      <c r="AE1055" s="86"/>
      <c r="AF1055" s="86"/>
      <c r="AG1055" s="62"/>
      <c r="AH1055" s="89"/>
      <c r="AI1055" s="89"/>
      <c r="AJ1055" s="89"/>
      <c r="AK1055" s="62"/>
      <c r="AL1055" s="86"/>
      <c r="AM1055" s="91"/>
      <c r="AN1055" s="89"/>
      <c r="AO1055" s="89"/>
      <c r="AP1055" s="89"/>
      <c r="AQ1055" s="89"/>
      <c r="AR1055" s="91"/>
      <c r="AS1055" s="91"/>
      <c r="AT1055" s="94"/>
      <c r="AU1055" s="91"/>
      <c r="AV1055" s="91"/>
      <c r="AW1055" s="123"/>
      <c r="AX1055" s="62"/>
      <c r="AY1055" s="62"/>
      <c r="AZ1055" s="89"/>
      <c r="BA1055" s="89"/>
      <c r="BB1055" s="124"/>
      <c r="BC1055" s="62"/>
      <c r="BD1055" s="62"/>
      <c r="BE1055" s="61"/>
      <c r="BF1055" s="61"/>
      <c r="BG1055" s="46"/>
      <c r="BH1055" s="46"/>
      <c r="BI1055" s="46"/>
      <c r="BJ1055" s="46"/>
      <c r="BK1055" s="46"/>
      <c r="BL1055" s="46"/>
      <c r="CF1055" s="60"/>
      <c r="CI1055" s="91"/>
      <c r="CJ1055" s="47"/>
      <c r="CK1055" s="34"/>
      <c r="CL1055" s="63"/>
      <c r="DV1055" s="64"/>
    </row>
    <row r="1056" spans="2:126" s="135" customFormat="1">
      <c r="B1056" s="75"/>
      <c r="C1056" s="75"/>
      <c r="D1056" s="75"/>
      <c r="E1056" s="75"/>
      <c r="F1056" s="75"/>
      <c r="G1056" s="75"/>
      <c r="J1056" s="200"/>
      <c r="K1056" s="200"/>
      <c r="L1056" s="62"/>
      <c r="M1056" s="62"/>
      <c r="N1056" s="62"/>
      <c r="O1056" s="62"/>
      <c r="P1056" s="62"/>
      <c r="Q1056" s="62"/>
      <c r="R1056" s="62"/>
      <c r="S1056" s="62"/>
      <c r="T1056" s="62"/>
      <c r="U1056" s="209"/>
      <c r="V1056" s="209"/>
      <c r="W1056" s="209"/>
      <c r="X1056" s="209"/>
      <c r="Y1056" s="209"/>
      <c r="Z1056" s="209"/>
      <c r="AA1056" s="209"/>
      <c r="AB1056" s="86"/>
      <c r="AC1056" s="86"/>
      <c r="AD1056" s="86"/>
      <c r="AE1056" s="86"/>
      <c r="AF1056" s="86"/>
      <c r="AG1056" s="62"/>
      <c r="AH1056" s="89"/>
      <c r="AI1056" s="89"/>
      <c r="AJ1056" s="89"/>
      <c r="AK1056" s="62"/>
      <c r="AL1056" s="86"/>
      <c r="AM1056" s="91"/>
      <c r="AN1056" s="89"/>
      <c r="AO1056" s="89"/>
      <c r="AP1056" s="89"/>
      <c r="AQ1056" s="89"/>
      <c r="AR1056" s="91"/>
      <c r="AS1056" s="91"/>
      <c r="AT1056" s="94"/>
      <c r="AU1056" s="91"/>
      <c r="AV1056" s="91"/>
      <c r="AW1056" s="123"/>
      <c r="AX1056" s="62"/>
      <c r="AY1056" s="62"/>
      <c r="AZ1056" s="89"/>
      <c r="BA1056" s="89"/>
      <c r="BB1056" s="124"/>
      <c r="BC1056" s="62"/>
      <c r="BD1056" s="62"/>
      <c r="BE1056" s="61"/>
      <c r="BF1056" s="61"/>
      <c r="BG1056" s="46"/>
      <c r="BH1056" s="46"/>
      <c r="BI1056" s="46"/>
      <c r="BJ1056" s="46"/>
      <c r="BK1056" s="46"/>
      <c r="BL1056" s="46"/>
      <c r="CF1056" s="60"/>
      <c r="CI1056" s="91"/>
      <c r="CJ1056" s="47"/>
      <c r="CK1056" s="34"/>
      <c r="CL1056" s="63"/>
      <c r="DV1056" s="64"/>
    </row>
    <row r="1057" spans="2:126" s="135" customFormat="1">
      <c r="B1057" s="75"/>
      <c r="C1057" s="75"/>
      <c r="D1057" s="75"/>
      <c r="E1057" s="75"/>
      <c r="F1057" s="75"/>
      <c r="G1057" s="75"/>
      <c r="J1057" s="200"/>
      <c r="K1057" s="200"/>
      <c r="L1057" s="62"/>
      <c r="M1057" s="62"/>
      <c r="N1057" s="62"/>
      <c r="O1057" s="62"/>
      <c r="P1057" s="62"/>
      <c r="Q1057" s="62"/>
      <c r="R1057" s="62"/>
      <c r="S1057" s="62"/>
      <c r="T1057" s="62"/>
      <c r="U1057" s="209"/>
      <c r="V1057" s="209"/>
      <c r="W1057" s="209"/>
      <c r="X1057" s="209"/>
      <c r="Y1057" s="209"/>
      <c r="Z1057" s="209"/>
      <c r="AA1057" s="209"/>
      <c r="AB1057" s="86"/>
      <c r="AC1057" s="86"/>
      <c r="AD1057" s="86"/>
      <c r="AE1057" s="86"/>
      <c r="AF1057" s="86"/>
      <c r="AG1057" s="62"/>
      <c r="AH1057" s="89"/>
      <c r="AI1057" s="89"/>
      <c r="AJ1057" s="89"/>
      <c r="AK1057" s="62"/>
      <c r="AL1057" s="86"/>
      <c r="AM1057" s="91"/>
      <c r="AN1057" s="89"/>
      <c r="AO1057" s="89"/>
      <c r="AP1057" s="89"/>
      <c r="AQ1057" s="89"/>
      <c r="AR1057" s="91"/>
      <c r="AS1057" s="91"/>
      <c r="AT1057" s="94"/>
      <c r="AU1057" s="91"/>
      <c r="AV1057" s="91"/>
      <c r="AW1057" s="123"/>
      <c r="AX1057" s="62"/>
      <c r="AY1057" s="62"/>
      <c r="AZ1057" s="89"/>
      <c r="BA1057" s="89"/>
      <c r="BB1057" s="124"/>
      <c r="BC1057" s="62"/>
      <c r="BD1057" s="62"/>
      <c r="BE1057" s="61"/>
      <c r="BF1057" s="61"/>
      <c r="BG1057" s="46"/>
      <c r="BH1057" s="46"/>
      <c r="BI1057" s="46"/>
      <c r="BJ1057" s="46"/>
      <c r="BK1057" s="46"/>
      <c r="BL1057" s="46"/>
      <c r="CF1057" s="60"/>
      <c r="CI1057" s="91"/>
      <c r="CJ1057" s="47"/>
      <c r="CK1057" s="34"/>
      <c r="CL1057" s="63"/>
      <c r="DV1057" s="64"/>
    </row>
    <row r="1058" spans="2:126" s="135" customFormat="1">
      <c r="B1058" s="75"/>
      <c r="C1058" s="75"/>
      <c r="D1058" s="75"/>
      <c r="E1058" s="75"/>
      <c r="F1058" s="75"/>
      <c r="G1058" s="75"/>
      <c r="J1058" s="200"/>
      <c r="K1058" s="200"/>
      <c r="L1058" s="62"/>
      <c r="M1058" s="62"/>
      <c r="N1058" s="62"/>
      <c r="O1058" s="62"/>
      <c r="P1058" s="62"/>
      <c r="Q1058" s="62"/>
      <c r="R1058" s="62"/>
      <c r="S1058" s="62"/>
      <c r="T1058" s="62"/>
      <c r="U1058" s="209"/>
      <c r="V1058" s="209"/>
      <c r="W1058" s="209"/>
      <c r="X1058" s="209"/>
      <c r="Y1058" s="209"/>
      <c r="Z1058" s="209"/>
      <c r="AA1058" s="209"/>
      <c r="AB1058" s="86"/>
      <c r="AC1058" s="86"/>
      <c r="AD1058" s="86"/>
      <c r="AE1058" s="86"/>
      <c r="AF1058" s="86"/>
      <c r="AG1058" s="62"/>
      <c r="AH1058" s="89"/>
      <c r="AI1058" s="89"/>
      <c r="AJ1058" s="89"/>
      <c r="AK1058" s="62"/>
      <c r="AL1058" s="86"/>
      <c r="AM1058" s="91"/>
      <c r="AN1058" s="89"/>
      <c r="AO1058" s="89"/>
      <c r="AP1058" s="89"/>
      <c r="AQ1058" s="89"/>
      <c r="AR1058" s="91"/>
      <c r="AS1058" s="91"/>
      <c r="AT1058" s="94"/>
      <c r="AU1058" s="91"/>
      <c r="AV1058" s="91"/>
      <c r="AW1058" s="123"/>
      <c r="AX1058" s="62"/>
      <c r="AY1058" s="62"/>
      <c r="AZ1058" s="89"/>
      <c r="BA1058" s="89"/>
      <c r="BB1058" s="124"/>
      <c r="BC1058" s="62"/>
      <c r="BD1058" s="62"/>
      <c r="BE1058" s="61"/>
      <c r="BF1058" s="61"/>
      <c r="BG1058" s="46"/>
      <c r="BH1058" s="46"/>
      <c r="BI1058" s="46"/>
      <c r="BJ1058" s="46"/>
      <c r="BK1058" s="46"/>
      <c r="BL1058" s="46"/>
      <c r="CF1058" s="60"/>
      <c r="CI1058" s="91"/>
      <c r="CJ1058" s="47"/>
      <c r="CK1058" s="34"/>
      <c r="CL1058" s="63"/>
      <c r="DV1058" s="64"/>
    </row>
    <row r="1059" spans="2:126" s="135" customFormat="1">
      <c r="B1059" s="75"/>
      <c r="C1059" s="75"/>
      <c r="D1059" s="75"/>
      <c r="E1059" s="75"/>
      <c r="F1059" s="75"/>
      <c r="G1059" s="75"/>
      <c r="J1059" s="200"/>
      <c r="K1059" s="200"/>
      <c r="L1059" s="62"/>
      <c r="M1059" s="62"/>
      <c r="N1059" s="62"/>
      <c r="O1059" s="62"/>
      <c r="P1059" s="62"/>
      <c r="Q1059" s="62"/>
      <c r="R1059" s="62"/>
      <c r="S1059" s="62"/>
      <c r="T1059" s="62"/>
      <c r="U1059" s="209"/>
      <c r="V1059" s="209"/>
      <c r="W1059" s="209"/>
      <c r="X1059" s="209"/>
      <c r="Y1059" s="209"/>
      <c r="Z1059" s="209"/>
      <c r="AA1059" s="209"/>
      <c r="AB1059" s="86"/>
      <c r="AC1059" s="86"/>
      <c r="AD1059" s="86"/>
      <c r="AE1059" s="86"/>
      <c r="AF1059" s="86"/>
      <c r="AG1059" s="62"/>
      <c r="AH1059" s="89"/>
      <c r="AI1059" s="89"/>
      <c r="AJ1059" s="89"/>
      <c r="AK1059" s="62"/>
      <c r="AL1059" s="86"/>
      <c r="AM1059" s="91"/>
      <c r="AN1059" s="89"/>
      <c r="AO1059" s="89"/>
      <c r="AP1059" s="89"/>
      <c r="AQ1059" s="89"/>
      <c r="AR1059" s="91"/>
      <c r="AS1059" s="91"/>
      <c r="AT1059" s="94"/>
      <c r="AU1059" s="91"/>
      <c r="AV1059" s="91"/>
      <c r="AW1059" s="123"/>
      <c r="AX1059" s="62"/>
      <c r="AY1059" s="62"/>
      <c r="AZ1059" s="89"/>
      <c r="BA1059" s="89"/>
      <c r="BB1059" s="124"/>
      <c r="BC1059" s="62"/>
      <c r="BD1059" s="62"/>
      <c r="BE1059" s="61"/>
      <c r="BF1059" s="61"/>
      <c r="BG1059" s="46"/>
      <c r="BH1059" s="46"/>
      <c r="BI1059" s="46"/>
      <c r="BJ1059" s="46"/>
      <c r="BK1059" s="46"/>
      <c r="BL1059" s="46"/>
      <c r="CF1059" s="60"/>
      <c r="CI1059" s="91"/>
      <c r="CJ1059" s="47"/>
      <c r="CK1059" s="34"/>
      <c r="CL1059" s="63"/>
      <c r="DV1059" s="64"/>
    </row>
    <row r="1060" spans="2:126" s="135" customFormat="1">
      <c r="B1060" s="75"/>
      <c r="C1060" s="75"/>
      <c r="D1060" s="75"/>
      <c r="E1060" s="75"/>
      <c r="F1060" s="75"/>
      <c r="G1060" s="75"/>
      <c r="J1060" s="200"/>
      <c r="K1060" s="200"/>
      <c r="L1060" s="62"/>
      <c r="M1060" s="62"/>
      <c r="N1060" s="62"/>
      <c r="O1060" s="62"/>
      <c r="P1060" s="62"/>
      <c r="Q1060" s="62"/>
      <c r="R1060" s="62"/>
      <c r="S1060" s="62"/>
      <c r="T1060" s="62"/>
      <c r="U1060" s="209"/>
      <c r="V1060" s="209"/>
      <c r="W1060" s="209"/>
      <c r="X1060" s="209"/>
      <c r="Y1060" s="209"/>
      <c r="Z1060" s="209"/>
      <c r="AA1060" s="209"/>
      <c r="AB1060" s="86"/>
      <c r="AC1060" s="86"/>
      <c r="AD1060" s="86"/>
      <c r="AE1060" s="86"/>
      <c r="AF1060" s="86"/>
      <c r="AG1060" s="62"/>
      <c r="AH1060" s="89"/>
      <c r="AI1060" s="89"/>
      <c r="AJ1060" s="89"/>
      <c r="AK1060" s="62"/>
      <c r="AL1060" s="86"/>
      <c r="AM1060" s="91"/>
      <c r="AN1060" s="89"/>
      <c r="AO1060" s="89"/>
      <c r="AP1060" s="89"/>
      <c r="AQ1060" s="89"/>
      <c r="AR1060" s="91"/>
      <c r="AS1060" s="91"/>
      <c r="AT1060" s="94"/>
      <c r="AU1060" s="91"/>
      <c r="AV1060" s="91"/>
      <c r="AW1060" s="123"/>
      <c r="AX1060" s="62"/>
      <c r="AY1060" s="62"/>
      <c r="AZ1060" s="89"/>
      <c r="BA1060" s="89"/>
      <c r="BB1060" s="124"/>
      <c r="BC1060" s="62"/>
      <c r="BD1060" s="62"/>
      <c r="BE1060" s="61"/>
      <c r="BF1060" s="61"/>
      <c r="BG1060" s="46"/>
      <c r="BH1060" s="46"/>
      <c r="BI1060" s="46"/>
      <c r="BJ1060" s="46"/>
      <c r="BK1060" s="46"/>
      <c r="BL1060" s="46"/>
      <c r="CF1060" s="60"/>
      <c r="CI1060" s="91"/>
      <c r="CJ1060" s="47"/>
      <c r="CK1060" s="34"/>
      <c r="CL1060" s="63"/>
      <c r="DV1060" s="64"/>
    </row>
    <row r="1061" spans="2:126" s="135" customFormat="1">
      <c r="B1061" s="75"/>
      <c r="C1061" s="75"/>
      <c r="D1061" s="75"/>
      <c r="E1061" s="75"/>
      <c r="F1061" s="75"/>
      <c r="G1061" s="75"/>
      <c r="J1061" s="200"/>
      <c r="K1061" s="200"/>
      <c r="L1061" s="62"/>
      <c r="M1061" s="62"/>
      <c r="N1061" s="62"/>
      <c r="O1061" s="62"/>
      <c r="P1061" s="62"/>
      <c r="Q1061" s="62"/>
      <c r="R1061" s="62"/>
      <c r="S1061" s="62"/>
      <c r="T1061" s="62"/>
      <c r="U1061" s="209"/>
      <c r="V1061" s="209"/>
      <c r="W1061" s="209"/>
      <c r="X1061" s="209"/>
      <c r="Y1061" s="209"/>
      <c r="Z1061" s="209"/>
      <c r="AA1061" s="209"/>
      <c r="AB1061" s="86"/>
      <c r="AC1061" s="86"/>
      <c r="AD1061" s="86"/>
      <c r="AE1061" s="86"/>
      <c r="AF1061" s="86"/>
      <c r="AG1061" s="62"/>
      <c r="AH1061" s="89"/>
      <c r="AI1061" s="89"/>
      <c r="AJ1061" s="89"/>
      <c r="AK1061" s="62"/>
      <c r="AL1061" s="86"/>
      <c r="AM1061" s="91"/>
      <c r="AN1061" s="89"/>
      <c r="AO1061" s="89"/>
      <c r="AP1061" s="89"/>
      <c r="AQ1061" s="89"/>
      <c r="AR1061" s="91"/>
      <c r="AS1061" s="91"/>
      <c r="AT1061" s="94"/>
      <c r="AU1061" s="91"/>
      <c r="AV1061" s="91"/>
      <c r="AW1061" s="123"/>
      <c r="AX1061" s="62"/>
      <c r="AY1061" s="62"/>
      <c r="AZ1061" s="89"/>
      <c r="BA1061" s="89"/>
      <c r="BB1061" s="124"/>
      <c r="BC1061" s="62"/>
      <c r="BD1061" s="62"/>
      <c r="BE1061" s="61"/>
      <c r="BF1061" s="61"/>
      <c r="BG1061" s="46"/>
      <c r="BH1061" s="46"/>
      <c r="BI1061" s="46"/>
      <c r="BJ1061" s="46"/>
      <c r="BK1061" s="46"/>
      <c r="BL1061" s="46"/>
      <c r="CF1061" s="60"/>
      <c r="CI1061" s="91"/>
      <c r="CJ1061" s="47"/>
      <c r="CK1061" s="34"/>
      <c r="CL1061" s="63"/>
      <c r="DV1061" s="64"/>
    </row>
    <row r="1062" spans="2:126" s="135" customFormat="1">
      <c r="B1062" s="75"/>
      <c r="C1062" s="75"/>
      <c r="D1062" s="75"/>
      <c r="E1062" s="75"/>
      <c r="F1062" s="75"/>
      <c r="G1062" s="75"/>
      <c r="J1062" s="200"/>
      <c r="K1062" s="200"/>
      <c r="L1062" s="62"/>
      <c r="M1062" s="62"/>
      <c r="N1062" s="62"/>
      <c r="O1062" s="62"/>
      <c r="P1062" s="62"/>
      <c r="Q1062" s="62"/>
      <c r="R1062" s="62"/>
      <c r="S1062" s="62"/>
      <c r="T1062" s="62"/>
      <c r="U1062" s="209"/>
      <c r="V1062" s="209"/>
      <c r="W1062" s="209"/>
      <c r="X1062" s="209"/>
      <c r="Y1062" s="209"/>
      <c r="Z1062" s="209"/>
      <c r="AA1062" s="209"/>
      <c r="AB1062" s="86"/>
      <c r="AC1062" s="86"/>
      <c r="AD1062" s="86"/>
      <c r="AE1062" s="86"/>
      <c r="AF1062" s="86"/>
      <c r="AG1062" s="62"/>
      <c r="AH1062" s="89"/>
      <c r="AI1062" s="89"/>
      <c r="AJ1062" s="89"/>
      <c r="AK1062" s="62"/>
      <c r="AL1062" s="86"/>
      <c r="AM1062" s="91"/>
      <c r="AN1062" s="89"/>
      <c r="AO1062" s="89"/>
      <c r="AP1062" s="89"/>
      <c r="AQ1062" s="89"/>
      <c r="AR1062" s="91"/>
      <c r="AS1062" s="91"/>
      <c r="AT1062" s="94"/>
      <c r="AU1062" s="91"/>
      <c r="AV1062" s="91"/>
      <c r="AW1062" s="123"/>
      <c r="AX1062" s="62"/>
      <c r="AY1062" s="62"/>
      <c r="AZ1062" s="89"/>
      <c r="BA1062" s="89"/>
      <c r="BB1062" s="124"/>
      <c r="BC1062" s="62"/>
      <c r="BD1062" s="62"/>
      <c r="BE1062" s="61"/>
      <c r="BF1062" s="61"/>
      <c r="BG1062" s="46"/>
      <c r="BH1062" s="46"/>
      <c r="BI1062" s="46"/>
      <c r="BJ1062" s="46"/>
      <c r="BK1062" s="46"/>
      <c r="BL1062" s="46"/>
      <c r="CF1062" s="60"/>
      <c r="CI1062" s="91"/>
      <c r="CJ1062" s="47"/>
      <c r="CK1062" s="34"/>
      <c r="CL1062" s="63"/>
      <c r="DV1062" s="64"/>
    </row>
    <row r="1063" spans="2:126" s="135" customFormat="1">
      <c r="B1063" s="75"/>
      <c r="C1063" s="75"/>
      <c r="D1063" s="75"/>
      <c r="E1063" s="75"/>
      <c r="F1063" s="75"/>
      <c r="G1063" s="75"/>
      <c r="J1063" s="200"/>
      <c r="K1063" s="200"/>
      <c r="L1063" s="62"/>
      <c r="M1063" s="62"/>
      <c r="N1063" s="62"/>
      <c r="O1063" s="62"/>
      <c r="P1063" s="62"/>
      <c r="Q1063" s="62"/>
      <c r="R1063" s="62"/>
      <c r="S1063" s="62"/>
      <c r="T1063" s="62"/>
      <c r="U1063" s="209"/>
      <c r="V1063" s="209"/>
      <c r="W1063" s="209"/>
      <c r="X1063" s="209"/>
      <c r="Y1063" s="209"/>
      <c r="Z1063" s="209"/>
      <c r="AA1063" s="209"/>
      <c r="AB1063" s="86"/>
      <c r="AC1063" s="86"/>
      <c r="AD1063" s="86"/>
      <c r="AE1063" s="86"/>
      <c r="AF1063" s="86"/>
      <c r="AG1063" s="62"/>
      <c r="AH1063" s="89"/>
      <c r="AI1063" s="89"/>
      <c r="AJ1063" s="89"/>
      <c r="AK1063" s="62"/>
      <c r="AL1063" s="86"/>
      <c r="AM1063" s="91"/>
      <c r="AN1063" s="89"/>
      <c r="AO1063" s="89"/>
      <c r="AP1063" s="89"/>
      <c r="AQ1063" s="89"/>
      <c r="AR1063" s="91"/>
      <c r="AS1063" s="91"/>
      <c r="AT1063" s="94"/>
      <c r="AU1063" s="91"/>
      <c r="AV1063" s="91"/>
      <c r="AW1063" s="123"/>
      <c r="AX1063" s="62"/>
      <c r="AY1063" s="62"/>
      <c r="AZ1063" s="89"/>
      <c r="BA1063" s="89"/>
      <c r="BB1063" s="124"/>
      <c r="BC1063" s="62"/>
      <c r="BD1063" s="62"/>
      <c r="BE1063" s="61"/>
      <c r="BF1063" s="61"/>
      <c r="BG1063" s="46"/>
      <c r="BH1063" s="46"/>
      <c r="BI1063" s="46"/>
      <c r="BJ1063" s="46"/>
      <c r="BK1063" s="46"/>
      <c r="BL1063" s="46"/>
      <c r="CF1063" s="60"/>
      <c r="CI1063" s="91"/>
      <c r="CJ1063" s="47"/>
      <c r="CK1063" s="34"/>
      <c r="CL1063" s="63"/>
      <c r="DV1063" s="64"/>
    </row>
    <row r="1064" spans="2:126" s="135" customFormat="1">
      <c r="B1064" s="75"/>
      <c r="C1064" s="75"/>
      <c r="D1064" s="75"/>
      <c r="E1064" s="75"/>
      <c r="F1064" s="75"/>
      <c r="G1064" s="75"/>
      <c r="J1064" s="200"/>
      <c r="K1064" s="200"/>
      <c r="L1064" s="62"/>
      <c r="M1064" s="62"/>
      <c r="N1064" s="62"/>
      <c r="O1064" s="62"/>
      <c r="P1064" s="62"/>
      <c r="Q1064" s="62"/>
      <c r="R1064" s="62"/>
      <c r="S1064" s="62"/>
      <c r="T1064" s="62"/>
      <c r="U1064" s="209"/>
      <c r="V1064" s="209"/>
      <c r="W1064" s="209"/>
      <c r="X1064" s="209"/>
      <c r="Y1064" s="209"/>
      <c r="Z1064" s="209"/>
      <c r="AA1064" s="209"/>
      <c r="AB1064" s="86"/>
      <c r="AC1064" s="86"/>
      <c r="AD1064" s="86"/>
      <c r="AE1064" s="86"/>
      <c r="AF1064" s="86"/>
      <c r="AG1064" s="62"/>
      <c r="AH1064" s="89"/>
      <c r="AI1064" s="89"/>
      <c r="AJ1064" s="89"/>
      <c r="AK1064" s="62"/>
      <c r="AL1064" s="86"/>
      <c r="AM1064" s="91"/>
      <c r="AN1064" s="89"/>
      <c r="AO1064" s="89"/>
      <c r="AP1064" s="89"/>
      <c r="AQ1064" s="89"/>
      <c r="AR1064" s="91"/>
      <c r="AS1064" s="91"/>
      <c r="AT1064" s="94"/>
      <c r="AU1064" s="91"/>
      <c r="AV1064" s="91"/>
      <c r="AW1064" s="123"/>
      <c r="AX1064" s="62"/>
      <c r="AY1064" s="62"/>
      <c r="AZ1064" s="89"/>
      <c r="BA1064" s="89"/>
      <c r="BB1064" s="124"/>
      <c r="BC1064" s="62"/>
      <c r="BD1064" s="62"/>
      <c r="BE1064" s="61"/>
      <c r="BF1064" s="61"/>
      <c r="BG1064" s="46"/>
      <c r="BH1064" s="46"/>
      <c r="BI1064" s="46"/>
      <c r="BJ1064" s="46"/>
      <c r="BK1064" s="46"/>
      <c r="BL1064" s="46"/>
      <c r="CF1064" s="60"/>
      <c r="CI1064" s="91"/>
      <c r="CJ1064" s="47"/>
      <c r="CK1064" s="34"/>
      <c r="CL1064" s="63"/>
      <c r="DV1064" s="64"/>
    </row>
    <row r="1065" spans="2:126" s="135" customFormat="1">
      <c r="B1065" s="75"/>
      <c r="C1065" s="75"/>
      <c r="D1065" s="75"/>
      <c r="E1065" s="75"/>
      <c r="F1065" s="75"/>
      <c r="G1065" s="75"/>
      <c r="J1065" s="200"/>
      <c r="K1065" s="200"/>
      <c r="L1065" s="62"/>
      <c r="M1065" s="62"/>
      <c r="N1065" s="62"/>
      <c r="O1065" s="62"/>
      <c r="P1065" s="62"/>
      <c r="Q1065" s="62"/>
      <c r="R1065" s="62"/>
      <c r="S1065" s="62"/>
      <c r="T1065" s="62"/>
      <c r="U1065" s="209"/>
      <c r="V1065" s="209"/>
      <c r="W1065" s="209"/>
      <c r="X1065" s="209"/>
      <c r="Y1065" s="209"/>
      <c r="Z1065" s="209"/>
      <c r="AA1065" s="209"/>
      <c r="AB1065" s="86"/>
      <c r="AC1065" s="86"/>
      <c r="AD1065" s="86"/>
      <c r="AE1065" s="86"/>
      <c r="AF1065" s="86"/>
      <c r="AG1065" s="62"/>
      <c r="AH1065" s="89"/>
      <c r="AI1065" s="89"/>
      <c r="AJ1065" s="89"/>
      <c r="AK1065" s="62"/>
      <c r="AL1065" s="86"/>
      <c r="AM1065" s="91"/>
      <c r="AN1065" s="89"/>
      <c r="AO1065" s="89"/>
      <c r="AP1065" s="89"/>
      <c r="AQ1065" s="89"/>
      <c r="AR1065" s="91"/>
      <c r="AS1065" s="91"/>
      <c r="AT1065" s="94"/>
      <c r="AU1065" s="91"/>
      <c r="AV1065" s="91"/>
      <c r="AW1065" s="123"/>
      <c r="AX1065" s="62"/>
      <c r="AY1065" s="62"/>
      <c r="AZ1065" s="89"/>
      <c r="BA1065" s="89"/>
      <c r="BB1065" s="124"/>
      <c r="BC1065" s="62"/>
      <c r="BD1065" s="62"/>
      <c r="BE1065" s="61"/>
      <c r="BF1065" s="61"/>
      <c r="BG1065" s="46"/>
      <c r="BH1065" s="46"/>
      <c r="BI1065" s="46"/>
      <c r="BJ1065" s="46"/>
      <c r="BK1065" s="46"/>
      <c r="BL1065" s="46"/>
      <c r="CF1065" s="60"/>
      <c r="CI1065" s="91"/>
      <c r="CJ1065" s="47"/>
      <c r="CK1065" s="34"/>
      <c r="CL1065" s="63"/>
      <c r="DV1065" s="64"/>
    </row>
    <row r="1066" spans="2:126" s="135" customFormat="1">
      <c r="B1066" s="75"/>
      <c r="C1066" s="75"/>
      <c r="D1066" s="75"/>
      <c r="E1066" s="75"/>
      <c r="F1066" s="75"/>
      <c r="G1066" s="75"/>
      <c r="J1066" s="200"/>
      <c r="K1066" s="200"/>
      <c r="L1066" s="62"/>
      <c r="M1066" s="62"/>
      <c r="N1066" s="62"/>
      <c r="O1066" s="62"/>
      <c r="P1066" s="62"/>
      <c r="Q1066" s="62"/>
      <c r="R1066" s="62"/>
      <c r="S1066" s="62"/>
      <c r="T1066" s="62"/>
      <c r="U1066" s="209"/>
      <c r="V1066" s="209"/>
      <c r="W1066" s="209"/>
      <c r="X1066" s="209"/>
      <c r="Y1066" s="209"/>
      <c r="Z1066" s="209"/>
      <c r="AA1066" s="209"/>
      <c r="AB1066" s="86"/>
      <c r="AC1066" s="86"/>
      <c r="AD1066" s="86"/>
      <c r="AE1066" s="86"/>
      <c r="AF1066" s="86"/>
      <c r="AG1066" s="62"/>
      <c r="AH1066" s="89"/>
      <c r="AI1066" s="89"/>
      <c r="AJ1066" s="89"/>
      <c r="AK1066" s="62"/>
      <c r="AL1066" s="86"/>
      <c r="AM1066" s="91"/>
      <c r="AN1066" s="89"/>
      <c r="AO1066" s="89"/>
      <c r="AP1066" s="89"/>
      <c r="AQ1066" s="89"/>
      <c r="AR1066" s="91"/>
      <c r="AS1066" s="91"/>
      <c r="AT1066" s="94"/>
      <c r="AU1066" s="91"/>
      <c r="AV1066" s="91"/>
      <c r="AW1066" s="123"/>
      <c r="AX1066" s="62"/>
      <c r="AY1066" s="62"/>
      <c r="AZ1066" s="89"/>
      <c r="BA1066" s="89"/>
      <c r="BB1066" s="124"/>
      <c r="BC1066" s="62"/>
      <c r="BD1066" s="62"/>
      <c r="BE1066" s="61"/>
      <c r="BF1066" s="61"/>
      <c r="BG1066" s="46"/>
      <c r="BH1066" s="46"/>
      <c r="BI1066" s="46"/>
      <c r="BJ1066" s="46"/>
      <c r="BK1066" s="46"/>
      <c r="BL1066" s="46"/>
      <c r="CF1066" s="60"/>
      <c r="CI1066" s="91"/>
      <c r="CJ1066" s="47"/>
      <c r="CK1066" s="34"/>
      <c r="CL1066" s="63"/>
      <c r="DV1066" s="64"/>
    </row>
    <row r="1067" spans="2:126" s="135" customFormat="1">
      <c r="B1067" s="75"/>
      <c r="C1067" s="75"/>
      <c r="D1067" s="75"/>
      <c r="E1067" s="75"/>
      <c r="F1067" s="75"/>
      <c r="G1067" s="75"/>
      <c r="J1067" s="200"/>
      <c r="K1067" s="200"/>
      <c r="L1067" s="62"/>
      <c r="M1067" s="62"/>
      <c r="N1067" s="62"/>
      <c r="O1067" s="62"/>
      <c r="P1067" s="62"/>
      <c r="Q1067" s="62"/>
      <c r="R1067" s="62"/>
      <c r="S1067" s="62"/>
      <c r="T1067" s="62"/>
      <c r="U1067" s="209"/>
      <c r="V1067" s="209"/>
      <c r="W1067" s="209"/>
      <c r="X1067" s="209"/>
      <c r="Y1067" s="209"/>
      <c r="Z1067" s="209"/>
      <c r="AA1067" s="209"/>
      <c r="AB1067" s="86"/>
      <c r="AC1067" s="86"/>
      <c r="AD1067" s="86"/>
      <c r="AE1067" s="86"/>
      <c r="AF1067" s="86"/>
      <c r="AG1067" s="62"/>
      <c r="AH1067" s="89"/>
      <c r="AI1067" s="89"/>
      <c r="AJ1067" s="89"/>
      <c r="AK1067" s="62"/>
      <c r="AL1067" s="86"/>
      <c r="AM1067" s="91"/>
      <c r="AN1067" s="89"/>
      <c r="AO1067" s="89"/>
      <c r="AP1067" s="89"/>
      <c r="AQ1067" s="89"/>
      <c r="AR1067" s="91"/>
      <c r="AS1067" s="91"/>
      <c r="AT1067" s="94"/>
      <c r="AU1067" s="91"/>
      <c r="AV1067" s="91"/>
      <c r="AW1067" s="123"/>
      <c r="AX1067" s="62"/>
      <c r="AY1067" s="62"/>
      <c r="AZ1067" s="89"/>
      <c r="BA1067" s="89"/>
      <c r="BB1067" s="124"/>
      <c r="BC1067" s="62"/>
      <c r="BD1067" s="62"/>
      <c r="BE1067" s="61"/>
      <c r="BF1067" s="61"/>
      <c r="BG1067" s="46"/>
      <c r="BH1067" s="46"/>
      <c r="BI1067" s="46"/>
      <c r="BJ1067" s="46"/>
      <c r="BK1067" s="46"/>
      <c r="BL1067" s="46"/>
      <c r="CF1067" s="60"/>
      <c r="CI1067" s="91"/>
      <c r="CJ1067" s="47"/>
      <c r="CK1067" s="34"/>
      <c r="CL1067" s="63"/>
      <c r="DV1067" s="64"/>
    </row>
    <row r="1068" spans="2:126" s="135" customFormat="1">
      <c r="B1068" s="75"/>
      <c r="C1068" s="75"/>
      <c r="D1068" s="75"/>
      <c r="E1068" s="75"/>
      <c r="F1068" s="75"/>
      <c r="G1068" s="75"/>
      <c r="J1068" s="200"/>
      <c r="K1068" s="200"/>
      <c r="L1068" s="62"/>
      <c r="M1068" s="62"/>
      <c r="N1068" s="62"/>
      <c r="O1068" s="62"/>
      <c r="P1068" s="62"/>
      <c r="Q1068" s="62"/>
      <c r="R1068" s="62"/>
      <c r="S1068" s="62"/>
      <c r="T1068" s="62"/>
      <c r="U1068" s="209"/>
      <c r="V1068" s="209"/>
      <c r="W1068" s="209"/>
      <c r="X1068" s="209"/>
      <c r="Y1068" s="209"/>
      <c r="Z1068" s="209"/>
      <c r="AA1068" s="209"/>
      <c r="AB1068" s="86"/>
      <c r="AC1068" s="86"/>
      <c r="AD1068" s="86"/>
      <c r="AE1068" s="86"/>
      <c r="AF1068" s="86"/>
      <c r="AG1068" s="62"/>
      <c r="AH1068" s="89"/>
      <c r="AI1068" s="89"/>
      <c r="AJ1068" s="89"/>
      <c r="AK1068" s="62"/>
      <c r="AL1068" s="86"/>
      <c r="AM1068" s="91"/>
      <c r="AN1068" s="89"/>
      <c r="AO1068" s="89"/>
      <c r="AP1068" s="89"/>
      <c r="AQ1068" s="89"/>
      <c r="AR1068" s="91"/>
      <c r="AS1068" s="91"/>
      <c r="AT1068" s="94"/>
      <c r="AU1068" s="91"/>
      <c r="AV1068" s="91"/>
      <c r="AW1068" s="123"/>
      <c r="AX1068" s="62"/>
      <c r="AY1068" s="62"/>
      <c r="AZ1068" s="89"/>
      <c r="BA1068" s="89"/>
      <c r="BB1068" s="124"/>
      <c r="BC1068" s="62"/>
      <c r="BD1068" s="62"/>
      <c r="BE1068" s="61"/>
      <c r="BF1068" s="61"/>
      <c r="BG1068" s="46"/>
      <c r="BH1068" s="46"/>
      <c r="BI1068" s="46"/>
      <c r="BJ1068" s="46"/>
      <c r="BK1068" s="46"/>
      <c r="BL1068" s="46"/>
      <c r="CF1068" s="60"/>
      <c r="CI1068" s="91"/>
      <c r="CJ1068" s="47"/>
      <c r="CK1068" s="34"/>
      <c r="CL1068" s="63"/>
      <c r="DV1068" s="64"/>
    </row>
    <row r="1069" spans="2:126" s="135" customFormat="1">
      <c r="B1069" s="75"/>
      <c r="C1069" s="75"/>
      <c r="D1069" s="75"/>
      <c r="E1069" s="75"/>
      <c r="F1069" s="75"/>
      <c r="G1069" s="75"/>
      <c r="J1069" s="200"/>
      <c r="K1069" s="200"/>
      <c r="L1069" s="62"/>
      <c r="M1069" s="62"/>
      <c r="N1069" s="62"/>
      <c r="O1069" s="62"/>
      <c r="P1069" s="62"/>
      <c r="Q1069" s="62"/>
      <c r="R1069" s="62"/>
      <c r="S1069" s="62"/>
      <c r="T1069" s="62"/>
      <c r="U1069" s="209"/>
      <c r="V1069" s="209"/>
      <c r="W1069" s="209"/>
      <c r="X1069" s="209"/>
      <c r="Y1069" s="209"/>
      <c r="Z1069" s="209"/>
      <c r="AA1069" s="209"/>
      <c r="AB1069" s="86"/>
      <c r="AC1069" s="86"/>
      <c r="AD1069" s="86"/>
      <c r="AE1069" s="86"/>
      <c r="AF1069" s="86"/>
      <c r="AG1069" s="62"/>
      <c r="AH1069" s="89"/>
      <c r="AI1069" s="89"/>
      <c r="AJ1069" s="89"/>
      <c r="AK1069" s="62"/>
      <c r="AL1069" s="86"/>
      <c r="AM1069" s="91"/>
      <c r="AN1069" s="89"/>
      <c r="AO1069" s="89"/>
      <c r="AP1069" s="89"/>
      <c r="AQ1069" s="89"/>
      <c r="AR1069" s="91"/>
      <c r="AS1069" s="91"/>
      <c r="AT1069" s="94"/>
      <c r="AU1069" s="91"/>
      <c r="AV1069" s="91"/>
      <c r="AW1069" s="123"/>
      <c r="AX1069" s="62"/>
      <c r="AY1069" s="62"/>
      <c r="AZ1069" s="89"/>
      <c r="BA1069" s="89"/>
      <c r="BB1069" s="124"/>
      <c r="BC1069" s="62"/>
      <c r="BD1069" s="62"/>
      <c r="BE1069" s="61"/>
      <c r="BF1069" s="61"/>
      <c r="BG1069" s="46"/>
      <c r="BH1069" s="46"/>
      <c r="BI1069" s="46"/>
      <c r="BJ1069" s="46"/>
      <c r="BK1069" s="46"/>
      <c r="BL1069" s="46"/>
      <c r="CF1069" s="60"/>
      <c r="CI1069" s="91"/>
      <c r="CJ1069" s="47"/>
      <c r="CK1069" s="34"/>
      <c r="CL1069" s="63"/>
      <c r="DV1069" s="64"/>
    </row>
    <row r="1070" spans="2:126" s="135" customFormat="1">
      <c r="B1070" s="75"/>
      <c r="C1070" s="75"/>
      <c r="D1070" s="75"/>
      <c r="E1070" s="75"/>
      <c r="F1070" s="75"/>
      <c r="G1070" s="75"/>
      <c r="J1070" s="200"/>
      <c r="K1070" s="200"/>
      <c r="L1070" s="62"/>
      <c r="M1070" s="62"/>
      <c r="N1070" s="62"/>
      <c r="O1070" s="62"/>
      <c r="P1070" s="62"/>
      <c r="Q1070" s="62"/>
      <c r="R1070" s="62"/>
      <c r="S1070" s="62"/>
      <c r="T1070" s="62"/>
      <c r="U1070" s="209"/>
      <c r="V1070" s="209"/>
      <c r="W1070" s="209"/>
      <c r="X1070" s="209"/>
      <c r="Y1070" s="209"/>
      <c r="Z1070" s="209"/>
      <c r="AA1070" s="209"/>
      <c r="AB1070" s="86"/>
      <c r="AC1070" s="86"/>
      <c r="AD1070" s="86"/>
      <c r="AE1070" s="86"/>
      <c r="AF1070" s="86"/>
      <c r="AG1070" s="62"/>
      <c r="AH1070" s="89"/>
      <c r="AI1070" s="89"/>
      <c r="AJ1070" s="89"/>
      <c r="AK1070" s="62"/>
      <c r="AL1070" s="86"/>
      <c r="AM1070" s="91"/>
      <c r="AN1070" s="89"/>
      <c r="AO1070" s="89"/>
      <c r="AP1070" s="89"/>
      <c r="AQ1070" s="89"/>
      <c r="AR1070" s="91"/>
      <c r="AS1070" s="91"/>
      <c r="AT1070" s="94"/>
      <c r="AU1070" s="91"/>
      <c r="AV1070" s="91"/>
      <c r="AW1070" s="123"/>
      <c r="AX1070" s="62"/>
      <c r="AY1070" s="62"/>
      <c r="AZ1070" s="89"/>
      <c r="BA1070" s="89"/>
      <c r="BB1070" s="124"/>
      <c r="BC1070" s="62"/>
      <c r="BD1070" s="62"/>
      <c r="BE1070" s="61"/>
      <c r="BF1070" s="61"/>
      <c r="BG1070" s="46"/>
      <c r="BH1070" s="46"/>
      <c r="BI1070" s="46"/>
      <c r="BJ1070" s="46"/>
      <c r="BK1070" s="46"/>
      <c r="BL1070" s="46"/>
      <c r="CF1070" s="60"/>
      <c r="CI1070" s="91"/>
      <c r="CJ1070" s="47"/>
      <c r="CK1070" s="34"/>
      <c r="CL1070" s="63"/>
      <c r="DV1070" s="64"/>
    </row>
    <row r="1071" spans="2:126" s="135" customFormat="1">
      <c r="B1071" s="75"/>
      <c r="C1071" s="75"/>
      <c r="D1071" s="75"/>
      <c r="E1071" s="75"/>
      <c r="F1071" s="75"/>
      <c r="G1071" s="75"/>
      <c r="J1071" s="200"/>
      <c r="K1071" s="200"/>
      <c r="L1071" s="62"/>
      <c r="M1071" s="62"/>
      <c r="N1071" s="62"/>
      <c r="O1071" s="62"/>
      <c r="P1071" s="62"/>
      <c r="Q1071" s="62"/>
      <c r="R1071" s="62"/>
      <c r="S1071" s="62"/>
      <c r="T1071" s="62"/>
      <c r="U1071" s="209"/>
      <c r="V1071" s="209"/>
      <c r="W1071" s="209"/>
      <c r="X1071" s="209"/>
      <c r="Y1071" s="209"/>
      <c r="Z1071" s="209"/>
      <c r="AA1071" s="209"/>
      <c r="AB1071" s="86"/>
      <c r="AC1071" s="86"/>
      <c r="AD1071" s="86"/>
      <c r="AE1071" s="86"/>
      <c r="AF1071" s="86"/>
      <c r="AG1071" s="62"/>
      <c r="AH1071" s="89"/>
      <c r="AI1071" s="89"/>
      <c r="AJ1071" s="89"/>
      <c r="AK1071" s="62"/>
      <c r="AL1071" s="86"/>
      <c r="AM1071" s="91"/>
      <c r="AN1071" s="89"/>
      <c r="AO1071" s="89"/>
      <c r="AP1071" s="89"/>
      <c r="AQ1071" s="89"/>
      <c r="AR1071" s="91"/>
      <c r="AS1071" s="91"/>
      <c r="AT1071" s="94"/>
      <c r="AU1071" s="91"/>
      <c r="AV1071" s="91"/>
      <c r="AW1071" s="123"/>
      <c r="AX1071" s="62"/>
      <c r="AY1071" s="62"/>
      <c r="AZ1071" s="89"/>
      <c r="BA1071" s="89"/>
      <c r="BB1071" s="124"/>
      <c r="BC1071" s="62"/>
      <c r="BD1071" s="62"/>
      <c r="BE1071" s="61"/>
      <c r="BF1071" s="61"/>
      <c r="BG1071" s="46"/>
      <c r="BH1071" s="46"/>
      <c r="BI1071" s="46"/>
      <c r="BJ1071" s="46"/>
      <c r="BK1071" s="46"/>
      <c r="BL1071" s="46"/>
      <c r="CF1071" s="60"/>
      <c r="CI1071" s="91"/>
      <c r="CJ1071" s="47"/>
      <c r="CK1071" s="34"/>
      <c r="CL1071" s="63"/>
      <c r="DV1071" s="64"/>
    </row>
    <row r="1072" spans="2:126" s="135" customFormat="1">
      <c r="B1072" s="75"/>
      <c r="C1072" s="75"/>
      <c r="D1072" s="75"/>
      <c r="E1072" s="75"/>
      <c r="F1072" s="75"/>
      <c r="G1072" s="75"/>
      <c r="J1072" s="200"/>
      <c r="K1072" s="200"/>
      <c r="L1072" s="62"/>
      <c r="M1072" s="62"/>
      <c r="N1072" s="62"/>
      <c r="O1072" s="62"/>
      <c r="P1072" s="62"/>
      <c r="Q1072" s="62"/>
      <c r="R1072" s="62"/>
      <c r="S1072" s="62"/>
      <c r="T1072" s="62"/>
      <c r="U1072" s="209"/>
      <c r="V1072" s="209"/>
      <c r="W1072" s="209"/>
      <c r="X1072" s="209"/>
      <c r="Y1072" s="209"/>
      <c r="Z1072" s="209"/>
      <c r="AA1072" s="209"/>
      <c r="AB1072" s="86"/>
      <c r="AC1072" s="86"/>
      <c r="AD1072" s="86"/>
      <c r="AE1072" s="86"/>
      <c r="AF1072" s="86"/>
      <c r="AG1072" s="62"/>
      <c r="AH1072" s="89"/>
      <c r="AI1072" s="89"/>
      <c r="AJ1072" s="89"/>
      <c r="AK1072" s="62"/>
      <c r="AL1072" s="86"/>
      <c r="AM1072" s="91"/>
      <c r="AN1072" s="89"/>
      <c r="AO1072" s="89"/>
      <c r="AP1072" s="89"/>
      <c r="AQ1072" s="89"/>
      <c r="AR1072" s="91"/>
      <c r="AS1072" s="91"/>
      <c r="AT1072" s="94"/>
      <c r="AU1072" s="91"/>
      <c r="AV1072" s="91"/>
      <c r="AW1072" s="123"/>
      <c r="AX1072" s="62"/>
      <c r="AY1072" s="62"/>
      <c r="AZ1072" s="89"/>
      <c r="BA1072" s="89"/>
      <c r="BB1072" s="124"/>
      <c r="BC1072" s="62"/>
      <c r="BD1072" s="62"/>
      <c r="BE1072" s="61"/>
      <c r="BF1072" s="61"/>
      <c r="BG1072" s="46"/>
      <c r="BH1072" s="46"/>
      <c r="BI1072" s="46"/>
      <c r="BJ1072" s="46"/>
      <c r="BK1072" s="46"/>
      <c r="BL1072" s="46"/>
      <c r="CF1072" s="60"/>
      <c r="CI1072" s="91"/>
      <c r="CJ1072" s="47"/>
      <c r="CK1072" s="34"/>
      <c r="CL1072" s="63"/>
      <c r="DV1072" s="64"/>
    </row>
    <row r="1073" spans="2:126" s="135" customFormat="1">
      <c r="B1073" s="75"/>
      <c r="C1073" s="75"/>
      <c r="D1073" s="75"/>
      <c r="E1073" s="75"/>
      <c r="F1073" s="75"/>
      <c r="G1073" s="75"/>
      <c r="J1073" s="200"/>
      <c r="K1073" s="200"/>
      <c r="L1073" s="62"/>
      <c r="M1073" s="62"/>
      <c r="N1073" s="62"/>
      <c r="O1073" s="62"/>
      <c r="P1073" s="62"/>
      <c r="Q1073" s="62"/>
      <c r="R1073" s="62"/>
      <c r="S1073" s="62"/>
      <c r="T1073" s="62"/>
      <c r="U1073" s="209"/>
      <c r="V1073" s="209"/>
      <c r="W1073" s="209"/>
      <c r="X1073" s="209"/>
      <c r="Y1073" s="209"/>
      <c r="Z1073" s="209"/>
      <c r="AA1073" s="209"/>
      <c r="AB1073" s="86"/>
      <c r="AC1073" s="86"/>
      <c r="AD1073" s="86"/>
      <c r="AE1073" s="86"/>
      <c r="AF1073" s="86"/>
      <c r="AG1073" s="62"/>
      <c r="AH1073" s="89"/>
      <c r="AI1073" s="89"/>
      <c r="AJ1073" s="89"/>
      <c r="AK1073" s="62"/>
      <c r="AL1073" s="86"/>
      <c r="AM1073" s="91"/>
      <c r="AN1073" s="89"/>
      <c r="AO1073" s="89"/>
      <c r="AP1073" s="89"/>
      <c r="AQ1073" s="89"/>
      <c r="AR1073" s="91"/>
      <c r="AS1073" s="91"/>
      <c r="AT1073" s="94"/>
      <c r="AU1073" s="91"/>
      <c r="AV1073" s="91"/>
      <c r="AW1073" s="123"/>
      <c r="AX1073" s="62"/>
      <c r="AY1073" s="62"/>
      <c r="AZ1073" s="89"/>
      <c r="BA1073" s="89"/>
      <c r="BB1073" s="124"/>
      <c r="BC1073" s="62"/>
      <c r="BD1073" s="62"/>
      <c r="BE1073" s="61"/>
      <c r="BF1073" s="61"/>
      <c r="BG1073" s="46"/>
      <c r="BH1073" s="46"/>
      <c r="BI1073" s="46"/>
      <c r="BJ1073" s="46"/>
      <c r="BK1073" s="46"/>
      <c r="BL1073" s="46"/>
      <c r="CF1073" s="60"/>
      <c r="CI1073" s="91"/>
      <c r="CJ1073" s="47"/>
      <c r="CK1073" s="34"/>
      <c r="CL1073" s="63"/>
      <c r="DV1073" s="64"/>
    </row>
    <row r="1074" spans="2:126" s="135" customFormat="1">
      <c r="B1074" s="75"/>
      <c r="C1074" s="75"/>
      <c r="D1074" s="75"/>
      <c r="E1074" s="75"/>
      <c r="F1074" s="75"/>
      <c r="G1074" s="75"/>
      <c r="J1074" s="200"/>
      <c r="K1074" s="200"/>
      <c r="L1074" s="62"/>
      <c r="M1074" s="62"/>
      <c r="N1074" s="62"/>
      <c r="O1074" s="62"/>
      <c r="P1074" s="62"/>
      <c r="Q1074" s="62"/>
      <c r="R1074" s="62"/>
      <c r="S1074" s="62"/>
      <c r="T1074" s="62"/>
      <c r="U1074" s="209"/>
      <c r="V1074" s="209"/>
      <c r="W1074" s="209"/>
      <c r="X1074" s="209"/>
      <c r="Y1074" s="209"/>
      <c r="Z1074" s="209"/>
      <c r="AA1074" s="209"/>
      <c r="AB1074" s="86"/>
      <c r="AC1074" s="86"/>
      <c r="AD1074" s="86"/>
      <c r="AE1074" s="86"/>
      <c r="AF1074" s="86"/>
      <c r="AG1074" s="62"/>
      <c r="AH1074" s="89"/>
      <c r="AI1074" s="89"/>
      <c r="AJ1074" s="89"/>
      <c r="AK1074" s="62"/>
      <c r="AL1074" s="86"/>
      <c r="AM1074" s="91"/>
      <c r="AN1074" s="89"/>
      <c r="AO1074" s="89"/>
      <c r="AP1074" s="89"/>
      <c r="AQ1074" s="89"/>
      <c r="AR1074" s="91"/>
      <c r="AS1074" s="91"/>
      <c r="AT1074" s="94"/>
      <c r="AU1074" s="91"/>
      <c r="AV1074" s="91"/>
      <c r="AW1074" s="123"/>
      <c r="AX1074" s="62"/>
      <c r="AY1074" s="62"/>
      <c r="AZ1074" s="89"/>
      <c r="BA1074" s="89"/>
      <c r="BB1074" s="124"/>
      <c r="BC1074" s="62"/>
      <c r="BD1074" s="62"/>
      <c r="BE1074" s="61"/>
      <c r="BF1074" s="61"/>
      <c r="BG1074" s="46"/>
      <c r="BH1074" s="46"/>
      <c r="BI1074" s="46"/>
      <c r="BJ1074" s="46"/>
      <c r="BK1074" s="46"/>
      <c r="BL1074" s="46"/>
      <c r="CF1074" s="60"/>
      <c r="CI1074" s="91"/>
      <c r="CJ1074" s="47"/>
      <c r="CK1074" s="34"/>
      <c r="CL1074" s="63"/>
      <c r="DV1074" s="64"/>
    </row>
    <row r="1075" spans="2:126" s="135" customFormat="1">
      <c r="B1075" s="75"/>
      <c r="C1075" s="75"/>
      <c r="D1075" s="75"/>
      <c r="E1075" s="75"/>
      <c r="F1075" s="75"/>
      <c r="G1075" s="75"/>
      <c r="J1075" s="200"/>
      <c r="K1075" s="200"/>
      <c r="L1075" s="62"/>
      <c r="M1075" s="62"/>
      <c r="N1075" s="62"/>
      <c r="O1075" s="62"/>
      <c r="P1075" s="62"/>
      <c r="Q1075" s="62"/>
      <c r="R1075" s="62"/>
      <c r="S1075" s="62"/>
      <c r="T1075" s="62"/>
      <c r="U1075" s="209"/>
      <c r="V1075" s="209"/>
      <c r="W1075" s="209"/>
      <c r="X1075" s="209"/>
      <c r="Y1075" s="209"/>
      <c r="Z1075" s="209"/>
      <c r="AA1075" s="209"/>
      <c r="AB1075" s="86"/>
      <c r="AC1075" s="86"/>
      <c r="AD1075" s="86"/>
      <c r="AE1075" s="86"/>
      <c r="AF1075" s="86"/>
      <c r="AG1075" s="62"/>
      <c r="AH1075" s="89"/>
      <c r="AI1075" s="89"/>
      <c r="AJ1075" s="89"/>
      <c r="AK1075" s="62"/>
      <c r="AL1075" s="86"/>
      <c r="AM1075" s="91"/>
      <c r="AN1075" s="89"/>
      <c r="AO1075" s="89"/>
      <c r="AP1075" s="89"/>
      <c r="AQ1075" s="89"/>
      <c r="AR1075" s="91"/>
      <c r="AS1075" s="91"/>
      <c r="AT1075" s="94"/>
      <c r="AU1075" s="91"/>
      <c r="AV1075" s="91"/>
      <c r="AW1075" s="123"/>
      <c r="AX1075" s="62"/>
      <c r="AY1075" s="62"/>
      <c r="AZ1075" s="89"/>
      <c r="BA1075" s="89"/>
      <c r="BB1075" s="124"/>
      <c r="BC1075" s="62"/>
      <c r="BD1075" s="62"/>
      <c r="BE1075" s="61"/>
      <c r="BF1075" s="61"/>
      <c r="BG1075" s="46"/>
      <c r="BH1075" s="46"/>
      <c r="BI1075" s="46"/>
      <c r="BJ1075" s="46"/>
      <c r="BK1075" s="46"/>
      <c r="BL1075" s="46"/>
      <c r="CF1075" s="60"/>
      <c r="CI1075" s="91"/>
      <c r="CJ1075" s="47"/>
      <c r="CK1075" s="34"/>
      <c r="CL1075" s="63"/>
      <c r="DV1075" s="64"/>
    </row>
    <row r="1076" spans="2:126" s="135" customFormat="1">
      <c r="B1076" s="75"/>
      <c r="C1076" s="75"/>
      <c r="D1076" s="75"/>
      <c r="E1076" s="75"/>
      <c r="F1076" s="75"/>
      <c r="G1076" s="75"/>
      <c r="J1076" s="200"/>
      <c r="K1076" s="200"/>
      <c r="L1076" s="62"/>
      <c r="M1076" s="62"/>
      <c r="N1076" s="62"/>
      <c r="O1076" s="62"/>
      <c r="P1076" s="62"/>
      <c r="Q1076" s="62"/>
      <c r="R1076" s="62"/>
      <c r="S1076" s="62"/>
      <c r="T1076" s="62"/>
      <c r="U1076" s="209"/>
      <c r="V1076" s="209"/>
      <c r="W1076" s="209"/>
      <c r="X1076" s="209"/>
      <c r="Y1076" s="209"/>
      <c r="Z1076" s="209"/>
      <c r="AA1076" s="209"/>
      <c r="AB1076" s="86"/>
      <c r="AC1076" s="86"/>
      <c r="AD1076" s="86"/>
      <c r="AE1076" s="86"/>
      <c r="AF1076" s="86"/>
      <c r="AG1076" s="62"/>
      <c r="AH1076" s="89"/>
      <c r="AI1076" s="89"/>
      <c r="AJ1076" s="89"/>
      <c r="AK1076" s="62"/>
      <c r="AL1076" s="86"/>
      <c r="AM1076" s="91"/>
      <c r="AN1076" s="89"/>
      <c r="AO1076" s="89"/>
      <c r="AP1076" s="89"/>
      <c r="AQ1076" s="89"/>
      <c r="AR1076" s="91"/>
      <c r="AS1076" s="91"/>
      <c r="AT1076" s="94"/>
      <c r="AU1076" s="91"/>
      <c r="AV1076" s="91"/>
      <c r="AW1076" s="123"/>
      <c r="AX1076" s="62"/>
      <c r="AY1076" s="62"/>
      <c r="AZ1076" s="89"/>
      <c r="BA1076" s="89"/>
      <c r="BB1076" s="124"/>
      <c r="BC1076" s="62"/>
      <c r="BD1076" s="62"/>
      <c r="BE1076" s="61"/>
      <c r="BF1076" s="61"/>
      <c r="BG1076" s="46"/>
      <c r="BH1076" s="46"/>
      <c r="BI1076" s="46"/>
      <c r="BJ1076" s="46"/>
      <c r="BK1076" s="46"/>
      <c r="BL1076" s="46"/>
      <c r="CF1076" s="60"/>
      <c r="CI1076" s="91"/>
      <c r="CJ1076" s="47"/>
      <c r="CK1076" s="34"/>
      <c r="CL1076" s="63"/>
      <c r="DV1076" s="64"/>
    </row>
    <row r="1077" spans="2:126" s="135" customFormat="1">
      <c r="B1077" s="75"/>
      <c r="C1077" s="75"/>
      <c r="D1077" s="75"/>
      <c r="E1077" s="75"/>
      <c r="F1077" s="75"/>
      <c r="G1077" s="75"/>
      <c r="J1077" s="200"/>
      <c r="K1077" s="200"/>
      <c r="L1077" s="62"/>
      <c r="M1077" s="62"/>
      <c r="N1077" s="62"/>
      <c r="O1077" s="62"/>
      <c r="P1077" s="62"/>
      <c r="Q1077" s="62"/>
      <c r="R1077" s="62"/>
      <c r="S1077" s="62"/>
      <c r="T1077" s="62"/>
      <c r="U1077" s="209"/>
      <c r="V1077" s="209"/>
      <c r="W1077" s="209"/>
      <c r="X1077" s="209"/>
      <c r="Y1077" s="209"/>
      <c r="Z1077" s="209"/>
      <c r="AA1077" s="209"/>
      <c r="AB1077" s="86"/>
      <c r="AC1077" s="86"/>
      <c r="AD1077" s="86"/>
      <c r="AE1077" s="86"/>
      <c r="AF1077" s="86"/>
      <c r="AG1077" s="62"/>
      <c r="AH1077" s="89"/>
      <c r="AI1077" s="89"/>
      <c r="AJ1077" s="89"/>
      <c r="AK1077" s="62"/>
      <c r="AL1077" s="86"/>
      <c r="AM1077" s="91"/>
      <c r="AN1077" s="89"/>
      <c r="AO1077" s="89"/>
      <c r="AP1077" s="89"/>
      <c r="AQ1077" s="89"/>
      <c r="AR1077" s="91"/>
      <c r="AS1077" s="91"/>
      <c r="AT1077" s="94"/>
      <c r="AU1077" s="91"/>
      <c r="AV1077" s="91"/>
      <c r="AW1077" s="123"/>
      <c r="AX1077" s="62"/>
      <c r="AY1077" s="62"/>
      <c r="AZ1077" s="89"/>
      <c r="BA1077" s="89"/>
      <c r="BB1077" s="124"/>
      <c r="BC1077" s="62"/>
      <c r="BD1077" s="62"/>
      <c r="BE1077" s="61"/>
      <c r="BF1077" s="61"/>
      <c r="BG1077" s="46"/>
      <c r="BH1077" s="46"/>
      <c r="BI1077" s="46"/>
      <c r="BJ1077" s="46"/>
      <c r="BK1077" s="46"/>
      <c r="BL1077" s="46"/>
      <c r="CF1077" s="60"/>
      <c r="CI1077" s="91"/>
      <c r="CJ1077" s="47"/>
      <c r="CK1077" s="34"/>
      <c r="CL1077" s="63"/>
      <c r="DV1077" s="64"/>
    </row>
    <row r="1078" spans="2:126" s="135" customFormat="1">
      <c r="B1078" s="75"/>
      <c r="C1078" s="75"/>
      <c r="D1078" s="75"/>
      <c r="E1078" s="75"/>
      <c r="F1078" s="75"/>
      <c r="G1078" s="75"/>
      <c r="J1078" s="200"/>
      <c r="K1078" s="200"/>
      <c r="L1078" s="62"/>
      <c r="M1078" s="62"/>
      <c r="N1078" s="62"/>
      <c r="O1078" s="62"/>
      <c r="P1078" s="62"/>
      <c r="Q1078" s="62"/>
      <c r="R1078" s="62"/>
      <c r="S1078" s="62"/>
      <c r="T1078" s="62"/>
      <c r="U1078" s="209"/>
      <c r="V1078" s="209"/>
      <c r="W1078" s="209"/>
      <c r="X1078" s="209"/>
      <c r="Y1078" s="209"/>
      <c r="Z1078" s="209"/>
      <c r="AA1078" s="209"/>
      <c r="AB1078" s="86"/>
      <c r="AC1078" s="86"/>
      <c r="AD1078" s="86"/>
      <c r="AE1078" s="86"/>
      <c r="AF1078" s="86"/>
      <c r="AG1078" s="62"/>
      <c r="AH1078" s="89"/>
      <c r="AI1078" s="89"/>
      <c r="AJ1078" s="89"/>
      <c r="AK1078" s="62"/>
      <c r="AL1078" s="86"/>
      <c r="AM1078" s="91"/>
      <c r="AN1078" s="89"/>
      <c r="AO1078" s="89"/>
      <c r="AP1078" s="89"/>
      <c r="AQ1078" s="89"/>
      <c r="AR1078" s="91"/>
      <c r="AS1078" s="91"/>
      <c r="AT1078" s="94"/>
      <c r="AU1078" s="91"/>
      <c r="AV1078" s="91"/>
      <c r="AW1078" s="123"/>
      <c r="AX1078" s="62"/>
      <c r="AY1078" s="62"/>
      <c r="AZ1078" s="89"/>
      <c r="BA1078" s="89"/>
      <c r="BB1078" s="124"/>
      <c r="BC1078" s="62"/>
      <c r="BD1078" s="62"/>
      <c r="BE1078" s="61"/>
      <c r="BF1078" s="61"/>
      <c r="BG1078" s="46"/>
      <c r="BH1078" s="46"/>
      <c r="BI1078" s="46"/>
      <c r="BJ1078" s="46"/>
      <c r="BK1078" s="46"/>
      <c r="BL1078" s="46"/>
      <c r="CF1078" s="60"/>
      <c r="CI1078" s="91"/>
      <c r="CJ1078" s="47"/>
      <c r="CK1078" s="34"/>
      <c r="CL1078" s="63"/>
      <c r="DV1078" s="64"/>
    </row>
    <row r="1079" spans="2:126" s="135" customFormat="1">
      <c r="B1079" s="75"/>
      <c r="C1079" s="75"/>
      <c r="D1079" s="75"/>
      <c r="E1079" s="75"/>
      <c r="F1079" s="75"/>
      <c r="G1079" s="75"/>
      <c r="J1079" s="200"/>
      <c r="K1079" s="200"/>
      <c r="L1079" s="62"/>
      <c r="M1079" s="62"/>
      <c r="N1079" s="62"/>
      <c r="O1079" s="62"/>
      <c r="P1079" s="62"/>
      <c r="Q1079" s="62"/>
      <c r="R1079" s="62"/>
      <c r="S1079" s="62"/>
      <c r="T1079" s="62"/>
      <c r="U1079" s="209"/>
      <c r="V1079" s="209"/>
      <c r="W1079" s="209"/>
      <c r="X1079" s="209"/>
      <c r="Y1079" s="209"/>
      <c r="Z1079" s="209"/>
      <c r="AA1079" s="209"/>
      <c r="AB1079" s="86"/>
      <c r="AC1079" s="86"/>
      <c r="AD1079" s="86"/>
      <c r="AE1079" s="86"/>
      <c r="AF1079" s="86"/>
      <c r="AG1079" s="62"/>
      <c r="AH1079" s="89"/>
      <c r="AI1079" s="89"/>
      <c r="AJ1079" s="89"/>
      <c r="AK1079" s="62"/>
      <c r="AL1079" s="86"/>
      <c r="AM1079" s="91"/>
      <c r="AN1079" s="89"/>
      <c r="AO1079" s="89"/>
      <c r="AP1079" s="89"/>
      <c r="AQ1079" s="89"/>
      <c r="AR1079" s="91"/>
      <c r="AS1079" s="91"/>
      <c r="AT1079" s="94"/>
      <c r="AU1079" s="91"/>
      <c r="AV1079" s="91"/>
      <c r="AW1079" s="123"/>
      <c r="AX1079" s="62"/>
      <c r="AY1079" s="62"/>
      <c r="AZ1079" s="89"/>
      <c r="BA1079" s="89"/>
      <c r="BB1079" s="124"/>
      <c r="BC1079" s="62"/>
      <c r="BD1079" s="62"/>
      <c r="BE1079" s="61"/>
      <c r="BF1079" s="61"/>
      <c r="BG1079" s="46"/>
      <c r="BH1079" s="46"/>
      <c r="BI1079" s="46"/>
      <c r="BJ1079" s="46"/>
      <c r="BK1079" s="46"/>
      <c r="BL1079" s="46"/>
      <c r="CF1079" s="60"/>
      <c r="CI1079" s="91"/>
      <c r="CJ1079" s="47"/>
      <c r="CK1079" s="34"/>
      <c r="CL1079" s="63"/>
      <c r="DV1079" s="64"/>
    </row>
    <row r="1080" spans="2:126" s="135" customFormat="1">
      <c r="B1080" s="75"/>
      <c r="C1080" s="75"/>
      <c r="D1080" s="75"/>
      <c r="E1080" s="75"/>
      <c r="F1080" s="75"/>
      <c r="G1080" s="75"/>
      <c r="J1080" s="200"/>
      <c r="K1080" s="200"/>
      <c r="L1080" s="62"/>
      <c r="M1080" s="62"/>
      <c r="N1080" s="62"/>
      <c r="O1080" s="62"/>
      <c r="P1080" s="62"/>
      <c r="Q1080" s="62"/>
      <c r="R1080" s="62"/>
      <c r="S1080" s="62"/>
      <c r="T1080" s="62"/>
      <c r="U1080" s="209"/>
      <c r="V1080" s="209"/>
      <c r="W1080" s="209"/>
      <c r="X1080" s="209"/>
      <c r="Y1080" s="209"/>
      <c r="Z1080" s="209"/>
      <c r="AA1080" s="209"/>
      <c r="AB1080" s="86"/>
      <c r="AC1080" s="86"/>
      <c r="AD1080" s="86"/>
      <c r="AE1080" s="86"/>
      <c r="AF1080" s="86"/>
      <c r="AG1080" s="62"/>
      <c r="AH1080" s="89"/>
      <c r="AI1080" s="89"/>
      <c r="AJ1080" s="89"/>
      <c r="AK1080" s="62"/>
      <c r="AL1080" s="86"/>
      <c r="AM1080" s="91"/>
      <c r="AN1080" s="89"/>
      <c r="AO1080" s="89"/>
      <c r="AP1080" s="89"/>
      <c r="AQ1080" s="89"/>
      <c r="AR1080" s="91"/>
      <c r="AS1080" s="91"/>
      <c r="AT1080" s="94"/>
      <c r="AU1080" s="91"/>
      <c r="AV1080" s="91"/>
      <c r="AW1080" s="123"/>
      <c r="AX1080" s="62"/>
      <c r="AY1080" s="62"/>
      <c r="AZ1080" s="89"/>
      <c r="BA1080" s="89"/>
      <c r="BB1080" s="124"/>
      <c r="BC1080" s="62"/>
      <c r="BD1080" s="62"/>
      <c r="BE1080" s="61"/>
      <c r="BF1080" s="61"/>
      <c r="BG1080" s="46"/>
      <c r="BH1080" s="46"/>
      <c r="BI1080" s="46"/>
      <c r="BJ1080" s="46"/>
      <c r="BK1080" s="46"/>
      <c r="BL1080" s="46"/>
      <c r="CF1080" s="60"/>
      <c r="CI1080" s="91"/>
      <c r="CJ1080" s="47"/>
      <c r="CK1080" s="34"/>
      <c r="CL1080" s="63"/>
      <c r="DV1080" s="64"/>
    </row>
    <row r="1081" spans="2:126" s="135" customFormat="1">
      <c r="B1081" s="75"/>
      <c r="C1081" s="75"/>
      <c r="D1081" s="75"/>
      <c r="E1081" s="75"/>
      <c r="F1081" s="75"/>
      <c r="G1081" s="75"/>
      <c r="J1081" s="200"/>
      <c r="K1081" s="200"/>
      <c r="L1081" s="62"/>
      <c r="M1081" s="62"/>
      <c r="N1081" s="62"/>
      <c r="O1081" s="62"/>
      <c r="P1081" s="62"/>
      <c r="Q1081" s="62"/>
      <c r="R1081" s="62"/>
      <c r="S1081" s="62"/>
      <c r="T1081" s="62"/>
      <c r="U1081" s="209"/>
      <c r="V1081" s="209"/>
      <c r="W1081" s="209"/>
      <c r="X1081" s="209"/>
      <c r="Y1081" s="209"/>
      <c r="Z1081" s="209"/>
      <c r="AA1081" s="209"/>
      <c r="AB1081" s="86"/>
      <c r="AC1081" s="86"/>
      <c r="AD1081" s="86"/>
      <c r="AE1081" s="86"/>
      <c r="AF1081" s="86"/>
      <c r="AG1081" s="62"/>
      <c r="AH1081" s="89"/>
      <c r="AI1081" s="89"/>
      <c r="AJ1081" s="89"/>
      <c r="AK1081" s="62"/>
      <c r="AL1081" s="86"/>
      <c r="AM1081" s="91"/>
      <c r="AN1081" s="89"/>
      <c r="AO1081" s="89"/>
      <c r="AP1081" s="89"/>
      <c r="AQ1081" s="89"/>
      <c r="AR1081" s="91"/>
      <c r="AS1081" s="91"/>
      <c r="AT1081" s="94"/>
      <c r="AU1081" s="91"/>
      <c r="AV1081" s="91"/>
      <c r="AW1081" s="123"/>
      <c r="AX1081" s="62"/>
      <c r="AY1081" s="62"/>
      <c r="AZ1081" s="89"/>
      <c r="BA1081" s="89"/>
      <c r="BB1081" s="124"/>
      <c r="BC1081" s="62"/>
      <c r="BD1081" s="62"/>
      <c r="BE1081" s="61"/>
      <c r="BF1081" s="61"/>
      <c r="BG1081" s="46"/>
      <c r="BH1081" s="46"/>
      <c r="BI1081" s="46"/>
      <c r="BJ1081" s="46"/>
      <c r="BK1081" s="46"/>
      <c r="BL1081" s="46"/>
      <c r="CF1081" s="60"/>
      <c r="CI1081" s="91"/>
      <c r="CJ1081" s="47"/>
      <c r="CK1081" s="34"/>
      <c r="CL1081" s="63"/>
      <c r="DV1081" s="64"/>
    </row>
    <row r="1082" spans="2:126" s="135" customFormat="1">
      <c r="B1082" s="75"/>
      <c r="C1082" s="75"/>
      <c r="D1082" s="75"/>
      <c r="E1082" s="75"/>
      <c r="F1082" s="75"/>
      <c r="G1082" s="75"/>
      <c r="J1082" s="200"/>
      <c r="K1082" s="200"/>
      <c r="L1082" s="62"/>
      <c r="M1082" s="62"/>
      <c r="N1082" s="62"/>
      <c r="O1082" s="62"/>
      <c r="P1082" s="62"/>
      <c r="Q1082" s="62"/>
      <c r="R1082" s="62"/>
      <c r="S1082" s="62"/>
      <c r="T1082" s="62"/>
      <c r="U1082" s="209"/>
      <c r="V1082" s="209"/>
      <c r="W1082" s="209"/>
      <c r="X1082" s="209"/>
      <c r="Y1082" s="209"/>
      <c r="Z1082" s="209"/>
      <c r="AA1082" s="209"/>
      <c r="AB1082" s="86"/>
      <c r="AC1082" s="86"/>
      <c r="AD1082" s="86"/>
      <c r="AE1082" s="86"/>
      <c r="AF1082" s="86"/>
      <c r="AG1082" s="62"/>
      <c r="AH1082" s="89"/>
      <c r="AI1082" s="89"/>
      <c r="AJ1082" s="89"/>
      <c r="AK1082" s="62"/>
      <c r="AL1082" s="86"/>
      <c r="AM1082" s="91"/>
      <c r="AN1082" s="89"/>
      <c r="AO1082" s="89"/>
      <c r="AP1082" s="89"/>
      <c r="AQ1082" s="89"/>
      <c r="AR1082" s="91"/>
      <c r="AS1082" s="91"/>
      <c r="AT1082" s="94"/>
      <c r="AU1082" s="91"/>
      <c r="AV1082" s="91"/>
      <c r="AW1082" s="123"/>
      <c r="AX1082" s="62"/>
      <c r="AY1082" s="62"/>
      <c r="AZ1082" s="89"/>
      <c r="BA1082" s="89"/>
      <c r="BB1082" s="124"/>
      <c r="BC1082" s="62"/>
      <c r="BD1082" s="62"/>
      <c r="BE1082" s="61"/>
      <c r="BF1082" s="61"/>
      <c r="BG1082" s="46"/>
      <c r="BH1082" s="46"/>
      <c r="BI1082" s="46"/>
      <c r="BJ1082" s="46"/>
      <c r="BK1082" s="46"/>
      <c r="BL1082" s="46"/>
      <c r="CF1082" s="60"/>
      <c r="CI1082" s="91"/>
      <c r="CJ1082" s="47"/>
      <c r="CK1082" s="34"/>
      <c r="CL1082" s="63"/>
      <c r="DV1082" s="64"/>
    </row>
    <row r="1083" spans="2:126" s="135" customFormat="1">
      <c r="B1083" s="75"/>
      <c r="C1083" s="75"/>
      <c r="D1083" s="75"/>
      <c r="E1083" s="75"/>
      <c r="F1083" s="75"/>
      <c r="G1083" s="75"/>
      <c r="J1083" s="200"/>
      <c r="K1083" s="200"/>
      <c r="L1083" s="62"/>
      <c r="M1083" s="62"/>
      <c r="N1083" s="62"/>
      <c r="O1083" s="62"/>
      <c r="P1083" s="62"/>
      <c r="Q1083" s="62"/>
      <c r="R1083" s="62"/>
      <c r="S1083" s="62"/>
      <c r="T1083" s="62"/>
      <c r="U1083" s="209"/>
      <c r="V1083" s="209"/>
      <c r="W1083" s="209"/>
      <c r="X1083" s="209"/>
      <c r="Y1083" s="209"/>
      <c r="Z1083" s="209"/>
      <c r="AA1083" s="209"/>
      <c r="AB1083" s="86"/>
      <c r="AC1083" s="86"/>
      <c r="AD1083" s="86"/>
      <c r="AE1083" s="86"/>
      <c r="AF1083" s="86"/>
      <c r="AG1083" s="62"/>
      <c r="AH1083" s="89"/>
      <c r="AI1083" s="89"/>
      <c r="AJ1083" s="89"/>
      <c r="AK1083" s="62"/>
      <c r="AL1083" s="86"/>
      <c r="AM1083" s="91"/>
      <c r="AN1083" s="89"/>
      <c r="AO1083" s="89"/>
      <c r="AP1083" s="89"/>
      <c r="AQ1083" s="89"/>
      <c r="AR1083" s="91"/>
      <c r="AS1083" s="91"/>
      <c r="AT1083" s="94"/>
      <c r="AU1083" s="91"/>
      <c r="AV1083" s="91"/>
      <c r="AW1083" s="123"/>
      <c r="AX1083" s="62"/>
      <c r="AY1083" s="62"/>
      <c r="AZ1083" s="89"/>
      <c r="BA1083" s="89"/>
      <c r="BB1083" s="124"/>
      <c r="BC1083" s="62"/>
      <c r="BD1083" s="62"/>
      <c r="BE1083" s="61"/>
      <c r="BF1083" s="61"/>
      <c r="BG1083" s="46"/>
      <c r="BH1083" s="46"/>
      <c r="BI1083" s="46"/>
      <c r="BJ1083" s="46"/>
      <c r="BK1083" s="46"/>
      <c r="BL1083" s="46"/>
      <c r="CF1083" s="60"/>
      <c r="CI1083" s="91"/>
      <c r="CJ1083" s="47"/>
      <c r="CK1083" s="34"/>
      <c r="CL1083" s="63"/>
      <c r="DV1083" s="64"/>
    </row>
    <row r="1084" spans="2:126" s="135" customFormat="1">
      <c r="B1084" s="75"/>
      <c r="C1084" s="75"/>
      <c r="D1084" s="75"/>
      <c r="E1084" s="75"/>
      <c r="F1084" s="75"/>
      <c r="G1084" s="75"/>
      <c r="J1084" s="200"/>
      <c r="K1084" s="200"/>
      <c r="L1084" s="62"/>
      <c r="M1084" s="62"/>
      <c r="N1084" s="62"/>
      <c r="O1084" s="62"/>
      <c r="P1084" s="62"/>
      <c r="Q1084" s="62"/>
      <c r="R1084" s="62"/>
      <c r="S1084" s="62"/>
      <c r="T1084" s="62"/>
      <c r="U1084" s="209"/>
      <c r="V1084" s="209"/>
      <c r="W1084" s="209"/>
      <c r="X1084" s="209"/>
      <c r="Y1084" s="209"/>
      <c r="Z1084" s="209"/>
      <c r="AA1084" s="209"/>
      <c r="AB1084" s="86"/>
      <c r="AC1084" s="86"/>
      <c r="AD1084" s="86"/>
      <c r="AE1084" s="86"/>
      <c r="AF1084" s="86"/>
      <c r="AG1084" s="62"/>
      <c r="AH1084" s="89"/>
      <c r="AI1084" s="89"/>
      <c r="AJ1084" s="89"/>
      <c r="AK1084" s="62"/>
      <c r="AL1084" s="86"/>
      <c r="AM1084" s="91"/>
      <c r="AN1084" s="89"/>
      <c r="AO1084" s="89"/>
      <c r="AP1084" s="89"/>
      <c r="AQ1084" s="89"/>
      <c r="AR1084" s="91"/>
      <c r="AS1084" s="91"/>
      <c r="AT1084" s="94"/>
      <c r="AU1084" s="91"/>
      <c r="AV1084" s="91"/>
      <c r="AW1084" s="123"/>
      <c r="AX1084" s="62"/>
      <c r="AY1084" s="62"/>
      <c r="AZ1084" s="89"/>
      <c r="BA1084" s="89"/>
      <c r="BB1084" s="124"/>
      <c r="BC1084" s="62"/>
      <c r="BD1084" s="62"/>
      <c r="BE1084" s="61"/>
      <c r="BF1084" s="61"/>
      <c r="BG1084" s="46"/>
      <c r="BH1084" s="46"/>
      <c r="BI1084" s="46"/>
      <c r="BJ1084" s="46"/>
      <c r="BK1084" s="46"/>
      <c r="BL1084" s="46"/>
      <c r="CF1084" s="60"/>
      <c r="CI1084" s="91"/>
      <c r="CJ1084" s="47"/>
      <c r="CK1084" s="34"/>
      <c r="CL1084" s="63"/>
      <c r="DV1084" s="64"/>
    </row>
    <row r="1085" spans="2:126" s="135" customFormat="1">
      <c r="B1085" s="75"/>
      <c r="C1085" s="75"/>
      <c r="D1085" s="75"/>
      <c r="E1085" s="75"/>
      <c r="F1085" s="75"/>
      <c r="G1085" s="75"/>
      <c r="J1085" s="200"/>
      <c r="K1085" s="200"/>
      <c r="L1085" s="62"/>
      <c r="M1085" s="62"/>
      <c r="N1085" s="62"/>
      <c r="O1085" s="62"/>
      <c r="P1085" s="62"/>
      <c r="Q1085" s="62"/>
      <c r="R1085" s="62"/>
      <c r="S1085" s="62"/>
      <c r="T1085" s="62"/>
      <c r="U1085" s="209"/>
      <c r="V1085" s="209"/>
      <c r="W1085" s="209"/>
      <c r="X1085" s="209"/>
      <c r="Y1085" s="209"/>
      <c r="Z1085" s="209"/>
      <c r="AA1085" s="209"/>
      <c r="AB1085" s="86"/>
      <c r="AC1085" s="86"/>
      <c r="AD1085" s="86"/>
      <c r="AE1085" s="86"/>
      <c r="AF1085" s="86"/>
      <c r="AG1085" s="62"/>
      <c r="AH1085" s="89"/>
      <c r="AI1085" s="89"/>
      <c r="AJ1085" s="89"/>
      <c r="AK1085" s="62"/>
      <c r="AL1085" s="86"/>
      <c r="AM1085" s="91"/>
      <c r="AN1085" s="89"/>
      <c r="AO1085" s="89"/>
      <c r="AP1085" s="89"/>
      <c r="AQ1085" s="89"/>
      <c r="AR1085" s="91"/>
      <c r="AS1085" s="91"/>
      <c r="AT1085" s="94"/>
      <c r="AU1085" s="91"/>
      <c r="AV1085" s="91"/>
      <c r="AW1085" s="123"/>
      <c r="AX1085" s="62"/>
      <c r="AY1085" s="62"/>
      <c r="AZ1085" s="89"/>
      <c r="BA1085" s="89"/>
      <c r="BB1085" s="124"/>
      <c r="BC1085" s="62"/>
      <c r="BD1085" s="62"/>
      <c r="BE1085" s="61"/>
      <c r="BF1085" s="61"/>
      <c r="BG1085" s="46"/>
      <c r="BH1085" s="46"/>
      <c r="BI1085" s="46"/>
      <c r="BJ1085" s="46"/>
      <c r="BK1085" s="46"/>
      <c r="BL1085" s="46"/>
      <c r="CF1085" s="60"/>
      <c r="CI1085" s="91"/>
      <c r="CJ1085" s="47"/>
      <c r="CK1085" s="34"/>
      <c r="CL1085" s="63"/>
      <c r="DV1085" s="64"/>
    </row>
    <row r="1086" spans="2:126" s="135" customFormat="1">
      <c r="B1086" s="75"/>
      <c r="C1086" s="75"/>
      <c r="D1086" s="75"/>
      <c r="E1086" s="75"/>
      <c r="F1086" s="75"/>
      <c r="G1086" s="75"/>
      <c r="J1086" s="200"/>
      <c r="K1086" s="200"/>
      <c r="L1086" s="62"/>
      <c r="M1086" s="62"/>
      <c r="N1086" s="62"/>
      <c r="O1086" s="62"/>
      <c r="P1086" s="62"/>
      <c r="Q1086" s="62"/>
      <c r="R1086" s="62"/>
      <c r="S1086" s="62"/>
      <c r="T1086" s="62"/>
      <c r="U1086" s="209"/>
      <c r="V1086" s="209"/>
      <c r="W1086" s="209"/>
      <c r="X1086" s="209"/>
      <c r="Y1086" s="209"/>
      <c r="Z1086" s="209"/>
      <c r="AA1086" s="209"/>
      <c r="AB1086" s="86"/>
      <c r="AC1086" s="86"/>
      <c r="AD1086" s="86"/>
      <c r="AE1086" s="86"/>
      <c r="AF1086" s="86"/>
      <c r="AG1086" s="62"/>
      <c r="AH1086" s="89"/>
      <c r="AI1086" s="89"/>
      <c r="AJ1086" s="89"/>
      <c r="AK1086" s="62"/>
      <c r="AL1086" s="86"/>
      <c r="AM1086" s="91"/>
      <c r="AN1086" s="89"/>
      <c r="AO1086" s="89"/>
      <c r="AP1086" s="89"/>
      <c r="AQ1086" s="89"/>
      <c r="AR1086" s="91"/>
      <c r="AS1086" s="91"/>
      <c r="AT1086" s="94"/>
      <c r="AU1086" s="91"/>
      <c r="AV1086" s="91"/>
      <c r="AW1086" s="123"/>
      <c r="AX1086" s="62"/>
      <c r="AY1086" s="62"/>
      <c r="AZ1086" s="89"/>
      <c r="BA1086" s="89"/>
      <c r="BB1086" s="124"/>
      <c r="BC1086" s="62"/>
      <c r="BD1086" s="62"/>
      <c r="BE1086" s="61"/>
      <c r="BF1086" s="61"/>
      <c r="BG1086" s="46"/>
      <c r="BH1086" s="46"/>
      <c r="BI1086" s="46"/>
      <c r="BJ1086" s="46"/>
      <c r="BK1086" s="46"/>
      <c r="BL1086" s="46"/>
      <c r="CF1086" s="60"/>
      <c r="CI1086" s="91"/>
      <c r="CJ1086" s="47"/>
      <c r="CK1086" s="34"/>
      <c r="CL1086" s="63"/>
      <c r="DV1086" s="64"/>
    </row>
    <row r="1087" spans="2:126" s="135" customFormat="1">
      <c r="B1087" s="75"/>
      <c r="C1087" s="75"/>
      <c r="D1087" s="75"/>
      <c r="E1087" s="75"/>
      <c r="F1087" s="75"/>
      <c r="G1087" s="75"/>
      <c r="J1087" s="200"/>
      <c r="K1087" s="200"/>
      <c r="L1087" s="62"/>
      <c r="M1087" s="62"/>
      <c r="N1087" s="62"/>
      <c r="O1087" s="62"/>
      <c r="P1087" s="62"/>
      <c r="Q1087" s="62"/>
      <c r="R1087" s="62"/>
      <c r="S1087" s="62"/>
      <c r="T1087" s="62"/>
      <c r="U1087" s="209"/>
      <c r="V1087" s="209"/>
      <c r="W1087" s="209"/>
      <c r="X1087" s="209"/>
      <c r="Y1087" s="209"/>
      <c r="Z1087" s="209"/>
      <c r="AA1087" s="209"/>
      <c r="AB1087" s="86"/>
      <c r="AC1087" s="86"/>
      <c r="AD1087" s="86"/>
      <c r="AE1087" s="86"/>
      <c r="AF1087" s="86"/>
      <c r="AG1087" s="62"/>
      <c r="AH1087" s="89"/>
      <c r="AI1087" s="89"/>
      <c r="AJ1087" s="89"/>
      <c r="AK1087" s="62"/>
      <c r="AL1087" s="86"/>
      <c r="AM1087" s="91"/>
      <c r="AN1087" s="89"/>
      <c r="AO1087" s="89"/>
      <c r="AP1087" s="89"/>
      <c r="AQ1087" s="89"/>
      <c r="AR1087" s="91"/>
      <c r="AS1087" s="91"/>
      <c r="AT1087" s="94"/>
      <c r="AU1087" s="91"/>
      <c r="AV1087" s="91"/>
      <c r="AW1087" s="123"/>
      <c r="AX1087" s="62"/>
      <c r="AY1087" s="62"/>
      <c r="AZ1087" s="89"/>
      <c r="BA1087" s="89"/>
      <c r="BB1087" s="124"/>
      <c r="BC1087" s="62"/>
      <c r="BD1087" s="62"/>
      <c r="BE1087" s="61"/>
      <c r="BF1087" s="61"/>
      <c r="BG1087" s="46"/>
      <c r="BH1087" s="46"/>
      <c r="BI1087" s="46"/>
      <c r="BJ1087" s="46"/>
      <c r="BK1087" s="46"/>
      <c r="BL1087" s="46"/>
      <c r="CF1087" s="60"/>
      <c r="CI1087" s="91"/>
      <c r="CJ1087" s="47"/>
      <c r="CK1087" s="34"/>
      <c r="CL1087" s="63"/>
      <c r="DV1087" s="64"/>
    </row>
    <row r="1088" spans="2:126" s="135" customFormat="1">
      <c r="B1088" s="75"/>
      <c r="C1088" s="75"/>
      <c r="D1088" s="75"/>
      <c r="E1088" s="75"/>
      <c r="F1088" s="75"/>
      <c r="G1088" s="75"/>
      <c r="J1088" s="200"/>
      <c r="K1088" s="200"/>
      <c r="L1088" s="62"/>
      <c r="M1088" s="62"/>
      <c r="N1088" s="62"/>
      <c r="O1088" s="62"/>
      <c r="P1088" s="62"/>
      <c r="Q1088" s="62"/>
      <c r="R1088" s="62"/>
      <c r="S1088" s="62"/>
      <c r="T1088" s="62"/>
      <c r="U1088" s="209"/>
      <c r="V1088" s="209"/>
      <c r="W1088" s="209"/>
      <c r="X1088" s="209"/>
      <c r="Y1088" s="209"/>
      <c r="Z1088" s="209"/>
      <c r="AA1088" s="209"/>
      <c r="AB1088" s="86"/>
      <c r="AC1088" s="86"/>
      <c r="AD1088" s="86"/>
      <c r="AE1088" s="86"/>
      <c r="AF1088" s="86"/>
      <c r="AG1088" s="62"/>
      <c r="AH1088" s="89"/>
      <c r="AI1088" s="89"/>
      <c r="AJ1088" s="89"/>
      <c r="AK1088" s="62"/>
      <c r="AL1088" s="86"/>
      <c r="AM1088" s="91"/>
      <c r="AN1088" s="89"/>
      <c r="AO1088" s="89"/>
      <c r="AP1088" s="89"/>
      <c r="AQ1088" s="89"/>
      <c r="AR1088" s="91"/>
      <c r="AS1088" s="91"/>
      <c r="AT1088" s="94"/>
      <c r="AU1088" s="91"/>
      <c r="AV1088" s="91"/>
      <c r="AW1088" s="123"/>
      <c r="AX1088" s="62"/>
      <c r="AY1088" s="62"/>
      <c r="AZ1088" s="89"/>
      <c r="BA1088" s="89"/>
      <c r="BB1088" s="124"/>
      <c r="BC1088" s="62"/>
      <c r="BD1088" s="62"/>
      <c r="BE1088" s="61"/>
      <c r="BF1088" s="61"/>
      <c r="BG1088" s="46"/>
      <c r="BH1088" s="46"/>
      <c r="BI1088" s="46"/>
      <c r="BJ1088" s="46"/>
      <c r="BK1088" s="46"/>
      <c r="BL1088" s="46"/>
      <c r="CF1088" s="60"/>
      <c r="CI1088" s="91"/>
      <c r="CJ1088" s="47"/>
      <c r="CK1088" s="34"/>
      <c r="CL1088" s="63"/>
      <c r="DV1088" s="64"/>
    </row>
    <row r="1089" spans="2:126" s="135" customFormat="1">
      <c r="B1089" s="75"/>
      <c r="C1089" s="75"/>
      <c r="D1089" s="75"/>
      <c r="E1089" s="75"/>
      <c r="F1089" s="75"/>
      <c r="G1089" s="75"/>
      <c r="J1089" s="200"/>
      <c r="K1089" s="200"/>
      <c r="L1089" s="62"/>
      <c r="M1089" s="62"/>
      <c r="N1089" s="62"/>
      <c r="O1089" s="62"/>
      <c r="P1089" s="62"/>
      <c r="Q1089" s="62"/>
      <c r="R1089" s="62"/>
      <c r="S1089" s="62"/>
      <c r="T1089" s="62"/>
      <c r="U1089" s="209"/>
      <c r="V1089" s="209"/>
      <c r="W1089" s="209"/>
      <c r="X1089" s="209"/>
      <c r="Y1089" s="209"/>
      <c r="Z1089" s="209"/>
      <c r="AA1089" s="209"/>
      <c r="AB1089" s="86"/>
      <c r="AC1089" s="86"/>
      <c r="AD1089" s="86"/>
      <c r="AE1089" s="86"/>
      <c r="AF1089" s="86"/>
      <c r="AG1089" s="62"/>
      <c r="AH1089" s="89"/>
      <c r="AI1089" s="89"/>
      <c r="AJ1089" s="89"/>
      <c r="AK1089" s="62"/>
      <c r="AL1089" s="86"/>
      <c r="AM1089" s="91"/>
      <c r="AN1089" s="89"/>
      <c r="AO1089" s="89"/>
      <c r="AP1089" s="89"/>
      <c r="AQ1089" s="89"/>
      <c r="AR1089" s="91"/>
      <c r="AS1089" s="91"/>
      <c r="AT1089" s="94"/>
      <c r="AU1089" s="91"/>
      <c r="AV1089" s="91"/>
      <c r="AW1089" s="123"/>
      <c r="AX1089" s="62"/>
      <c r="AY1089" s="62"/>
      <c r="AZ1089" s="89"/>
      <c r="BA1089" s="89"/>
      <c r="BB1089" s="124"/>
      <c r="BC1089" s="62"/>
      <c r="BD1089" s="62"/>
      <c r="BE1089" s="61"/>
      <c r="BF1089" s="61"/>
      <c r="BG1089" s="46"/>
      <c r="BH1089" s="46"/>
      <c r="BI1089" s="46"/>
      <c r="BJ1089" s="46"/>
      <c r="BK1089" s="46"/>
      <c r="BL1089" s="46"/>
      <c r="CF1089" s="60"/>
      <c r="CI1089" s="91"/>
      <c r="CJ1089" s="47"/>
      <c r="CK1089" s="34"/>
      <c r="CL1089" s="63"/>
      <c r="DV1089" s="64"/>
    </row>
    <row r="1090" spans="2:126" s="135" customFormat="1">
      <c r="B1090" s="75"/>
      <c r="C1090" s="75"/>
      <c r="D1090" s="75"/>
      <c r="E1090" s="75"/>
      <c r="F1090" s="75"/>
      <c r="G1090" s="75"/>
      <c r="J1090" s="200"/>
      <c r="K1090" s="200"/>
      <c r="L1090" s="62"/>
      <c r="M1090" s="62"/>
      <c r="N1090" s="62"/>
      <c r="O1090" s="62"/>
      <c r="P1090" s="62"/>
      <c r="Q1090" s="62"/>
      <c r="R1090" s="62"/>
      <c r="S1090" s="62"/>
      <c r="T1090" s="62"/>
      <c r="U1090" s="209"/>
      <c r="V1090" s="209"/>
      <c r="W1090" s="209"/>
      <c r="X1090" s="209"/>
      <c r="Y1090" s="209"/>
      <c r="Z1090" s="209"/>
      <c r="AA1090" s="209"/>
      <c r="AB1090" s="86"/>
      <c r="AC1090" s="86"/>
      <c r="AD1090" s="86"/>
      <c r="AE1090" s="86"/>
      <c r="AF1090" s="86"/>
      <c r="AG1090" s="62"/>
      <c r="AH1090" s="89"/>
      <c r="AI1090" s="89"/>
      <c r="AJ1090" s="89"/>
      <c r="AK1090" s="62"/>
      <c r="AL1090" s="86"/>
      <c r="AM1090" s="91"/>
      <c r="AN1090" s="89"/>
      <c r="AO1090" s="89"/>
      <c r="AP1090" s="89"/>
      <c r="AQ1090" s="89"/>
      <c r="AR1090" s="91"/>
      <c r="AS1090" s="91"/>
      <c r="AT1090" s="94"/>
      <c r="AU1090" s="91"/>
      <c r="AV1090" s="91"/>
      <c r="AW1090" s="123"/>
      <c r="AX1090" s="62"/>
      <c r="AY1090" s="62"/>
      <c r="AZ1090" s="89"/>
      <c r="BA1090" s="89"/>
      <c r="BB1090" s="124"/>
      <c r="BC1090" s="62"/>
      <c r="BD1090" s="62"/>
      <c r="BE1090" s="61"/>
      <c r="BF1090" s="61"/>
      <c r="BG1090" s="46"/>
      <c r="BH1090" s="46"/>
      <c r="BI1090" s="46"/>
      <c r="BJ1090" s="46"/>
      <c r="BK1090" s="46"/>
      <c r="BL1090" s="46"/>
      <c r="CF1090" s="60"/>
      <c r="CI1090" s="91"/>
      <c r="CJ1090" s="47"/>
      <c r="CK1090" s="34"/>
      <c r="CL1090" s="63"/>
      <c r="DV1090" s="64"/>
    </row>
    <row r="1091" spans="2:126" s="135" customFormat="1">
      <c r="B1091" s="75"/>
      <c r="C1091" s="75"/>
      <c r="D1091" s="75"/>
      <c r="E1091" s="75"/>
      <c r="F1091" s="75"/>
      <c r="G1091" s="75"/>
      <c r="J1091" s="200"/>
      <c r="K1091" s="200"/>
      <c r="L1091" s="62"/>
      <c r="M1091" s="62"/>
      <c r="N1091" s="62"/>
      <c r="O1091" s="62"/>
      <c r="P1091" s="62"/>
      <c r="Q1091" s="62"/>
      <c r="R1091" s="62"/>
      <c r="S1091" s="62"/>
      <c r="T1091" s="62"/>
      <c r="U1091" s="209"/>
      <c r="V1091" s="209"/>
      <c r="W1091" s="209"/>
      <c r="X1091" s="209"/>
      <c r="Y1091" s="209"/>
      <c r="Z1091" s="209"/>
      <c r="AA1091" s="209"/>
      <c r="AB1091" s="86"/>
      <c r="AC1091" s="86"/>
      <c r="AD1091" s="86"/>
      <c r="AE1091" s="86"/>
      <c r="AF1091" s="86"/>
      <c r="AG1091" s="62"/>
      <c r="AH1091" s="89"/>
      <c r="AI1091" s="89"/>
      <c r="AJ1091" s="89"/>
      <c r="AK1091" s="62"/>
      <c r="AL1091" s="86"/>
      <c r="AM1091" s="91"/>
      <c r="AN1091" s="89"/>
      <c r="AO1091" s="89"/>
      <c r="AP1091" s="89"/>
      <c r="AQ1091" s="89"/>
      <c r="AR1091" s="91"/>
      <c r="AS1091" s="91"/>
      <c r="AT1091" s="94"/>
      <c r="AU1091" s="91"/>
      <c r="AV1091" s="91"/>
      <c r="AW1091" s="123"/>
      <c r="AX1091" s="62"/>
      <c r="AY1091" s="62"/>
      <c r="AZ1091" s="89"/>
      <c r="BA1091" s="89"/>
      <c r="BB1091" s="124"/>
      <c r="BC1091" s="62"/>
      <c r="BD1091" s="62"/>
      <c r="BE1091" s="61"/>
      <c r="BF1091" s="61"/>
      <c r="BG1091" s="46"/>
      <c r="BH1091" s="46"/>
      <c r="BI1091" s="46"/>
      <c r="BJ1091" s="46"/>
      <c r="BK1091" s="46"/>
      <c r="BL1091" s="46"/>
      <c r="CF1091" s="60"/>
      <c r="CI1091" s="91"/>
      <c r="CJ1091" s="47"/>
      <c r="CK1091" s="34"/>
      <c r="CL1091" s="63"/>
      <c r="DV1091" s="64"/>
    </row>
    <row r="1092" spans="2:126" s="135" customFormat="1">
      <c r="B1092" s="75"/>
      <c r="C1092" s="75"/>
      <c r="D1092" s="75"/>
      <c r="E1092" s="75"/>
      <c r="F1092" s="75"/>
      <c r="G1092" s="75"/>
      <c r="J1092" s="200"/>
      <c r="K1092" s="200"/>
      <c r="L1092" s="62"/>
      <c r="M1092" s="62"/>
      <c r="N1092" s="62"/>
      <c r="O1092" s="62"/>
      <c r="P1092" s="62"/>
      <c r="Q1092" s="62"/>
      <c r="R1092" s="62"/>
      <c r="S1092" s="62"/>
      <c r="T1092" s="62"/>
      <c r="U1092" s="209"/>
      <c r="V1092" s="209"/>
      <c r="W1092" s="209"/>
      <c r="X1092" s="209"/>
      <c r="Y1092" s="209"/>
      <c r="Z1092" s="209"/>
      <c r="AA1092" s="209"/>
      <c r="AB1092" s="86"/>
      <c r="AC1092" s="86"/>
      <c r="AD1092" s="86"/>
      <c r="AE1092" s="86"/>
      <c r="AF1092" s="86"/>
      <c r="AG1092" s="62"/>
      <c r="AH1092" s="89"/>
      <c r="AI1092" s="89"/>
      <c r="AJ1092" s="89"/>
      <c r="AK1092" s="62"/>
      <c r="AL1092" s="86"/>
      <c r="AM1092" s="91"/>
      <c r="AN1092" s="89"/>
      <c r="AO1092" s="89"/>
      <c r="AP1092" s="89"/>
      <c r="AQ1092" s="89"/>
      <c r="AR1092" s="91"/>
      <c r="AS1092" s="91"/>
      <c r="AT1092" s="94"/>
      <c r="AU1092" s="91"/>
      <c r="AV1092" s="91"/>
      <c r="AW1092" s="123"/>
      <c r="AX1092" s="62"/>
      <c r="AY1092" s="62"/>
      <c r="AZ1092" s="89"/>
      <c r="BA1092" s="89"/>
      <c r="BB1092" s="124"/>
      <c r="BC1092" s="62"/>
      <c r="BD1092" s="62"/>
      <c r="BE1092" s="61"/>
      <c r="BF1092" s="61"/>
      <c r="BG1092" s="46"/>
      <c r="BH1092" s="46"/>
      <c r="BI1092" s="46"/>
      <c r="BJ1092" s="46"/>
      <c r="BK1092" s="46"/>
      <c r="BL1092" s="46"/>
      <c r="CF1092" s="60"/>
      <c r="CI1092" s="91"/>
      <c r="CJ1092" s="47"/>
      <c r="CK1092" s="34"/>
      <c r="CL1092" s="63"/>
      <c r="DV1092" s="64"/>
    </row>
    <row r="1093" spans="2:126" s="135" customFormat="1">
      <c r="B1093" s="75"/>
      <c r="C1093" s="75"/>
      <c r="D1093" s="75"/>
      <c r="E1093" s="75"/>
      <c r="F1093" s="75"/>
      <c r="G1093" s="75"/>
      <c r="J1093" s="200"/>
      <c r="K1093" s="200"/>
      <c r="L1093" s="62"/>
      <c r="M1093" s="62"/>
      <c r="N1093" s="62"/>
      <c r="O1093" s="62"/>
      <c r="P1093" s="62"/>
      <c r="Q1093" s="62"/>
      <c r="R1093" s="62"/>
      <c r="S1093" s="62"/>
      <c r="T1093" s="62"/>
      <c r="U1093" s="209"/>
      <c r="V1093" s="209"/>
      <c r="W1093" s="209"/>
      <c r="X1093" s="209"/>
      <c r="Y1093" s="209"/>
      <c r="Z1093" s="209"/>
      <c r="AA1093" s="209"/>
      <c r="AB1093" s="86"/>
      <c r="AC1093" s="86"/>
      <c r="AD1093" s="86"/>
      <c r="AE1093" s="86"/>
      <c r="AF1093" s="86"/>
      <c r="AG1093" s="62"/>
      <c r="AH1093" s="89"/>
      <c r="AI1093" s="89"/>
      <c r="AJ1093" s="89"/>
      <c r="AK1093" s="62"/>
      <c r="AL1093" s="86"/>
      <c r="AM1093" s="91"/>
      <c r="AN1093" s="89"/>
      <c r="AO1093" s="89"/>
      <c r="AP1093" s="89"/>
      <c r="AQ1093" s="89"/>
      <c r="AR1093" s="91"/>
      <c r="AS1093" s="91"/>
      <c r="AT1093" s="94"/>
      <c r="AU1093" s="91"/>
      <c r="AV1093" s="91"/>
      <c r="AW1093" s="123"/>
      <c r="AX1093" s="62"/>
      <c r="AY1093" s="62"/>
      <c r="AZ1093" s="89"/>
      <c r="BA1093" s="89"/>
      <c r="BB1093" s="124"/>
      <c r="BC1093" s="62"/>
      <c r="BD1093" s="62"/>
      <c r="BE1093" s="61"/>
      <c r="BF1093" s="61"/>
      <c r="BG1093" s="46"/>
      <c r="BH1093" s="46"/>
      <c r="BI1093" s="46"/>
      <c r="BJ1093" s="46"/>
      <c r="BK1093" s="46"/>
      <c r="BL1093" s="46"/>
      <c r="CF1093" s="60"/>
      <c r="CI1093" s="91"/>
      <c r="CJ1093" s="47"/>
      <c r="CK1093" s="34"/>
      <c r="CL1093" s="63"/>
      <c r="DV1093" s="64"/>
    </row>
    <row r="1094" spans="2:126" s="135" customFormat="1">
      <c r="B1094" s="75"/>
      <c r="C1094" s="75"/>
      <c r="D1094" s="75"/>
      <c r="E1094" s="75"/>
      <c r="F1094" s="75"/>
      <c r="G1094" s="75"/>
      <c r="J1094" s="200"/>
      <c r="K1094" s="200"/>
      <c r="L1094" s="62"/>
      <c r="M1094" s="62"/>
      <c r="N1094" s="62"/>
      <c r="O1094" s="62"/>
      <c r="P1094" s="62"/>
      <c r="Q1094" s="62"/>
      <c r="R1094" s="62"/>
      <c r="S1094" s="62"/>
      <c r="T1094" s="62"/>
      <c r="U1094" s="209"/>
      <c r="V1094" s="209"/>
      <c r="W1094" s="209"/>
      <c r="X1094" s="209"/>
      <c r="Y1094" s="209"/>
      <c r="Z1094" s="209"/>
      <c r="AA1094" s="209"/>
      <c r="AB1094" s="86"/>
      <c r="AC1094" s="86"/>
      <c r="AD1094" s="86"/>
      <c r="AE1094" s="86"/>
      <c r="AF1094" s="86"/>
      <c r="AG1094" s="62"/>
      <c r="AH1094" s="89"/>
      <c r="AI1094" s="89"/>
      <c r="AJ1094" s="89"/>
      <c r="AK1094" s="62"/>
      <c r="AL1094" s="86"/>
      <c r="AM1094" s="91"/>
      <c r="AN1094" s="89"/>
      <c r="AO1094" s="89"/>
      <c r="AP1094" s="89"/>
      <c r="AQ1094" s="89"/>
      <c r="AR1094" s="91"/>
      <c r="AS1094" s="91"/>
      <c r="AT1094" s="94"/>
      <c r="AU1094" s="91"/>
      <c r="AV1094" s="91"/>
      <c r="AW1094" s="123"/>
      <c r="AX1094" s="62"/>
      <c r="AY1094" s="62"/>
      <c r="AZ1094" s="89"/>
      <c r="BA1094" s="89"/>
      <c r="BB1094" s="124"/>
      <c r="BC1094" s="62"/>
      <c r="BD1094" s="62"/>
      <c r="BE1094" s="61"/>
      <c r="BF1094" s="61"/>
      <c r="BG1094" s="46"/>
      <c r="BH1094" s="46"/>
      <c r="BI1094" s="46"/>
      <c r="BJ1094" s="46"/>
      <c r="BK1094" s="46"/>
      <c r="BL1094" s="46"/>
      <c r="CF1094" s="60"/>
      <c r="CI1094" s="91"/>
      <c r="CJ1094" s="47"/>
      <c r="CK1094" s="34"/>
      <c r="CL1094" s="63"/>
      <c r="DV1094" s="64"/>
    </row>
    <row r="1095" spans="2:126" s="135" customFormat="1">
      <c r="B1095" s="75"/>
      <c r="C1095" s="75"/>
      <c r="D1095" s="75"/>
      <c r="E1095" s="75"/>
      <c r="F1095" s="75"/>
      <c r="G1095" s="75"/>
      <c r="J1095" s="200"/>
      <c r="K1095" s="200"/>
      <c r="L1095" s="62"/>
      <c r="M1095" s="62"/>
      <c r="N1095" s="62"/>
      <c r="O1095" s="62"/>
      <c r="P1095" s="62"/>
      <c r="Q1095" s="62"/>
      <c r="R1095" s="62"/>
      <c r="S1095" s="62"/>
      <c r="T1095" s="62"/>
      <c r="U1095" s="209"/>
      <c r="V1095" s="209"/>
      <c r="W1095" s="209"/>
      <c r="X1095" s="209"/>
      <c r="Y1095" s="209"/>
      <c r="Z1095" s="209"/>
      <c r="AA1095" s="209"/>
      <c r="AB1095" s="86"/>
      <c r="AC1095" s="86"/>
      <c r="AD1095" s="86"/>
      <c r="AE1095" s="86"/>
      <c r="AF1095" s="86"/>
      <c r="AG1095" s="62"/>
      <c r="AH1095" s="89"/>
      <c r="AI1095" s="89"/>
      <c r="AJ1095" s="89"/>
      <c r="AK1095" s="62"/>
      <c r="AL1095" s="86"/>
      <c r="AM1095" s="91"/>
      <c r="AN1095" s="89"/>
      <c r="AO1095" s="89"/>
      <c r="AP1095" s="89"/>
      <c r="AQ1095" s="89"/>
      <c r="AR1095" s="91"/>
      <c r="AS1095" s="91"/>
      <c r="AT1095" s="94"/>
      <c r="AU1095" s="91"/>
      <c r="AV1095" s="91"/>
      <c r="AW1095" s="123"/>
      <c r="AX1095" s="62"/>
      <c r="AY1095" s="62"/>
      <c r="AZ1095" s="89"/>
      <c r="BA1095" s="89"/>
      <c r="BB1095" s="124"/>
      <c r="BC1095" s="62"/>
      <c r="BD1095" s="62"/>
      <c r="BE1095" s="61"/>
      <c r="BF1095" s="61"/>
      <c r="BG1095" s="46"/>
      <c r="BH1095" s="46"/>
      <c r="BI1095" s="46"/>
      <c r="BJ1095" s="46"/>
      <c r="BK1095" s="46"/>
      <c r="BL1095" s="46"/>
      <c r="CF1095" s="60"/>
      <c r="CI1095" s="91"/>
      <c r="CJ1095" s="47"/>
      <c r="CK1095" s="34"/>
      <c r="CL1095" s="63"/>
      <c r="DV1095" s="64"/>
    </row>
    <row r="1096" spans="2:126" s="135" customFormat="1">
      <c r="B1096" s="75"/>
      <c r="C1096" s="75"/>
      <c r="D1096" s="75"/>
      <c r="E1096" s="75"/>
      <c r="F1096" s="75"/>
      <c r="G1096" s="75"/>
      <c r="J1096" s="200"/>
      <c r="K1096" s="200"/>
      <c r="L1096" s="62"/>
      <c r="M1096" s="62"/>
      <c r="N1096" s="62"/>
      <c r="O1096" s="62"/>
      <c r="P1096" s="62"/>
      <c r="Q1096" s="62"/>
      <c r="R1096" s="62"/>
      <c r="S1096" s="62"/>
      <c r="T1096" s="62"/>
      <c r="U1096" s="209"/>
      <c r="V1096" s="209"/>
      <c r="W1096" s="209"/>
      <c r="X1096" s="209"/>
      <c r="Y1096" s="209"/>
      <c r="Z1096" s="209"/>
      <c r="AA1096" s="209"/>
      <c r="AB1096" s="86"/>
      <c r="AC1096" s="86"/>
      <c r="AD1096" s="86"/>
      <c r="AE1096" s="86"/>
      <c r="AF1096" s="86"/>
      <c r="AG1096" s="62"/>
      <c r="AH1096" s="89"/>
      <c r="AI1096" s="89"/>
      <c r="AJ1096" s="89"/>
      <c r="AK1096" s="62"/>
      <c r="AL1096" s="86"/>
      <c r="AM1096" s="91"/>
      <c r="AN1096" s="89"/>
      <c r="AO1096" s="89"/>
      <c r="AP1096" s="89"/>
      <c r="AQ1096" s="89"/>
      <c r="AR1096" s="91"/>
      <c r="AS1096" s="91"/>
      <c r="AT1096" s="94"/>
      <c r="AU1096" s="91"/>
      <c r="AV1096" s="91"/>
      <c r="AW1096" s="123"/>
      <c r="AX1096" s="62"/>
      <c r="AY1096" s="62"/>
      <c r="AZ1096" s="89"/>
      <c r="BA1096" s="89"/>
      <c r="BB1096" s="124"/>
      <c r="BC1096" s="62"/>
      <c r="BD1096" s="62"/>
      <c r="BE1096" s="61"/>
      <c r="BF1096" s="61"/>
      <c r="BG1096" s="46"/>
      <c r="BH1096" s="46"/>
      <c r="BI1096" s="46"/>
      <c r="BJ1096" s="46"/>
      <c r="BK1096" s="46"/>
      <c r="BL1096" s="46"/>
      <c r="CF1096" s="60"/>
      <c r="CI1096" s="91"/>
      <c r="CJ1096" s="47"/>
      <c r="CK1096" s="34"/>
      <c r="CL1096" s="63"/>
      <c r="DV1096" s="64"/>
    </row>
    <row r="1097" spans="2:126" s="135" customFormat="1">
      <c r="B1097" s="75"/>
      <c r="C1097" s="75"/>
      <c r="D1097" s="75"/>
      <c r="E1097" s="75"/>
      <c r="F1097" s="75"/>
      <c r="G1097" s="75"/>
      <c r="J1097" s="200"/>
      <c r="K1097" s="200"/>
      <c r="L1097" s="62"/>
      <c r="M1097" s="62"/>
      <c r="N1097" s="62"/>
      <c r="O1097" s="62"/>
      <c r="P1097" s="62"/>
      <c r="Q1097" s="62"/>
      <c r="R1097" s="62"/>
      <c r="S1097" s="62"/>
      <c r="T1097" s="62"/>
      <c r="U1097" s="209"/>
      <c r="V1097" s="209"/>
      <c r="W1097" s="209"/>
      <c r="X1097" s="209"/>
      <c r="Y1097" s="209"/>
      <c r="Z1097" s="209"/>
      <c r="AA1097" s="209"/>
      <c r="AB1097" s="86"/>
      <c r="AC1097" s="86"/>
      <c r="AD1097" s="86"/>
      <c r="AE1097" s="86"/>
      <c r="AF1097" s="86"/>
      <c r="AG1097" s="62"/>
      <c r="AH1097" s="89"/>
      <c r="AI1097" s="89"/>
      <c r="AJ1097" s="89"/>
      <c r="AK1097" s="62"/>
      <c r="AL1097" s="86"/>
      <c r="AM1097" s="91"/>
      <c r="AN1097" s="89"/>
      <c r="AO1097" s="89"/>
      <c r="AP1097" s="89"/>
      <c r="AQ1097" s="89"/>
      <c r="AR1097" s="91"/>
      <c r="AS1097" s="91"/>
      <c r="AT1097" s="94"/>
      <c r="AU1097" s="91"/>
      <c r="AV1097" s="91"/>
      <c r="AW1097" s="123"/>
      <c r="AX1097" s="62"/>
      <c r="AY1097" s="62"/>
      <c r="AZ1097" s="89"/>
      <c r="BA1097" s="89"/>
      <c r="BB1097" s="124"/>
      <c r="BC1097" s="62"/>
      <c r="BD1097" s="62"/>
      <c r="BE1097" s="61"/>
      <c r="BF1097" s="61"/>
      <c r="BG1097" s="46"/>
      <c r="BH1097" s="46"/>
      <c r="BI1097" s="46"/>
      <c r="BJ1097" s="46"/>
      <c r="BK1097" s="46"/>
      <c r="BL1097" s="46"/>
      <c r="CF1097" s="60"/>
      <c r="CI1097" s="91"/>
      <c r="CJ1097" s="47"/>
      <c r="CK1097" s="34"/>
      <c r="CL1097" s="63"/>
      <c r="DV1097" s="64"/>
    </row>
    <row r="1098" spans="2:126" s="135" customFormat="1">
      <c r="B1098" s="75"/>
      <c r="C1098" s="75"/>
      <c r="D1098" s="75"/>
      <c r="E1098" s="75"/>
      <c r="F1098" s="75"/>
      <c r="G1098" s="75"/>
      <c r="J1098" s="200"/>
      <c r="K1098" s="200"/>
      <c r="L1098" s="62"/>
      <c r="M1098" s="62"/>
      <c r="N1098" s="62"/>
      <c r="O1098" s="62"/>
      <c r="P1098" s="62"/>
      <c r="Q1098" s="62"/>
      <c r="R1098" s="62"/>
      <c r="S1098" s="62"/>
      <c r="T1098" s="62"/>
      <c r="U1098" s="209"/>
      <c r="V1098" s="209"/>
      <c r="W1098" s="209"/>
      <c r="X1098" s="209"/>
      <c r="Y1098" s="209"/>
      <c r="Z1098" s="209"/>
      <c r="AA1098" s="209"/>
      <c r="AB1098" s="86"/>
      <c r="AC1098" s="86"/>
      <c r="AD1098" s="86"/>
      <c r="AE1098" s="86"/>
      <c r="AF1098" s="86"/>
      <c r="AG1098" s="62"/>
      <c r="AH1098" s="89"/>
      <c r="AI1098" s="89"/>
      <c r="AJ1098" s="89"/>
      <c r="AK1098" s="62"/>
      <c r="AL1098" s="86"/>
      <c r="AM1098" s="91"/>
      <c r="AN1098" s="89"/>
      <c r="AO1098" s="89"/>
      <c r="AP1098" s="89"/>
      <c r="AQ1098" s="89"/>
      <c r="AR1098" s="91"/>
      <c r="AS1098" s="91"/>
      <c r="AT1098" s="94"/>
      <c r="AU1098" s="91"/>
      <c r="AV1098" s="91"/>
      <c r="AW1098" s="123"/>
      <c r="AX1098" s="62"/>
      <c r="AY1098" s="62"/>
      <c r="AZ1098" s="89"/>
      <c r="BA1098" s="89"/>
      <c r="BB1098" s="124"/>
      <c r="BC1098" s="62"/>
      <c r="BD1098" s="62"/>
      <c r="BE1098" s="61"/>
      <c r="BF1098" s="61"/>
      <c r="BG1098" s="46"/>
      <c r="BH1098" s="46"/>
      <c r="BI1098" s="46"/>
      <c r="BJ1098" s="46"/>
      <c r="BK1098" s="46"/>
      <c r="BL1098" s="46"/>
      <c r="CF1098" s="60"/>
      <c r="CI1098" s="91"/>
      <c r="CJ1098" s="47"/>
      <c r="CK1098" s="34"/>
      <c r="CL1098" s="63"/>
      <c r="DV1098" s="64"/>
    </row>
    <row r="1099" spans="2:126" s="135" customFormat="1">
      <c r="B1099" s="75"/>
      <c r="C1099" s="75"/>
      <c r="D1099" s="75"/>
      <c r="E1099" s="75"/>
      <c r="F1099" s="75"/>
      <c r="G1099" s="75"/>
      <c r="J1099" s="200"/>
      <c r="K1099" s="200"/>
      <c r="L1099" s="62"/>
      <c r="M1099" s="62"/>
      <c r="N1099" s="62"/>
      <c r="O1099" s="62"/>
      <c r="P1099" s="62"/>
      <c r="Q1099" s="62"/>
      <c r="R1099" s="62"/>
      <c r="S1099" s="62"/>
      <c r="T1099" s="62"/>
      <c r="U1099" s="209"/>
      <c r="V1099" s="209"/>
      <c r="W1099" s="209"/>
      <c r="X1099" s="209"/>
      <c r="Y1099" s="209"/>
      <c r="Z1099" s="209"/>
      <c r="AA1099" s="209"/>
      <c r="AB1099" s="86"/>
      <c r="AC1099" s="86"/>
      <c r="AD1099" s="86"/>
      <c r="AE1099" s="86"/>
      <c r="AF1099" s="86"/>
      <c r="AG1099" s="62"/>
      <c r="AH1099" s="89"/>
      <c r="AI1099" s="89"/>
      <c r="AJ1099" s="89"/>
      <c r="AK1099" s="62"/>
      <c r="AL1099" s="86"/>
      <c r="AM1099" s="91"/>
      <c r="AN1099" s="89"/>
      <c r="AO1099" s="89"/>
      <c r="AP1099" s="89"/>
      <c r="AQ1099" s="89"/>
      <c r="AR1099" s="91"/>
      <c r="AS1099" s="91"/>
      <c r="AT1099" s="94"/>
      <c r="AU1099" s="91"/>
      <c r="AV1099" s="91"/>
      <c r="AW1099" s="123"/>
      <c r="AX1099" s="62"/>
      <c r="AY1099" s="62"/>
      <c r="AZ1099" s="89"/>
      <c r="BA1099" s="89"/>
      <c r="BB1099" s="124"/>
      <c r="BC1099" s="62"/>
      <c r="BD1099" s="62"/>
      <c r="BE1099" s="61"/>
      <c r="BF1099" s="61"/>
      <c r="BG1099" s="46"/>
      <c r="BH1099" s="46"/>
      <c r="BI1099" s="46"/>
      <c r="BJ1099" s="46"/>
      <c r="BK1099" s="46"/>
      <c r="BL1099" s="46"/>
      <c r="CF1099" s="60"/>
      <c r="CI1099" s="91"/>
      <c r="CJ1099" s="47"/>
      <c r="CK1099" s="34"/>
      <c r="CL1099" s="63"/>
      <c r="DV1099" s="64"/>
    </row>
    <row r="1100" spans="2:126" s="135" customFormat="1">
      <c r="B1100" s="75"/>
      <c r="C1100" s="75"/>
      <c r="D1100" s="75"/>
      <c r="E1100" s="75"/>
      <c r="F1100" s="75"/>
      <c r="G1100" s="75"/>
      <c r="J1100" s="200"/>
      <c r="K1100" s="200"/>
      <c r="L1100" s="62"/>
      <c r="M1100" s="62"/>
      <c r="N1100" s="62"/>
      <c r="O1100" s="62"/>
      <c r="P1100" s="62"/>
      <c r="Q1100" s="62"/>
      <c r="R1100" s="62"/>
      <c r="S1100" s="62"/>
      <c r="T1100" s="62"/>
      <c r="U1100" s="209"/>
      <c r="V1100" s="209"/>
      <c r="W1100" s="209"/>
      <c r="X1100" s="209"/>
      <c r="Y1100" s="209"/>
      <c r="Z1100" s="209"/>
      <c r="AA1100" s="209"/>
      <c r="AB1100" s="86"/>
      <c r="AC1100" s="86"/>
      <c r="AD1100" s="86"/>
      <c r="AE1100" s="86"/>
      <c r="AF1100" s="86"/>
      <c r="AG1100" s="62"/>
      <c r="AH1100" s="89"/>
      <c r="AI1100" s="89"/>
      <c r="AJ1100" s="89"/>
      <c r="AK1100" s="62"/>
      <c r="AL1100" s="86"/>
      <c r="AM1100" s="91"/>
      <c r="AN1100" s="89"/>
      <c r="AO1100" s="89"/>
      <c r="AP1100" s="89"/>
      <c r="AQ1100" s="89"/>
      <c r="AR1100" s="91"/>
      <c r="AS1100" s="91"/>
      <c r="AT1100" s="94"/>
      <c r="AU1100" s="91"/>
      <c r="AV1100" s="91"/>
      <c r="AW1100" s="123"/>
      <c r="AX1100" s="62"/>
      <c r="AY1100" s="62"/>
      <c r="AZ1100" s="89"/>
      <c r="BA1100" s="89"/>
      <c r="BB1100" s="124"/>
      <c r="BC1100" s="62"/>
      <c r="BD1100" s="62"/>
      <c r="BE1100" s="61"/>
      <c r="BF1100" s="61"/>
      <c r="BG1100" s="46"/>
      <c r="BH1100" s="46"/>
      <c r="BI1100" s="46"/>
      <c r="BJ1100" s="46"/>
      <c r="BK1100" s="46"/>
      <c r="BL1100" s="46"/>
      <c r="CF1100" s="60"/>
      <c r="CI1100" s="91"/>
      <c r="CJ1100" s="47"/>
      <c r="CK1100" s="34"/>
      <c r="CL1100" s="63"/>
      <c r="DV1100" s="64"/>
    </row>
    <row r="1101" spans="2:126" s="135" customFormat="1">
      <c r="B1101" s="75"/>
      <c r="C1101" s="75"/>
      <c r="D1101" s="75"/>
      <c r="E1101" s="75"/>
      <c r="F1101" s="75"/>
      <c r="G1101" s="75"/>
      <c r="J1101" s="200"/>
      <c r="K1101" s="200"/>
      <c r="L1101" s="62"/>
      <c r="M1101" s="62"/>
      <c r="N1101" s="62"/>
      <c r="O1101" s="62"/>
      <c r="P1101" s="62"/>
      <c r="Q1101" s="62"/>
      <c r="R1101" s="62"/>
      <c r="S1101" s="62"/>
      <c r="T1101" s="62"/>
      <c r="U1101" s="209"/>
      <c r="V1101" s="209"/>
      <c r="W1101" s="209"/>
      <c r="X1101" s="209"/>
      <c r="Y1101" s="209"/>
      <c r="Z1101" s="209"/>
      <c r="AA1101" s="209"/>
      <c r="AB1101" s="86"/>
      <c r="AC1101" s="86"/>
      <c r="AD1101" s="86"/>
      <c r="AE1101" s="86"/>
      <c r="AF1101" s="86"/>
      <c r="AG1101" s="62"/>
      <c r="AH1101" s="89"/>
      <c r="AI1101" s="89"/>
      <c r="AJ1101" s="89"/>
      <c r="AK1101" s="62"/>
      <c r="AL1101" s="86"/>
      <c r="AM1101" s="91"/>
      <c r="AN1101" s="89"/>
      <c r="AO1101" s="89"/>
      <c r="AP1101" s="89"/>
      <c r="AQ1101" s="89"/>
      <c r="AR1101" s="91"/>
      <c r="AS1101" s="91"/>
      <c r="AT1101" s="94"/>
      <c r="AU1101" s="91"/>
      <c r="AV1101" s="91"/>
      <c r="AW1101" s="123"/>
      <c r="AX1101" s="62"/>
      <c r="AY1101" s="62"/>
      <c r="AZ1101" s="89"/>
      <c r="BA1101" s="89"/>
      <c r="BB1101" s="124"/>
      <c r="BC1101" s="62"/>
      <c r="BD1101" s="62"/>
      <c r="BE1101" s="61"/>
      <c r="BF1101" s="61"/>
      <c r="BG1101" s="46"/>
      <c r="BH1101" s="46"/>
      <c r="BI1101" s="46"/>
      <c r="BJ1101" s="46"/>
      <c r="BK1101" s="46"/>
      <c r="BL1101" s="46"/>
      <c r="CF1101" s="60"/>
      <c r="CI1101" s="91"/>
      <c r="CJ1101" s="47"/>
      <c r="CK1101" s="34"/>
      <c r="CL1101" s="63"/>
      <c r="DV1101" s="64"/>
    </row>
    <row r="1102" spans="2:126" s="135" customFormat="1">
      <c r="B1102" s="75"/>
      <c r="C1102" s="75"/>
      <c r="D1102" s="75"/>
      <c r="E1102" s="75"/>
      <c r="F1102" s="75"/>
      <c r="G1102" s="75"/>
      <c r="J1102" s="200"/>
      <c r="K1102" s="200"/>
      <c r="L1102" s="62"/>
      <c r="M1102" s="62"/>
      <c r="N1102" s="62"/>
      <c r="O1102" s="62"/>
      <c r="P1102" s="62"/>
      <c r="Q1102" s="62"/>
      <c r="R1102" s="62"/>
      <c r="S1102" s="62"/>
      <c r="T1102" s="62"/>
      <c r="U1102" s="209"/>
      <c r="V1102" s="209"/>
      <c r="W1102" s="209"/>
      <c r="X1102" s="209"/>
      <c r="Y1102" s="209"/>
      <c r="Z1102" s="209"/>
      <c r="AA1102" s="209"/>
      <c r="AB1102" s="86"/>
      <c r="AC1102" s="86"/>
      <c r="AD1102" s="86"/>
      <c r="AE1102" s="86"/>
      <c r="AF1102" s="86"/>
      <c r="AG1102" s="62"/>
      <c r="AH1102" s="89"/>
      <c r="AI1102" s="89"/>
      <c r="AJ1102" s="89"/>
      <c r="AK1102" s="62"/>
      <c r="AL1102" s="86"/>
      <c r="AM1102" s="91"/>
      <c r="AN1102" s="89"/>
      <c r="AO1102" s="89"/>
      <c r="AP1102" s="89"/>
      <c r="AQ1102" s="89"/>
      <c r="AR1102" s="91"/>
      <c r="AS1102" s="91"/>
      <c r="AT1102" s="94"/>
      <c r="AU1102" s="91"/>
      <c r="AV1102" s="91"/>
      <c r="AW1102" s="123"/>
      <c r="AX1102" s="62"/>
      <c r="AY1102" s="62"/>
      <c r="AZ1102" s="89"/>
      <c r="BA1102" s="89"/>
      <c r="BB1102" s="124"/>
      <c r="BC1102" s="62"/>
      <c r="BD1102" s="62"/>
      <c r="BE1102" s="61"/>
      <c r="BF1102" s="61"/>
      <c r="BG1102" s="46"/>
      <c r="BH1102" s="46"/>
      <c r="BI1102" s="46"/>
      <c r="BJ1102" s="46"/>
      <c r="BK1102" s="46"/>
      <c r="BL1102" s="46"/>
      <c r="CF1102" s="60"/>
      <c r="CI1102" s="91"/>
      <c r="CJ1102" s="47"/>
      <c r="CK1102" s="34"/>
      <c r="CL1102" s="63"/>
      <c r="DV1102" s="64"/>
    </row>
    <row r="1103" spans="2:126" s="135" customFormat="1">
      <c r="B1103" s="75"/>
      <c r="C1103" s="75"/>
      <c r="D1103" s="75"/>
      <c r="E1103" s="75"/>
      <c r="F1103" s="75"/>
      <c r="G1103" s="75"/>
      <c r="J1103" s="200"/>
      <c r="K1103" s="200"/>
      <c r="L1103" s="62"/>
      <c r="M1103" s="62"/>
      <c r="N1103" s="62"/>
      <c r="O1103" s="62"/>
      <c r="P1103" s="62"/>
      <c r="Q1103" s="62"/>
      <c r="R1103" s="62"/>
      <c r="S1103" s="62"/>
      <c r="T1103" s="62"/>
      <c r="U1103" s="209"/>
      <c r="V1103" s="209"/>
      <c r="W1103" s="209"/>
      <c r="X1103" s="209"/>
      <c r="Y1103" s="209"/>
      <c r="Z1103" s="209"/>
      <c r="AA1103" s="209"/>
      <c r="AB1103" s="86"/>
      <c r="AC1103" s="86"/>
      <c r="AD1103" s="86"/>
      <c r="AE1103" s="86"/>
      <c r="AF1103" s="86"/>
      <c r="AG1103" s="62"/>
      <c r="AH1103" s="89"/>
      <c r="AI1103" s="89"/>
      <c r="AJ1103" s="89"/>
      <c r="AK1103" s="62"/>
      <c r="AL1103" s="86"/>
      <c r="AM1103" s="91"/>
      <c r="AN1103" s="89"/>
      <c r="AO1103" s="89"/>
      <c r="AP1103" s="89"/>
      <c r="AQ1103" s="89"/>
      <c r="AR1103" s="91"/>
      <c r="AS1103" s="91"/>
      <c r="AT1103" s="94"/>
      <c r="AU1103" s="91"/>
      <c r="AV1103" s="91"/>
      <c r="AW1103" s="123"/>
      <c r="AX1103" s="62"/>
      <c r="AY1103" s="62"/>
      <c r="AZ1103" s="89"/>
      <c r="BA1103" s="89"/>
      <c r="BB1103" s="124"/>
      <c r="BC1103" s="62"/>
      <c r="BD1103" s="62"/>
      <c r="BE1103" s="61"/>
      <c r="BF1103" s="61"/>
      <c r="BG1103" s="46"/>
      <c r="BH1103" s="46"/>
      <c r="BI1103" s="46"/>
      <c r="BJ1103" s="46"/>
      <c r="BK1103" s="46"/>
      <c r="BL1103" s="46"/>
      <c r="CF1103" s="60"/>
      <c r="CI1103" s="91"/>
      <c r="CJ1103" s="47"/>
      <c r="CK1103" s="34"/>
      <c r="CL1103" s="63"/>
      <c r="DV1103" s="64"/>
    </row>
    <row r="1104" spans="2:126" s="135" customFormat="1">
      <c r="B1104" s="75"/>
      <c r="C1104" s="75"/>
      <c r="D1104" s="75"/>
      <c r="E1104" s="75"/>
      <c r="F1104" s="75"/>
      <c r="G1104" s="75"/>
      <c r="J1104" s="200"/>
      <c r="K1104" s="200"/>
      <c r="L1104" s="62"/>
      <c r="M1104" s="62"/>
      <c r="N1104" s="62"/>
      <c r="O1104" s="62"/>
      <c r="P1104" s="62"/>
      <c r="Q1104" s="62"/>
      <c r="R1104" s="62"/>
      <c r="S1104" s="62"/>
      <c r="T1104" s="62"/>
      <c r="U1104" s="209"/>
      <c r="V1104" s="209"/>
      <c r="W1104" s="209"/>
      <c r="X1104" s="209"/>
      <c r="Y1104" s="209"/>
      <c r="Z1104" s="209"/>
      <c r="AA1104" s="209"/>
      <c r="AB1104" s="86"/>
      <c r="AC1104" s="86"/>
      <c r="AD1104" s="86"/>
      <c r="AE1104" s="86"/>
      <c r="AF1104" s="86"/>
      <c r="AG1104" s="62"/>
      <c r="AH1104" s="89"/>
      <c r="AI1104" s="89"/>
      <c r="AJ1104" s="89"/>
      <c r="AK1104" s="62"/>
      <c r="AL1104" s="86"/>
      <c r="AM1104" s="91"/>
      <c r="AN1104" s="89"/>
      <c r="AO1104" s="89"/>
      <c r="AP1104" s="89"/>
      <c r="AQ1104" s="89"/>
      <c r="AR1104" s="91"/>
      <c r="AS1104" s="91"/>
      <c r="AT1104" s="94"/>
      <c r="AU1104" s="91"/>
      <c r="AV1104" s="91"/>
      <c r="AW1104" s="123"/>
      <c r="AX1104" s="62"/>
      <c r="AY1104" s="62"/>
      <c r="AZ1104" s="89"/>
      <c r="BA1104" s="89"/>
      <c r="BB1104" s="124"/>
      <c r="BC1104" s="62"/>
      <c r="BD1104" s="62"/>
      <c r="BE1104" s="61"/>
      <c r="BF1104" s="61"/>
      <c r="BG1104" s="46"/>
      <c r="BH1104" s="46"/>
      <c r="BI1104" s="46"/>
      <c r="BJ1104" s="46"/>
      <c r="BK1104" s="46"/>
      <c r="BL1104" s="46"/>
      <c r="CF1104" s="60"/>
      <c r="CI1104" s="91"/>
      <c r="CJ1104" s="47"/>
      <c r="CK1104" s="34"/>
      <c r="CL1104" s="63"/>
      <c r="DV1104" s="64"/>
    </row>
    <row r="1105" spans="2:126" s="135" customFormat="1">
      <c r="B1105" s="75"/>
      <c r="C1105" s="75"/>
      <c r="D1105" s="75"/>
      <c r="E1105" s="75"/>
      <c r="F1105" s="75"/>
      <c r="G1105" s="75"/>
      <c r="J1105" s="200"/>
      <c r="K1105" s="200"/>
      <c r="L1105" s="62"/>
      <c r="M1105" s="62"/>
      <c r="N1105" s="62"/>
      <c r="O1105" s="62"/>
      <c r="P1105" s="62"/>
      <c r="Q1105" s="62"/>
      <c r="R1105" s="62"/>
      <c r="S1105" s="62"/>
      <c r="T1105" s="62"/>
      <c r="U1105" s="209"/>
      <c r="V1105" s="209"/>
      <c r="W1105" s="209"/>
      <c r="X1105" s="209"/>
      <c r="Y1105" s="209"/>
      <c r="Z1105" s="209"/>
      <c r="AA1105" s="209"/>
      <c r="AB1105" s="86"/>
      <c r="AC1105" s="86"/>
      <c r="AD1105" s="86"/>
      <c r="AE1105" s="86"/>
      <c r="AF1105" s="86"/>
      <c r="AG1105" s="62"/>
      <c r="AH1105" s="89"/>
      <c r="AI1105" s="89"/>
      <c r="AJ1105" s="89"/>
      <c r="AK1105" s="62"/>
      <c r="AL1105" s="86"/>
      <c r="AM1105" s="91"/>
      <c r="AN1105" s="89"/>
      <c r="AO1105" s="89"/>
      <c r="AP1105" s="89"/>
      <c r="AQ1105" s="89"/>
      <c r="AR1105" s="91"/>
      <c r="AS1105" s="91"/>
      <c r="AT1105" s="94"/>
      <c r="AU1105" s="91"/>
      <c r="AV1105" s="91"/>
      <c r="AW1105" s="123"/>
      <c r="AX1105" s="62"/>
      <c r="AY1105" s="62"/>
      <c r="AZ1105" s="89"/>
      <c r="BA1105" s="89"/>
      <c r="BB1105" s="124"/>
      <c r="BC1105" s="62"/>
      <c r="BD1105" s="62"/>
      <c r="BE1105" s="61"/>
      <c r="BF1105" s="61"/>
      <c r="BG1105" s="46"/>
      <c r="BH1105" s="46"/>
      <c r="BI1105" s="46"/>
      <c r="BJ1105" s="46"/>
      <c r="BK1105" s="46"/>
      <c r="BL1105" s="46"/>
      <c r="CF1105" s="60"/>
      <c r="CI1105" s="91"/>
      <c r="CJ1105" s="47"/>
      <c r="CK1105" s="34"/>
      <c r="CL1105" s="63"/>
      <c r="DV1105" s="64"/>
    </row>
    <row r="1106" spans="2:126" s="135" customFormat="1">
      <c r="B1106" s="75"/>
      <c r="C1106" s="75"/>
      <c r="D1106" s="75"/>
      <c r="E1106" s="75"/>
      <c r="F1106" s="75"/>
      <c r="G1106" s="75"/>
      <c r="J1106" s="200"/>
      <c r="K1106" s="200"/>
      <c r="L1106" s="62"/>
      <c r="M1106" s="62"/>
      <c r="N1106" s="62"/>
      <c r="O1106" s="62"/>
      <c r="P1106" s="62"/>
      <c r="Q1106" s="62"/>
      <c r="R1106" s="62"/>
      <c r="S1106" s="62"/>
      <c r="T1106" s="62"/>
      <c r="U1106" s="209"/>
      <c r="V1106" s="209"/>
      <c r="W1106" s="209"/>
      <c r="X1106" s="209"/>
      <c r="Y1106" s="209"/>
      <c r="Z1106" s="209"/>
      <c r="AA1106" s="209"/>
      <c r="AB1106" s="86"/>
      <c r="AC1106" s="86"/>
      <c r="AD1106" s="86"/>
      <c r="AE1106" s="86"/>
      <c r="AF1106" s="86"/>
      <c r="AG1106" s="62"/>
      <c r="AH1106" s="89"/>
      <c r="AI1106" s="89"/>
      <c r="AJ1106" s="89"/>
      <c r="AK1106" s="62"/>
      <c r="AL1106" s="86"/>
      <c r="AM1106" s="91"/>
      <c r="AN1106" s="89"/>
      <c r="AO1106" s="89"/>
      <c r="AP1106" s="89"/>
      <c r="AQ1106" s="89"/>
      <c r="AR1106" s="91"/>
      <c r="AS1106" s="91"/>
      <c r="AT1106" s="94"/>
      <c r="AU1106" s="91"/>
      <c r="AV1106" s="91"/>
      <c r="AW1106" s="123"/>
      <c r="AX1106" s="62"/>
      <c r="AY1106" s="62"/>
      <c r="AZ1106" s="89"/>
      <c r="BA1106" s="89"/>
      <c r="BB1106" s="124"/>
      <c r="BC1106" s="62"/>
      <c r="BD1106" s="62"/>
      <c r="BE1106" s="61"/>
      <c r="BF1106" s="61"/>
      <c r="BG1106" s="46"/>
      <c r="BH1106" s="46"/>
      <c r="BI1106" s="46"/>
      <c r="BJ1106" s="46"/>
      <c r="BK1106" s="46"/>
      <c r="BL1106" s="46"/>
      <c r="CF1106" s="60"/>
      <c r="CI1106" s="91"/>
      <c r="CJ1106" s="47"/>
      <c r="CK1106" s="34"/>
      <c r="CL1106" s="63"/>
      <c r="DV1106" s="64"/>
    </row>
    <row r="1107" spans="2:126" s="135" customFormat="1">
      <c r="B1107" s="75"/>
      <c r="C1107" s="75"/>
      <c r="D1107" s="75"/>
      <c r="E1107" s="75"/>
      <c r="F1107" s="75"/>
      <c r="G1107" s="75"/>
      <c r="J1107" s="200"/>
      <c r="K1107" s="200"/>
      <c r="L1107" s="62"/>
      <c r="M1107" s="62"/>
      <c r="N1107" s="62"/>
      <c r="O1107" s="62"/>
      <c r="P1107" s="62"/>
      <c r="Q1107" s="62"/>
      <c r="R1107" s="62"/>
      <c r="S1107" s="62"/>
      <c r="T1107" s="62"/>
      <c r="U1107" s="209"/>
      <c r="V1107" s="209"/>
      <c r="W1107" s="209"/>
      <c r="X1107" s="209"/>
      <c r="Y1107" s="209"/>
      <c r="Z1107" s="209"/>
      <c r="AA1107" s="209"/>
      <c r="AB1107" s="86"/>
      <c r="AC1107" s="86"/>
      <c r="AD1107" s="86"/>
      <c r="AE1107" s="86"/>
      <c r="AF1107" s="86"/>
      <c r="AG1107" s="62"/>
      <c r="AH1107" s="89"/>
      <c r="AI1107" s="89"/>
      <c r="AJ1107" s="89"/>
      <c r="AK1107" s="62"/>
      <c r="AL1107" s="86"/>
      <c r="AM1107" s="91"/>
      <c r="AN1107" s="89"/>
      <c r="AO1107" s="89"/>
      <c r="AP1107" s="89"/>
      <c r="AQ1107" s="89"/>
      <c r="AR1107" s="91"/>
      <c r="AS1107" s="91"/>
      <c r="AT1107" s="94"/>
      <c r="AU1107" s="91"/>
      <c r="AV1107" s="91"/>
      <c r="AW1107" s="123"/>
      <c r="AX1107" s="62"/>
      <c r="AY1107" s="62"/>
      <c r="AZ1107" s="89"/>
      <c r="BA1107" s="89"/>
      <c r="BB1107" s="124"/>
      <c r="BC1107" s="62"/>
      <c r="BD1107" s="62"/>
      <c r="BE1107" s="61"/>
      <c r="BF1107" s="61"/>
      <c r="BG1107" s="46"/>
      <c r="BH1107" s="46"/>
      <c r="BI1107" s="46"/>
      <c r="BJ1107" s="46"/>
      <c r="BK1107" s="46"/>
      <c r="BL1107" s="46"/>
      <c r="CF1107" s="60"/>
      <c r="CI1107" s="91"/>
      <c r="CJ1107" s="47"/>
      <c r="CK1107" s="34"/>
      <c r="CL1107" s="63"/>
      <c r="DV1107" s="64"/>
    </row>
    <row r="1108" spans="2:126" s="135" customFormat="1">
      <c r="B1108" s="75"/>
      <c r="C1108" s="75"/>
      <c r="D1108" s="75"/>
      <c r="E1108" s="75"/>
      <c r="F1108" s="75"/>
      <c r="G1108" s="75"/>
      <c r="J1108" s="200"/>
      <c r="K1108" s="200"/>
      <c r="L1108" s="62"/>
      <c r="M1108" s="62"/>
      <c r="N1108" s="62"/>
      <c r="O1108" s="62"/>
      <c r="P1108" s="62"/>
      <c r="Q1108" s="62"/>
      <c r="R1108" s="62"/>
      <c r="S1108" s="62"/>
      <c r="T1108" s="62"/>
      <c r="U1108" s="209"/>
      <c r="V1108" s="209"/>
      <c r="W1108" s="209"/>
      <c r="X1108" s="209"/>
      <c r="Y1108" s="209"/>
      <c r="Z1108" s="209"/>
      <c r="AA1108" s="209"/>
      <c r="AB1108" s="86"/>
      <c r="AC1108" s="86"/>
      <c r="AD1108" s="86"/>
      <c r="AE1108" s="86"/>
      <c r="AF1108" s="86"/>
      <c r="AG1108" s="62"/>
      <c r="AH1108" s="89"/>
      <c r="AI1108" s="89"/>
      <c r="AJ1108" s="89"/>
      <c r="AK1108" s="62"/>
      <c r="AL1108" s="86"/>
      <c r="AM1108" s="91"/>
      <c r="AN1108" s="89"/>
      <c r="AO1108" s="89"/>
      <c r="AP1108" s="89"/>
      <c r="AQ1108" s="89"/>
      <c r="AR1108" s="91"/>
      <c r="AS1108" s="91"/>
      <c r="AT1108" s="94"/>
      <c r="AU1108" s="91"/>
      <c r="AV1108" s="91"/>
      <c r="AW1108" s="123"/>
      <c r="AX1108" s="62"/>
      <c r="AY1108" s="62"/>
      <c r="AZ1108" s="89"/>
      <c r="BA1108" s="89"/>
      <c r="BB1108" s="124"/>
      <c r="BC1108" s="62"/>
      <c r="BD1108" s="62"/>
      <c r="BE1108" s="61"/>
      <c r="BF1108" s="61"/>
      <c r="BG1108" s="46"/>
      <c r="BH1108" s="46"/>
      <c r="BI1108" s="46"/>
      <c r="BJ1108" s="46"/>
      <c r="BK1108" s="46"/>
      <c r="BL1108" s="46"/>
      <c r="CF1108" s="60"/>
      <c r="CI1108" s="91"/>
      <c r="CJ1108" s="47"/>
      <c r="CK1108" s="34"/>
      <c r="CL1108" s="63"/>
      <c r="DV1108" s="64"/>
    </row>
    <row r="1109" spans="2:126" s="135" customFormat="1">
      <c r="B1109" s="75"/>
      <c r="C1109" s="75"/>
      <c r="D1109" s="75"/>
      <c r="E1109" s="75"/>
      <c r="F1109" s="75"/>
      <c r="G1109" s="75"/>
      <c r="J1109" s="200"/>
      <c r="K1109" s="200"/>
      <c r="L1109" s="62"/>
      <c r="M1109" s="62"/>
      <c r="N1109" s="62"/>
      <c r="O1109" s="62"/>
      <c r="P1109" s="62"/>
      <c r="Q1109" s="62"/>
      <c r="R1109" s="62"/>
      <c r="S1109" s="62"/>
      <c r="T1109" s="62"/>
      <c r="U1109" s="209"/>
      <c r="V1109" s="209"/>
      <c r="W1109" s="209"/>
      <c r="X1109" s="209"/>
      <c r="Y1109" s="209"/>
      <c r="Z1109" s="209"/>
      <c r="AA1109" s="209"/>
      <c r="AB1109" s="86"/>
      <c r="AC1109" s="86"/>
      <c r="AD1109" s="86"/>
      <c r="AE1109" s="86"/>
      <c r="AF1109" s="86"/>
      <c r="AG1109" s="62"/>
      <c r="AH1109" s="89"/>
      <c r="AI1109" s="89"/>
      <c r="AJ1109" s="89"/>
      <c r="AK1109" s="62"/>
      <c r="AL1109" s="86"/>
      <c r="AM1109" s="91"/>
      <c r="AN1109" s="89"/>
      <c r="AO1109" s="89"/>
      <c r="AP1109" s="89"/>
      <c r="AQ1109" s="89"/>
      <c r="AR1109" s="91"/>
      <c r="AS1109" s="91"/>
      <c r="AT1109" s="94"/>
      <c r="AU1109" s="91"/>
      <c r="AV1109" s="91"/>
      <c r="AW1109" s="123"/>
      <c r="AX1109" s="62"/>
      <c r="AY1109" s="62"/>
      <c r="AZ1109" s="89"/>
      <c r="BA1109" s="89"/>
      <c r="BB1109" s="124"/>
      <c r="BC1109" s="62"/>
      <c r="BD1109" s="62"/>
      <c r="BE1109" s="61"/>
      <c r="BF1109" s="61"/>
      <c r="BG1109" s="46"/>
      <c r="BH1109" s="46"/>
      <c r="BI1109" s="46"/>
      <c r="BJ1109" s="46"/>
      <c r="BK1109" s="46"/>
      <c r="BL1109" s="46"/>
      <c r="CF1109" s="60"/>
      <c r="CI1109" s="91"/>
      <c r="CJ1109" s="47"/>
      <c r="CK1109" s="34"/>
      <c r="CL1109" s="63"/>
      <c r="DV1109" s="64"/>
    </row>
    <row r="1110" spans="2:126" s="135" customFormat="1">
      <c r="B1110" s="75"/>
      <c r="C1110" s="75"/>
      <c r="D1110" s="75"/>
      <c r="E1110" s="75"/>
      <c r="F1110" s="75"/>
      <c r="G1110" s="75"/>
      <c r="J1110" s="200"/>
      <c r="K1110" s="200"/>
      <c r="L1110" s="62"/>
      <c r="M1110" s="62"/>
      <c r="N1110" s="62"/>
      <c r="O1110" s="62"/>
      <c r="P1110" s="62"/>
      <c r="Q1110" s="62"/>
      <c r="R1110" s="62"/>
      <c r="S1110" s="62"/>
      <c r="T1110" s="62"/>
      <c r="U1110" s="209"/>
      <c r="V1110" s="209"/>
      <c r="W1110" s="209"/>
      <c r="X1110" s="209"/>
      <c r="Y1110" s="209"/>
      <c r="Z1110" s="209"/>
      <c r="AA1110" s="209"/>
      <c r="AB1110" s="86"/>
      <c r="AC1110" s="86"/>
      <c r="AD1110" s="86"/>
      <c r="AE1110" s="86"/>
      <c r="AF1110" s="86"/>
      <c r="AG1110" s="62"/>
      <c r="AH1110" s="89"/>
      <c r="AI1110" s="89"/>
      <c r="AJ1110" s="89"/>
      <c r="AK1110" s="62"/>
      <c r="AL1110" s="86"/>
      <c r="AM1110" s="91"/>
      <c r="AN1110" s="89"/>
      <c r="AO1110" s="89"/>
      <c r="AP1110" s="89"/>
      <c r="AQ1110" s="89"/>
      <c r="AR1110" s="91"/>
      <c r="AS1110" s="91"/>
      <c r="AT1110" s="94"/>
      <c r="AU1110" s="91"/>
      <c r="AV1110" s="91"/>
      <c r="AW1110" s="123"/>
      <c r="AX1110" s="62"/>
      <c r="AY1110" s="62"/>
      <c r="AZ1110" s="89"/>
      <c r="BA1110" s="89"/>
      <c r="BB1110" s="124"/>
      <c r="BC1110" s="62"/>
      <c r="BD1110" s="62"/>
      <c r="BE1110" s="61"/>
      <c r="BF1110" s="61"/>
      <c r="BG1110" s="46"/>
      <c r="BH1110" s="46"/>
      <c r="BI1110" s="46"/>
      <c r="BJ1110" s="46"/>
      <c r="BK1110" s="46"/>
      <c r="BL1110" s="46"/>
      <c r="CF1110" s="60"/>
      <c r="CI1110" s="91"/>
      <c r="CJ1110" s="47"/>
      <c r="CK1110" s="34"/>
      <c r="CL1110" s="63"/>
      <c r="DV1110" s="64"/>
    </row>
    <row r="1111" spans="2:126" s="135" customFormat="1">
      <c r="B1111" s="75"/>
      <c r="C1111" s="75"/>
      <c r="D1111" s="75"/>
      <c r="E1111" s="75"/>
      <c r="F1111" s="75"/>
      <c r="G1111" s="75"/>
      <c r="J1111" s="200"/>
      <c r="K1111" s="200"/>
      <c r="L1111" s="62"/>
      <c r="M1111" s="62"/>
      <c r="N1111" s="62"/>
      <c r="O1111" s="62"/>
      <c r="P1111" s="62"/>
      <c r="Q1111" s="62"/>
      <c r="R1111" s="62"/>
      <c r="S1111" s="62"/>
      <c r="T1111" s="62"/>
      <c r="U1111" s="209"/>
      <c r="V1111" s="209"/>
      <c r="W1111" s="209"/>
      <c r="X1111" s="209"/>
      <c r="Y1111" s="209"/>
      <c r="Z1111" s="209"/>
      <c r="AA1111" s="209"/>
      <c r="AB1111" s="86"/>
      <c r="AC1111" s="86"/>
      <c r="AD1111" s="86"/>
      <c r="AE1111" s="86"/>
      <c r="AF1111" s="86"/>
      <c r="AG1111" s="62"/>
      <c r="AH1111" s="89"/>
      <c r="AI1111" s="89"/>
      <c r="AJ1111" s="89"/>
      <c r="AK1111" s="62"/>
      <c r="AL1111" s="86"/>
      <c r="AM1111" s="91"/>
      <c r="AN1111" s="89"/>
      <c r="AO1111" s="89"/>
      <c r="AP1111" s="89"/>
      <c r="AQ1111" s="89"/>
      <c r="AR1111" s="91"/>
      <c r="AS1111" s="91"/>
      <c r="AT1111" s="94"/>
      <c r="AU1111" s="91"/>
      <c r="AV1111" s="91"/>
      <c r="AW1111" s="123"/>
      <c r="AX1111" s="62"/>
      <c r="AY1111" s="62"/>
      <c r="AZ1111" s="89"/>
      <c r="BA1111" s="89"/>
      <c r="BB1111" s="124"/>
      <c r="BC1111" s="62"/>
      <c r="BD1111" s="62"/>
      <c r="BE1111" s="61"/>
      <c r="BF1111" s="61"/>
      <c r="BG1111" s="46"/>
      <c r="BH1111" s="46"/>
      <c r="BI1111" s="46"/>
      <c r="BJ1111" s="46"/>
      <c r="BK1111" s="46"/>
      <c r="BL1111" s="46"/>
      <c r="CF1111" s="60"/>
      <c r="CI1111" s="91"/>
      <c r="CJ1111" s="47"/>
      <c r="CK1111" s="34"/>
      <c r="CL1111" s="63"/>
      <c r="DV1111" s="64"/>
    </row>
    <row r="1112" spans="2:126" s="135" customFormat="1">
      <c r="B1112" s="75"/>
      <c r="C1112" s="75"/>
      <c r="D1112" s="75"/>
      <c r="E1112" s="75"/>
      <c r="F1112" s="75"/>
      <c r="G1112" s="75"/>
      <c r="J1112" s="200"/>
      <c r="K1112" s="200"/>
      <c r="L1112" s="62"/>
      <c r="M1112" s="62"/>
      <c r="N1112" s="62"/>
      <c r="O1112" s="62"/>
      <c r="P1112" s="62"/>
      <c r="Q1112" s="62"/>
      <c r="R1112" s="62"/>
      <c r="S1112" s="62"/>
      <c r="T1112" s="62"/>
      <c r="U1112" s="209"/>
      <c r="V1112" s="209"/>
      <c r="W1112" s="209"/>
      <c r="X1112" s="209"/>
      <c r="Y1112" s="209"/>
      <c r="Z1112" s="209"/>
      <c r="AA1112" s="209"/>
      <c r="AB1112" s="86"/>
      <c r="AC1112" s="86"/>
      <c r="AD1112" s="86"/>
      <c r="AE1112" s="86"/>
      <c r="AF1112" s="86"/>
      <c r="AG1112" s="62"/>
      <c r="AH1112" s="89"/>
      <c r="AI1112" s="89"/>
      <c r="AJ1112" s="89"/>
      <c r="AK1112" s="62"/>
      <c r="AL1112" s="86"/>
      <c r="AM1112" s="91"/>
      <c r="AN1112" s="89"/>
      <c r="AO1112" s="89"/>
      <c r="AP1112" s="89"/>
      <c r="AQ1112" s="89"/>
      <c r="AR1112" s="91"/>
      <c r="AS1112" s="91"/>
      <c r="AT1112" s="94"/>
      <c r="AU1112" s="91"/>
      <c r="AV1112" s="91"/>
      <c r="AW1112" s="123"/>
      <c r="AX1112" s="62"/>
      <c r="AY1112" s="62"/>
      <c r="AZ1112" s="89"/>
      <c r="BA1112" s="89"/>
      <c r="BB1112" s="124"/>
      <c r="BC1112" s="62"/>
      <c r="BD1112" s="62"/>
      <c r="BE1112" s="61"/>
      <c r="BF1112" s="61"/>
      <c r="BG1112" s="46"/>
      <c r="BH1112" s="46"/>
      <c r="BI1112" s="46"/>
      <c r="BJ1112" s="46"/>
      <c r="BK1112" s="46"/>
      <c r="BL1112" s="46"/>
      <c r="CF1112" s="60"/>
      <c r="CI1112" s="91"/>
      <c r="CJ1112" s="47"/>
      <c r="CK1112" s="34"/>
      <c r="CL1112" s="63"/>
      <c r="DV1112" s="64"/>
    </row>
    <row r="1113" spans="2:126" s="135" customFormat="1">
      <c r="B1113" s="75"/>
      <c r="C1113" s="75"/>
      <c r="D1113" s="75"/>
      <c r="E1113" s="75"/>
      <c r="F1113" s="75"/>
      <c r="G1113" s="75"/>
      <c r="J1113" s="200"/>
      <c r="K1113" s="200"/>
      <c r="L1113" s="62"/>
      <c r="M1113" s="62"/>
      <c r="N1113" s="62"/>
      <c r="O1113" s="62"/>
      <c r="P1113" s="62"/>
      <c r="Q1113" s="62"/>
      <c r="R1113" s="62"/>
      <c r="S1113" s="62"/>
      <c r="T1113" s="62"/>
      <c r="U1113" s="209"/>
      <c r="V1113" s="209"/>
      <c r="W1113" s="209"/>
      <c r="X1113" s="209"/>
      <c r="Y1113" s="209"/>
      <c r="Z1113" s="209"/>
      <c r="AA1113" s="209"/>
      <c r="AB1113" s="86"/>
      <c r="AC1113" s="86"/>
      <c r="AD1113" s="86"/>
      <c r="AE1113" s="86"/>
      <c r="AF1113" s="86"/>
      <c r="AG1113" s="62"/>
      <c r="AH1113" s="89"/>
      <c r="AI1113" s="89"/>
      <c r="AJ1113" s="89"/>
      <c r="AK1113" s="62"/>
      <c r="AL1113" s="86"/>
      <c r="AM1113" s="91"/>
      <c r="AN1113" s="89"/>
      <c r="AO1113" s="89"/>
      <c r="AP1113" s="89"/>
      <c r="AQ1113" s="89"/>
      <c r="AR1113" s="91"/>
      <c r="AS1113" s="91"/>
      <c r="AT1113" s="94"/>
      <c r="AU1113" s="91"/>
      <c r="AV1113" s="91"/>
      <c r="AW1113" s="123"/>
      <c r="AX1113" s="62"/>
      <c r="AY1113" s="62"/>
      <c r="AZ1113" s="89"/>
      <c r="BA1113" s="89"/>
      <c r="BB1113" s="124"/>
      <c r="BC1113" s="62"/>
      <c r="BD1113" s="62"/>
      <c r="BE1113" s="61"/>
      <c r="BF1113" s="61"/>
      <c r="BG1113" s="46"/>
      <c r="BH1113" s="46"/>
      <c r="BI1113" s="46"/>
      <c r="BJ1113" s="46"/>
      <c r="BK1113" s="46"/>
      <c r="BL1113" s="46"/>
      <c r="CF1113" s="60"/>
      <c r="CI1113" s="91"/>
      <c r="CJ1113" s="47"/>
      <c r="CK1113" s="34"/>
      <c r="CL1113" s="63"/>
      <c r="DV1113" s="64"/>
    </row>
    <row r="1114" spans="2:126" s="135" customFormat="1">
      <c r="B1114" s="75"/>
      <c r="C1114" s="75"/>
      <c r="D1114" s="75"/>
      <c r="E1114" s="75"/>
      <c r="F1114" s="75"/>
      <c r="G1114" s="75"/>
      <c r="J1114" s="200"/>
      <c r="K1114" s="200"/>
      <c r="L1114" s="62"/>
      <c r="M1114" s="62"/>
      <c r="N1114" s="62"/>
      <c r="O1114" s="62"/>
      <c r="P1114" s="62"/>
      <c r="Q1114" s="62"/>
      <c r="R1114" s="62"/>
      <c r="S1114" s="62"/>
      <c r="T1114" s="62"/>
      <c r="U1114" s="209"/>
      <c r="V1114" s="209"/>
      <c r="W1114" s="209"/>
      <c r="X1114" s="209"/>
      <c r="Y1114" s="209"/>
      <c r="Z1114" s="209"/>
      <c r="AA1114" s="209"/>
      <c r="AB1114" s="86"/>
      <c r="AC1114" s="86"/>
      <c r="AD1114" s="86"/>
      <c r="AE1114" s="86"/>
      <c r="AF1114" s="86"/>
      <c r="AG1114" s="62"/>
      <c r="AH1114" s="89"/>
      <c r="AI1114" s="89"/>
      <c r="AJ1114" s="89"/>
      <c r="AK1114" s="62"/>
      <c r="AL1114" s="86"/>
      <c r="AM1114" s="91"/>
      <c r="AN1114" s="89"/>
      <c r="AO1114" s="89"/>
      <c r="AP1114" s="89"/>
      <c r="AQ1114" s="89"/>
      <c r="AR1114" s="91"/>
      <c r="AS1114" s="91"/>
      <c r="AT1114" s="94"/>
      <c r="AU1114" s="91"/>
      <c r="AV1114" s="91"/>
      <c r="AW1114" s="123"/>
      <c r="AX1114" s="62"/>
      <c r="AY1114" s="62"/>
      <c r="AZ1114" s="89"/>
      <c r="BA1114" s="89"/>
      <c r="BB1114" s="124"/>
      <c r="BC1114" s="62"/>
      <c r="BD1114" s="62"/>
      <c r="BE1114" s="61"/>
      <c r="BF1114" s="61"/>
      <c r="BG1114" s="46"/>
      <c r="BH1114" s="46"/>
      <c r="BI1114" s="46"/>
      <c r="BJ1114" s="46"/>
      <c r="BK1114" s="46"/>
      <c r="BL1114" s="46"/>
      <c r="CF1114" s="60"/>
      <c r="CI1114" s="91"/>
      <c r="CJ1114" s="47"/>
      <c r="CK1114" s="34"/>
      <c r="CL1114" s="63"/>
      <c r="DV1114" s="64"/>
    </row>
    <row r="1115" spans="2:126" s="135" customFormat="1">
      <c r="B1115" s="75"/>
      <c r="C1115" s="75"/>
      <c r="D1115" s="75"/>
      <c r="E1115" s="75"/>
      <c r="F1115" s="75"/>
      <c r="G1115" s="75"/>
      <c r="J1115" s="200"/>
      <c r="K1115" s="200"/>
      <c r="L1115" s="62"/>
      <c r="M1115" s="62"/>
      <c r="N1115" s="62"/>
      <c r="O1115" s="62"/>
      <c r="P1115" s="62"/>
      <c r="Q1115" s="62"/>
      <c r="R1115" s="62"/>
      <c r="S1115" s="62"/>
      <c r="T1115" s="62"/>
      <c r="U1115" s="209"/>
      <c r="V1115" s="209"/>
      <c r="W1115" s="209"/>
      <c r="X1115" s="209"/>
      <c r="Y1115" s="209"/>
      <c r="Z1115" s="209"/>
      <c r="AA1115" s="209"/>
      <c r="AB1115" s="86"/>
      <c r="AC1115" s="86"/>
      <c r="AD1115" s="86"/>
      <c r="AE1115" s="86"/>
      <c r="AF1115" s="86"/>
      <c r="AG1115" s="62"/>
      <c r="AH1115" s="89"/>
      <c r="AI1115" s="89"/>
      <c r="AJ1115" s="89"/>
      <c r="AK1115" s="62"/>
      <c r="AL1115" s="86"/>
      <c r="AM1115" s="91"/>
      <c r="AN1115" s="89"/>
      <c r="AO1115" s="89"/>
      <c r="AP1115" s="89"/>
      <c r="AQ1115" s="89"/>
      <c r="AR1115" s="91"/>
      <c r="AS1115" s="91"/>
      <c r="AT1115" s="94"/>
      <c r="AU1115" s="91"/>
      <c r="AV1115" s="91"/>
      <c r="AW1115" s="123"/>
      <c r="AX1115" s="62"/>
      <c r="AY1115" s="62"/>
      <c r="AZ1115" s="89"/>
      <c r="BA1115" s="89"/>
      <c r="BB1115" s="124"/>
      <c r="BC1115" s="62"/>
      <c r="BD1115" s="62"/>
      <c r="BE1115" s="61"/>
      <c r="BF1115" s="61"/>
      <c r="BG1115" s="46"/>
      <c r="BH1115" s="46"/>
      <c r="BI1115" s="46"/>
      <c r="BJ1115" s="46"/>
      <c r="BK1115" s="46"/>
      <c r="BL1115" s="46"/>
      <c r="CF1115" s="60"/>
      <c r="CI1115" s="91"/>
      <c r="CJ1115" s="47"/>
      <c r="CK1115" s="34"/>
      <c r="CL1115" s="63"/>
      <c r="DV1115" s="64"/>
    </row>
    <row r="1116" spans="2:126" s="135" customFormat="1">
      <c r="B1116" s="75"/>
      <c r="C1116" s="75"/>
      <c r="D1116" s="75"/>
      <c r="E1116" s="75"/>
      <c r="F1116" s="75"/>
      <c r="G1116" s="75"/>
      <c r="J1116" s="200"/>
      <c r="K1116" s="200"/>
      <c r="L1116" s="62"/>
      <c r="M1116" s="62"/>
      <c r="N1116" s="62"/>
      <c r="O1116" s="62"/>
      <c r="P1116" s="62"/>
      <c r="Q1116" s="62"/>
      <c r="R1116" s="62"/>
      <c r="S1116" s="62"/>
      <c r="T1116" s="62"/>
      <c r="U1116" s="209"/>
      <c r="V1116" s="209"/>
      <c r="W1116" s="209"/>
      <c r="X1116" s="209"/>
      <c r="Y1116" s="209"/>
      <c r="Z1116" s="209"/>
      <c r="AA1116" s="209"/>
      <c r="AB1116" s="86"/>
      <c r="AC1116" s="86"/>
      <c r="AD1116" s="86"/>
      <c r="AE1116" s="86"/>
      <c r="AF1116" s="86"/>
      <c r="AG1116" s="62"/>
      <c r="AH1116" s="89"/>
      <c r="AI1116" s="89"/>
      <c r="AJ1116" s="89"/>
      <c r="AK1116" s="62"/>
      <c r="AL1116" s="86"/>
      <c r="AM1116" s="91"/>
      <c r="AN1116" s="89"/>
      <c r="AO1116" s="89"/>
      <c r="AP1116" s="89"/>
      <c r="AQ1116" s="89"/>
      <c r="AR1116" s="91"/>
      <c r="AS1116" s="91"/>
      <c r="AT1116" s="94"/>
      <c r="AU1116" s="91"/>
      <c r="AV1116" s="91"/>
      <c r="AW1116" s="123"/>
      <c r="AX1116" s="62"/>
      <c r="AY1116" s="62"/>
      <c r="AZ1116" s="89"/>
      <c r="BA1116" s="89"/>
      <c r="BB1116" s="124"/>
      <c r="BC1116" s="62"/>
      <c r="BD1116" s="62"/>
      <c r="BE1116" s="61"/>
      <c r="BF1116" s="61"/>
      <c r="BG1116" s="46"/>
      <c r="BH1116" s="46"/>
      <c r="BI1116" s="46"/>
      <c r="BJ1116" s="46"/>
      <c r="BK1116" s="46"/>
      <c r="BL1116" s="46"/>
      <c r="CF1116" s="60"/>
      <c r="CI1116" s="91"/>
      <c r="CJ1116" s="47"/>
      <c r="CK1116" s="34"/>
      <c r="CL1116" s="63"/>
      <c r="DV1116" s="64"/>
    </row>
    <row r="1117" spans="2:126" s="135" customFormat="1">
      <c r="J1117" s="200"/>
      <c r="K1117" s="200"/>
      <c r="L1117" s="62"/>
      <c r="M1117" s="62"/>
      <c r="N1117" s="62"/>
      <c r="O1117" s="62"/>
      <c r="P1117" s="62"/>
      <c r="Q1117" s="62"/>
      <c r="R1117" s="62"/>
      <c r="S1117" s="62"/>
      <c r="T1117" s="62"/>
      <c r="U1117" s="209"/>
      <c r="V1117" s="209"/>
      <c r="W1117" s="209"/>
      <c r="X1117" s="209"/>
      <c r="Y1117" s="209"/>
      <c r="Z1117" s="209"/>
      <c r="AA1117" s="209"/>
      <c r="AB1117" s="86"/>
      <c r="AC1117" s="86"/>
      <c r="AD1117" s="86"/>
      <c r="AE1117" s="86"/>
      <c r="AF1117" s="86"/>
      <c r="AG1117" s="62"/>
      <c r="AH1117" s="86"/>
      <c r="AI1117" s="86"/>
      <c r="AJ1117" s="86"/>
      <c r="AK1117" s="62"/>
      <c r="AL1117" s="86"/>
      <c r="AM1117" s="91"/>
      <c r="AN1117" s="89"/>
      <c r="AO1117" s="89"/>
      <c r="AP1117" s="89"/>
      <c r="AQ1117" s="89"/>
      <c r="AR1117" s="91"/>
      <c r="AS1117" s="91"/>
      <c r="AT1117" s="91"/>
      <c r="AU1117" s="91"/>
      <c r="AV1117" s="91"/>
      <c r="AW1117" s="122"/>
      <c r="AX1117" s="62"/>
      <c r="AY1117" s="62"/>
      <c r="AZ1117" s="62"/>
      <c r="BA1117" s="62"/>
      <c r="BB1117" s="62"/>
      <c r="BC1117" s="62"/>
      <c r="BD1117" s="62"/>
      <c r="BE1117" s="61"/>
      <c r="BF1117" s="61"/>
      <c r="BG1117" s="61"/>
      <c r="BH1117" s="44"/>
      <c r="BI1117" s="44"/>
      <c r="BJ1117" s="44"/>
      <c r="BK1117" s="44"/>
      <c r="BL1117" s="44"/>
      <c r="CI1117" s="62"/>
      <c r="CJ1117" s="62"/>
      <c r="CL1117" s="62"/>
    </row>
    <row r="1118" spans="2:126" s="135" customFormat="1">
      <c r="B1118" s="75"/>
      <c r="C1118" s="75"/>
      <c r="D1118" s="75"/>
      <c r="E1118" s="75"/>
      <c r="F1118" s="75"/>
      <c r="G1118" s="75"/>
      <c r="I1118" s="45"/>
      <c r="J1118" s="201"/>
      <c r="K1118" s="201"/>
      <c r="L1118" s="62"/>
      <c r="M1118" s="62"/>
      <c r="N1118" s="62"/>
      <c r="O1118" s="62"/>
      <c r="P1118" s="62"/>
      <c r="Q1118" s="62"/>
      <c r="R1118" s="62"/>
      <c r="S1118" s="62"/>
      <c r="T1118" s="62"/>
      <c r="U1118" s="209"/>
      <c r="V1118" s="209"/>
      <c r="W1118" s="209"/>
      <c r="X1118" s="209"/>
      <c r="Y1118" s="209"/>
      <c r="Z1118" s="209"/>
      <c r="AA1118" s="209"/>
      <c r="AB1118" s="86"/>
      <c r="AC1118" s="86"/>
      <c r="AD1118" s="86"/>
      <c r="AE1118" s="86"/>
      <c r="AF1118" s="86"/>
      <c r="AG1118" s="62"/>
      <c r="AH1118" s="89"/>
      <c r="AI1118" s="89"/>
      <c r="AJ1118" s="89"/>
      <c r="AK1118" s="62"/>
      <c r="AL1118" s="86"/>
      <c r="AM1118" s="91"/>
      <c r="AN1118" s="89"/>
      <c r="AO1118" s="89"/>
      <c r="AP1118" s="89"/>
      <c r="AQ1118" s="89"/>
      <c r="AR1118" s="91"/>
      <c r="AS1118" s="91"/>
      <c r="AT1118" s="94"/>
      <c r="AU1118" s="91"/>
      <c r="AV1118" s="91"/>
      <c r="AW1118" s="123"/>
      <c r="AX1118" s="62"/>
      <c r="AY1118" s="62"/>
      <c r="AZ1118" s="89"/>
      <c r="BA1118" s="89"/>
      <c r="BB1118" s="124"/>
      <c r="BC1118" s="62"/>
      <c r="BD1118" s="62"/>
      <c r="BE1118" s="61"/>
      <c r="BF1118" s="61"/>
      <c r="BG1118" s="46"/>
      <c r="BH1118" s="46"/>
      <c r="BI1118" s="46"/>
      <c r="BJ1118" s="46"/>
      <c r="BK1118" s="46"/>
      <c r="BL1118" s="46"/>
      <c r="CF1118" s="60"/>
      <c r="CI1118" s="91"/>
      <c r="CJ1118" s="47"/>
      <c r="CK1118" s="34"/>
      <c r="CL1118" s="63"/>
      <c r="DV1118" s="64"/>
    </row>
    <row r="1119" spans="2:126" s="135" customFormat="1">
      <c r="B1119" s="75"/>
      <c r="C1119" s="75"/>
      <c r="D1119" s="75"/>
      <c r="E1119" s="75"/>
      <c r="F1119" s="75"/>
      <c r="G1119" s="75"/>
      <c r="I1119" s="45"/>
      <c r="J1119" s="201"/>
      <c r="K1119" s="201"/>
      <c r="L1119" s="62"/>
      <c r="M1119" s="62"/>
      <c r="N1119" s="62"/>
      <c r="O1119" s="62"/>
      <c r="P1119" s="62"/>
      <c r="Q1119" s="62"/>
      <c r="R1119" s="62"/>
      <c r="S1119" s="62"/>
      <c r="T1119" s="62"/>
      <c r="U1119" s="209"/>
      <c r="V1119" s="209"/>
      <c r="W1119" s="209"/>
      <c r="X1119" s="209"/>
      <c r="Y1119" s="209"/>
      <c r="Z1119" s="209"/>
      <c r="AA1119" s="209"/>
      <c r="AB1119" s="86"/>
      <c r="AC1119" s="86"/>
      <c r="AD1119" s="86"/>
      <c r="AE1119" s="86"/>
      <c r="AF1119" s="86"/>
      <c r="AG1119" s="62"/>
      <c r="AH1119" s="89"/>
      <c r="AI1119" s="89"/>
      <c r="AJ1119" s="89"/>
      <c r="AK1119" s="62"/>
      <c r="AL1119" s="86"/>
      <c r="AM1119" s="91"/>
      <c r="AN1119" s="89"/>
      <c r="AO1119" s="89"/>
      <c r="AP1119" s="89"/>
      <c r="AQ1119" s="89"/>
      <c r="AR1119" s="91"/>
      <c r="AS1119" s="91"/>
      <c r="AT1119" s="94"/>
      <c r="AU1119" s="91"/>
      <c r="AV1119" s="91"/>
      <c r="AW1119" s="123"/>
      <c r="AX1119" s="62"/>
      <c r="AY1119" s="62"/>
      <c r="AZ1119" s="89"/>
      <c r="BA1119" s="89"/>
      <c r="BB1119" s="124"/>
      <c r="BC1119" s="62"/>
      <c r="BD1119" s="62"/>
      <c r="BE1119" s="61"/>
      <c r="BF1119" s="61"/>
      <c r="BG1119" s="46"/>
      <c r="BH1119" s="46"/>
      <c r="BI1119" s="46"/>
      <c r="BJ1119" s="46"/>
      <c r="BK1119" s="46"/>
      <c r="BL1119" s="46"/>
      <c r="CF1119" s="60"/>
      <c r="CI1119" s="91"/>
      <c r="CJ1119" s="47"/>
      <c r="CK1119" s="34"/>
      <c r="CL1119" s="63"/>
      <c r="DV1119" s="64"/>
    </row>
    <row r="1120" spans="2:126" s="135" customFormat="1">
      <c r="B1120" s="75"/>
      <c r="C1120" s="75"/>
      <c r="D1120" s="75"/>
      <c r="E1120" s="75"/>
      <c r="F1120" s="75"/>
      <c r="G1120" s="75"/>
      <c r="J1120" s="200"/>
      <c r="K1120" s="200"/>
      <c r="L1120" s="62"/>
      <c r="M1120" s="62"/>
      <c r="N1120" s="62"/>
      <c r="O1120" s="62"/>
      <c r="P1120" s="62"/>
      <c r="Q1120" s="62"/>
      <c r="R1120" s="62"/>
      <c r="S1120" s="62"/>
      <c r="T1120" s="62"/>
      <c r="U1120" s="209"/>
      <c r="V1120" s="209"/>
      <c r="W1120" s="209"/>
      <c r="X1120" s="209"/>
      <c r="Y1120" s="209"/>
      <c r="Z1120" s="209"/>
      <c r="AA1120" s="209"/>
      <c r="AB1120" s="86"/>
      <c r="AC1120" s="86"/>
      <c r="AD1120" s="86"/>
      <c r="AE1120" s="86"/>
      <c r="AF1120" s="86"/>
      <c r="AG1120" s="62"/>
      <c r="AH1120" s="89"/>
      <c r="AI1120" s="89"/>
      <c r="AJ1120" s="89"/>
      <c r="AK1120" s="62"/>
      <c r="AL1120" s="86"/>
      <c r="AM1120" s="91"/>
      <c r="AN1120" s="89"/>
      <c r="AO1120" s="89"/>
      <c r="AP1120" s="89"/>
      <c r="AQ1120" s="89"/>
      <c r="AR1120" s="91"/>
      <c r="AS1120" s="91"/>
      <c r="AT1120" s="94"/>
      <c r="AU1120" s="91"/>
      <c r="AV1120" s="91"/>
      <c r="AW1120" s="123"/>
      <c r="AX1120" s="62"/>
      <c r="AY1120" s="62"/>
      <c r="AZ1120" s="89"/>
      <c r="BA1120" s="89"/>
      <c r="BB1120" s="124"/>
      <c r="BC1120" s="62"/>
      <c r="BD1120" s="62"/>
      <c r="BE1120" s="61"/>
      <c r="BF1120" s="61"/>
      <c r="BG1120" s="46"/>
      <c r="BH1120" s="46"/>
      <c r="BI1120" s="46"/>
      <c r="BJ1120" s="46"/>
      <c r="BK1120" s="46"/>
      <c r="BL1120" s="46"/>
      <c r="CF1120" s="60"/>
      <c r="CI1120" s="91"/>
      <c r="CJ1120" s="47"/>
      <c r="CK1120" s="34"/>
      <c r="CL1120" s="63"/>
      <c r="DV1120" s="64"/>
    </row>
    <row r="1121" spans="2:126" s="135" customFormat="1">
      <c r="B1121" s="75"/>
      <c r="C1121" s="75"/>
      <c r="D1121" s="75"/>
      <c r="E1121" s="75"/>
      <c r="F1121" s="75"/>
      <c r="G1121" s="75"/>
      <c r="I1121" s="45"/>
      <c r="J1121" s="201"/>
      <c r="K1121" s="201"/>
      <c r="L1121" s="62"/>
      <c r="M1121" s="62"/>
      <c r="N1121" s="62"/>
      <c r="O1121" s="62"/>
      <c r="P1121" s="62"/>
      <c r="Q1121" s="62"/>
      <c r="R1121" s="62"/>
      <c r="S1121" s="62"/>
      <c r="T1121" s="62"/>
      <c r="U1121" s="209"/>
      <c r="V1121" s="209"/>
      <c r="W1121" s="209"/>
      <c r="X1121" s="209"/>
      <c r="Y1121" s="209"/>
      <c r="Z1121" s="209"/>
      <c r="AA1121" s="209"/>
      <c r="AB1121" s="86"/>
      <c r="AC1121" s="86"/>
      <c r="AD1121" s="86"/>
      <c r="AE1121" s="86"/>
      <c r="AF1121" s="86"/>
      <c r="AG1121" s="62"/>
      <c r="AH1121" s="89"/>
      <c r="AI1121" s="89"/>
      <c r="AJ1121" s="89"/>
      <c r="AK1121" s="62"/>
      <c r="AL1121" s="86"/>
      <c r="AM1121" s="91"/>
      <c r="AN1121" s="89"/>
      <c r="AO1121" s="89"/>
      <c r="AP1121" s="89"/>
      <c r="AQ1121" s="89"/>
      <c r="AR1121" s="91"/>
      <c r="AS1121" s="91"/>
      <c r="AT1121" s="94"/>
      <c r="AU1121" s="91"/>
      <c r="AV1121" s="91"/>
      <c r="AW1121" s="123"/>
      <c r="AX1121" s="62"/>
      <c r="AY1121" s="62"/>
      <c r="AZ1121" s="89"/>
      <c r="BA1121" s="89"/>
      <c r="BB1121" s="124"/>
      <c r="BC1121" s="62"/>
      <c r="BD1121" s="62"/>
      <c r="BE1121" s="61"/>
      <c r="BF1121" s="61"/>
      <c r="BG1121" s="46"/>
      <c r="BH1121" s="46"/>
      <c r="BI1121" s="46"/>
      <c r="BJ1121" s="46"/>
      <c r="BK1121" s="46"/>
      <c r="BL1121" s="46"/>
      <c r="CF1121" s="60"/>
      <c r="CI1121" s="91"/>
      <c r="CJ1121" s="47"/>
      <c r="CK1121" s="34"/>
      <c r="CL1121" s="63"/>
      <c r="DV1121" s="64"/>
    </row>
    <row r="1122" spans="2:126" s="135" customFormat="1">
      <c r="B1122" s="75"/>
      <c r="C1122" s="75"/>
      <c r="D1122" s="75"/>
      <c r="E1122" s="75"/>
      <c r="F1122" s="75"/>
      <c r="G1122" s="75"/>
      <c r="J1122" s="200"/>
      <c r="K1122" s="200"/>
      <c r="L1122" s="62"/>
      <c r="M1122" s="62"/>
      <c r="N1122" s="62"/>
      <c r="O1122" s="62"/>
      <c r="P1122" s="62"/>
      <c r="Q1122" s="62"/>
      <c r="R1122" s="62"/>
      <c r="S1122" s="62"/>
      <c r="T1122" s="62"/>
      <c r="U1122" s="209"/>
      <c r="V1122" s="209"/>
      <c r="W1122" s="209"/>
      <c r="X1122" s="209"/>
      <c r="Y1122" s="209"/>
      <c r="Z1122" s="209"/>
      <c r="AA1122" s="209"/>
      <c r="AB1122" s="86"/>
      <c r="AC1122" s="86"/>
      <c r="AD1122" s="86"/>
      <c r="AE1122" s="86"/>
      <c r="AF1122" s="86"/>
      <c r="AG1122" s="62"/>
      <c r="AH1122" s="89"/>
      <c r="AI1122" s="89"/>
      <c r="AJ1122" s="89"/>
      <c r="AK1122" s="62"/>
      <c r="AL1122" s="86"/>
      <c r="AM1122" s="91"/>
      <c r="AN1122" s="89"/>
      <c r="AO1122" s="89"/>
      <c r="AP1122" s="89"/>
      <c r="AQ1122" s="89"/>
      <c r="AR1122" s="91"/>
      <c r="AS1122" s="91"/>
      <c r="AT1122" s="94"/>
      <c r="AU1122" s="91"/>
      <c r="AV1122" s="91"/>
      <c r="AW1122" s="123"/>
      <c r="AX1122" s="62"/>
      <c r="AY1122" s="62"/>
      <c r="AZ1122" s="89"/>
      <c r="BA1122" s="89"/>
      <c r="BB1122" s="124"/>
      <c r="BC1122" s="62"/>
      <c r="BD1122" s="62"/>
      <c r="BE1122" s="61"/>
      <c r="BF1122" s="61"/>
      <c r="BG1122" s="46"/>
      <c r="BH1122" s="46"/>
      <c r="BI1122" s="46"/>
      <c r="BJ1122" s="46"/>
      <c r="BK1122" s="46"/>
      <c r="BL1122" s="46"/>
      <c r="CF1122" s="60"/>
      <c r="CI1122" s="91"/>
      <c r="CJ1122" s="47"/>
      <c r="CK1122" s="34"/>
      <c r="CL1122" s="63"/>
      <c r="DV1122" s="64"/>
    </row>
    <row r="1123" spans="2:126" s="135" customFormat="1">
      <c r="B1123" s="75"/>
      <c r="C1123" s="75"/>
      <c r="D1123" s="75"/>
      <c r="E1123" s="75"/>
      <c r="F1123" s="75"/>
      <c r="G1123" s="75"/>
      <c r="I1123" s="45"/>
      <c r="J1123" s="201"/>
      <c r="K1123" s="201"/>
      <c r="L1123" s="62"/>
      <c r="M1123" s="62"/>
      <c r="N1123" s="62"/>
      <c r="O1123" s="62"/>
      <c r="P1123" s="62"/>
      <c r="Q1123" s="62"/>
      <c r="R1123" s="62"/>
      <c r="S1123" s="62"/>
      <c r="T1123" s="62"/>
      <c r="U1123" s="209"/>
      <c r="V1123" s="209"/>
      <c r="W1123" s="209"/>
      <c r="X1123" s="209"/>
      <c r="Y1123" s="209"/>
      <c r="Z1123" s="209"/>
      <c r="AA1123" s="209"/>
      <c r="AB1123" s="86"/>
      <c r="AC1123" s="86"/>
      <c r="AD1123" s="86"/>
      <c r="AE1123" s="86"/>
      <c r="AF1123" s="86"/>
      <c r="AG1123" s="62"/>
      <c r="AH1123" s="89"/>
      <c r="AI1123" s="89"/>
      <c r="AJ1123" s="89"/>
      <c r="AK1123" s="62"/>
      <c r="AL1123" s="86"/>
      <c r="AM1123" s="91"/>
      <c r="AN1123" s="89"/>
      <c r="AO1123" s="89"/>
      <c r="AP1123" s="89"/>
      <c r="AQ1123" s="89"/>
      <c r="AR1123" s="91"/>
      <c r="AS1123" s="91"/>
      <c r="AT1123" s="94"/>
      <c r="AU1123" s="91"/>
      <c r="AV1123" s="91"/>
      <c r="AW1123" s="123"/>
      <c r="AX1123" s="62"/>
      <c r="AY1123" s="62"/>
      <c r="AZ1123" s="89"/>
      <c r="BA1123" s="89"/>
      <c r="BB1123" s="124"/>
      <c r="BC1123" s="62"/>
      <c r="BD1123" s="62"/>
      <c r="BE1123" s="61"/>
      <c r="BF1123" s="61"/>
      <c r="BG1123" s="46"/>
      <c r="BH1123" s="46"/>
      <c r="BI1123" s="46"/>
      <c r="BJ1123" s="46"/>
      <c r="BK1123" s="46"/>
      <c r="BL1123" s="46"/>
      <c r="CF1123" s="60"/>
      <c r="CI1123" s="91"/>
      <c r="CJ1123" s="47"/>
      <c r="CK1123" s="34"/>
      <c r="CL1123" s="63"/>
      <c r="DV1123" s="64"/>
    </row>
    <row r="1124" spans="2:126" s="135" customFormat="1">
      <c r="B1124" s="75"/>
      <c r="C1124" s="75"/>
      <c r="D1124" s="75"/>
      <c r="E1124" s="75"/>
      <c r="F1124" s="75"/>
      <c r="G1124" s="75"/>
      <c r="J1124" s="200"/>
      <c r="K1124" s="200"/>
      <c r="L1124" s="62"/>
      <c r="M1124" s="62"/>
      <c r="N1124" s="62"/>
      <c r="O1124" s="62"/>
      <c r="P1124" s="62"/>
      <c r="Q1124" s="62"/>
      <c r="R1124" s="62"/>
      <c r="S1124" s="62"/>
      <c r="T1124" s="62"/>
      <c r="U1124" s="209"/>
      <c r="V1124" s="209"/>
      <c r="W1124" s="209"/>
      <c r="X1124" s="209"/>
      <c r="Y1124" s="209"/>
      <c r="Z1124" s="209"/>
      <c r="AA1124" s="209"/>
      <c r="AB1124" s="86"/>
      <c r="AC1124" s="86"/>
      <c r="AD1124" s="86"/>
      <c r="AE1124" s="86"/>
      <c r="AF1124" s="86"/>
      <c r="AG1124" s="62"/>
      <c r="AH1124" s="89"/>
      <c r="AI1124" s="89"/>
      <c r="AJ1124" s="89"/>
      <c r="AK1124" s="62"/>
      <c r="AL1124" s="86"/>
      <c r="AM1124" s="91"/>
      <c r="AN1124" s="89"/>
      <c r="AO1124" s="89"/>
      <c r="AP1124" s="89"/>
      <c r="AQ1124" s="89"/>
      <c r="AR1124" s="91"/>
      <c r="AS1124" s="91"/>
      <c r="AT1124" s="94"/>
      <c r="AU1124" s="91"/>
      <c r="AV1124" s="91"/>
      <c r="AW1124" s="123"/>
      <c r="AX1124" s="62"/>
      <c r="AY1124" s="62"/>
      <c r="AZ1124" s="89"/>
      <c r="BA1124" s="89"/>
      <c r="BB1124" s="124"/>
      <c r="BC1124" s="62"/>
      <c r="BD1124" s="62"/>
      <c r="BE1124" s="61"/>
      <c r="BF1124" s="61"/>
      <c r="BG1124" s="46"/>
      <c r="BH1124" s="46"/>
      <c r="BI1124" s="46"/>
      <c r="BJ1124" s="46"/>
      <c r="BK1124" s="46"/>
      <c r="BL1124" s="46"/>
      <c r="CF1124" s="60"/>
      <c r="CI1124" s="91"/>
      <c r="CJ1124" s="47"/>
      <c r="CK1124" s="34"/>
      <c r="CL1124" s="63"/>
      <c r="DV1124" s="64"/>
    </row>
    <row r="1125" spans="2:126" s="135" customFormat="1">
      <c r="B1125" s="75"/>
      <c r="C1125" s="75"/>
      <c r="D1125" s="75"/>
      <c r="E1125" s="75"/>
      <c r="F1125" s="75"/>
      <c r="G1125" s="75"/>
      <c r="I1125" s="45"/>
      <c r="J1125" s="201"/>
      <c r="K1125" s="201"/>
      <c r="L1125" s="62"/>
      <c r="M1125" s="62"/>
      <c r="N1125" s="62"/>
      <c r="O1125" s="62"/>
      <c r="P1125" s="62"/>
      <c r="Q1125" s="62"/>
      <c r="R1125" s="62"/>
      <c r="S1125" s="62"/>
      <c r="T1125" s="62"/>
      <c r="U1125" s="209"/>
      <c r="V1125" s="209"/>
      <c r="W1125" s="209"/>
      <c r="X1125" s="209"/>
      <c r="Y1125" s="209"/>
      <c r="Z1125" s="209"/>
      <c r="AA1125" s="209"/>
      <c r="AB1125" s="86"/>
      <c r="AC1125" s="86"/>
      <c r="AD1125" s="86"/>
      <c r="AE1125" s="86"/>
      <c r="AF1125" s="86"/>
      <c r="AG1125" s="62"/>
      <c r="AH1125" s="89"/>
      <c r="AI1125" s="89"/>
      <c r="AJ1125" s="89"/>
      <c r="AK1125" s="62"/>
      <c r="AL1125" s="86"/>
      <c r="AM1125" s="91"/>
      <c r="AN1125" s="89"/>
      <c r="AO1125" s="89"/>
      <c r="AP1125" s="89"/>
      <c r="AQ1125" s="89"/>
      <c r="AR1125" s="91"/>
      <c r="AS1125" s="91"/>
      <c r="AT1125" s="94"/>
      <c r="AU1125" s="91"/>
      <c r="AV1125" s="91"/>
      <c r="AW1125" s="123"/>
      <c r="AX1125" s="62"/>
      <c r="AY1125" s="62"/>
      <c r="AZ1125" s="89"/>
      <c r="BA1125" s="89"/>
      <c r="BB1125" s="124"/>
      <c r="BC1125" s="62"/>
      <c r="BD1125" s="62"/>
      <c r="BE1125" s="61"/>
      <c r="BF1125" s="61"/>
      <c r="BG1125" s="46"/>
      <c r="BH1125" s="46"/>
      <c r="BI1125" s="46"/>
      <c r="BJ1125" s="46"/>
      <c r="BK1125" s="46"/>
      <c r="BL1125" s="46"/>
      <c r="CF1125" s="60"/>
      <c r="CI1125" s="91"/>
      <c r="CJ1125" s="47"/>
      <c r="CK1125" s="34"/>
      <c r="CL1125" s="63"/>
      <c r="DV1125" s="64"/>
    </row>
    <row r="1126" spans="2:126" s="135" customFormat="1">
      <c r="B1126" s="75"/>
      <c r="C1126" s="75"/>
      <c r="D1126" s="75"/>
      <c r="E1126" s="75"/>
      <c r="F1126" s="75"/>
      <c r="G1126" s="75"/>
      <c r="J1126" s="200"/>
      <c r="K1126" s="200"/>
      <c r="L1126" s="62"/>
      <c r="M1126" s="62"/>
      <c r="N1126" s="62"/>
      <c r="O1126" s="62"/>
      <c r="P1126" s="62"/>
      <c r="Q1126" s="62"/>
      <c r="R1126" s="62"/>
      <c r="S1126" s="62"/>
      <c r="T1126" s="62"/>
      <c r="U1126" s="209"/>
      <c r="V1126" s="209"/>
      <c r="W1126" s="209"/>
      <c r="X1126" s="209"/>
      <c r="Y1126" s="209"/>
      <c r="Z1126" s="209"/>
      <c r="AA1126" s="209"/>
      <c r="AB1126" s="86"/>
      <c r="AC1126" s="86"/>
      <c r="AD1126" s="86"/>
      <c r="AE1126" s="86"/>
      <c r="AF1126" s="86"/>
      <c r="AG1126" s="62"/>
      <c r="AH1126" s="89"/>
      <c r="AI1126" s="89"/>
      <c r="AJ1126" s="89"/>
      <c r="AK1126" s="62"/>
      <c r="AL1126" s="86"/>
      <c r="AM1126" s="91"/>
      <c r="AN1126" s="89"/>
      <c r="AO1126" s="89"/>
      <c r="AP1126" s="89"/>
      <c r="AQ1126" s="89"/>
      <c r="AR1126" s="91"/>
      <c r="AS1126" s="91"/>
      <c r="AT1126" s="94"/>
      <c r="AU1126" s="91"/>
      <c r="AV1126" s="91"/>
      <c r="AW1126" s="123"/>
      <c r="AX1126" s="62"/>
      <c r="AY1126" s="62"/>
      <c r="AZ1126" s="89"/>
      <c r="BA1126" s="89"/>
      <c r="BB1126" s="124"/>
      <c r="BC1126" s="62"/>
      <c r="BD1126" s="62"/>
      <c r="BE1126" s="61"/>
      <c r="BF1126" s="61"/>
      <c r="BG1126" s="46"/>
      <c r="BH1126" s="46"/>
      <c r="BI1126" s="46"/>
      <c r="BJ1126" s="46"/>
      <c r="BK1126" s="46"/>
      <c r="BL1126" s="46"/>
      <c r="CF1126" s="60"/>
      <c r="CI1126" s="91"/>
      <c r="CJ1126" s="47"/>
      <c r="CK1126" s="34"/>
      <c r="CL1126" s="63"/>
      <c r="DV1126" s="64"/>
    </row>
    <row r="1127" spans="2:126" s="135" customFormat="1">
      <c r="B1127" s="75"/>
      <c r="C1127" s="75"/>
      <c r="D1127" s="75"/>
      <c r="E1127" s="75"/>
      <c r="F1127" s="75"/>
      <c r="G1127" s="75"/>
      <c r="I1127" s="45"/>
      <c r="J1127" s="201"/>
      <c r="K1127" s="201"/>
      <c r="L1127" s="62"/>
      <c r="M1127" s="62"/>
      <c r="N1127" s="62"/>
      <c r="O1127" s="62"/>
      <c r="P1127" s="62"/>
      <c r="Q1127" s="62"/>
      <c r="R1127" s="62"/>
      <c r="S1127" s="62"/>
      <c r="T1127" s="62"/>
      <c r="U1127" s="209"/>
      <c r="V1127" s="209"/>
      <c r="W1127" s="209"/>
      <c r="X1127" s="209"/>
      <c r="Y1127" s="209"/>
      <c r="Z1127" s="209"/>
      <c r="AA1127" s="209"/>
      <c r="AB1127" s="86"/>
      <c r="AC1127" s="86"/>
      <c r="AD1127" s="86"/>
      <c r="AE1127" s="86"/>
      <c r="AF1127" s="86"/>
      <c r="AG1127" s="62"/>
      <c r="AH1127" s="89"/>
      <c r="AI1127" s="89"/>
      <c r="AJ1127" s="89"/>
      <c r="AK1127" s="62"/>
      <c r="AL1127" s="86"/>
      <c r="AM1127" s="91"/>
      <c r="AN1127" s="89"/>
      <c r="AO1127" s="89"/>
      <c r="AP1127" s="89"/>
      <c r="AQ1127" s="89"/>
      <c r="AR1127" s="91"/>
      <c r="AS1127" s="91"/>
      <c r="AT1127" s="94"/>
      <c r="AU1127" s="91"/>
      <c r="AV1127" s="91"/>
      <c r="AW1127" s="123"/>
      <c r="AX1127" s="62"/>
      <c r="AY1127" s="62"/>
      <c r="AZ1127" s="89"/>
      <c r="BA1127" s="89"/>
      <c r="BB1127" s="124"/>
      <c r="BC1127" s="62"/>
      <c r="BD1127" s="62"/>
      <c r="BE1127" s="61"/>
      <c r="BF1127" s="61"/>
      <c r="BG1127" s="46"/>
      <c r="BH1127" s="46"/>
      <c r="BI1127" s="46"/>
      <c r="BJ1127" s="46"/>
      <c r="BK1127" s="46"/>
      <c r="BL1127" s="46"/>
      <c r="CF1127" s="60"/>
      <c r="CI1127" s="91"/>
      <c r="CJ1127" s="47"/>
      <c r="CK1127" s="34"/>
      <c r="CL1127" s="63"/>
      <c r="DV1127" s="64"/>
    </row>
    <row r="1128" spans="2:126" s="135" customFormat="1">
      <c r="B1128" s="75"/>
      <c r="C1128" s="75"/>
      <c r="D1128" s="75"/>
      <c r="E1128" s="75"/>
      <c r="F1128" s="75"/>
      <c r="G1128" s="75"/>
      <c r="J1128" s="200"/>
      <c r="K1128" s="200"/>
      <c r="L1128" s="62"/>
      <c r="M1128" s="62"/>
      <c r="N1128" s="62"/>
      <c r="O1128" s="62"/>
      <c r="P1128" s="62"/>
      <c r="Q1128" s="62"/>
      <c r="R1128" s="62"/>
      <c r="S1128" s="62"/>
      <c r="T1128" s="62"/>
      <c r="U1128" s="209"/>
      <c r="V1128" s="209"/>
      <c r="W1128" s="209"/>
      <c r="X1128" s="209"/>
      <c r="Y1128" s="209"/>
      <c r="Z1128" s="209"/>
      <c r="AA1128" s="209"/>
      <c r="AB1128" s="86"/>
      <c r="AC1128" s="86"/>
      <c r="AD1128" s="86"/>
      <c r="AE1128" s="86"/>
      <c r="AF1128" s="86"/>
      <c r="AG1128" s="62"/>
      <c r="AH1128" s="89"/>
      <c r="AI1128" s="89"/>
      <c r="AJ1128" s="89"/>
      <c r="AK1128" s="62"/>
      <c r="AL1128" s="86"/>
      <c r="AM1128" s="91"/>
      <c r="AN1128" s="89"/>
      <c r="AO1128" s="89"/>
      <c r="AP1128" s="89"/>
      <c r="AQ1128" s="89"/>
      <c r="AR1128" s="91"/>
      <c r="AS1128" s="91"/>
      <c r="AT1128" s="94"/>
      <c r="AU1128" s="91"/>
      <c r="AV1128" s="91"/>
      <c r="AW1128" s="123"/>
      <c r="AX1128" s="62"/>
      <c r="AY1128" s="62"/>
      <c r="AZ1128" s="89"/>
      <c r="BA1128" s="89"/>
      <c r="BB1128" s="124"/>
      <c r="BC1128" s="62"/>
      <c r="BD1128" s="62"/>
      <c r="BE1128" s="61"/>
      <c r="BF1128" s="61"/>
      <c r="BG1128" s="46"/>
      <c r="BH1128" s="46"/>
      <c r="BI1128" s="46"/>
      <c r="BJ1128" s="46"/>
      <c r="BK1128" s="46"/>
      <c r="BL1128" s="46"/>
      <c r="CF1128" s="60"/>
      <c r="CI1128" s="91"/>
      <c r="CJ1128" s="47"/>
      <c r="CK1128" s="34"/>
      <c r="CL1128" s="63"/>
      <c r="DV1128" s="64"/>
    </row>
    <row r="1129" spans="2:126" s="135" customFormat="1">
      <c r="B1129" s="75"/>
      <c r="C1129" s="75"/>
      <c r="D1129" s="75"/>
      <c r="E1129" s="75"/>
      <c r="F1129" s="75"/>
      <c r="G1129" s="75"/>
      <c r="I1129" s="45"/>
      <c r="J1129" s="201"/>
      <c r="K1129" s="201"/>
      <c r="L1129" s="62"/>
      <c r="M1129" s="62"/>
      <c r="N1129" s="62"/>
      <c r="O1129" s="62"/>
      <c r="P1129" s="62"/>
      <c r="Q1129" s="62"/>
      <c r="R1129" s="62"/>
      <c r="S1129" s="62"/>
      <c r="T1129" s="62"/>
      <c r="U1129" s="209"/>
      <c r="V1129" s="209"/>
      <c r="W1129" s="209"/>
      <c r="X1129" s="209"/>
      <c r="Y1129" s="209"/>
      <c r="Z1129" s="209"/>
      <c r="AA1129" s="209"/>
      <c r="AB1129" s="86"/>
      <c r="AC1129" s="86"/>
      <c r="AD1129" s="86"/>
      <c r="AE1129" s="86"/>
      <c r="AF1129" s="86"/>
      <c r="AG1129" s="62"/>
      <c r="AH1129" s="89"/>
      <c r="AI1129" s="89"/>
      <c r="AJ1129" s="89"/>
      <c r="AK1129" s="62"/>
      <c r="AL1129" s="86"/>
      <c r="AM1129" s="91"/>
      <c r="AN1129" s="89"/>
      <c r="AO1129" s="89"/>
      <c r="AP1129" s="89"/>
      <c r="AQ1129" s="89"/>
      <c r="AR1129" s="91"/>
      <c r="AS1129" s="91"/>
      <c r="AT1129" s="94"/>
      <c r="AU1129" s="91"/>
      <c r="AV1129" s="91"/>
      <c r="AW1129" s="123"/>
      <c r="AX1129" s="62"/>
      <c r="AY1129" s="62"/>
      <c r="AZ1129" s="89"/>
      <c r="BA1129" s="89"/>
      <c r="BB1129" s="124"/>
      <c r="BC1129" s="62"/>
      <c r="BD1129" s="62"/>
      <c r="BE1129" s="61"/>
      <c r="BF1129" s="61"/>
      <c r="BG1129" s="46"/>
      <c r="BH1129" s="46"/>
      <c r="BI1129" s="46"/>
      <c r="BJ1129" s="46"/>
      <c r="BK1129" s="46"/>
      <c r="BL1129" s="46"/>
      <c r="CF1129" s="60"/>
      <c r="CI1129" s="91"/>
      <c r="CJ1129" s="47"/>
      <c r="CK1129" s="34"/>
      <c r="CL1129" s="63"/>
      <c r="DV1129" s="64"/>
    </row>
    <row r="1130" spans="2:126" s="135" customFormat="1">
      <c r="B1130" s="75"/>
      <c r="C1130" s="75"/>
      <c r="D1130" s="75"/>
      <c r="E1130" s="75"/>
      <c r="F1130" s="75"/>
      <c r="G1130" s="75"/>
      <c r="J1130" s="200"/>
      <c r="K1130" s="200"/>
      <c r="L1130" s="62"/>
      <c r="M1130" s="62"/>
      <c r="N1130" s="62"/>
      <c r="O1130" s="62"/>
      <c r="P1130" s="62"/>
      <c r="Q1130" s="62"/>
      <c r="R1130" s="62"/>
      <c r="S1130" s="62"/>
      <c r="T1130" s="62"/>
      <c r="U1130" s="209"/>
      <c r="V1130" s="209"/>
      <c r="W1130" s="209"/>
      <c r="X1130" s="209"/>
      <c r="Y1130" s="209"/>
      <c r="Z1130" s="209"/>
      <c r="AA1130" s="209"/>
      <c r="AB1130" s="86"/>
      <c r="AC1130" s="86"/>
      <c r="AD1130" s="86"/>
      <c r="AE1130" s="86"/>
      <c r="AF1130" s="86"/>
      <c r="AG1130" s="62"/>
      <c r="AH1130" s="89"/>
      <c r="AI1130" s="89"/>
      <c r="AJ1130" s="89"/>
      <c r="AK1130" s="62"/>
      <c r="AL1130" s="86"/>
      <c r="AM1130" s="91"/>
      <c r="AN1130" s="89"/>
      <c r="AO1130" s="89"/>
      <c r="AP1130" s="89"/>
      <c r="AQ1130" s="89"/>
      <c r="AR1130" s="91"/>
      <c r="AS1130" s="91"/>
      <c r="AT1130" s="94"/>
      <c r="AU1130" s="91"/>
      <c r="AV1130" s="91"/>
      <c r="AW1130" s="123"/>
      <c r="AX1130" s="62"/>
      <c r="AY1130" s="62"/>
      <c r="AZ1130" s="89"/>
      <c r="BA1130" s="89"/>
      <c r="BB1130" s="124"/>
      <c r="BC1130" s="62"/>
      <c r="BD1130" s="62"/>
      <c r="BE1130" s="61"/>
      <c r="BF1130" s="61"/>
      <c r="BG1130" s="46"/>
      <c r="BH1130" s="46"/>
      <c r="BI1130" s="46"/>
      <c r="BJ1130" s="46"/>
      <c r="BK1130" s="46"/>
      <c r="BL1130" s="46"/>
      <c r="CF1130" s="60"/>
      <c r="CI1130" s="91"/>
      <c r="CJ1130" s="47"/>
      <c r="CK1130" s="34"/>
      <c r="CL1130" s="63"/>
      <c r="DV1130" s="64"/>
    </row>
    <row r="1131" spans="2:126" s="135" customFormat="1">
      <c r="B1131" s="75"/>
      <c r="C1131" s="75"/>
      <c r="D1131" s="75"/>
      <c r="E1131" s="75"/>
      <c r="F1131" s="75"/>
      <c r="G1131" s="75"/>
      <c r="J1131" s="200"/>
      <c r="K1131" s="200"/>
      <c r="L1131" s="62"/>
      <c r="M1131" s="62"/>
      <c r="N1131" s="62"/>
      <c r="O1131" s="62"/>
      <c r="P1131" s="62"/>
      <c r="Q1131" s="62"/>
      <c r="R1131" s="62"/>
      <c r="S1131" s="62"/>
      <c r="T1131" s="62"/>
      <c r="U1131" s="209"/>
      <c r="V1131" s="209"/>
      <c r="W1131" s="209"/>
      <c r="X1131" s="209"/>
      <c r="Y1131" s="209"/>
      <c r="Z1131" s="209"/>
      <c r="AA1131" s="209"/>
      <c r="AB1131" s="86"/>
      <c r="AC1131" s="86"/>
      <c r="AD1131" s="86"/>
      <c r="AE1131" s="86"/>
      <c r="AF1131" s="86"/>
      <c r="AG1131" s="62"/>
      <c r="AH1131" s="89"/>
      <c r="AI1131" s="89"/>
      <c r="AJ1131" s="89"/>
      <c r="AK1131" s="62"/>
      <c r="AL1131" s="86"/>
      <c r="AM1131" s="91"/>
      <c r="AN1131" s="89"/>
      <c r="AO1131" s="89"/>
      <c r="AP1131" s="89"/>
      <c r="AQ1131" s="89"/>
      <c r="AR1131" s="91"/>
      <c r="AS1131" s="91"/>
      <c r="AT1131" s="94"/>
      <c r="AU1131" s="91"/>
      <c r="AV1131" s="91"/>
      <c r="AW1131" s="123"/>
      <c r="AX1131" s="62"/>
      <c r="AY1131" s="62"/>
      <c r="AZ1131" s="89"/>
      <c r="BA1131" s="89"/>
      <c r="BB1131" s="124"/>
      <c r="BC1131" s="62"/>
      <c r="BD1131" s="62"/>
      <c r="BE1131" s="61"/>
      <c r="BF1131" s="61"/>
      <c r="BG1131" s="46"/>
      <c r="BH1131" s="46"/>
      <c r="BI1131" s="46"/>
      <c r="BJ1131" s="46"/>
      <c r="BK1131" s="46"/>
      <c r="BL1131" s="46"/>
      <c r="CF1131" s="60"/>
      <c r="CI1131" s="91"/>
      <c r="CJ1131" s="47"/>
      <c r="CK1131" s="34"/>
      <c r="CL1131" s="63"/>
      <c r="DV1131" s="64"/>
    </row>
    <row r="1132" spans="2:126" s="135" customFormat="1">
      <c r="B1132" s="75"/>
      <c r="C1132" s="75"/>
      <c r="D1132" s="75"/>
      <c r="E1132" s="75"/>
      <c r="F1132" s="75"/>
      <c r="G1132" s="75"/>
      <c r="J1132" s="200"/>
      <c r="K1132" s="200"/>
      <c r="L1132" s="62"/>
      <c r="M1132" s="62"/>
      <c r="N1132" s="62"/>
      <c r="O1132" s="62"/>
      <c r="P1132" s="62"/>
      <c r="Q1132" s="62"/>
      <c r="R1132" s="62"/>
      <c r="S1132" s="62"/>
      <c r="T1132" s="62"/>
      <c r="U1132" s="209"/>
      <c r="V1132" s="209"/>
      <c r="W1132" s="209"/>
      <c r="X1132" s="209"/>
      <c r="Y1132" s="209"/>
      <c r="Z1132" s="209"/>
      <c r="AA1132" s="209"/>
      <c r="AB1132" s="86"/>
      <c r="AC1132" s="86"/>
      <c r="AD1132" s="86"/>
      <c r="AE1132" s="86"/>
      <c r="AF1132" s="86"/>
      <c r="AG1132" s="62"/>
      <c r="AH1132" s="89"/>
      <c r="AI1132" s="89"/>
      <c r="AJ1132" s="89"/>
      <c r="AK1132" s="62"/>
      <c r="AL1132" s="86"/>
      <c r="AM1132" s="91"/>
      <c r="AN1132" s="89"/>
      <c r="AO1132" s="89"/>
      <c r="AP1132" s="89"/>
      <c r="AQ1132" s="89"/>
      <c r="AR1132" s="91"/>
      <c r="AS1132" s="91"/>
      <c r="AT1132" s="94"/>
      <c r="AU1132" s="91"/>
      <c r="AV1132" s="91"/>
      <c r="AW1132" s="123"/>
      <c r="AX1132" s="62"/>
      <c r="AY1132" s="62"/>
      <c r="AZ1132" s="89"/>
      <c r="BA1132" s="89"/>
      <c r="BB1132" s="124"/>
      <c r="BC1132" s="62"/>
      <c r="BD1132" s="62"/>
      <c r="BE1132" s="61"/>
      <c r="BF1132" s="61"/>
      <c r="BG1132" s="46"/>
      <c r="BH1132" s="46"/>
      <c r="BI1132" s="46"/>
      <c r="BJ1132" s="46"/>
      <c r="BK1132" s="46"/>
      <c r="BL1132" s="46"/>
      <c r="CF1132" s="60"/>
      <c r="CI1132" s="91"/>
      <c r="CJ1132" s="47"/>
      <c r="CK1132" s="34"/>
      <c r="CL1132" s="63"/>
      <c r="DV1132" s="64"/>
    </row>
    <row r="1133" spans="2:126" s="135" customFormat="1">
      <c r="B1133" s="75"/>
      <c r="C1133" s="75"/>
      <c r="D1133" s="75"/>
      <c r="E1133" s="75"/>
      <c r="F1133" s="75"/>
      <c r="G1133" s="75"/>
      <c r="J1133" s="200"/>
      <c r="K1133" s="200"/>
      <c r="L1133" s="62"/>
      <c r="M1133" s="62"/>
      <c r="N1133" s="62"/>
      <c r="O1133" s="62"/>
      <c r="P1133" s="62"/>
      <c r="Q1133" s="62"/>
      <c r="R1133" s="62"/>
      <c r="S1133" s="62"/>
      <c r="T1133" s="62"/>
      <c r="U1133" s="209"/>
      <c r="V1133" s="209"/>
      <c r="W1133" s="209"/>
      <c r="X1133" s="209"/>
      <c r="Y1133" s="209"/>
      <c r="Z1133" s="209"/>
      <c r="AA1133" s="209"/>
      <c r="AB1133" s="86"/>
      <c r="AC1133" s="86"/>
      <c r="AD1133" s="86"/>
      <c r="AE1133" s="86"/>
      <c r="AF1133" s="86"/>
      <c r="AG1133" s="62"/>
      <c r="AH1133" s="89"/>
      <c r="AI1133" s="89"/>
      <c r="AJ1133" s="89"/>
      <c r="AK1133" s="62"/>
      <c r="AL1133" s="86"/>
      <c r="AM1133" s="91"/>
      <c r="AN1133" s="89"/>
      <c r="AO1133" s="89"/>
      <c r="AP1133" s="89"/>
      <c r="AQ1133" s="89"/>
      <c r="AR1133" s="91"/>
      <c r="AS1133" s="91"/>
      <c r="AT1133" s="94"/>
      <c r="AU1133" s="91"/>
      <c r="AV1133" s="91"/>
      <c r="AW1133" s="123"/>
      <c r="AX1133" s="62"/>
      <c r="AY1133" s="62"/>
      <c r="AZ1133" s="89"/>
      <c r="BA1133" s="89"/>
      <c r="BB1133" s="124"/>
      <c r="BC1133" s="62"/>
      <c r="BD1133" s="62"/>
      <c r="BE1133" s="61"/>
      <c r="BF1133" s="61"/>
      <c r="BG1133" s="46"/>
      <c r="BH1133" s="46"/>
      <c r="BI1133" s="46"/>
      <c r="BJ1133" s="46"/>
      <c r="BK1133" s="46"/>
      <c r="BL1133" s="46"/>
      <c r="CF1133" s="60"/>
      <c r="CI1133" s="91"/>
      <c r="CJ1133" s="47"/>
      <c r="CK1133" s="34"/>
      <c r="CL1133" s="63"/>
      <c r="DV1133" s="64"/>
    </row>
    <row r="1134" spans="2:126" s="135" customFormat="1">
      <c r="B1134" s="75"/>
      <c r="C1134" s="75"/>
      <c r="D1134" s="75"/>
      <c r="E1134" s="75"/>
      <c r="F1134" s="75"/>
      <c r="G1134" s="75"/>
      <c r="J1134" s="200"/>
      <c r="K1134" s="200"/>
      <c r="L1134" s="62"/>
      <c r="M1134" s="62"/>
      <c r="N1134" s="62"/>
      <c r="O1134" s="62"/>
      <c r="P1134" s="62"/>
      <c r="Q1134" s="62"/>
      <c r="R1134" s="62"/>
      <c r="S1134" s="62"/>
      <c r="T1134" s="62"/>
      <c r="U1134" s="209"/>
      <c r="V1134" s="209"/>
      <c r="W1134" s="209"/>
      <c r="X1134" s="209"/>
      <c r="Y1134" s="209"/>
      <c r="Z1134" s="209"/>
      <c r="AA1134" s="209"/>
      <c r="AB1134" s="86"/>
      <c r="AC1134" s="86"/>
      <c r="AD1134" s="86"/>
      <c r="AE1134" s="86"/>
      <c r="AF1134" s="86"/>
      <c r="AG1134" s="62"/>
      <c r="AH1134" s="89"/>
      <c r="AI1134" s="89"/>
      <c r="AJ1134" s="89"/>
      <c r="AK1134" s="62"/>
      <c r="AL1134" s="86"/>
      <c r="AM1134" s="91"/>
      <c r="AN1134" s="89"/>
      <c r="AO1134" s="89"/>
      <c r="AP1134" s="89"/>
      <c r="AQ1134" s="89"/>
      <c r="AR1134" s="91"/>
      <c r="AS1134" s="91"/>
      <c r="AT1134" s="94"/>
      <c r="AU1134" s="91"/>
      <c r="AV1134" s="91"/>
      <c r="AW1134" s="123"/>
      <c r="AX1134" s="62"/>
      <c r="AY1134" s="62"/>
      <c r="AZ1134" s="89"/>
      <c r="BA1134" s="89"/>
      <c r="BB1134" s="124"/>
      <c r="BC1134" s="62"/>
      <c r="BD1134" s="62"/>
      <c r="BE1134" s="61"/>
      <c r="BF1134" s="61"/>
      <c r="BG1134" s="46"/>
      <c r="BH1134" s="46"/>
      <c r="BI1134" s="46"/>
      <c r="BJ1134" s="46"/>
      <c r="BK1134" s="46"/>
      <c r="BL1134" s="46"/>
      <c r="CF1134" s="60"/>
      <c r="CI1134" s="91"/>
      <c r="CJ1134" s="47"/>
      <c r="CK1134" s="34"/>
      <c r="CL1134" s="63"/>
      <c r="DV1134" s="64"/>
    </row>
    <row r="1135" spans="2:126" s="135" customFormat="1">
      <c r="B1135" s="75"/>
      <c r="C1135" s="75"/>
      <c r="D1135" s="75"/>
      <c r="E1135" s="75"/>
      <c r="F1135" s="75"/>
      <c r="G1135" s="75"/>
      <c r="J1135" s="200"/>
      <c r="K1135" s="200"/>
      <c r="L1135" s="62"/>
      <c r="M1135" s="62"/>
      <c r="N1135" s="62"/>
      <c r="O1135" s="62"/>
      <c r="P1135" s="62"/>
      <c r="Q1135" s="62"/>
      <c r="R1135" s="62"/>
      <c r="S1135" s="62"/>
      <c r="T1135" s="62"/>
      <c r="U1135" s="209"/>
      <c r="V1135" s="209"/>
      <c r="W1135" s="209"/>
      <c r="X1135" s="209"/>
      <c r="Y1135" s="209"/>
      <c r="Z1135" s="209"/>
      <c r="AA1135" s="209"/>
      <c r="AB1135" s="86"/>
      <c r="AC1135" s="86"/>
      <c r="AD1135" s="86"/>
      <c r="AE1135" s="86"/>
      <c r="AF1135" s="86"/>
      <c r="AG1135" s="62"/>
      <c r="AH1135" s="89"/>
      <c r="AI1135" s="89"/>
      <c r="AJ1135" s="89"/>
      <c r="AK1135" s="62"/>
      <c r="AL1135" s="86"/>
      <c r="AM1135" s="91"/>
      <c r="AN1135" s="89"/>
      <c r="AO1135" s="89"/>
      <c r="AP1135" s="89"/>
      <c r="AQ1135" s="89"/>
      <c r="AR1135" s="91"/>
      <c r="AS1135" s="91"/>
      <c r="AT1135" s="94"/>
      <c r="AU1135" s="91"/>
      <c r="AV1135" s="91"/>
      <c r="AW1135" s="123"/>
      <c r="AX1135" s="62"/>
      <c r="AY1135" s="62"/>
      <c r="AZ1135" s="89"/>
      <c r="BA1135" s="89"/>
      <c r="BB1135" s="124"/>
      <c r="BC1135" s="62"/>
      <c r="BD1135" s="62"/>
      <c r="BE1135" s="61"/>
      <c r="BF1135" s="61"/>
      <c r="BG1135" s="46"/>
      <c r="BH1135" s="46"/>
      <c r="BI1135" s="46"/>
      <c r="BJ1135" s="46"/>
      <c r="BK1135" s="46"/>
      <c r="BL1135" s="46"/>
      <c r="CF1135" s="60"/>
      <c r="CI1135" s="91"/>
      <c r="CJ1135" s="47"/>
      <c r="CK1135" s="34"/>
      <c r="CL1135" s="63"/>
      <c r="DV1135" s="64"/>
    </row>
    <row r="1136" spans="2:126" s="135" customFormat="1">
      <c r="B1136" s="75"/>
      <c r="C1136" s="75"/>
      <c r="D1136" s="75"/>
      <c r="E1136" s="75"/>
      <c r="F1136" s="75"/>
      <c r="G1136" s="75"/>
      <c r="J1136" s="200"/>
      <c r="K1136" s="200"/>
      <c r="L1136" s="62"/>
      <c r="M1136" s="62"/>
      <c r="N1136" s="62"/>
      <c r="O1136" s="62"/>
      <c r="P1136" s="62"/>
      <c r="Q1136" s="62"/>
      <c r="R1136" s="62"/>
      <c r="S1136" s="62"/>
      <c r="T1136" s="62"/>
      <c r="U1136" s="209"/>
      <c r="V1136" s="209"/>
      <c r="W1136" s="209"/>
      <c r="X1136" s="209"/>
      <c r="Y1136" s="209"/>
      <c r="Z1136" s="209"/>
      <c r="AA1136" s="209"/>
      <c r="AB1136" s="86"/>
      <c r="AC1136" s="86"/>
      <c r="AD1136" s="86"/>
      <c r="AE1136" s="86"/>
      <c r="AF1136" s="86"/>
      <c r="AG1136" s="62"/>
      <c r="AH1136" s="89"/>
      <c r="AI1136" s="89"/>
      <c r="AJ1136" s="89"/>
      <c r="AK1136" s="62"/>
      <c r="AL1136" s="86"/>
      <c r="AM1136" s="91"/>
      <c r="AN1136" s="89"/>
      <c r="AO1136" s="89"/>
      <c r="AP1136" s="89"/>
      <c r="AQ1136" s="89"/>
      <c r="AR1136" s="91"/>
      <c r="AS1136" s="91"/>
      <c r="AT1136" s="94"/>
      <c r="AU1136" s="91"/>
      <c r="AV1136" s="91"/>
      <c r="AW1136" s="123"/>
      <c r="AX1136" s="62"/>
      <c r="AY1136" s="62"/>
      <c r="AZ1136" s="89"/>
      <c r="BA1136" s="89"/>
      <c r="BB1136" s="124"/>
      <c r="BC1136" s="62"/>
      <c r="BD1136" s="62"/>
      <c r="BE1136" s="61"/>
      <c r="BF1136" s="61"/>
      <c r="BG1136" s="46"/>
      <c r="BH1136" s="46"/>
      <c r="BI1136" s="46"/>
      <c r="BJ1136" s="46"/>
      <c r="BK1136" s="46"/>
      <c r="BL1136" s="46"/>
      <c r="CF1136" s="60"/>
      <c r="CI1136" s="91"/>
      <c r="CJ1136" s="47"/>
      <c r="CK1136" s="34"/>
      <c r="CL1136" s="63"/>
      <c r="DV1136" s="64"/>
    </row>
    <row r="1137" spans="2:126" s="135" customFormat="1">
      <c r="B1137" s="75"/>
      <c r="C1137" s="75"/>
      <c r="D1137" s="75"/>
      <c r="E1137" s="75"/>
      <c r="F1137" s="75"/>
      <c r="G1137" s="75"/>
      <c r="J1137" s="200"/>
      <c r="K1137" s="200"/>
      <c r="L1137" s="62"/>
      <c r="M1137" s="62"/>
      <c r="N1137" s="62"/>
      <c r="O1137" s="62"/>
      <c r="P1137" s="62"/>
      <c r="Q1137" s="62"/>
      <c r="R1137" s="62"/>
      <c r="S1137" s="62"/>
      <c r="T1137" s="62"/>
      <c r="U1137" s="209"/>
      <c r="V1137" s="209"/>
      <c r="W1137" s="209"/>
      <c r="X1137" s="209"/>
      <c r="Y1137" s="209"/>
      <c r="Z1137" s="209"/>
      <c r="AA1137" s="209"/>
      <c r="AB1137" s="86"/>
      <c r="AC1137" s="86"/>
      <c r="AD1137" s="86"/>
      <c r="AE1137" s="86"/>
      <c r="AF1137" s="86"/>
      <c r="AG1137" s="62"/>
      <c r="AH1137" s="89"/>
      <c r="AI1137" s="89"/>
      <c r="AJ1137" s="89"/>
      <c r="AK1137" s="62"/>
      <c r="AL1137" s="86"/>
      <c r="AM1137" s="91"/>
      <c r="AN1137" s="89"/>
      <c r="AO1137" s="89"/>
      <c r="AP1137" s="89"/>
      <c r="AQ1137" s="89"/>
      <c r="AR1137" s="91"/>
      <c r="AS1137" s="91"/>
      <c r="AT1137" s="94"/>
      <c r="AU1137" s="91"/>
      <c r="AV1137" s="91"/>
      <c r="AW1137" s="123"/>
      <c r="AX1137" s="62"/>
      <c r="AY1137" s="62"/>
      <c r="AZ1137" s="89"/>
      <c r="BA1137" s="89"/>
      <c r="BB1137" s="124"/>
      <c r="BC1137" s="62"/>
      <c r="BD1137" s="62"/>
      <c r="BE1137" s="61"/>
      <c r="BF1137" s="61"/>
      <c r="BG1137" s="46"/>
      <c r="BH1137" s="46"/>
      <c r="BI1137" s="46"/>
      <c r="BJ1137" s="46"/>
      <c r="BK1137" s="46"/>
      <c r="BL1137" s="46"/>
      <c r="CF1137" s="60"/>
      <c r="CI1137" s="91"/>
      <c r="CJ1137" s="47"/>
      <c r="CK1137" s="34"/>
      <c r="CL1137" s="63"/>
      <c r="DV1137" s="64"/>
    </row>
    <row r="1138" spans="2:126" s="135" customFormat="1">
      <c r="B1138" s="75"/>
      <c r="C1138" s="75"/>
      <c r="D1138" s="75"/>
      <c r="E1138" s="75"/>
      <c r="F1138" s="75"/>
      <c r="G1138" s="75"/>
      <c r="J1138" s="200"/>
      <c r="K1138" s="200"/>
      <c r="L1138" s="62"/>
      <c r="M1138" s="62"/>
      <c r="N1138" s="62"/>
      <c r="O1138" s="62"/>
      <c r="P1138" s="62"/>
      <c r="Q1138" s="62"/>
      <c r="R1138" s="62"/>
      <c r="S1138" s="62"/>
      <c r="T1138" s="62"/>
      <c r="U1138" s="209"/>
      <c r="V1138" s="209"/>
      <c r="W1138" s="209"/>
      <c r="X1138" s="209"/>
      <c r="Y1138" s="209"/>
      <c r="Z1138" s="209"/>
      <c r="AA1138" s="209"/>
      <c r="AB1138" s="86"/>
      <c r="AC1138" s="86"/>
      <c r="AD1138" s="86"/>
      <c r="AE1138" s="86"/>
      <c r="AF1138" s="86"/>
      <c r="AG1138" s="62"/>
      <c r="AH1138" s="89"/>
      <c r="AI1138" s="89"/>
      <c r="AJ1138" s="89"/>
      <c r="AK1138" s="62"/>
      <c r="AL1138" s="86"/>
      <c r="AM1138" s="91"/>
      <c r="AN1138" s="89"/>
      <c r="AO1138" s="89"/>
      <c r="AP1138" s="89"/>
      <c r="AQ1138" s="89"/>
      <c r="AR1138" s="91"/>
      <c r="AS1138" s="91"/>
      <c r="AT1138" s="94"/>
      <c r="AU1138" s="91"/>
      <c r="AV1138" s="91"/>
      <c r="AW1138" s="123"/>
      <c r="AX1138" s="62"/>
      <c r="AY1138" s="62"/>
      <c r="AZ1138" s="89"/>
      <c r="BA1138" s="89"/>
      <c r="BB1138" s="124"/>
      <c r="BC1138" s="62"/>
      <c r="BD1138" s="62"/>
      <c r="BE1138" s="61"/>
      <c r="BF1138" s="61"/>
      <c r="BG1138" s="46"/>
      <c r="BH1138" s="46"/>
      <c r="BI1138" s="46"/>
      <c r="BJ1138" s="46"/>
      <c r="BK1138" s="46"/>
      <c r="BL1138" s="46"/>
      <c r="CF1138" s="60"/>
      <c r="CI1138" s="91"/>
      <c r="CJ1138" s="47"/>
      <c r="CK1138" s="34"/>
      <c r="CL1138" s="63"/>
      <c r="DV1138" s="64"/>
    </row>
    <row r="1139" spans="2:126" s="135" customFormat="1">
      <c r="B1139" s="75"/>
      <c r="C1139" s="75"/>
      <c r="D1139" s="75"/>
      <c r="E1139" s="75"/>
      <c r="F1139" s="75"/>
      <c r="G1139" s="75"/>
      <c r="J1139" s="200"/>
      <c r="K1139" s="200"/>
      <c r="L1139" s="62"/>
      <c r="M1139" s="62"/>
      <c r="N1139" s="62"/>
      <c r="O1139" s="62"/>
      <c r="P1139" s="62"/>
      <c r="Q1139" s="62"/>
      <c r="R1139" s="62"/>
      <c r="S1139" s="62"/>
      <c r="T1139" s="62"/>
      <c r="U1139" s="209"/>
      <c r="V1139" s="209"/>
      <c r="W1139" s="209"/>
      <c r="X1139" s="209"/>
      <c r="Y1139" s="209"/>
      <c r="Z1139" s="209"/>
      <c r="AA1139" s="209"/>
      <c r="AB1139" s="86"/>
      <c r="AC1139" s="86"/>
      <c r="AD1139" s="86"/>
      <c r="AE1139" s="86"/>
      <c r="AF1139" s="86"/>
      <c r="AG1139" s="62"/>
      <c r="AH1139" s="89"/>
      <c r="AI1139" s="89"/>
      <c r="AJ1139" s="89"/>
      <c r="AK1139" s="62"/>
      <c r="AL1139" s="86"/>
      <c r="AM1139" s="91"/>
      <c r="AN1139" s="89"/>
      <c r="AO1139" s="89"/>
      <c r="AP1139" s="89"/>
      <c r="AQ1139" s="89"/>
      <c r="AR1139" s="91"/>
      <c r="AS1139" s="91"/>
      <c r="AT1139" s="94"/>
      <c r="AU1139" s="91"/>
      <c r="AV1139" s="91"/>
      <c r="AW1139" s="123"/>
      <c r="AX1139" s="62"/>
      <c r="AY1139" s="62"/>
      <c r="AZ1139" s="89"/>
      <c r="BA1139" s="89"/>
      <c r="BB1139" s="124"/>
      <c r="BC1139" s="62"/>
      <c r="BD1139" s="62"/>
      <c r="BE1139" s="61"/>
      <c r="BF1139" s="61"/>
      <c r="BG1139" s="46"/>
      <c r="BH1139" s="46"/>
      <c r="BI1139" s="46"/>
      <c r="BJ1139" s="46"/>
      <c r="BK1139" s="46"/>
      <c r="BL1139" s="46"/>
      <c r="CF1139" s="60"/>
      <c r="CI1139" s="91"/>
      <c r="CJ1139" s="47"/>
      <c r="CK1139" s="34"/>
      <c r="CL1139" s="63"/>
      <c r="DV1139" s="64"/>
    </row>
    <row r="1140" spans="2:126" s="135" customFormat="1">
      <c r="B1140" s="75"/>
      <c r="C1140" s="75"/>
      <c r="D1140" s="75"/>
      <c r="E1140" s="75"/>
      <c r="F1140" s="75"/>
      <c r="G1140" s="75"/>
      <c r="J1140" s="200"/>
      <c r="K1140" s="200"/>
      <c r="L1140" s="62"/>
      <c r="M1140" s="62"/>
      <c r="N1140" s="62"/>
      <c r="O1140" s="62"/>
      <c r="P1140" s="62"/>
      <c r="Q1140" s="62"/>
      <c r="R1140" s="62"/>
      <c r="S1140" s="62"/>
      <c r="T1140" s="62"/>
      <c r="U1140" s="209"/>
      <c r="V1140" s="209"/>
      <c r="W1140" s="209"/>
      <c r="X1140" s="209"/>
      <c r="Y1140" s="209"/>
      <c r="Z1140" s="209"/>
      <c r="AA1140" s="209"/>
      <c r="AB1140" s="86"/>
      <c r="AC1140" s="86"/>
      <c r="AD1140" s="86"/>
      <c r="AE1140" s="86"/>
      <c r="AF1140" s="86"/>
      <c r="AG1140" s="62"/>
      <c r="AH1140" s="89"/>
      <c r="AI1140" s="89"/>
      <c r="AJ1140" s="89"/>
      <c r="AK1140" s="62"/>
      <c r="AL1140" s="86"/>
      <c r="AM1140" s="91"/>
      <c r="AN1140" s="89"/>
      <c r="AO1140" s="89"/>
      <c r="AP1140" s="89"/>
      <c r="AQ1140" s="89"/>
      <c r="AR1140" s="91"/>
      <c r="AS1140" s="91"/>
      <c r="AT1140" s="94"/>
      <c r="AU1140" s="91"/>
      <c r="AV1140" s="91"/>
      <c r="AW1140" s="123"/>
      <c r="AX1140" s="62"/>
      <c r="AY1140" s="62"/>
      <c r="AZ1140" s="89"/>
      <c r="BA1140" s="89"/>
      <c r="BB1140" s="124"/>
      <c r="BC1140" s="62"/>
      <c r="BD1140" s="62"/>
      <c r="BE1140" s="61"/>
      <c r="BF1140" s="61"/>
      <c r="BG1140" s="46"/>
      <c r="BH1140" s="46"/>
      <c r="BI1140" s="46"/>
      <c r="BJ1140" s="46"/>
      <c r="BK1140" s="46"/>
      <c r="BL1140" s="46"/>
      <c r="CF1140" s="60"/>
      <c r="CI1140" s="91"/>
      <c r="CJ1140" s="47"/>
      <c r="CK1140" s="34"/>
      <c r="CL1140" s="63"/>
      <c r="DV1140" s="64"/>
    </row>
    <row r="1141" spans="2:126" s="135" customFormat="1">
      <c r="B1141" s="75"/>
      <c r="C1141" s="75"/>
      <c r="D1141" s="75"/>
      <c r="E1141" s="75"/>
      <c r="F1141" s="75"/>
      <c r="G1141" s="75"/>
      <c r="J1141" s="200"/>
      <c r="K1141" s="200"/>
      <c r="L1141" s="62"/>
      <c r="M1141" s="62"/>
      <c r="N1141" s="62"/>
      <c r="O1141" s="62"/>
      <c r="P1141" s="62"/>
      <c r="Q1141" s="62"/>
      <c r="R1141" s="62"/>
      <c r="S1141" s="62"/>
      <c r="T1141" s="62"/>
      <c r="U1141" s="209"/>
      <c r="V1141" s="209"/>
      <c r="W1141" s="209"/>
      <c r="X1141" s="209"/>
      <c r="Y1141" s="209"/>
      <c r="Z1141" s="209"/>
      <c r="AA1141" s="209"/>
      <c r="AB1141" s="86"/>
      <c r="AC1141" s="86"/>
      <c r="AD1141" s="86"/>
      <c r="AE1141" s="86"/>
      <c r="AF1141" s="86"/>
      <c r="AG1141" s="62"/>
      <c r="AH1141" s="89"/>
      <c r="AI1141" s="89"/>
      <c r="AJ1141" s="89"/>
      <c r="AK1141" s="62"/>
      <c r="AL1141" s="86"/>
      <c r="AM1141" s="91"/>
      <c r="AN1141" s="89"/>
      <c r="AO1141" s="89"/>
      <c r="AP1141" s="89"/>
      <c r="AQ1141" s="89"/>
      <c r="AR1141" s="91"/>
      <c r="AS1141" s="91"/>
      <c r="AT1141" s="94"/>
      <c r="AU1141" s="91"/>
      <c r="AV1141" s="91"/>
      <c r="AW1141" s="123"/>
      <c r="AX1141" s="62"/>
      <c r="AY1141" s="62"/>
      <c r="AZ1141" s="89"/>
      <c r="BA1141" s="89"/>
      <c r="BB1141" s="124"/>
      <c r="BC1141" s="62"/>
      <c r="BD1141" s="62"/>
      <c r="BE1141" s="61"/>
      <c r="BF1141" s="61"/>
      <c r="BG1141" s="46"/>
      <c r="BH1141" s="46"/>
      <c r="BI1141" s="46"/>
      <c r="BJ1141" s="46"/>
      <c r="BK1141" s="46"/>
      <c r="BL1141" s="46"/>
      <c r="CF1141" s="60"/>
      <c r="CI1141" s="91"/>
      <c r="CJ1141" s="47"/>
      <c r="CK1141" s="34"/>
      <c r="CL1141" s="63"/>
      <c r="DV1141" s="64"/>
    </row>
    <row r="1142" spans="2:126" s="135" customFormat="1">
      <c r="B1142" s="75"/>
      <c r="C1142" s="75"/>
      <c r="D1142" s="75"/>
      <c r="E1142" s="75"/>
      <c r="F1142" s="75"/>
      <c r="G1142" s="75"/>
      <c r="J1142" s="200"/>
      <c r="K1142" s="200"/>
      <c r="L1142" s="62"/>
      <c r="M1142" s="62"/>
      <c r="N1142" s="62"/>
      <c r="O1142" s="62"/>
      <c r="P1142" s="62"/>
      <c r="Q1142" s="62"/>
      <c r="R1142" s="62"/>
      <c r="S1142" s="62"/>
      <c r="T1142" s="62"/>
      <c r="U1142" s="209"/>
      <c r="V1142" s="209"/>
      <c r="W1142" s="209"/>
      <c r="X1142" s="209"/>
      <c r="Y1142" s="209"/>
      <c r="Z1142" s="209"/>
      <c r="AA1142" s="209"/>
      <c r="AB1142" s="86"/>
      <c r="AC1142" s="86"/>
      <c r="AD1142" s="86"/>
      <c r="AE1142" s="86"/>
      <c r="AF1142" s="86"/>
      <c r="AG1142" s="62"/>
      <c r="AH1142" s="89"/>
      <c r="AI1142" s="89"/>
      <c r="AJ1142" s="89"/>
      <c r="AK1142" s="62"/>
      <c r="AL1142" s="86"/>
      <c r="AM1142" s="91"/>
      <c r="AN1142" s="89"/>
      <c r="AO1142" s="89"/>
      <c r="AP1142" s="89"/>
      <c r="AQ1142" s="89"/>
      <c r="AR1142" s="91"/>
      <c r="AS1142" s="91"/>
      <c r="AT1142" s="94"/>
      <c r="AU1142" s="91"/>
      <c r="AV1142" s="91"/>
      <c r="AW1142" s="123"/>
      <c r="AX1142" s="62"/>
      <c r="AY1142" s="62"/>
      <c r="AZ1142" s="89"/>
      <c r="BA1142" s="89"/>
      <c r="BB1142" s="124"/>
      <c r="BC1142" s="62"/>
      <c r="BD1142" s="62"/>
      <c r="BE1142" s="61"/>
      <c r="BF1142" s="61"/>
      <c r="BG1142" s="46"/>
      <c r="BH1142" s="46"/>
      <c r="BI1142" s="46"/>
      <c r="BJ1142" s="46"/>
      <c r="BK1142" s="46"/>
      <c r="BL1142" s="46"/>
      <c r="CF1142" s="60"/>
      <c r="CI1142" s="91"/>
      <c r="CJ1142" s="47"/>
      <c r="CK1142" s="34"/>
      <c r="CL1142" s="63"/>
      <c r="DV1142" s="64"/>
    </row>
    <row r="1143" spans="2:126" s="135" customFormat="1">
      <c r="B1143" s="75"/>
      <c r="C1143" s="75"/>
      <c r="D1143" s="75"/>
      <c r="E1143" s="75"/>
      <c r="F1143" s="75"/>
      <c r="G1143" s="75"/>
      <c r="J1143" s="200"/>
      <c r="K1143" s="200"/>
      <c r="L1143" s="62"/>
      <c r="M1143" s="62"/>
      <c r="N1143" s="62"/>
      <c r="O1143" s="62"/>
      <c r="P1143" s="62"/>
      <c r="Q1143" s="62"/>
      <c r="R1143" s="62"/>
      <c r="S1143" s="62"/>
      <c r="T1143" s="62"/>
      <c r="U1143" s="209"/>
      <c r="V1143" s="209"/>
      <c r="W1143" s="209"/>
      <c r="X1143" s="209"/>
      <c r="Y1143" s="209"/>
      <c r="Z1143" s="209"/>
      <c r="AA1143" s="209"/>
      <c r="AB1143" s="86"/>
      <c r="AC1143" s="86"/>
      <c r="AD1143" s="86"/>
      <c r="AE1143" s="86"/>
      <c r="AF1143" s="86"/>
      <c r="AG1143" s="62"/>
      <c r="AH1143" s="89"/>
      <c r="AI1143" s="89"/>
      <c r="AJ1143" s="89"/>
      <c r="AK1143" s="62"/>
      <c r="AL1143" s="86"/>
      <c r="AM1143" s="91"/>
      <c r="AN1143" s="89"/>
      <c r="AO1143" s="89"/>
      <c r="AP1143" s="89"/>
      <c r="AQ1143" s="89"/>
      <c r="AR1143" s="91"/>
      <c r="AS1143" s="91"/>
      <c r="AT1143" s="94"/>
      <c r="AU1143" s="91"/>
      <c r="AV1143" s="91"/>
      <c r="AW1143" s="123"/>
      <c r="AX1143" s="62"/>
      <c r="AY1143" s="62"/>
      <c r="AZ1143" s="89"/>
      <c r="BA1143" s="89"/>
      <c r="BB1143" s="124"/>
      <c r="BC1143" s="62"/>
      <c r="BD1143" s="62"/>
      <c r="BE1143" s="61"/>
      <c r="BF1143" s="61"/>
      <c r="BG1143" s="46"/>
      <c r="BH1143" s="46"/>
      <c r="BI1143" s="46"/>
      <c r="BJ1143" s="46"/>
      <c r="BK1143" s="46"/>
      <c r="BL1143" s="46"/>
      <c r="CF1143" s="60"/>
      <c r="CI1143" s="91"/>
      <c r="CJ1143" s="47"/>
      <c r="CK1143" s="34"/>
      <c r="CL1143" s="63"/>
      <c r="DV1143" s="64"/>
    </row>
    <row r="1144" spans="2:126" s="135" customFormat="1">
      <c r="B1144" s="75"/>
      <c r="C1144" s="75"/>
      <c r="D1144" s="75"/>
      <c r="E1144" s="75"/>
      <c r="F1144" s="75"/>
      <c r="G1144" s="75"/>
      <c r="J1144" s="200"/>
      <c r="K1144" s="200"/>
      <c r="L1144" s="62"/>
      <c r="M1144" s="62"/>
      <c r="N1144" s="62"/>
      <c r="O1144" s="62"/>
      <c r="P1144" s="62"/>
      <c r="Q1144" s="62"/>
      <c r="R1144" s="62"/>
      <c r="S1144" s="62"/>
      <c r="T1144" s="62"/>
      <c r="U1144" s="209"/>
      <c r="V1144" s="209"/>
      <c r="W1144" s="209"/>
      <c r="X1144" s="209"/>
      <c r="Y1144" s="209"/>
      <c r="Z1144" s="209"/>
      <c r="AA1144" s="209"/>
      <c r="AB1144" s="86"/>
      <c r="AC1144" s="86"/>
      <c r="AD1144" s="86"/>
      <c r="AE1144" s="86"/>
      <c r="AF1144" s="86"/>
      <c r="AG1144" s="62"/>
      <c r="AH1144" s="89"/>
      <c r="AI1144" s="89"/>
      <c r="AJ1144" s="89"/>
      <c r="AK1144" s="62"/>
      <c r="AL1144" s="86"/>
      <c r="AM1144" s="91"/>
      <c r="AN1144" s="89"/>
      <c r="AO1144" s="89"/>
      <c r="AP1144" s="89"/>
      <c r="AQ1144" s="89"/>
      <c r="AR1144" s="91"/>
      <c r="AS1144" s="91"/>
      <c r="AT1144" s="94"/>
      <c r="AU1144" s="91"/>
      <c r="AV1144" s="91"/>
      <c r="AW1144" s="123"/>
      <c r="AX1144" s="62"/>
      <c r="AY1144" s="62"/>
      <c r="AZ1144" s="89"/>
      <c r="BA1144" s="89"/>
      <c r="BB1144" s="124"/>
      <c r="BC1144" s="62"/>
      <c r="BD1144" s="62"/>
      <c r="BE1144" s="61"/>
      <c r="BF1144" s="61"/>
      <c r="BG1144" s="46"/>
      <c r="BH1144" s="46"/>
      <c r="BI1144" s="46"/>
      <c r="BJ1144" s="46"/>
      <c r="BK1144" s="46"/>
      <c r="BL1144" s="46"/>
      <c r="CF1144" s="60"/>
      <c r="CI1144" s="91"/>
      <c r="CJ1144" s="47"/>
      <c r="CK1144" s="34"/>
      <c r="CL1144" s="63"/>
      <c r="DV1144" s="64"/>
    </row>
    <row r="1145" spans="2:126" s="135" customFormat="1">
      <c r="B1145" s="75"/>
      <c r="C1145" s="75"/>
      <c r="D1145" s="75"/>
      <c r="E1145" s="75"/>
      <c r="F1145" s="75"/>
      <c r="G1145" s="75"/>
      <c r="J1145" s="200"/>
      <c r="K1145" s="200"/>
      <c r="L1145" s="62"/>
      <c r="M1145" s="62"/>
      <c r="N1145" s="62"/>
      <c r="O1145" s="62"/>
      <c r="P1145" s="62"/>
      <c r="Q1145" s="62"/>
      <c r="R1145" s="62"/>
      <c r="S1145" s="62"/>
      <c r="T1145" s="62"/>
      <c r="U1145" s="209"/>
      <c r="V1145" s="209"/>
      <c r="W1145" s="209"/>
      <c r="X1145" s="209"/>
      <c r="Y1145" s="209"/>
      <c r="Z1145" s="209"/>
      <c r="AA1145" s="209"/>
      <c r="AB1145" s="86"/>
      <c r="AC1145" s="86"/>
      <c r="AD1145" s="86"/>
      <c r="AE1145" s="86"/>
      <c r="AF1145" s="86"/>
      <c r="AG1145" s="62"/>
      <c r="AH1145" s="89"/>
      <c r="AI1145" s="89"/>
      <c r="AJ1145" s="89"/>
      <c r="AK1145" s="62"/>
      <c r="AL1145" s="86"/>
      <c r="AM1145" s="91"/>
      <c r="AN1145" s="89"/>
      <c r="AO1145" s="89"/>
      <c r="AP1145" s="89"/>
      <c r="AQ1145" s="89"/>
      <c r="AR1145" s="91"/>
      <c r="AS1145" s="91"/>
      <c r="AT1145" s="94"/>
      <c r="AU1145" s="91"/>
      <c r="AV1145" s="91"/>
      <c r="AW1145" s="123"/>
      <c r="AX1145" s="62"/>
      <c r="AY1145" s="62"/>
      <c r="AZ1145" s="89"/>
      <c r="BA1145" s="89"/>
      <c r="BB1145" s="124"/>
      <c r="BC1145" s="62"/>
      <c r="BD1145" s="62"/>
      <c r="BE1145" s="61"/>
      <c r="BF1145" s="61"/>
      <c r="BG1145" s="46"/>
      <c r="BH1145" s="46"/>
      <c r="BI1145" s="46"/>
      <c r="BJ1145" s="46"/>
      <c r="BK1145" s="46"/>
      <c r="BL1145" s="46"/>
      <c r="CF1145" s="60"/>
      <c r="CI1145" s="91"/>
      <c r="CJ1145" s="47"/>
      <c r="CK1145" s="34"/>
      <c r="CL1145" s="63"/>
      <c r="DV1145" s="64"/>
    </row>
    <row r="1146" spans="2:126" s="135" customFormat="1">
      <c r="B1146" s="75"/>
      <c r="C1146" s="75"/>
      <c r="D1146" s="75"/>
      <c r="E1146" s="75"/>
      <c r="F1146" s="75"/>
      <c r="G1146" s="75"/>
      <c r="J1146" s="200"/>
      <c r="K1146" s="200"/>
      <c r="L1146" s="62"/>
      <c r="M1146" s="62"/>
      <c r="N1146" s="62"/>
      <c r="O1146" s="62"/>
      <c r="P1146" s="62"/>
      <c r="Q1146" s="62"/>
      <c r="R1146" s="62"/>
      <c r="S1146" s="62"/>
      <c r="T1146" s="62"/>
      <c r="U1146" s="209"/>
      <c r="V1146" s="209"/>
      <c r="W1146" s="209"/>
      <c r="X1146" s="209"/>
      <c r="Y1146" s="209"/>
      <c r="Z1146" s="209"/>
      <c r="AA1146" s="209"/>
      <c r="AB1146" s="86"/>
      <c r="AC1146" s="86"/>
      <c r="AD1146" s="86"/>
      <c r="AE1146" s="86"/>
      <c r="AF1146" s="86"/>
      <c r="AG1146" s="62"/>
      <c r="AH1146" s="89"/>
      <c r="AI1146" s="89"/>
      <c r="AJ1146" s="89"/>
      <c r="AK1146" s="62"/>
      <c r="AL1146" s="86"/>
      <c r="AM1146" s="91"/>
      <c r="AN1146" s="89"/>
      <c r="AO1146" s="89"/>
      <c r="AP1146" s="89"/>
      <c r="AQ1146" s="89"/>
      <c r="AR1146" s="91"/>
      <c r="AS1146" s="91"/>
      <c r="AT1146" s="94"/>
      <c r="AU1146" s="91"/>
      <c r="AV1146" s="91"/>
      <c r="AW1146" s="123"/>
      <c r="AX1146" s="62"/>
      <c r="AY1146" s="62"/>
      <c r="AZ1146" s="89"/>
      <c r="BA1146" s="89"/>
      <c r="BB1146" s="124"/>
      <c r="BC1146" s="62"/>
      <c r="BD1146" s="62"/>
      <c r="BE1146" s="61"/>
      <c r="BF1146" s="61"/>
      <c r="BG1146" s="46"/>
      <c r="BH1146" s="46"/>
      <c r="BI1146" s="46"/>
      <c r="BJ1146" s="46"/>
      <c r="BK1146" s="46"/>
      <c r="BL1146" s="46"/>
      <c r="CF1146" s="60"/>
      <c r="CI1146" s="91"/>
      <c r="CJ1146" s="47"/>
      <c r="CK1146" s="34"/>
      <c r="CL1146" s="63"/>
      <c r="DV1146" s="64"/>
    </row>
    <row r="1147" spans="2:126" s="135" customFormat="1">
      <c r="B1147" s="75"/>
      <c r="C1147" s="75"/>
      <c r="D1147" s="75"/>
      <c r="E1147" s="75"/>
      <c r="F1147" s="75"/>
      <c r="G1147" s="75"/>
      <c r="J1147" s="200"/>
      <c r="K1147" s="200"/>
      <c r="L1147" s="62"/>
      <c r="M1147" s="62"/>
      <c r="N1147" s="62"/>
      <c r="O1147" s="62"/>
      <c r="P1147" s="62"/>
      <c r="Q1147" s="62"/>
      <c r="R1147" s="62"/>
      <c r="S1147" s="62"/>
      <c r="T1147" s="62"/>
      <c r="U1147" s="209"/>
      <c r="V1147" s="209"/>
      <c r="W1147" s="209"/>
      <c r="X1147" s="209"/>
      <c r="Y1147" s="209"/>
      <c r="Z1147" s="209"/>
      <c r="AA1147" s="209"/>
      <c r="AB1147" s="86"/>
      <c r="AC1147" s="86"/>
      <c r="AD1147" s="86"/>
      <c r="AE1147" s="86"/>
      <c r="AF1147" s="86"/>
      <c r="AG1147" s="62"/>
      <c r="AH1147" s="89"/>
      <c r="AI1147" s="89"/>
      <c r="AJ1147" s="89"/>
      <c r="AK1147" s="62"/>
      <c r="AL1147" s="86"/>
      <c r="AM1147" s="91"/>
      <c r="AN1147" s="89"/>
      <c r="AO1147" s="89"/>
      <c r="AP1147" s="89"/>
      <c r="AQ1147" s="89"/>
      <c r="AR1147" s="91"/>
      <c r="AS1147" s="91"/>
      <c r="AT1147" s="94"/>
      <c r="AU1147" s="91"/>
      <c r="AV1147" s="91"/>
      <c r="AW1147" s="123"/>
      <c r="AX1147" s="62"/>
      <c r="AY1147" s="62"/>
      <c r="AZ1147" s="89"/>
      <c r="BA1147" s="89"/>
      <c r="BB1147" s="124"/>
      <c r="BC1147" s="62"/>
      <c r="BD1147" s="62"/>
      <c r="BE1147" s="61"/>
      <c r="BF1147" s="61"/>
      <c r="BG1147" s="46"/>
      <c r="BH1147" s="46"/>
      <c r="BI1147" s="46"/>
      <c r="BJ1147" s="46"/>
      <c r="BK1147" s="46"/>
      <c r="BL1147" s="46"/>
      <c r="CF1147" s="60"/>
      <c r="CI1147" s="91"/>
      <c r="CJ1147" s="47"/>
      <c r="CK1147" s="34"/>
      <c r="CL1147" s="63"/>
      <c r="DV1147" s="64"/>
    </row>
    <row r="1148" spans="2:126" s="135" customFormat="1">
      <c r="B1148" s="75"/>
      <c r="C1148" s="75"/>
      <c r="D1148" s="75"/>
      <c r="E1148" s="75"/>
      <c r="F1148" s="75"/>
      <c r="G1148" s="75"/>
      <c r="J1148" s="200"/>
      <c r="K1148" s="200"/>
      <c r="L1148" s="62"/>
      <c r="M1148" s="62"/>
      <c r="N1148" s="62"/>
      <c r="O1148" s="62"/>
      <c r="P1148" s="62"/>
      <c r="Q1148" s="62"/>
      <c r="R1148" s="62"/>
      <c r="S1148" s="62"/>
      <c r="T1148" s="62"/>
      <c r="U1148" s="209"/>
      <c r="V1148" s="209"/>
      <c r="W1148" s="209"/>
      <c r="X1148" s="209"/>
      <c r="Y1148" s="209"/>
      <c r="Z1148" s="209"/>
      <c r="AA1148" s="209"/>
      <c r="AB1148" s="86"/>
      <c r="AC1148" s="86"/>
      <c r="AD1148" s="86"/>
      <c r="AE1148" s="86"/>
      <c r="AF1148" s="86"/>
      <c r="AG1148" s="62"/>
      <c r="AH1148" s="89"/>
      <c r="AI1148" s="89"/>
      <c r="AJ1148" s="89"/>
      <c r="AK1148" s="62"/>
      <c r="AL1148" s="86"/>
      <c r="AM1148" s="91"/>
      <c r="AN1148" s="89"/>
      <c r="AO1148" s="89"/>
      <c r="AP1148" s="89"/>
      <c r="AQ1148" s="89"/>
      <c r="AR1148" s="91"/>
      <c r="AS1148" s="91"/>
      <c r="AT1148" s="94"/>
      <c r="AU1148" s="91"/>
      <c r="AV1148" s="91"/>
      <c r="AW1148" s="123"/>
      <c r="AX1148" s="62"/>
      <c r="AY1148" s="62"/>
      <c r="AZ1148" s="89"/>
      <c r="BA1148" s="89"/>
      <c r="BB1148" s="124"/>
      <c r="BC1148" s="62"/>
      <c r="BD1148" s="62"/>
      <c r="BE1148" s="61"/>
      <c r="BF1148" s="61"/>
      <c r="BG1148" s="46"/>
      <c r="BH1148" s="46"/>
      <c r="BI1148" s="46"/>
      <c r="BJ1148" s="46"/>
      <c r="BK1148" s="46"/>
      <c r="BL1148" s="46"/>
      <c r="CF1148" s="60"/>
      <c r="CI1148" s="91"/>
      <c r="CJ1148" s="47"/>
      <c r="CK1148" s="34"/>
      <c r="CL1148" s="63"/>
      <c r="DV1148" s="64"/>
    </row>
    <row r="1149" spans="2:126" s="135" customFormat="1">
      <c r="B1149" s="75"/>
      <c r="C1149" s="75"/>
      <c r="D1149" s="75"/>
      <c r="E1149" s="75"/>
      <c r="F1149" s="75"/>
      <c r="G1149" s="75"/>
      <c r="J1149" s="200"/>
      <c r="K1149" s="200"/>
      <c r="L1149" s="62"/>
      <c r="M1149" s="62"/>
      <c r="N1149" s="62"/>
      <c r="O1149" s="62"/>
      <c r="P1149" s="62"/>
      <c r="Q1149" s="62"/>
      <c r="R1149" s="62"/>
      <c r="S1149" s="62"/>
      <c r="T1149" s="62"/>
      <c r="U1149" s="209"/>
      <c r="V1149" s="209"/>
      <c r="W1149" s="209"/>
      <c r="X1149" s="209"/>
      <c r="Y1149" s="209"/>
      <c r="Z1149" s="209"/>
      <c r="AA1149" s="209"/>
      <c r="AB1149" s="86"/>
      <c r="AC1149" s="86"/>
      <c r="AD1149" s="86"/>
      <c r="AE1149" s="86"/>
      <c r="AF1149" s="86"/>
      <c r="AG1149" s="62"/>
      <c r="AH1149" s="89"/>
      <c r="AI1149" s="89"/>
      <c r="AJ1149" s="89"/>
      <c r="AK1149" s="62"/>
      <c r="AL1149" s="86"/>
      <c r="AM1149" s="91"/>
      <c r="AN1149" s="89"/>
      <c r="AO1149" s="89"/>
      <c r="AP1149" s="89"/>
      <c r="AQ1149" s="89"/>
      <c r="AR1149" s="91"/>
      <c r="AS1149" s="91"/>
      <c r="AT1149" s="94"/>
      <c r="AU1149" s="91"/>
      <c r="AV1149" s="91"/>
      <c r="AW1149" s="123"/>
      <c r="AX1149" s="62"/>
      <c r="AY1149" s="62"/>
      <c r="AZ1149" s="89"/>
      <c r="BA1149" s="89"/>
      <c r="BB1149" s="124"/>
      <c r="BC1149" s="62"/>
      <c r="BD1149" s="62"/>
      <c r="BE1149" s="61"/>
      <c r="BF1149" s="61"/>
      <c r="BG1149" s="46"/>
      <c r="BH1149" s="46"/>
      <c r="BI1149" s="46"/>
      <c r="BJ1149" s="46"/>
      <c r="BK1149" s="46"/>
      <c r="BL1149" s="46"/>
      <c r="CF1149" s="60"/>
      <c r="CI1149" s="91"/>
      <c r="CJ1149" s="47"/>
      <c r="CK1149" s="34"/>
      <c r="CL1149" s="63"/>
      <c r="DV1149" s="64"/>
    </row>
    <row r="1150" spans="2:126" s="135" customFormat="1">
      <c r="B1150" s="75"/>
      <c r="C1150" s="75"/>
      <c r="D1150" s="75"/>
      <c r="E1150" s="75"/>
      <c r="F1150" s="75"/>
      <c r="G1150" s="75"/>
      <c r="J1150" s="200"/>
      <c r="K1150" s="200"/>
      <c r="L1150" s="62"/>
      <c r="M1150" s="62"/>
      <c r="N1150" s="62"/>
      <c r="O1150" s="62"/>
      <c r="P1150" s="62"/>
      <c r="Q1150" s="62"/>
      <c r="R1150" s="62"/>
      <c r="S1150" s="62"/>
      <c r="T1150" s="62"/>
      <c r="U1150" s="209"/>
      <c r="V1150" s="209"/>
      <c r="W1150" s="209"/>
      <c r="X1150" s="209"/>
      <c r="Y1150" s="209"/>
      <c r="Z1150" s="209"/>
      <c r="AA1150" s="209"/>
      <c r="AB1150" s="86"/>
      <c r="AC1150" s="86"/>
      <c r="AD1150" s="86"/>
      <c r="AE1150" s="86"/>
      <c r="AF1150" s="86"/>
      <c r="AG1150" s="62"/>
      <c r="AH1150" s="89"/>
      <c r="AI1150" s="89"/>
      <c r="AJ1150" s="89"/>
      <c r="AK1150" s="62"/>
      <c r="AL1150" s="86"/>
      <c r="AM1150" s="91"/>
      <c r="AN1150" s="89"/>
      <c r="AO1150" s="89"/>
      <c r="AP1150" s="89"/>
      <c r="AQ1150" s="89"/>
      <c r="AR1150" s="91"/>
      <c r="AS1150" s="91"/>
      <c r="AT1150" s="94"/>
      <c r="AU1150" s="91"/>
      <c r="AV1150" s="91"/>
      <c r="AW1150" s="123"/>
      <c r="AX1150" s="62"/>
      <c r="AY1150" s="62"/>
      <c r="AZ1150" s="89"/>
      <c r="BA1150" s="89"/>
      <c r="BB1150" s="124"/>
      <c r="BC1150" s="62"/>
      <c r="BD1150" s="62"/>
      <c r="BE1150" s="61"/>
      <c r="BF1150" s="61"/>
      <c r="BG1150" s="46"/>
      <c r="BH1150" s="46"/>
      <c r="BI1150" s="46"/>
      <c r="BJ1150" s="46"/>
      <c r="BK1150" s="46"/>
      <c r="BL1150" s="46"/>
      <c r="CF1150" s="60"/>
      <c r="CI1150" s="91"/>
      <c r="CJ1150" s="47"/>
      <c r="CK1150" s="34"/>
      <c r="CL1150" s="63"/>
      <c r="DV1150" s="64"/>
    </row>
    <row r="1151" spans="2:126" s="135" customFormat="1">
      <c r="B1151" s="75"/>
      <c r="C1151" s="75"/>
      <c r="D1151" s="75"/>
      <c r="E1151" s="75"/>
      <c r="F1151" s="75"/>
      <c r="G1151" s="75"/>
      <c r="J1151" s="200"/>
      <c r="K1151" s="200"/>
      <c r="L1151" s="62"/>
      <c r="M1151" s="62"/>
      <c r="N1151" s="62"/>
      <c r="O1151" s="62"/>
      <c r="P1151" s="62"/>
      <c r="Q1151" s="62"/>
      <c r="R1151" s="62"/>
      <c r="S1151" s="62"/>
      <c r="T1151" s="62"/>
      <c r="U1151" s="209"/>
      <c r="V1151" s="209"/>
      <c r="W1151" s="209"/>
      <c r="X1151" s="209"/>
      <c r="Y1151" s="209"/>
      <c r="Z1151" s="209"/>
      <c r="AA1151" s="209"/>
      <c r="AB1151" s="86"/>
      <c r="AC1151" s="86"/>
      <c r="AD1151" s="86"/>
      <c r="AE1151" s="86"/>
      <c r="AF1151" s="86"/>
      <c r="AG1151" s="62"/>
      <c r="AH1151" s="89"/>
      <c r="AI1151" s="89"/>
      <c r="AJ1151" s="89"/>
      <c r="AK1151" s="62"/>
      <c r="AL1151" s="86"/>
      <c r="AM1151" s="91"/>
      <c r="AN1151" s="89"/>
      <c r="AO1151" s="89"/>
      <c r="AP1151" s="89"/>
      <c r="AQ1151" s="89"/>
      <c r="AR1151" s="91"/>
      <c r="AS1151" s="91"/>
      <c r="AT1151" s="94"/>
      <c r="AU1151" s="91"/>
      <c r="AV1151" s="91"/>
      <c r="AW1151" s="123"/>
      <c r="AX1151" s="62"/>
      <c r="AY1151" s="62"/>
      <c r="AZ1151" s="89"/>
      <c r="BA1151" s="89"/>
      <c r="BB1151" s="124"/>
      <c r="BC1151" s="62"/>
      <c r="BD1151" s="62"/>
      <c r="BE1151" s="61"/>
      <c r="BF1151" s="61"/>
      <c r="BG1151" s="46"/>
      <c r="BH1151" s="46"/>
      <c r="BI1151" s="46"/>
      <c r="BJ1151" s="46"/>
      <c r="BK1151" s="46"/>
      <c r="BL1151" s="46"/>
      <c r="CF1151" s="60"/>
      <c r="CI1151" s="91"/>
      <c r="CJ1151" s="47"/>
      <c r="CK1151" s="34"/>
      <c r="CL1151" s="63"/>
      <c r="DV1151" s="64"/>
    </row>
    <row r="1152" spans="2:126" s="135" customFormat="1">
      <c r="B1152" s="75"/>
      <c r="C1152" s="75"/>
      <c r="D1152" s="75"/>
      <c r="E1152" s="75"/>
      <c r="F1152" s="75"/>
      <c r="G1152" s="75"/>
      <c r="J1152" s="200"/>
      <c r="K1152" s="200"/>
      <c r="L1152" s="62"/>
      <c r="M1152" s="62"/>
      <c r="N1152" s="62"/>
      <c r="O1152" s="62"/>
      <c r="P1152" s="62"/>
      <c r="Q1152" s="62"/>
      <c r="R1152" s="62"/>
      <c r="S1152" s="62"/>
      <c r="T1152" s="62"/>
      <c r="U1152" s="209"/>
      <c r="V1152" s="209"/>
      <c r="W1152" s="209"/>
      <c r="X1152" s="209"/>
      <c r="Y1152" s="209"/>
      <c r="Z1152" s="209"/>
      <c r="AA1152" s="209"/>
      <c r="AB1152" s="86"/>
      <c r="AC1152" s="86"/>
      <c r="AD1152" s="86"/>
      <c r="AE1152" s="86"/>
      <c r="AF1152" s="86"/>
      <c r="AG1152" s="62"/>
      <c r="AH1152" s="89"/>
      <c r="AI1152" s="89"/>
      <c r="AJ1152" s="89"/>
      <c r="AK1152" s="62"/>
      <c r="AL1152" s="86"/>
      <c r="AM1152" s="91"/>
      <c r="AN1152" s="89"/>
      <c r="AO1152" s="89"/>
      <c r="AP1152" s="89"/>
      <c r="AQ1152" s="89"/>
      <c r="AR1152" s="91"/>
      <c r="AS1152" s="91"/>
      <c r="AT1152" s="94"/>
      <c r="AU1152" s="91"/>
      <c r="AV1152" s="91"/>
      <c r="AW1152" s="123"/>
      <c r="AX1152" s="62"/>
      <c r="AY1152" s="62"/>
      <c r="AZ1152" s="89"/>
      <c r="BA1152" s="89"/>
      <c r="BB1152" s="124"/>
      <c r="BC1152" s="62"/>
      <c r="BD1152" s="62"/>
      <c r="BE1152" s="61"/>
      <c r="BF1152" s="61"/>
      <c r="BG1152" s="46"/>
      <c r="BH1152" s="46"/>
      <c r="BI1152" s="46"/>
      <c r="BJ1152" s="46"/>
      <c r="BK1152" s="46"/>
      <c r="BL1152" s="46"/>
      <c r="CF1152" s="60"/>
      <c r="CI1152" s="91"/>
      <c r="CJ1152" s="47"/>
      <c r="CK1152" s="34"/>
      <c r="CL1152" s="63"/>
      <c r="DV1152" s="64"/>
    </row>
    <row r="1153" spans="2:126" s="135" customFormat="1">
      <c r="B1153" s="75"/>
      <c r="C1153" s="75"/>
      <c r="D1153" s="75"/>
      <c r="E1153" s="75"/>
      <c r="F1153" s="75"/>
      <c r="G1153" s="75"/>
      <c r="J1153" s="200"/>
      <c r="K1153" s="200"/>
      <c r="L1153" s="62"/>
      <c r="M1153" s="62"/>
      <c r="N1153" s="62"/>
      <c r="O1153" s="62"/>
      <c r="P1153" s="62"/>
      <c r="Q1153" s="62"/>
      <c r="R1153" s="62"/>
      <c r="S1153" s="62"/>
      <c r="T1153" s="62"/>
      <c r="U1153" s="209"/>
      <c r="V1153" s="209"/>
      <c r="W1153" s="209"/>
      <c r="X1153" s="209"/>
      <c r="Y1153" s="209"/>
      <c r="Z1153" s="209"/>
      <c r="AA1153" s="209"/>
      <c r="AB1153" s="86"/>
      <c r="AC1153" s="86"/>
      <c r="AD1153" s="86"/>
      <c r="AE1153" s="86"/>
      <c r="AF1153" s="86"/>
      <c r="AG1153" s="62"/>
      <c r="AH1153" s="89"/>
      <c r="AI1153" s="89"/>
      <c r="AJ1153" s="89"/>
      <c r="AK1153" s="62"/>
      <c r="AL1153" s="86"/>
      <c r="AM1153" s="91"/>
      <c r="AN1153" s="89"/>
      <c r="AO1153" s="89"/>
      <c r="AP1153" s="89"/>
      <c r="AQ1153" s="89"/>
      <c r="AR1153" s="91"/>
      <c r="AS1153" s="91"/>
      <c r="AT1153" s="94"/>
      <c r="AU1153" s="91"/>
      <c r="AV1153" s="91"/>
      <c r="AW1153" s="123"/>
      <c r="AX1153" s="62"/>
      <c r="AY1153" s="62"/>
      <c r="AZ1153" s="89"/>
      <c r="BA1153" s="89"/>
      <c r="BB1153" s="124"/>
      <c r="BC1153" s="62"/>
      <c r="BD1153" s="62"/>
      <c r="BE1153" s="61"/>
      <c r="BF1153" s="61"/>
      <c r="BG1153" s="46"/>
      <c r="BH1153" s="46"/>
      <c r="BI1153" s="46"/>
      <c r="BJ1153" s="46"/>
      <c r="BK1153" s="46"/>
      <c r="BL1153" s="46"/>
      <c r="CF1153" s="60"/>
      <c r="CI1153" s="91"/>
      <c r="CJ1153" s="47"/>
      <c r="CK1153" s="34"/>
      <c r="CL1153" s="63"/>
      <c r="DV1153" s="64"/>
    </row>
    <row r="1154" spans="2:126" s="135" customFormat="1">
      <c r="B1154" s="75"/>
      <c r="C1154" s="75"/>
      <c r="D1154" s="75"/>
      <c r="E1154" s="75"/>
      <c r="F1154" s="75"/>
      <c r="G1154" s="75"/>
      <c r="J1154" s="200"/>
      <c r="K1154" s="200"/>
      <c r="L1154" s="62"/>
      <c r="M1154" s="62"/>
      <c r="N1154" s="62"/>
      <c r="O1154" s="62"/>
      <c r="P1154" s="62"/>
      <c r="Q1154" s="62"/>
      <c r="R1154" s="62"/>
      <c r="S1154" s="62"/>
      <c r="T1154" s="62"/>
      <c r="U1154" s="209"/>
      <c r="V1154" s="209"/>
      <c r="W1154" s="209"/>
      <c r="X1154" s="209"/>
      <c r="Y1154" s="209"/>
      <c r="Z1154" s="209"/>
      <c r="AA1154" s="209"/>
      <c r="AB1154" s="86"/>
      <c r="AC1154" s="86"/>
      <c r="AD1154" s="86"/>
      <c r="AE1154" s="86"/>
      <c r="AF1154" s="86"/>
      <c r="AG1154" s="62"/>
      <c r="AH1154" s="89"/>
      <c r="AI1154" s="89"/>
      <c r="AJ1154" s="89"/>
      <c r="AK1154" s="62"/>
      <c r="AL1154" s="86"/>
      <c r="AM1154" s="91"/>
      <c r="AN1154" s="89"/>
      <c r="AO1154" s="89"/>
      <c r="AP1154" s="89"/>
      <c r="AQ1154" s="89"/>
      <c r="AR1154" s="91"/>
      <c r="AS1154" s="91"/>
      <c r="AT1154" s="94"/>
      <c r="AU1154" s="91"/>
      <c r="AV1154" s="91"/>
      <c r="AW1154" s="123"/>
      <c r="AX1154" s="62"/>
      <c r="AY1154" s="62"/>
      <c r="AZ1154" s="89"/>
      <c r="BA1154" s="89"/>
      <c r="BB1154" s="124"/>
      <c r="BC1154" s="62"/>
      <c r="BD1154" s="62"/>
      <c r="BE1154" s="61"/>
      <c r="BF1154" s="61"/>
      <c r="BG1154" s="46"/>
      <c r="BH1154" s="46"/>
      <c r="BI1154" s="46"/>
      <c r="BJ1154" s="46"/>
      <c r="BK1154" s="46"/>
      <c r="BL1154" s="46"/>
      <c r="CF1154" s="60"/>
      <c r="CI1154" s="91"/>
      <c r="CJ1154" s="47"/>
      <c r="CK1154" s="34"/>
      <c r="CL1154" s="63"/>
      <c r="DV1154" s="64"/>
    </row>
    <row r="1155" spans="2:126" s="135" customFormat="1">
      <c r="B1155" s="75"/>
      <c r="C1155" s="75"/>
      <c r="D1155" s="75"/>
      <c r="E1155" s="75"/>
      <c r="F1155" s="75"/>
      <c r="G1155" s="75"/>
      <c r="J1155" s="200"/>
      <c r="K1155" s="200"/>
      <c r="L1155" s="62"/>
      <c r="M1155" s="62"/>
      <c r="N1155" s="62"/>
      <c r="O1155" s="62"/>
      <c r="P1155" s="62"/>
      <c r="Q1155" s="62"/>
      <c r="R1155" s="62"/>
      <c r="S1155" s="62"/>
      <c r="T1155" s="62"/>
      <c r="U1155" s="209"/>
      <c r="V1155" s="209"/>
      <c r="W1155" s="209"/>
      <c r="X1155" s="209"/>
      <c r="Y1155" s="209"/>
      <c r="Z1155" s="209"/>
      <c r="AA1155" s="209"/>
      <c r="AB1155" s="86"/>
      <c r="AC1155" s="86"/>
      <c r="AD1155" s="86"/>
      <c r="AE1155" s="86"/>
      <c r="AF1155" s="86"/>
      <c r="AG1155" s="62"/>
      <c r="AH1155" s="89"/>
      <c r="AI1155" s="89"/>
      <c r="AJ1155" s="89"/>
      <c r="AK1155" s="62"/>
      <c r="AL1155" s="86"/>
      <c r="AM1155" s="91"/>
      <c r="AN1155" s="89"/>
      <c r="AO1155" s="89"/>
      <c r="AP1155" s="89"/>
      <c r="AQ1155" s="89"/>
      <c r="AR1155" s="91"/>
      <c r="AS1155" s="91"/>
      <c r="AT1155" s="94"/>
      <c r="AU1155" s="91"/>
      <c r="AV1155" s="91"/>
      <c r="AW1155" s="123"/>
      <c r="AX1155" s="62"/>
      <c r="AY1155" s="62"/>
      <c r="AZ1155" s="89"/>
      <c r="BA1155" s="89"/>
      <c r="BB1155" s="124"/>
      <c r="BC1155" s="62"/>
      <c r="BD1155" s="62"/>
      <c r="BE1155" s="61"/>
      <c r="BF1155" s="61"/>
      <c r="BG1155" s="46"/>
      <c r="BH1155" s="46"/>
      <c r="BI1155" s="46"/>
      <c r="BJ1155" s="46"/>
      <c r="BK1155" s="46"/>
      <c r="BL1155" s="46"/>
      <c r="CF1155" s="60"/>
      <c r="CI1155" s="91"/>
      <c r="CJ1155" s="47"/>
      <c r="CK1155" s="34"/>
      <c r="CL1155" s="63"/>
      <c r="DV1155" s="64"/>
    </row>
    <row r="1156" spans="2:126" s="135" customFormat="1">
      <c r="B1156" s="75"/>
      <c r="C1156" s="75"/>
      <c r="D1156" s="75"/>
      <c r="E1156" s="75"/>
      <c r="F1156" s="75"/>
      <c r="G1156" s="75"/>
      <c r="J1156" s="200"/>
      <c r="K1156" s="200"/>
      <c r="L1156" s="62"/>
      <c r="M1156" s="62"/>
      <c r="N1156" s="62"/>
      <c r="O1156" s="62"/>
      <c r="P1156" s="62"/>
      <c r="Q1156" s="62"/>
      <c r="R1156" s="62"/>
      <c r="S1156" s="62"/>
      <c r="T1156" s="62"/>
      <c r="U1156" s="209"/>
      <c r="V1156" s="209"/>
      <c r="W1156" s="209"/>
      <c r="X1156" s="209"/>
      <c r="Y1156" s="209"/>
      <c r="Z1156" s="209"/>
      <c r="AA1156" s="209"/>
      <c r="AB1156" s="86"/>
      <c r="AC1156" s="86"/>
      <c r="AD1156" s="86"/>
      <c r="AE1156" s="86"/>
      <c r="AF1156" s="86"/>
      <c r="AG1156" s="62"/>
      <c r="AH1156" s="89"/>
      <c r="AI1156" s="89"/>
      <c r="AJ1156" s="89"/>
      <c r="AK1156" s="62"/>
      <c r="AL1156" s="86"/>
      <c r="AM1156" s="91"/>
      <c r="AN1156" s="89"/>
      <c r="AO1156" s="89"/>
      <c r="AP1156" s="89"/>
      <c r="AQ1156" s="89"/>
      <c r="AR1156" s="91"/>
      <c r="AS1156" s="91"/>
      <c r="AT1156" s="94"/>
      <c r="AU1156" s="91"/>
      <c r="AV1156" s="91"/>
      <c r="AW1156" s="123"/>
      <c r="AX1156" s="62"/>
      <c r="AY1156" s="62"/>
      <c r="AZ1156" s="89"/>
      <c r="BA1156" s="89"/>
      <c r="BB1156" s="124"/>
      <c r="BC1156" s="62"/>
      <c r="BD1156" s="62"/>
      <c r="BE1156" s="61"/>
      <c r="BF1156" s="61"/>
      <c r="BG1156" s="46"/>
      <c r="BH1156" s="46"/>
      <c r="BI1156" s="46"/>
      <c r="BJ1156" s="46"/>
      <c r="BK1156" s="46"/>
      <c r="BL1156" s="46"/>
      <c r="CF1156" s="60"/>
      <c r="CI1156" s="91"/>
      <c r="CJ1156" s="47"/>
      <c r="CK1156" s="34"/>
      <c r="CL1156" s="63"/>
      <c r="DV1156" s="64"/>
    </row>
    <row r="1157" spans="2:126" s="135" customFormat="1">
      <c r="B1157" s="75"/>
      <c r="C1157" s="75"/>
      <c r="D1157" s="75"/>
      <c r="E1157" s="75"/>
      <c r="F1157" s="75"/>
      <c r="G1157" s="75"/>
      <c r="J1157" s="200"/>
      <c r="K1157" s="200"/>
      <c r="L1157" s="62"/>
      <c r="M1157" s="62"/>
      <c r="N1157" s="62"/>
      <c r="O1157" s="62"/>
      <c r="P1157" s="62"/>
      <c r="Q1157" s="62"/>
      <c r="R1157" s="62"/>
      <c r="S1157" s="62"/>
      <c r="T1157" s="62"/>
      <c r="U1157" s="209"/>
      <c r="V1157" s="209"/>
      <c r="W1157" s="209"/>
      <c r="X1157" s="209"/>
      <c r="Y1157" s="209"/>
      <c r="Z1157" s="209"/>
      <c r="AA1157" s="209"/>
      <c r="AB1157" s="86"/>
      <c r="AC1157" s="86"/>
      <c r="AD1157" s="86"/>
      <c r="AE1157" s="86"/>
      <c r="AF1157" s="86"/>
      <c r="AG1157" s="62"/>
      <c r="AH1157" s="89"/>
      <c r="AI1157" s="89"/>
      <c r="AJ1157" s="89"/>
      <c r="AK1157" s="62"/>
      <c r="AL1157" s="86"/>
      <c r="AM1157" s="91"/>
      <c r="AN1157" s="89"/>
      <c r="AO1157" s="89"/>
      <c r="AP1157" s="89"/>
      <c r="AQ1157" s="89"/>
      <c r="AR1157" s="91"/>
      <c r="AS1157" s="91"/>
      <c r="AT1157" s="94"/>
      <c r="AU1157" s="91"/>
      <c r="AV1157" s="91"/>
      <c r="AW1157" s="123"/>
      <c r="AX1157" s="62"/>
      <c r="AY1157" s="62"/>
      <c r="AZ1157" s="89"/>
      <c r="BA1157" s="89"/>
      <c r="BB1157" s="124"/>
      <c r="BC1157" s="62"/>
      <c r="BD1157" s="62"/>
      <c r="BE1157" s="61"/>
      <c r="BF1157" s="61"/>
      <c r="BG1157" s="46"/>
      <c r="BH1157" s="46"/>
      <c r="BI1157" s="46"/>
      <c r="BJ1157" s="46"/>
      <c r="BK1157" s="46"/>
      <c r="BL1157" s="46"/>
      <c r="CF1157" s="60"/>
      <c r="CI1157" s="91"/>
      <c r="CJ1157" s="47"/>
      <c r="CK1157" s="34"/>
      <c r="CL1157" s="63"/>
      <c r="DV1157" s="64"/>
    </row>
    <row r="1158" spans="2:126" s="135" customFormat="1">
      <c r="B1158" s="75"/>
      <c r="C1158" s="75"/>
      <c r="D1158" s="75"/>
      <c r="E1158" s="75"/>
      <c r="F1158" s="75"/>
      <c r="G1158" s="75"/>
      <c r="J1158" s="200"/>
      <c r="K1158" s="200"/>
      <c r="L1158" s="62"/>
      <c r="M1158" s="62"/>
      <c r="N1158" s="62"/>
      <c r="O1158" s="62"/>
      <c r="P1158" s="62"/>
      <c r="Q1158" s="62"/>
      <c r="R1158" s="62"/>
      <c r="S1158" s="62"/>
      <c r="T1158" s="62"/>
      <c r="U1158" s="209"/>
      <c r="V1158" s="209"/>
      <c r="W1158" s="209"/>
      <c r="X1158" s="209"/>
      <c r="Y1158" s="209"/>
      <c r="Z1158" s="209"/>
      <c r="AA1158" s="209"/>
      <c r="AB1158" s="86"/>
      <c r="AC1158" s="86"/>
      <c r="AD1158" s="86"/>
      <c r="AE1158" s="86"/>
      <c r="AF1158" s="86"/>
      <c r="AG1158" s="62"/>
      <c r="AH1158" s="89"/>
      <c r="AI1158" s="89"/>
      <c r="AJ1158" s="89"/>
      <c r="AK1158" s="62"/>
      <c r="AL1158" s="86"/>
      <c r="AM1158" s="91"/>
      <c r="AN1158" s="89"/>
      <c r="AO1158" s="89"/>
      <c r="AP1158" s="89"/>
      <c r="AQ1158" s="89"/>
      <c r="AR1158" s="91"/>
      <c r="AS1158" s="91"/>
      <c r="AT1158" s="94"/>
      <c r="AU1158" s="91"/>
      <c r="AV1158" s="91"/>
      <c r="AW1158" s="123"/>
      <c r="AX1158" s="62"/>
      <c r="AY1158" s="62"/>
      <c r="AZ1158" s="89"/>
      <c r="BA1158" s="89"/>
      <c r="BB1158" s="124"/>
      <c r="BC1158" s="62"/>
      <c r="BD1158" s="62"/>
      <c r="BE1158" s="61"/>
      <c r="BF1158" s="61"/>
      <c r="BG1158" s="46"/>
      <c r="BH1158" s="46"/>
      <c r="BI1158" s="46"/>
      <c r="BJ1158" s="46"/>
      <c r="BK1158" s="46"/>
      <c r="BL1158" s="46"/>
      <c r="CF1158" s="60"/>
      <c r="CI1158" s="91"/>
      <c r="CJ1158" s="47"/>
      <c r="CK1158" s="34"/>
      <c r="CL1158" s="63"/>
      <c r="DV1158" s="64"/>
    </row>
    <row r="1159" spans="2:126" s="135" customFormat="1">
      <c r="B1159" s="75"/>
      <c r="C1159" s="75"/>
      <c r="D1159" s="75"/>
      <c r="E1159" s="75"/>
      <c r="F1159" s="75"/>
      <c r="G1159" s="75"/>
      <c r="J1159" s="200"/>
      <c r="K1159" s="200"/>
      <c r="L1159" s="62"/>
      <c r="M1159" s="62"/>
      <c r="N1159" s="62"/>
      <c r="O1159" s="62"/>
      <c r="P1159" s="62"/>
      <c r="Q1159" s="62"/>
      <c r="R1159" s="62"/>
      <c r="S1159" s="62"/>
      <c r="T1159" s="62"/>
      <c r="U1159" s="209"/>
      <c r="V1159" s="209"/>
      <c r="W1159" s="209"/>
      <c r="X1159" s="209"/>
      <c r="Y1159" s="209"/>
      <c r="Z1159" s="209"/>
      <c r="AA1159" s="209"/>
      <c r="AB1159" s="86"/>
      <c r="AC1159" s="86"/>
      <c r="AD1159" s="86"/>
      <c r="AE1159" s="86"/>
      <c r="AF1159" s="86"/>
      <c r="AG1159" s="62"/>
      <c r="AH1159" s="89"/>
      <c r="AI1159" s="89"/>
      <c r="AJ1159" s="89"/>
      <c r="AK1159" s="62"/>
      <c r="AL1159" s="86"/>
      <c r="AM1159" s="91"/>
      <c r="AN1159" s="89"/>
      <c r="AO1159" s="89"/>
      <c r="AP1159" s="89"/>
      <c r="AQ1159" s="89"/>
      <c r="AR1159" s="91"/>
      <c r="AS1159" s="91"/>
      <c r="AT1159" s="94"/>
      <c r="AU1159" s="91"/>
      <c r="AV1159" s="91"/>
      <c r="AW1159" s="123"/>
      <c r="AX1159" s="62"/>
      <c r="AY1159" s="62"/>
      <c r="AZ1159" s="89"/>
      <c r="BA1159" s="89"/>
      <c r="BB1159" s="124"/>
      <c r="BC1159" s="62"/>
      <c r="BD1159" s="62"/>
      <c r="BE1159" s="61"/>
      <c r="BF1159" s="61"/>
      <c r="BG1159" s="46"/>
      <c r="BH1159" s="46"/>
      <c r="BI1159" s="46"/>
      <c r="BJ1159" s="46"/>
      <c r="BK1159" s="46"/>
      <c r="BL1159" s="46"/>
      <c r="CF1159" s="60"/>
      <c r="CI1159" s="91"/>
      <c r="CJ1159" s="47"/>
      <c r="CK1159" s="34"/>
      <c r="CL1159" s="63"/>
      <c r="DV1159" s="64"/>
    </row>
    <row r="1160" spans="2:126" s="135" customFormat="1">
      <c r="B1160" s="75"/>
      <c r="C1160" s="75"/>
      <c r="D1160" s="75"/>
      <c r="E1160" s="75"/>
      <c r="F1160" s="75"/>
      <c r="G1160" s="75"/>
      <c r="J1160" s="200"/>
      <c r="K1160" s="200"/>
      <c r="L1160" s="62"/>
      <c r="M1160" s="62"/>
      <c r="N1160" s="62"/>
      <c r="O1160" s="62"/>
      <c r="P1160" s="62"/>
      <c r="Q1160" s="62"/>
      <c r="R1160" s="62"/>
      <c r="S1160" s="62"/>
      <c r="T1160" s="62"/>
      <c r="U1160" s="209"/>
      <c r="V1160" s="209"/>
      <c r="W1160" s="209"/>
      <c r="X1160" s="209"/>
      <c r="Y1160" s="209"/>
      <c r="Z1160" s="209"/>
      <c r="AA1160" s="209"/>
      <c r="AB1160" s="86"/>
      <c r="AC1160" s="86"/>
      <c r="AD1160" s="86"/>
      <c r="AE1160" s="86"/>
      <c r="AF1160" s="86"/>
      <c r="AG1160" s="62"/>
      <c r="AH1160" s="89"/>
      <c r="AI1160" s="89"/>
      <c r="AJ1160" s="89"/>
      <c r="AK1160" s="62"/>
      <c r="AL1160" s="86"/>
      <c r="AM1160" s="91"/>
      <c r="AN1160" s="89"/>
      <c r="AO1160" s="89"/>
      <c r="AP1160" s="89"/>
      <c r="AQ1160" s="89"/>
      <c r="AR1160" s="91"/>
      <c r="AS1160" s="91"/>
      <c r="AT1160" s="94"/>
      <c r="AU1160" s="91"/>
      <c r="AV1160" s="91"/>
      <c r="AW1160" s="123"/>
      <c r="AX1160" s="62"/>
      <c r="AY1160" s="62"/>
      <c r="AZ1160" s="89"/>
      <c r="BA1160" s="89"/>
      <c r="BB1160" s="124"/>
      <c r="BC1160" s="62"/>
      <c r="BD1160" s="62"/>
      <c r="BE1160" s="61"/>
      <c r="BF1160" s="61"/>
      <c r="BG1160" s="46"/>
      <c r="BH1160" s="46"/>
      <c r="BI1160" s="46"/>
      <c r="BJ1160" s="46"/>
      <c r="BK1160" s="46"/>
      <c r="BL1160" s="46"/>
      <c r="CF1160" s="60"/>
      <c r="CI1160" s="91"/>
      <c r="CJ1160" s="47"/>
      <c r="CK1160" s="34"/>
      <c r="CL1160" s="63"/>
      <c r="DV1160" s="64"/>
    </row>
    <row r="1161" spans="2:126" s="135" customFormat="1">
      <c r="B1161" s="75"/>
      <c r="C1161" s="75"/>
      <c r="D1161" s="75"/>
      <c r="E1161" s="75"/>
      <c r="F1161" s="75"/>
      <c r="G1161" s="75"/>
      <c r="J1161" s="200"/>
      <c r="K1161" s="200"/>
      <c r="L1161" s="62"/>
      <c r="M1161" s="62"/>
      <c r="N1161" s="62"/>
      <c r="O1161" s="62"/>
      <c r="P1161" s="62"/>
      <c r="Q1161" s="62"/>
      <c r="R1161" s="62"/>
      <c r="S1161" s="62"/>
      <c r="T1161" s="62"/>
      <c r="U1161" s="209"/>
      <c r="V1161" s="209"/>
      <c r="W1161" s="209"/>
      <c r="X1161" s="209"/>
      <c r="Y1161" s="209"/>
      <c r="Z1161" s="209"/>
      <c r="AA1161" s="209"/>
      <c r="AB1161" s="86"/>
      <c r="AC1161" s="86"/>
      <c r="AD1161" s="86"/>
      <c r="AE1161" s="86"/>
      <c r="AF1161" s="86"/>
      <c r="AG1161" s="62"/>
      <c r="AH1161" s="89"/>
      <c r="AI1161" s="89"/>
      <c r="AJ1161" s="89"/>
      <c r="AK1161" s="62"/>
      <c r="AL1161" s="86"/>
      <c r="AM1161" s="91"/>
      <c r="AN1161" s="89"/>
      <c r="AO1161" s="89"/>
      <c r="AP1161" s="89"/>
      <c r="AQ1161" s="89"/>
      <c r="AR1161" s="91"/>
      <c r="AS1161" s="91"/>
      <c r="AT1161" s="94"/>
      <c r="AU1161" s="91"/>
      <c r="AV1161" s="91"/>
      <c r="AW1161" s="123"/>
      <c r="AX1161" s="62"/>
      <c r="AY1161" s="62"/>
      <c r="AZ1161" s="89"/>
      <c r="BA1161" s="89"/>
      <c r="BB1161" s="124"/>
      <c r="BC1161" s="62"/>
      <c r="BD1161" s="62"/>
      <c r="BE1161" s="61"/>
      <c r="BF1161" s="61"/>
      <c r="BG1161" s="46"/>
      <c r="BH1161" s="46"/>
      <c r="BI1161" s="46"/>
      <c r="BJ1161" s="46"/>
      <c r="BK1161" s="46"/>
      <c r="BL1161" s="46"/>
      <c r="CF1161" s="60"/>
      <c r="CI1161" s="91"/>
      <c r="CJ1161" s="47"/>
      <c r="CK1161" s="34"/>
      <c r="CL1161" s="63"/>
      <c r="DV1161" s="64"/>
    </row>
    <row r="1162" spans="2:126" s="135" customFormat="1">
      <c r="B1162" s="75"/>
      <c r="C1162" s="75"/>
      <c r="D1162" s="75"/>
      <c r="E1162" s="75"/>
      <c r="F1162" s="75"/>
      <c r="G1162" s="75"/>
      <c r="J1162" s="200"/>
      <c r="K1162" s="200"/>
      <c r="L1162" s="62"/>
      <c r="M1162" s="62"/>
      <c r="N1162" s="62"/>
      <c r="O1162" s="62"/>
      <c r="P1162" s="62"/>
      <c r="Q1162" s="62"/>
      <c r="R1162" s="62"/>
      <c r="S1162" s="62"/>
      <c r="T1162" s="62"/>
      <c r="U1162" s="209"/>
      <c r="V1162" s="209"/>
      <c r="W1162" s="209"/>
      <c r="X1162" s="209"/>
      <c r="Y1162" s="209"/>
      <c r="Z1162" s="209"/>
      <c r="AA1162" s="209"/>
      <c r="AB1162" s="86"/>
      <c r="AC1162" s="86"/>
      <c r="AD1162" s="86"/>
      <c r="AE1162" s="86"/>
      <c r="AF1162" s="86"/>
      <c r="AG1162" s="62"/>
      <c r="AH1162" s="89"/>
      <c r="AI1162" s="89"/>
      <c r="AJ1162" s="89"/>
      <c r="AK1162" s="62"/>
      <c r="AL1162" s="86"/>
      <c r="AM1162" s="91"/>
      <c r="AN1162" s="89"/>
      <c r="AO1162" s="89"/>
      <c r="AP1162" s="89"/>
      <c r="AQ1162" s="89"/>
      <c r="AR1162" s="91"/>
      <c r="AS1162" s="91"/>
      <c r="AT1162" s="94"/>
      <c r="AU1162" s="91"/>
      <c r="AV1162" s="91"/>
      <c r="AW1162" s="123"/>
      <c r="AX1162" s="62"/>
      <c r="AY1162" s="62"/>
      <c r="AZ1162" s="89"/>
      <c r="BA1162" s="89"/>
      <c r="BB1162" s="124"/>
      <c r="BC1162" s="62"/>
      <c r="BD1162" s="62"/>
      <c r="BE1162" s="61"/>
      <c r="BF1162" s="61"/>
      <c r="BG1162" s="46"/>
      <c r="BH1162" s="46"/>
      <c r="BI1162" s="46"/>
      <c r="BJ1162" s="46"/>
      <c r="BK1162" s="46"/>
      <c r="BL1162" s="46"/>
      <c r="CF1162" s="60"/>
      <c r="CI1162" s="91"/>
      <c r="CJ1162" s="47"/>
      <c r="CK1162" s="34"/>
      <c r="CL1162" s="63"/>
      <c r="DV1162" s="64"/>
    </row>
    <row r="1163" spans="2:126" s="135" customFormat="1">
      <c r="B1163" s="75"/>
      <c r="C1163" s="75"/>
      <c r="D1163" s="75"/>
      <c r="E1163" s="75"/>
      <c r="F1163" s="75"/>
      <c r="G1163" s="75"/>
      <c r="J1163" s="200"/>
      <c r="K1163" s="200"/>
      <c r="L1163" s="62"/>
      <c r="M1163" s="62"/>
      <c r="N1163" s="62"/>
      <c r="O1163" s="62"/>
      <c r="P1163" s="62"/>
      <c r="Q1163" s="62"/>
      <c r="R1163" s="62"/>
      <c r="S1163" s="62"/>
      <c r="T1163" s="62"/>
      <c r="U1163" s="209"/>
      <c r="V1163" s="209"/>
      <c r="W1163" s="209"/>
      <c r="X1163" s="209"/>
      <c r="Y1163" s="209"/>
      <c r="Z1163" s="209"/>
      <c r="AA1163" s="209"/>
      <c r="AB1163" s="86"/>
      <c r="AC1163" s="86"/>
      <c r="AD1163" s="86"/>
      <c r="AE1163" s="86"/>
      <c r="AF1163" s="86"/>
      <c r="AG1163" s="62"/>
      <c r="AH1163" s="89"/>
      <c r="AI1163" s="89"/>
      <c r="AJ1163" s="89"/>
      <c r="AK1163" s="62"/>
      <c r="AL1163" s="86"/>
      <c r="AM1163" s="91"/>
      <c r="AN1163" s="89"/>
      <c r="AO1163" s="89"/>
      <c r="AP1163" s="89"/>
      <c r="AQ1163" s="89"/>
      <c r="AR1163" s="91"/>
      <c r="AS1163" s="91"/>
      <c r="AT1163" s="94"/>
      <c r="AU1163" s="91"/>
      <c r="AV1163" s="91"/>
      <c r="AW1163" s="123"/>
      <c r="AX1163" s="62"/>
      <c r="AY1163" s="62"/>
      <c r="AZ1163" s="89"/>
      <c r="BA1163" s="89"/>
      <c r="BB1163" s="124"/>
      <c r="BC1163" s="62"/>
      <c r="BD1163" s="62"/>
      <c r="BE1163" s="61"/>
      <c r="BF1163" s="61"/>
      <c r="BG1163" s="46"/>
      <c r="BH1163" s="46"/>
      <c r="BI1163" s="46"/>
      <c r="BJ1163" s="46"/>
      <c r="BK1163" s="46"/>
      <c r="BL1163" s="46"/>
      <c r="CF1163" s="60"/>
      <c r="CI1163" s="91"/>
      <c r="CJ1163" s="47"/>
      <c r="CK1163" s="34"/>
      <c r="CL1163" s="63"/>
      <c r="DV1163" s="64"/>
    </row>
    <row r="1164" spans="2:126" s="135" customFormat="1">
      <c r="B1164" s="75"/>
      <c r="C1164" s="75"/>
      <c r="D1164" s="75"/>
      <c r="E1164" s="75"/>
      <c r="F1164" s="75"/>
      <c r="G1164" s="75"/>
      <c r="J1164" s="200"/>
      <c r="K1164" s="200"/>
      <c r="L1164" s="62"/>
      <c r="M1164" s="62"/>
      <c r="N1164" s="62"/>
      <c r="O1164" s="62"/>
      <c r="P1164" s="62"/>
      <c r="Q1164" s="62"/>
      <c r="R1164" s="62"/>
      <c r="S1164" s="62"/>
      <c r="T1164" s="62"/>
      <c r="U1164" s="209"/>
      <c r="V1164" s="209"/>
      <c r="W1164" s="209"/>
      <c r="X1164" s="209"/>
      <c r="Y1164" s="209"/>
      <c r="Z1164" s="209"/>
      <c r="AA1164" s="209"/>
      <c r="AB1164" s="86"/>
      <c r="AC1164" s="86"/>
      <c r="AD1164" s="86"/>
      <c r="AE1164" s="86"/>
      <c r="AF1164" s="86"/>
      <c r="AG1164" s="62"/>
      <c r="AH1164" s="89"/>
      <c r="AI1164" s="89"/>
      <c r="AJ1164" s="89"/>
      <c r="AK1164" s="62"/>
      <c r="AL1164" s="86"/>
      <c r="AM1164" s="91"/>
      <c r="AN1164" s="89"/>
      <c r="AO1164" s="89"/>
      <c r="AP1164" s="89"/>
      <c r="AQ1164" s="89"/>
      <c r="AR1164" s="91"/>
      <c r="AS1164" s="91"/>
      <c r="AT1164" s="94"/>
      <c r="AU1164" s="91"/>
      <c r="AV1164" s="91"/>
      <c r="AW1164" s="123"/>
      <c r="AX1164" s="62"/>
      <c r="AY1164" s="62"/>
      <c r="AZ1164" s="89"/>
      <c r="BA1164" s="89"/>
      <c r="BB1164" s="124"/>
      <c r="BC1164" s="62"/>
      <c r="BD1164" s="62"/>
      <c r="BE1164" s="61"/>
      <c r="BF1164" s="61"/>
      <c r="BG1164" s="46"/>
      <c r="BH1164" s="46"/>
      <c r="BI1164" s="46"/>
      <c r="BJ1164" s="46"/>
      <c r="BK1164" s="46"/>
      <c r="BL1164" s="46"/>
      <c r="CF1164" s="60"/>
      <c r="CI1164" s="91"/>
      <c r="CJ1164" s="47"/>
      <c r="CK1164" s="34"/>
      <c r="CL1164" s="63"/>
      <c r="DV1164" s="64"/>
    </row>
    <row r="1165" spans="2:126" s="135" customFormat="1">
      <c r="B1165" s="75"/>
      <c r="C1165" s="75"/>
      <c r="D1165" s="75"/>
      <c r="E1165" s="75"/>
      <c r="F1165" s="75"/>
      <c r="G1165" s="75"/>
      <c r="J1165" s="200"/>
      <c r="K1165" s="200"/>
      <c r="L1165" s="62"/>
      <c r="M1165" s="62"/>
      <c r="N1165" s="62"/>
      <c r="O1165" s="62"/>
      <c r="P1165" s="62"/>
      <c r="Q1165" s="62"/>
      <c r="R1165" s="62"/>
      <c r="S1165" s="62"/>
      <c r="T1165" s="62"/>
      <c r="U1165" s="209"/>
      <c r="V1165" s="209"/>
      <c r="W1165" s="209"/>
      <c r="X1165" s="209"/>
      <c r="Y1165" s="209"/>
      <c r="Z1165" s="209"/>
      <c r="AA1165" s="209"/>
      <c r="AB1165" s="86"/>
      <c r="AC1165" s="86"/>
      <c r="AD1165" s="86"/>
      <c r="AE1165" s="86"/>
      <c r="AF1165" s="86"/>
      <c r="AG1165" s="62"/>
      <c r="AH1165" s="89"/>
      <c r="AI1165" s="89"/>
      <c r="AJ1165" s="89"/>
      <c r="AK1165" s="62"/>
      <c r="AL1165" s="86"/>
      <c r="AM1165" s="91"/>
      <c r="AN1165" s="89"/>
      <c r="AO1165" s="89"/>
      <c r="AP1165" s="89"/>
      <c r="AQ1165" s="89"/>
      <c r="AR1165" s="91"/>
      <c r="AS1165" s="91"/>
      <c r="AT1165" s="94"/>
      <c r="AU1165" s="91"/>
      <c r="AV1165" s="91"/>
      <c r="AW1165" s="123"/>
      <c r="AX1165" s="62"/>
      <c r="AY1165" s="62"/>
      <c r="AZ1165" s="89"/>
      <c r="BA1165" s="89"/>
      <c r="BB1165" s="124"/>
      <c r="BC1165" s="62"/>
      <c r="BD1165" s="62"/>
      <c r="BE1165" s="61"/>
      <c r="BF1165" s="61"/>
      <c r="BG1165" s="46"/>
      <c r="BH1165" s="46"/>
      <c r="BI1165" s="46"/>
      <c r="BJ1165" s="46"/>
      <c r="BK1165" s="46"/>
      <c r="BL1165" s="46"/>
      <c r="CF1165" s="60"/>
      <c r="CI1165" s="91"/>
      <c r="CJ1165" s="47"/>
      <c r="CK1165" s="34"/>
      <c r="CL1165" s="63"/>
      <c r="DV1165" s="64"/>
    </row>
    <row r="1166" spans="2:126" s="135" customFormat="1">
      <c r="B1166" s="75"/>
      <c r="C1166" s="75"/>
      <c r="D1166" s="75"/>
      <c r="E1166" s="75"/>
      <c r="F1166" s="75"/>
      <c r="G1166" s="75"/>
      <c r="J1166" s="200"/>
      <c r="K1166" s="200"/>
      <c r="L1166" s="62"/>
      <c r="M1166" s="62"/>
      <c r="N1166" s="62"/>
      <c r="O1166" s="62"/>
      <c r="P1166" s="62"/>
      <c r="Q1166" s="62"/>
      <c r="R1166" s="62"/>
      <c r="S1166" s="62"/>
      <c r="T1166" s="62"/>
      <c r="U1166" s="209"/>
      <c r="V1166" s="209"/>
      <c r="W1166" s="209"/>
      <c r="X1166" s="209"/>
      <c r="Y1166" s="209"/>
      <c r="Z1166" s="209"/>
      <c r="AA1166" s="209"/>
      <c r="AB1166" s="86"/>
      <c r="AC1166" s="86"/>
      <c r="AD1166" s="86"/>
      <c r="AE1166" s="86"/>
      <c r="AF1166" s="86"/>
      <c r="AG1166" s="62"/>
      <c r="AH1166" s="89"/>
      <c r="AI1166" s="89"/>
      <c r="AJ1166" s="89"/>
      <c r="AK1166" s="62"/>
      <c r="AL1166" s="86"/>
      <c r="AM1166" s="91"/>
      <c r="AN1166" s="89"/>
      <c r="AO1166" s="89"/>
      <c r="AP1166" s="89"/>
      <c r="AQ1166" s="89"/>
      <c r="AR1166" s="91"/>
      <c r="AS1166" s="91"/>
      <c r="AT1166" s="94"/>
      <c r="AU1166" s="91"/>
      <c r="AV1166" s="91"/>
      <c r="AW1166" s="123"/>
      <c r="AX1166" s="62"/>
      <c r="AY1166" s="62"/>
      <c r="AZ1166" s="89"/>
      <c r="BA1166" s="89"/>
      <c r="BB1166" s="124"/>
      <c r="BC1166" s="62"/>
      <c r="BD1166" s="62"/>
      <c r="BE1166" s="61"/>
      <c r="BF1166" s="61"/>
      <c r="BG1166" s="46"/>
      <c r="BH1166" s="46"/>
      <c r="BI1166" s="46"/>
      <c r="BJ1166" s="46"/>
      <c r="BK1166" s="46"/>
      <c r="BL1166" s="46"/>
      <c r="CF1166" s="60"/>
      <c r="CI1166" s="91"/>
      <c r="CJ1166" s="47"/>
      <c r="CK1166" s="34"/>
      <c r="CL1166" s="63"/>
      <c r="DV1166" s="64"/>
    </row>
    <row r="1167" spans="2:126" s="135" customFormat="1">
      <c r="B1167" s="75"/>
      <c r="C1167" s="75"/>
      <c r="D1167" s="75"/>
      <c r="E1167" s="75"/>
      <c r="F1167" s="75"/>
      <c r="G1167" s="75"/>
      <c r="J1167" s="200"/>
      <c r="K1167" s="200"/>
      <c r="L1167" s="62"/>
      <c r="M1167" s="62"/>
      <c r="N1167" s="62"/>
      <c r="O1167" s="62"/>
      <c r="P1167" s="62"/>
      <c r="Q1167" s="62"/>
      <c r="R1167" s="62"/>
      <c r="S1167" s="62"/>
      <c r="T1167" s="62"/>
      <c r="U1167" s="209"/>
      <c r="V1167" s="209"/>
      <c r="W1167" s="209"/>
      <c r="X1167" s="209"/>
      <c r="Y1167" s="209"/>
      <c r="Z1167" s="209"/>
      <c r="AA1167" s="209"/>
      <c r="AB1167" s="86"/>
      <c r="AC1167" s="86"/>
      <c r="AD1167" s="86"/>
      <c r="AE1167" s="86"/>
      <c r="AF1167" s="86"/>
      <c r="AG1167" s="62"/>
      <c r="AH1167" s="89"/>
      <c r="AI1167" s="89"/>
      <c r="AJ1167" s="89"/>
      <c r="AK1167" s="62"/>
      <c r="AL1167" s="86"/>
      <c r="AM1167" s="91"/>
      <c r="AN1167" s="89"/>
      <c r="AO1167" s="89"/>
      <c r="AP1167" s="89"/>
      <c r="AQ1167" s="89"/>
      <c r="AR1167" s="91"/>
      <c r="AS1167" s="91"/>
      <c r="AT1167" s="94"/>
      <c r="AU1167" s="91"/>
      <c r="AV1167" s="91"/>
      <c r="AW1167" s="123"/>
      <c r="AX1167" s="62"/>
      <c r="AY1167" s="62"/>
      <c r="AZ1167" s="89"/>
      <c r="BA1167" s="89"/>
      <c r="BB1167" s="124"/>
      <c r="BC1167" s="62"/>
      <c r="BD1167" s="62"/>
      <c r="BE1167" s="61"/>
      <c r="BF1167" s="61"/>
      <c r="BG1167" s="46"/>
      <c r="BH1167" s="46"/>
      <c r="BI1167" s="46"/>
      <c r="BJ1167" s="46"/>
      <c r="BK1167" s="46"/>
      <c r="BL1167" s="46"/>
      <c r="CF1167" s="60"/>
      <c r="CI1167" s="91"/>
      <c r="CJ1167" s="47"/>
      <c r="CK1167" s="34"/>
      <c r="CL1167" s="63"/>
      <c r="DV1167" s="64"/>
    </row>
    <row r="1168" spans="2:126" s="135" customFormat="1">
      <c r="B1168" s="75"/>
      <c r="C1168" s="75"/>
      <c r="D1168" s="75"/>
      <c r="E1168" s="75"/>
      <c r="F1168" s="75"/>
      <c r="G1168" s="75"/>
      <c r="J1168" s="200"/>
      <c r="K1168" s="200"/>
      <c r="L1168" s="62"/>
      <c r="M1168" s="62"/>
      <c r="N1168" s="62"/>
      <c r="O1168" s="62"/>
      <c r="P1168" s="62"/>
      <c r="Q1168" s="62"/>
      <c r="R1168" s="62"/>
      <c r="S1168" s="62"/>
      <c r="T1168" s="62"/>
      <c r="U1168" s="209"/>
      <c r="V1168" s="209"/>
      <c r="W1168" s="209"/>
      <c r="X1168" s="209"/>
      <c r="Y1168" s="209"/>
      <c r="Z1168" s="209"/>
      <c r="AA1168" s="209"/>
      <c r="AB1168" s="86"/>
      <c r="AC1168" s="86"/>
      <c r="AD1168" s="86"/>
      <c r="AE1168" s="86"/>
      <c r="AF1168" s="86"/>
      <c r="AG1168" s="62"/>
      <c r="AH1168" s="89"/>
      <c r="AI1168" s="89"/>
      <c r="AJ1168" s="89"/>
      <c r="AK1168" s="62"/>
      <c r="AL1168" s="86"/>
      <c r="AM1168" s="91"/>
      <c r="AN1168" s="89"/>
      <c r="AO1168" s="89"/>
      <c r="AP1168" s="89"/>
      <c r="AQ1168" s="89"/>
      <c r="AR1168" s="91"/>
      <c r="AS1168" s="91"/>
      <c r="AT1168" s="94"/>
      <c r="AU1168" s="91"/>
      <c r="AV1168" s="91"/>
      <c r="AW1168" s="123"/>
      <c r="AX1168" s="62"/>
      <c r="AY1168" s="62"/>
      <c r="AZ1168" s="89"/>
      <c r="BA1168" s="89"/>
      <c r="BB1168" s="124"/>
      <c r="BC1168" s="62"/>
      <c r="BD1168" s="62"/>
      <c r="BE1168" s="61"/>
      <c r="BF1168" s="61"/>
      <c r="BG1168" s="46"/>
      <c r="BH1168" s="46"/>
      <c r="BI1168" s="46"/>
      <c r="BJ1168" s="46"/>
      <c r="BK1168" s="46"/>
      <c r="BL1168" s="46"/>
      <c r="CF1168" s="60"/>
      <c r="CI1168" s="91"/>
      <c r="CJ1168" s="47"/>
      <c r="CK1168" s="34"/>
      <c r="CL1168" s="63"/>
      <c r="DV1168" s="64"/>
    </row>
    <row r="1169" spans="2:126" s="135" customFormat="1">
      <c r="B1169" s="75"/>
      <c r="C1169" s="75"/>
      <c r="D1169" s="75"/>
      <c r="E1169" s="75"/>
      <c r="F1169" s="75"/>
      <c r="G1169" s="75"/>
      <c r="J1169" s="200"/>
      <c r="K1169" s="200"/>
      <c r="L1169" s="62"/>
      <c r="M1169" s="62"/>
      <c r="N1169" s="62"/>
      <c r="O1169" s="62"/>
      <c r="P1169" s="62"/>
      <c r="Q1169" s="62"/>
      <c r="R1169" s="62"/>
      <c r="S1169" s="62"/>
      <c r="T1169" s="62"/>
      <c r="U1169" s="209"/>
      <c r="V1169" s="209"/>
      <c r="W1169" s="209"/>
      <c r="X1169" s="209"/>
      <c r="Y1169" s="209"/>
      <c r="Z1169" s="209"/>
      <c r="AA1169" s="209"/>
      <c r="AB1169" s="86"/>
      <c r="AC1169" s="86"/>
      <c r="AD1169" s="86"/>
      <c r="AE1169" s="86"/>
      <c r="AF1169" s="86"/>
      <c r="AG1169" s="62"/>
      <c r="AH1169" s="89"/>
      <c r="AI1169" s="89"/>
      <c r="AJ1169" s="89"/>
      <c r="AK1169" s="62"/>
      <c r="AL1169" s="86"/>
      <c r="AM1169" s="91"/>
      <c r="AN1169" s="89"/>
      <c r="AO1169" s="89"/>
      <c r="AP1169" s="89"/>
      <c r="AQ1169" s="89"/>
      <c r="AR1169" s="91"/>
      <c r="AS1169" s="91"/>
      <c r="AT1169" s="94"/>
      <c r="AU1169" s="91"/>
      <c r="AV1169" s="91"/>
      <c r="AW1169" s="123"/>
      <c r="AX1169" s="62"/>
      <c r="AY1169" s="62"/>
      <c r="AZ1169" s="89"/>
      <c r="BA1169" s="89"/>
      <c r="BB1169" s="124"/>
      <c r="BC1169" s="62"/>
      <c r="BD1169" s="62"/>
      <c r="BE1169" s="61"/>
      <c r="BF1169" s="61"/>
      <c r="BG1169" s="46"/>
      <c r="BH1169" s="46"/>
      <c r="BI1169" s="46"/>
      <c r="BJ1169" s="46"/>
      <c r="BK1169" s="46"/>
      <c r="BL1169" s="46"/>
      <c r="CF1169" s="60"/>
      <c r="CI1169" s="91"/>
      <c r="CJ1169" s="47"/>
      <c r="CK1169" s="34"/>
      <c r="CL1169" s="63"/>
      <c r="DV1169" s="64"/>
    </row>
    <row r="1170" spans="2:126" s="135" customFormat="1">
      <c r="B1170" s="75"/>
      <c r="C1170" s="75"/>
      <c r="D1170" s="75"/>
      <c r="E1170" s="75"/>
      <c r="F1170" s="75"/>
      <c r="G1170" s="75"/>
      <c r="J1170" s="200"/>
      <c r="K1170" s="200"/>
      <c r="L1170" s="62"/>
      <c r="M1170" s="62"/>
      <c r="N1170" s="62"/>
      <c r="O1170" s="62"/>
      <c r="P1170" s="62"/>
      <c r="Q1170" s="62"/>
      <c r="R1170" s="62"/>
      <c r="S1170" s="62"/>
      <c r="T1170" s="62"/>
      <c r="U1170" s="209"/>
      <c r="V1170" s="209"/>
      <c r="W1170" s="209"/>
      <c r="X1170" s="209"/>
      <c r="Y1170" s="209"/>
      <c r="Z1170" s="209"/>
      <c r="AA1170" s="209"/>
      <c r="AB1170" s="86"/>
      <c r="AC1170" s="86"/>
      <c r="AD1170" s="86"/>
      <c r="AE1170" s="86"/>
      <c r="AF1170" s="86"/>
      <c r="AG1170" s="62"/>
      <c r="AH1170" s="89"/>
      <c r="AI1170" s="89"/>
      <c r="AJ1170" s="89"/>
      <c r="AK1170" s="62"/>
      <c r="AL1170" s="86"/>
      <c r="AM1170" s="91"/>
      <c r="AN1170" s="89"/>
      <c r="AO1170" s="89"/>
      <c r="AP1170" s="89"/>
      <c r="AQ1170" s="89"/>
      <c r="AR1170" s="91"/>
      <c r="AS1170" s="91"/>
      <c r="AT1170" s="94"/>
      <c r="AU1170" s="91"/>
      <c r="AV1170" s="91"/>
      <c r="AW1170" s="123"/>
      <c r="AX1170" s="62"/>
      <c r="AY1170" s="62"/>
      <c r="AZ1170" s="89"/>
      <c r="BA1170" s="89"/>
      <c r="BB1170" s="124"/>
      <c r="BC1170" s="62"/>
      <c r="BD1170" s="62"/>
      <c r="BE1170" s="61"/>
      <c r="BF1170" s="61"/>
      <c r="BG1170" s="46"/>
      <c r="BH1170" s="46"/>
      <c r="BI1170" s="46"/>
      <c r="BJ1170" s="46"/>
      <c r="BK1170" s="46"/>
      <c r="BL1170" s="46"/>
      <c r="CF1170" s="60"/>
      <c r="CI1170" s="91"/>
      <c r="CJ1170" s="47"/>
      <c r="CK1170" s="34"/>
      <c r="CL1170" s="63"/>
      <c r="DV1170" s="64"/>
    </row>
    <row r="1171" spans="2:126" s="135" customFormat="1">
      <c r="B1171" s="75"/>
      <c r="C1171" s="75"/>
      <c r="D1171" s="75"/>
      <c r="E1171" s="75"/>
      <c r="F1171" s="75"/>
      <c r="G1171" s="75"/>
      <c r="J1171" s="200"/>
      <c r="K1171" s="200"/>
      <c r="L1171" s="62"/>
      <c r="M1171" s="62"/>
      <c r="N1171" s="62"/>
      <c r="O1171" s="62"/>
      <c r="P1171" s="62"/>
      <c r="Q1171" s="62"/>
      <c r="R1171" s="62"/>
      <c r="S1171" s="62"/>
      <c r="T1171" s="62"/>
      <c r="U1171" s="209"/>
      <c r="V1171" s="209"/>
      <c r="W1171" s="209"/>
      <c r="X1171" s="209"/>
      <c r="Y1171" s="209"/>
      <c r="Z1171" s="209"/>
      <c r="AA1171" s="209"/>
      <c r="AB1171" s="86"/>
      <c r="AC1171" s="86"/>
      <c r="AD1171" s="86"/>
      <c r="AE1171" s="86"/>
      <c r="AF1171" s="86"/>
      <c r="AG1171" s="62"/>
      <c r="AH1171" s="89"/>
      <c r="AI1171" s="89"/>
      <c r="AJ1171" s="89"/>
      <c r="AK1171" s="62"/>
      <c r="AL1171" s="86"/>
      <c r="AM1171" s="91"/>
      <c r="AN1171" s="89"/>
      <c r="AO1171" s="89"/>
      <c r="AP1171" s="89"/>
      <c r="AQ1171" s="89"/>
      <c r="AR1171" s="91"/>
      <c r="AS1171" s="91"/>
      <c r="AT1171" s="94"/>
      <c r="AU1171" s="91"/>
      <c r="AV1171" s="91"/>
      <c r="AW1171" s="123"/>
      <c r="AX1171" s="62"/>
      <c r="AY1171" s="62"/>
      <c r="AZ1171" s="89"/>
      <c r="BA1171" s="89"/>
      <c r="BB1171" s="124"/>
      <c r="BC1171" s="62"/>
      <c r="BD1171" s="62"/>
      <c r="BE1171" s="61"/>
      <c r="BF1171" s="61"/>
      <c r="BG1171" s="46"/>
      <c r="BH1171" s="46"/>
      <c r="BI1171" s="46"/>
      <c r="BJ1171" s="46"/>
      <c r="BK1171" s="46"/>
      <c r="BL1171" s="46"/>
      <c r="CF1171" s="60"/>
      <c r="CI1171" s="91"/>
      <c r="CJ1171" s="47"/>
      <c r="CK1171" s="34"/>
      <c r="CL1171" s="63"/>
      <c r="DV1171" s="64"/>
    </row>
    <row r="1172" spans="2:126" s="135" customFormat="1">
      <c r="B1172" s="75"/>
      <c r="C1172" s="75"/>
      <c r="D1172" s="75"/>
      <c r="E1172" s="75"/>
      <c r="F1172" s="75"/>
      <c r="G1172" s="75"/>
      <c r="J1172" s="200"/>
      <c r="K1172" s="200"/>
      <c r="L1172" s="62"/>
      <c r="M1172" s="62"/>
      <c r="N1172" s="62"/>
      <c r="O1172" s="62"/>
      <c r="P1172" s="62"/>
      <c r="Q1172" s="62"/>
      <c r="R1172" s="62"/>
      <c r="S1172" s="62"/>
      <c r="T1172" s="62"/>
      <c r="U1172" s="209"/>
      <c r="V1172" s="209"/>
      <c r="W1172" s="209"/>
      <c r="X1172" s="209"/>
      <c r="Y1172" s="209"/>
      <c r="Z1172" s="209"/>
      <c r="AA1172" s="209"/>
      <c r="AB1172" s="86"/>
      <c r="AC1172" s="86"/>
      <c r="AD1172" s="86"/>
      <c r="AE1172" s="86"/>
      <c r="AF1172" s="86"/>
      <c r="AG1172" s="62"/>
      <c r="AH1172" s="89"/>
      <c r="AI1172" s="89"/>
      <c r="AJ1172" s="89"/>
      <c r="AK1172" s="62"/>
      <c r="AL1172" s="86"/>
      <c r="AM1172" s="91"/>
      <c r="AN1172" s="89"/>
      <c r="AO1172" s="89"/>
      <c r="AP1172" s="89"/>
      <c r="AQ1172" s="89"/>
      <c r="AR1172" s="91"/>
      <c r="AS1172" s="91"/>
      <c r="AT1172" s="94"/>
      <c r="AU1172" s="91"/>
      <c r="AV1172" s="91"/>
      <c r="AW1172" s="123"/>
      <c r="AX1172" s="62"/>
      <c r="AY1172" s="62"/>
      <c r="AZ1172" s="89"/>
      <c r="BA1172" s="89"/>
      <c r="BB1172" s="124"/>
      <c r="BC1172" s="62"/>
      <c r="BD1172" s="62"/>
      <c r="BE1172" s="61"/>
      <c r="BF1172" s="61"/>
      <c r="BG1172" s="46"/>
      <c r="BH1172" s="46"/>
      <c r="BI1172" s="46"/>
      <c r="BJ1172" s="46"/>
      <c r="BK1172" s="46"/>
      <c r="BL1172" s="46"/>
      <c r="CF1172" s="60"/>
      <c r="CI1172" s="91"/>
      <c r="CJ1172" s="47"/>
      <c r="CK1172" s="34"/>
      <c r="CL1172" s="63"/>
      <c r="DV1172" s="64"/>
    </row>
    <row r="1173" spans="2:126" s="135" customFormat="1">
      <c r="B1173" s="75"/>
      <c r="C1173" s="75"/>
      <c r="D1173" s="75"/>
      <c r="E1173" s="75"/>
      <c r="F1173" s="75"/>
      <c r="G1173" s="75"/>
      <c r="J1173" s="200"/>
      <c r="K1173" s="200"/>
      <c r="L1173" s="62"/>
      <c r="M1173" s="62"/>
      <c r="N1173" s="62"/>
      <c r="O1173" s="62"/>
      <c r="P1173" s="62"/>
      <c r="Q1173" s="62"/>
      <c r="R1173" s="62"/>
      <c r="S1173" s="62"/>
      <c r="T1173" s="62"/>
      <c r="U1173" s="209"/>
      <c r="V1173" s="209"/>
      <c r="W1173" s="209"/>
      <c r="X1173" s="209"/>
      <c r="Y1173" s="209"/>
      <c r="Z1173" s="209"/>
      <c r="AA1173" s="209"/>
      <c r="AB1173" s="86"/>
      <c r="AC1173" s="86"/>
      <c r="AD1173" s="86"/>
      <c r="AE1173" s="86"/>
      <c r="AF1173" s="86"/>
      <c r="AG1173" s="62"/>
      <c r="AH1173" s="89"/>
      <c r="AI1173" s="89"/>
      <c r="AJ1173" s="89"/>
      <c r="AK1173" s="62"/>
      <c r="AL1173" s="86"/>
      <c r="AM1173" s="91"/>
      <c r="AN1173" s="89"/>
      <c r="AO1173" s="89"/>
      <c r="AP1173" s="89"/>
      <c r="AQ1173" s="89"/>
      <c r="AR1173" s="91"/>
      <c r="AS1173" s="91"/>
      <c r="AT1173" s="94"/>
      <c r="AU1173" s="91"/>
      <c r="AV1173" s="91"/>
      <c r="AW1173" s="123"/>
      <c r="AX1173" s="62"/>
      <c r="AY1173" s="62"/>
      <c r="AZ1173" s="89"/>
      <c r="BA1173" s="89"/>
      <c r="BB1173" s="124"/>
      <c r="BC1173" s="62"/>
      <c r="BD1173" s="62"/>
      <c r="BE1173" s="61"/>
      <c r="BF1173" s="61"/>
      <c r="BG1173" s="46"/>
      <c r="BH1173" s="46"/>
      <c r="BI1173" s="46"/>
      <c r="BJ1173" s="46"/>
      <c r="BK1173" s="46"/>
      <c r="BL1173" s="46"/>
      <c r="CF1173" s="60"/>
      <c r="CI1173" s="91"/>
      <c r="CJ1173" s="47"/>
      <c r="CK1173" s="34"/>
      <c r="CL1173" s="63"/>
      <c r="DV1173" s="64"/>
    </row>
    <row r="1174" spans="2:126" s="135" customFormat="1">
      <c r="B1174" s="75"/>
      <c r="C1174" s="75"/>
      <c r="D1174" s="75"/>
      <c r="E1174" s="75"/>
      <c r="F1174" s="75"/>
      <c r="G1174" s="75"/>
      <c r="J1174" s="200"/>
      <c r="K1174" s="200"/>
      <c r="L1174" s="62"/>
      <c r="M1174" s="62"/>
      <c r="N1174" s="62"/>
      <c r="O1174" s="62"/>
      <c r="P1174" s="62"/>
      <c r="Q1174" s="62"/>
      <c r="R1174" s="62"/>
      <c r="S1174" s="62"/>
      <c r="T1174" s="62"/>
      <c r="U1174" s="209"/>
      <c r="V1174" s="209"/>
      <c r="W1174" s="209"/>
      <c r="X1174" s="209"/>
      <c r="Y1174" s="209"/>
      <c r="Z1174" s="209"/>
      <c r="AA1174" s="209"/>
      <c r="AB1174" s="86"/>
      <c r="AC1174" s="86"/>
      <c r="AD1174" s="86"/>
      <c r="AE1174" s="86"/>
      <c r="AF1174" s="86"/>
      <c r="AG1174" s="62"/>
      <c r="AH1174" s="89"/>
      <c r="AI1174" s="89"/>
      <c r="AJ1174" s="89"/>
      <c r="AK1174" s="62"/>
      <c r="AL1174" s="86"/>
      <c r="AM1174" s="91"/>
      <c r="AN1174" s="89"/>
      <c r="AO1174" s="89"/>
      <c r="AP1174" s="89"/>
      <c r="AQ1174" s="89"/>
      <c r="AR1174" s="91"/>
      <c r="AS1174" s="91"/>
      <c r="AT1174" s="94"/>
      <c r="AU1174" s="91"/>
      <c r="AV1174" s="91"/>
      <c r="AW1174" s="123"/>
      <c r="AX1174" s="62"/>
      <c r="AY1174" s="62"/>
      <c r="AZ1174" s="89"/>
      <c r="BA1174" s="89"/>
      <c r="BB1174" s="124"/>
      <c r="BC1174" s="62"/>
      <c r="BD1174" s="62"/>
      <c r="BE1174" s="61"/>
      <c r="BF1174" s="61"/>
      <c r="BG1174" s="46"/>
      <c r="BH1174" s="46"/>
      <c r="BI1174" s="46"/>
      <c r="BJ1174" s="46"/>
      <c r="BK1174" s="46"/>
      <c r="BL1174" s="46"/>
      <c r="CF1174" s="60"/>
      <c r="CI1174" s="91"/>
      <c r="CJ1174" s="47"/>
      <c r="CK1174" s="34"/>
      <c r="CL1174" s="63"/>
      <c r="DV1174" s="64"/>
    </row>
    <row r="1175" spans="2:126" s="135" customFormat="1">
      <c r="B1175" s="75"/>
      <c r="C1175" s="75"/>
      <c r="D1175" s="75"/>
      <c r="E1175" s="75"/>
      <c r="F1175" s="75"/>
      <c r="G1175" s="75"/>
      <c r="J1175" s="200"/>
      <c r="K1175" s="200"/>
      <c r="L1175" s="62"/>
      <c r="M1175" s="62"/>
      <c r="N1175" s="62"/>
      <c r="O1175" s="62"/>
      <c r="P1175" s="62"/>
      <c r="Q1175" s="62"/>
      <c r="R1175" s="62"/>
      <c r="S1175" s="62"/>
      <c r="T1175" s="62"/>
      <c r="U1175" s="209"/>
      <c r="V1175" s="209"/>
      <c r="W1175" s="209"/>
      <c r="X1175" s="209"/>
      <c r="Y1175" s="209"/>
      <c r="Z1175" s="209"/>
      <c r="AA1175" s="209"/>
      <c r="AB1175" s="86"/>
      <c r="AC1175" s="86"/>
      <c r="AD1175" s="86"/>
      <c r="AE1175" s="86"/>
      <c r="AF1175" s="86"/>
      <c r="AG1175" s="62"/>
      <c r="AH1175" s="89"/>
      <c r="AI1175" s="89"/>
      <c r="AJ1175" s="89"/>
      <c r="AK1175" s="62"/>
      <c r="AL1175" s="86"/>
      <c r="AM1175" s="91"/>
      <c r="AN1175" s="89"/>
      <c r="AO1175" s="89"/>
      <c r="AP1175" s="89"/>
      <c r="AQ1175" s="89"/>
      <c r="AR1175" s="91"/>
      <c r="AS1175" s="91"/>
      <c r="AT1175" s="94"/>
      <c r="AU1175" s="91"/>
      <c r="AV1175" s="91"/>
      <c r="AW1175" s="123"/>
      <c r="AX1175" s="62"/>
      <c r="AY1175" s="62"/>
      <c r="AZ1175" s="89"/>
      <c r="BA1175" s="89"/>
      <c r="BB1175" s="124"/>
      <c r="BC1175" s="62"/>
      <c r="BD1175" s="62"/>
      <c r="BE1175" s="61"/>
      <c r="BF1175" s="61"/>
      <c r="BG1175" s="46"/>
      <c r="BH1175" s="46"/>
      <c r="BI1175" s="46"/>
      <c r="BJ1175" s="46"/>
      <c r="BK1175" s="46"/>
      <c r="BL1175" s="46"/>
      <c r="CF1175" s="60"/>
      <c r="CI1175" s="91"/>
      <c r="CJ1175" s="47"/>
      <c r="CK1175" s="34"/>
      <c r="CL1175" s="63"/>
      <c r="DV1175" s="64"/>
    </row>
    <row r="1176" spans="2:126" s="135" customFormat="1">
      <c r="B1176" s="75"/>
      <c r="C1176" s="75"/>
      <c r="D1176" s="75"/>
      <c r="E1176" s="75"/>
      <c r="F1176" s="75"/>
      <c r="G1176" s="75"/>
      <c r="J1176" s="200"/>
      <c r="K1176" s="200"/>
      <c r="L1176" s="62"/>
      <c r="M1176" s="62"/>
      <c r="N1176" s="62"/>
      <c r="O1176" s="62"/>
      <c r="P1176" s="62"/>
      <c r="Q1176" s="62"/>
      <c r="R1176" s="62"/>
      <c r="S1176" s="62"/>
      <c r="T1176" s="62"/>
      <c r="U1176" s="209"/>
      <c r="V1176" s="209"/>
      <c r="W1176" s="209"/>
      <c r="X1176" s="209"/>
      <c r="Y1176" s="209"/>
      <c r="Z1176" s="209"/>
      <c r="AA1176" s="209"/>
      <c r="AB1176" s="86"/>
      <c r="AC1176" s="86"/>
      <c r="AD1176" s="86"/>
      <c r="AE1176" s="86"/>
      <c r="AF1176" s="86"/>
      <c r="AG1176" s="62"/>
      <c r="AH1176" s="89"/>
      <c r="AI1176" s="89"/>
      <c r="AJ1176" s="89"/>
      <c r="AK1176" s="62"/>
      <c r="AL1176" s="86"/>
      <c r="AM1176" s="91"/>
      <c r="AN1176" s="89"/>
      <c r="AO1176" s="89"/>
      <c r="AP1176" s="89"/>
      <c r="AQ1176" s="89"/>
      <c r="AR1176" s="91"/>
      <c r="AS1176" s="91"/>
      <c r="AT1176" s="94"/>
      <c r="AU1176" s="91"/>
      <c r="AV1176" s="91"/>
      <c r="AW1176" s="123"/>
      <c r="AX1176" s="62"/>
      <c r="AY1176" s="62"/>
      <c r="AZ1176" s="89"/>
      <c r="BA1176" s="89"/>
      <c r="BB1176" s="124"/>
      <c r="BC1176" s="62"/>
      <c r="BD1176" s="62"/>
      <c r="BE1176" s="61"/>
      <c r="BF1176" s="61"/>
      <c r="BG1176" s="46"/>
      <c r="BH1176" s="46"/>
      <c r="BI1176" s="46"/>
      <c r="BJ1176" s="46"/>
      <c r="BK1176" s="46"/>
      <c r="BL1176" s="46"/>
      <c r="CF1176" s="60"/>
      <c r="CI1176" s="91"/>
      <c r="CJ1176" s="47"/>
      <c r="CK1176" s="34"/>
      <c r="CL1176" s="63"/>
      <c r="DV1176" s="64"/>
    </row>
    <row r="1177" spans="2:126" s="135" customFormat="1">
      <c r="B1177" s="75"/>
      <c r="C1177" s="75"/>
      <c r="D1177" s="75"/>
      <c r="E1177" s="75"/>
      <c r="F1177" s="75"/>
      <c r="G1177" s="75"/>
      <c r="J1177" s="200"/>
      <c r="K1177" s="200"/>
      <c r="L1177" s="62"/>
      <c r="M1177" s="62"/>
      <c r="N1177" s="62"/>
      <c r="O1177" s="62"/>
      <c r="P1177" s="62"/>
      <c r="Q1177" s="62"/>
      <c r="R1177" s="62"/>
      <c r="S1177" s="62"/>
      <c r="T1177" s="62"/>
      <c r="U1177" s="209"/>
      <c r="V1177" s="209"/>
      <c r="W1177" s="209"/>
      <c r="X1177" s="209"/>
      <c r="Y1177" s="209"/>
      <c r="Z1177" s="209"/>
      <c r="AA1177" s="209"/>
      <c r="AB1177" s="86"/>
      <c r="AC1177" s="86"/>
      <c r="AD1177" s="86"/>
      <c r="AE1177" s="86"/>
      <c r="AF1177" s="86"/>
      <c r="AG1177" s="62"/>
      <c r="AH1177" s="89"/>
      <c r="AI1177" s="89"/>
      <c r="AJ1177" s="89"/>
      <c r="AK1177" s="62"/>
      <c r="AL1177" s="86"/>
      <c r="AM1177" s="91"/>
      <c r="AN1177" s="89"/>
      <c r="AO1177" s="89"/>
      <c r="AP1177" s="89"/>
      <c r="AQ1177" s="89"/>
      <c r="AR1177" s="91"/>
      <c r="AS1177" s="91"/>
      <c r="AT1177" s="94"/>
      <c r="AU1177" s="91"/>
      <c r="AV1177" s="91"/>
      <c r="AW1177" s="123"/>
      <c r="AX1177" s="62"/>
      <c r="AY1177" s="62"/>
      <c r="AZ1177" s="89"/>
      <c r="BA1177" s="89"/>
      <c r="BB1177" s="124"/>
      <c r="BC1177" s="62"/>
      <c r="BD1177" s="62"/>
      <c r="BE1177" s="61"/>
      <c r="BF1177" s="61"/>
      <c r="BG1177" s="46"/>
      <c r="BH1177" s="46"/>
      <c r="BI1177" s="46"/>
      <c r="BJ1177" s="46"/>
      <c r="BK1177" s="46"/>
      <c r="BL1177" s="46"/>
      <c r="CF1177" s="60"/>
      <c r="CI1177" s="91"/>
      <c r="CJ1177" s="47"/>
      <c r="CK1177" s="34"/>
      <c r="CL1177" s="63"/>
      <c r="DV1177" s="64"/>
    </row>
    <row r="1178" spans="2:126" s="135" customFormat="1">
      <c r="B1178" s="75"/>
      <c r="C1178" s="75"/>
      <c r="D1178" s="75"/>
      <c r="E1178" s="75"/>
      <c r="F1178" s="75"/>
      <c r="G1178" s="75"/>
      <c r="J1178" s="200"/>
      <c r="K1178" s="200"/>
      <c r="L1178" s="62"/>
      <c r="M1178" s="62"/>
      <c r="N1178" s="62"/>
      <c r="O1178" s="62"/>
      <c r="P1178" s="62"/>
      <c r="Q1178" s="62"/>
      <c r="R1178" s="62"/>
      <c r="S1178" s="62"/>
      <c r="T1178" s="62"/>
      <c r="U1178" s="209"/>
      <c r="V1178" s="209"/>
      <c r="W1178" s="209"/>
      <c r="X1178" s="209"/>
      <c r="Y1178" s="209"/>
      <c r="Z1178" s="209"/>
      <c r="AA1178" s="209"/>
      <c r="AB1178" s="86"/>
      <c r="AC1178" s="86"/>
      <c r="AD1178" s="86"/>
      <c r="AE1178" s="86"/>
      <c r="AF1178" s="86"/>
      <c r="AG1178" s="62"/>
      <c r="AH1178" s="89"/>
      <c r="AI1178" s="89"/>
      <c r="AJ1178" s="89"/>
      <c r="AK1178" s="62"/>
      <c r="AL1178" s="86"/>
      <c r="AM1178" s="91"/>
      <c r="AN1178" s="89"/>
      <c r="AO1178" s="89"/>
      <c r="AP1178" s="89"/>
      <c r="AQ1178" s="89"/>
      <c r="AR1178" s="91"/>
      <c r="AS1178" s="91"/>
      <c r="AT1178" s="94"/>
      <c r="AU1178" s="91"/>
      <c r="AV1178" s="91"/>
      <c r="AW1178" s="123"/>
      <c r="AX1178" s="62"/>
      <c r="AY1178" s="62"/>
      <c r="AZ1178" s="89"/>
      <c r="BA1178" s="89"/>
      <c r="BB1178" s="124"/>
      <c r="BC1178" s="62"/>
      <c r="BD1178" s="62"/>
      <c r="BE1178" s="61"/>
      <c r="BF1178" s="61"/>
      <c r="BG1178" s="46"/>
      <c r="BH1178" s="46"/>
      <c r="BI1178" s="46"/>
      <c r="BJ1178" s="46"/>
      <c r="BK1178" s="46"/>
      <c r="BL1178" s="46"/>
      <c r="CF1178" s="60"/>
      <c r="CI1178" s="91"/>
      <c r="CJ1178" s="47"/>
      <c r="CK1178" s="34"/>
      <c r="CL1178" s="63"/>
      <c r="DV1178" s="64"/>
    </row>
    <row r="1179" spans="2:126" s="135" customFormat="1">
      <c r="B1179" s="75"/>
      <c r="C1179" s="75"/>
      <c r="D1179" s="75"/>
      <c r="E1179" s="75"/>
      <c r="F1179" s="75"/>
      <c r="G1179" s="75"/>
      <c r="J1179" s="200"/>
      <c r="K1179" s="200"/>
      <c r="L1179" s="62"/>
      <c r="M1179" s="62"/>
      <c r="N1179" s="62"/>
      <c r="O1179" s="62"/>
      <c r="P1179" s="62"/>
      <c r="Q1179" s="62"/>
      <c r="R1179" s="62"/>
      <c r="S1179" s="62"/>
      <c r="T1179" s="62"/>
      <c r="U1179" s="209"/>
      <c r="V1179" s="209"/>
      <c r="W1179" s="209"/>
      <c r="X1179" s="209"/>
      <c r="Y1179" s="209"/>
      <c r="Z1179" s="209"/>
      <c r="AA1179" s="209"/>
      <c r="AB1179" s="86"/>
      <c r="AC1179" s="86"/>
      <c r="AD1179" s="86"/>
      <c r="AE1179" s="86"/>
      <c r="AF1179" s="86"/>
      <c r="AG1179" s="62"/>
      <c r="AH1179" s="89"/>
      <c r="AI1179" s="89"/>
      <c r="AJ1179" s="89"/>
      <c r="AK1179" s="62"/>
      <c r="AL1179" s="86"/>
      <c r="AM1179" s="91"/>
      <c r="AN1179" s="89"/>
      <c r="AO1179" s="89"/>
      <c r="AP1179" s="89"/>
      <c r="AQ1179" s="89"/>
      <c r="AR1179" s="91"/>
      <c r="AS1179" s="91"/>
      <c r="AT1179" s="94"/>
      <c r="AU1179" s="91"/>
      <c r="AV1179" s="91"/>
      <c r="AW1179" s="123"/>
      <c r="AX1179" s="62"/>
      <c r="AY1179" s="62"/>
      <c r="AZ1179" s="89"/>
      <c r="BA1179" s="89"/>
      <c r="BB1179" s="124"/>
      <c r="BC1179" s="62"/>
      <c r="BD1179" s="62"/>
      <c r="BE1179" s="61"/>
      <c r="BF1179" s="61"/>
      <c r="BG1179" s="46"/>
      <c r="BH1179" s="46"/>
      <c r="BI1179" s="46"/>
      <c r="BJ1179" s="46"/>
      <c r="BK1179" s="46"/>
      <c r="BL1179" s="46"/>
      <c r="CF1179" s="60"/>
      <c r="CI1179" s="91"/>
      <c r="CJ1179" s="47"/>
      <c r="CK1179" s="34"/>
      <c r="CL1179" s="63"/>
      <c r="DV1179" s="64"/>
    </row>
    <row r="1180" spans="2:126" s="135" customFormat="1">
      <c r="B1180" s="75"/>
      <c r="C1180" s="75"/>
      <c r="D1180" s="75"/>
      <c r="E1180" s="75"/>
      <c r="F1180" s="75"/>
      <c r="G1180" s="75"/>
      <c r="J1180" s="200"/>
      <c r="K1180" s="200"/>
      <c r="L1180" s="62"/>
      <c r="M1180" s="62"/>
      <c r="N1180" s="62"/>
      <c r="O1180" s="62"/>
      <c r="P1180" s="62"/>
      <c r="Q1180" s="62"/>
      <c r="R1180" s="62"/>
      <c r="S1180" s="62"/>
      <c r="T1180" s="62"/>
      <c r="U1180" s="209"/>
      <c r="V1180" s="209"/>
      <c r="W1180" s="209"/>
      <c r="X1180" s="209"/>
      <c r="Y1180" s="209"/>
      <c r="Z1180" s="209"/>
      <c r="AA1180" s="209"/>
      <c r="AB1180" s="86"/>
      <c r="AC1180" s="86"/>
      <c r="AD1180" s="86"/>
      <c r="AE1180" s="86"/>
      <c r="AF1180" s="86"/>
      <c r="AG1180" s="62"/>
      <c r="AH1180" s="89"/>
      <c r="AI1180" s="89"/>
      <c r="AJ1180" s="89"/>
      <c r="AK1180" s="62"/>
      <c r="AL1180" s="86"/>
      <c r="AM1180" s="91"/>
      <c r="AN1180" s="89"/>
      <c r="AO1180" s="89"/>
      <c r="AP1180" s="89"/>
      <c r="AQ1180" s="89"/>
      <c r="AR1180" s="91"/>
      <c r="AS1180" s="91"/>
      <c r="AT1180" s="94"/>
      <c r="AU1180" s="91"/>
      <c r="AV1180" s="91"/>
      <c r="AW1180" s="123"/>
      <c r="AX1180" s="62"/>
      <c r="AY1180" s="62"/>
      <c r="AZ1180" s="89"/>
      <c r="BA1180" s="89"/>
      <c r="BB1180" s="124"/>
      <c r="BC1180" s="62"/>
      <c r="BD1180" s="62"/>
      <c r="BE1180" s="61"/>
      <c r="BF1180" s="61"/>
      <c r="BG1180" s="46"/>
      <c r="BH1180" s="46"/>
      <c r="BI1180" s="46"/>
      <c r="BJ1180" s="46"/>
      <c r="BK1180" s="46"/>
      <c r="BL1180" s="46"/>
      <c r="CF1180" s="60"/>
      <c r="CI1180" s="91"/>
      <c r="CJ1180" s="47"/>
      <c r="CK1180" s="34"/>
      <c r="CL1180" s="63"/>
      <c r="DV1180" s="64"/>
    </row>
    <row r="1181" spans="2:126" s="135" customFormat="1">
      <c r="B1181" s="75"/>
      <c r="C1181" s="75"/>
      <c r="D1181" s="75"/>
      <c r="E1181" s="75"/>
      <c r="F1181" s="75"/>
      <c r="G1181" s="75"/>
      <c r="J1181" s="200"/>
      <c r="K1181" s="200"/>
      <c r="L1181" s="62"/>
      <c r="M1181" s="62"/>
      <c r="N1181" s="62"/>
      <c r="O1181" s="62"/>
      <c r="P1181" s="62"/>
      <c r="Q1181" s="62"/>
      <c r="R1181" s="62"/>
      <c r="S1181" s="62"/>
      <c r="T1181" s="62"/>
      <c r="U1181" s="209"/>
      <c r="V1181" s="209"/>
      <c r="W1181" s="209"/>
      <c r="X1181" s="209"/>
      <c r="Y1181" s="209"/>
      <c r="Z1181" s="209"/>
      <c r="AA1181" s="209"/>
      <c r="AB1181" s="86"/>
      <c r="AC1181" s="86"/>
      <c r="AD1181" s="86"/>
      <c r="AE1181" s="86"/>
      <c r="AF1181" s="86"/>
      <c r="AG1181" s="62"/>
      <c r="AH1181" s="89"/>
      <c r="AI1181" s="89"/>
      <c r="AJ1181" s="89"/>
      <c r="AK1181" s="62"/>
      <c r="AL1181" s="86"/>
      <c r="AM1181" s="91"/>
      <c r="AN1181" s="89"/>
      <c r="AO1181" s="89"/>
      <c r="AP1181" s="89"/>
      <c r="AQ1181" s="89"/>
      <c r="AR1181" s="91"/>
      <c r="AS1181" s="91"/>
      <c r="AT1181" s="94"/>
      <c r="AU1181" s="91"/>
      <c r="AV1181" s="91"/>
      <c r="AW1181" s="123"/>
      <c r="AX1181" s="62"/>
      <c r="AY1181" s="62"/>
      <c r="AZ1181" s="89"/>
      <c r="BA1181" s="89"/>
      <c r="BB1181" s="124"/>
      <c r="BC1181" s="62"/>
      <c r="BD1181" s="62"/>
      <c r="BE1181" s="61"/>
      <c r="BF1181" s="61"/>
      <c r="BG1181" s="46"/>
      <c r="BH1181" s="46"/>
      <c r="BI1181" s="46"/>
      <c r="BJ1181" s="46"/>
      <c r="BK1181" s="46"/>
      <c r="BL1181" s="46"/>
      <c r="CF1181" s="60"/>
      <c r="CI1181" s="91"/>
      <c r="CJ1181" s="47"/>
      <c r="CK1181" s="34"/>
      <c r="CL1181" s="63"/>
      <c r="DV1181" s="64"/>
    </row>
    <row r="1182" spans="2:126" s="135" customFormat="1">
      <c r="B1182" s="75"/>
      <c r="C1182" s="75"/>
      <c r="D1182" s="75"/>
      <c r="E1182" s="75"/>
      <c r="F1182" s="75"/>
      <c r="G1182" s="75"/>
      <c r="J1182" s="200"/>
      <c r="K1182" s="200"/>
      <c r="L1182" s="62"/>
      <c r="M1182" s="62"/>
      <c r="N1182" s="62"/>
      <c r="O1182" s="62"/>
      <c r="P1182" s="62"/>
      <c r="Q1182" s="62"/>
      <c r="R1182" s="62"/>
      <c r="S1182" s="62"/>
      <c r="T1182" s="62"/>
      <c r="U1182" s="209"/>
      <c r="V1182" s="209"/>
      <c r="W1182" s="209"/>
      <c r="X1182" s="209"/>
      <c r="Y1182" s="209"/>
      <c r="Z1182" s="209"/>
      <c r="AA1182" s="209"/>
      <c r="AB1182" s="86"/>
      <c r="AC1182" s="86"/>
      <c r="AD1182" s="86"/>
      <c r="AE1182" s="86"/>
      <c r="AF1182" s="86"/>
      <c r="AG1182" s="62"/>
      <c r="AH1182" s="89"/>
      <c r="AI1182" s="89"/>
      <c r="AJ1182" s="89"/>
      <c r="AK1182" s="62"/>
      <c r="AL1182" s="86"/>
      <c r="AM1182" s="91"/>
      <c r="AN1182" s="89"/>
      <c r="AO1182" s="89"/>
      <c r="AP1182" s="89"/>
      <c r="AQ1182" s="89"/>
      <c r="AR1182" s="91"/>
      <c r="AS1182" s="91"/>
      <c r="AT1182" s="94"/>
      <c r="AU1182" s="91"/>
      <c r="AV1182" s="91"/>
      <c r="AW1182" s="123"/>
      <c r="AX1182" s="62"/>
      <c r="AY1182" s="62"/>
      <c r="AZ1182" s="89"/>
      <c r="BA1182" s="89"/>
      <c r="BB1182" s="124"/>
      <c r="BC1182" s="62"/>
      <c r="BD1182" s="62"/>
      <c r="BE1182" s="61"/>
      <c r="BF1182" s="61"/>
      <c r="BG1182" s="46"/>
      <c r="BH1182" s="46"/>
      <c r="BI1182" s="46"/>
      <c r="BJ1182" s="46"/>
      <c r="BK1182" s="46"/>
      <c r="BL1182" s="46"/>
      <c r="CF1182" s="60"/>
      <c r="CI1182" s="91"/>
      <c r="CJ1182" s="47"/>
      <c r="CK1182" s="34"/>
      <c r="CL1182" s="63"/>
      <c r="DV1182" s="64"/>
    </row>
    <row r="1183" spans="2:126" s="135" customFormat="1">
      <c r="B1183" s="75"/>
      <c r="C1183" s="75"/>
      <c r="D1183" s="75"/>
      <c r="E1183" s="75"/>
      <c r="F1183" s="75"/>
      <c r="G1183" s="75"/>
      <c r="J1183" s="200"/>
      <c r="K1183" s="200"/>
      <c r="L1183" s="62"/>
      <c r="M1183" s="62"/>
      <c r="N1183" s="62"/>
      <c r="O1183" s="62"/>
      <c r="P1183" s="62"/>
      <c r="Q1183" s="62"/>
      <c r="R1183" s="62"/>
      <c r="S1183" s="62"/>
      <c r="T1183" s="62"/>
      <c r="U1183" s="209"/>
      <c r="V1183" s="209"/>
      <c r="W1183" s="209"/>
      <c r="X1183" s="209"/>
      <c r="Y1183" s="209"/>
      <c r="Z1183" s="209"/>
      <c r="AA1183" s="209"/>
      <c r="AB1183" s="86"/>
      <c r="AC1183" s="86"/>
      <c r="AD1183" s="86"/>
      <c r="AE1183" s="86"/>
      <c r="AF1183" s="86"/>
      <c r="AG1183" s="62"/>
      <c r="AH1183" s="89"/>
      <c r="AI1183" s="89"/>
      <c r="AJ1183" s="89"/>
      <c r="AK1183" s="62"/>
      <c r="AL1183" s="86"/>
      <c r="AM1183" s="91"/>
      <c r="AN1183" s="89"/>
      <c r="AO1183" s="89"/>
      <c r="AP1183" s="89"/>
      <c r="AQ1183" s="89"/>
      <c r="AR1183" s="91"/>
      <c r="AS1183" s="91"/>
      <c r="AT1183" s="94"/>
      <c r="AU1183" s="91"/>
      <c r="AV1183" s="91"/>
      <c r="AW1183" s="123"/>
      <c r="AX1183" s="62"/>
      <c r="AY1183" s="62"/>
      <c r="AZ1183" s="89"/>
      <c r="BA1183" s="89"/>
      <c r="BB1183" s="124"/>
      <c r="BC1183" s="62"/>
      <c r="BD1183" s="62"/>
      <c r="BE1183" s="61"/>
      <c r="BF1183" s="61"/>
      <c r="BG1183" s="46"/>
      <c r="BH1183" s="46"/>
      <c r="BI1183" s="46"/>
      <c r="BJ1183" s="46"/>
      <c r="BK1183" s="46"/>
      <c r="BL1183" s="46"/>
      <c r="CF1183" s="60"/>
      <c r="CI1183" s="91"/>
      <c r="CJ1183" s="47"/>
      <c r="CK1183" s="34"/>
      <c r="CL1183" s="63"/>
      <c r="DV1183" s="64"/>
    </row>
    <row r="1184" spans="2:126" s="135" customFormat="1">
      <c r="B1184" s="75"/>
      <c r="C1184" s="75"/>
      <c r="D1184" s="75"/>
      <c r="E1184" s="75"/>
      <c r="F1184" s="75"/>
      <c r="G1184" s="75"/>
      <c r="J1184" s="200"/>
      <c r="K1184" s="200"/>
      <c r="L1184" s="62"/>
      <c r="M1184" s="62"/>
      <c r="N1184" s="62"/>
      <c r="O1184" s="62"/>
      <c r="P1184" s="62"/>
      <c r="Q1184" s="62"/>
      <c r="R1184" s="62"/>
      <c r="S1184" s="62"/>
      <c r="T1184" s="62"/>
      <c r="U1184" s="209"/>
      <c r="V1184" s="209"/>
      <c r="W1184" s="209"/>
      <c r="X1184" s="209"/>
      <c r="Y1184" s="209"/>
      <c r="Z1184" s="209"/>
      <c r="AA1184" s="209"/>
      <c r="AB1184" s="86"/>
      <c r="AC1184" s="86"/>
      <c r="AD1184" s="86"/>
      <c r="AE1184" s="86"/>
      <c r="AF1184" s="86"/>
      <c r="AG1184" s="62"/>
      <c r="AH1184" s="89"/>
      <c r="AI1184" s="89"/>
      <c r="AJ1184" s="89"/>
      <c r="AK1184" s="62"/>
      <c r="AL1184" s="86"/>
      <c r="AM1184" s="91"/>
      <c r="AN1184" s="89"/>
      <c r="AO1184" s="89"/>
      <c r="AP1184" s="89"/>
      <c r="AQ1184" s="89"/>
      <c r="AR1184" s="91"/>
      <c r="AS1184" s="91"/>
      <c r="AT1184" s="94"/>
      <c r="AU1184" s="91"/>
      <c r="AV1184" s="91"/>
      <c r="AW1184" s="123"/>
      <c r="AX1184" s="62"/>
      <c r="AY1184" s="62"/>
      <c r="AZ1184" s="89"/>
      <c r="BA1184" s="89"/>
      <c r="BB1184" s="124"/>
      <c r="BC1184" s="62"/>
      <c r="BD1184" s="62"/>
      <c r="BE1184" s="61"/>
      <c r="BF1184" s="61"/>
      <c r="BG1184" s="46"/>
      <c r="BH1184" s="46"/>
      <c r="BI1184" s="46"/>
      <c r="BJ1184" s="46"/>
      <c r="BK1184" s="46"/>
      <c r="BL1184" s="46"/>
      <c r="CF1184" s="60"/>
      <c r="CI1184" s="91"/>
      <c r="CJ1184" s="47"/>
      <c r="CK1184" s="34"/>
      <c r="CL1184" s="63"/>
      <c r="DV1184" s="64"/>
    </row>
    <row r="1185" spans="2:126" s="135" customFormat="1">
      <c r="B1185" s="75"/>
      <c r="C1185" s="75"/>
      <c r="D1185" s="75"/>
      <c r="E1185" s="75"/>
      <c r="F1185" s="75"/>
      <c r="G1185" s="75"/>
      <c r="J1185" s="200"/>
      <c r="K1185" s="200"/>
      <c r="L1185" s="62"/>
      <c r="M1185" s="62"/>
      <c r="N1185" s="62"/>
      <c r="O1185" s="62"/>
      <c r="P1185" s="62"/>
      <c r="Q1185" s="62"/>
      <c r="R1185" s="62"/>
      <c r="S1185" s="62"/>
      <c r="T1185" s="62"/>
      <c r="U1185" s="209"/>
      <c r="V1185" s="209"/>
      <c r="W1185" s="209"/>
      <c r="X1185" s="209"/>
      <c r="Y1185" s="209"/>
      <c r="Z1185" s="209"/>
      <c r="AA1185" s="209"/>
      <c r="AB1185" s="86"/>
      <c r="AC1185" s="86"/>
      <c r="AD1185" s="86"/>
      <c r="AE1185" s="86"/>
      <c r="AF1185" s="86"/>
      <c r="AG1185" s="62"/>
      <c r="AH1185" s="89"/>
      <c r="AI1185" s="89"/>
      <c r="AJ1185" s="89"/>
      <c r="AK1185" s="62"/>
      <c r="AL1185" s="86"/>
      <c r="AM1185" s="91"/>
      <c r="AN1185" s="89"/>
      <c r="AO1185" s="89"/>
      <c r="AP1185" s="89"/>
      <c r="AQ1185" s="89"/>
      <c r="AR1185" s="91"/>
      <c r="AS1185" s="91"/>
      <c r="AT1185" s="94"/>
      <c r="AU1185" s="91"/>
      <c r="AV1185" s="91"/>
      <c r="AW1185" s="123"/>
      <c r="AX1185" s="62"/>
      <c r="AY1185" s="62"/>
      <c r="AZ1185" s="89"/>
      <c r="BA1185" s="89"/>
      <c r="BB1185" s="124"/>
      <c r="BC1185" s="62"/>
      <c r="BD1185" s="62"/>
      <c r="BE1185" s="61"/>
      <c r="BF1185" s="61"/>
      <c r="BG1185" s="46"/>
      <c r="BH1185" s="46"/>
      <c r="BI1185" s="46"/>
      <c r="BJ1185" s="46"/>
      <c r="BK1185" s="46"/>
      <c r="BL1185" s="46"/>
      <c r="CF1185" s="60"/>
      <c r="CI1185" s="91"/>
      <c r="CJ1185" s="47"/>
      <c r="CK1185" s="34"/>
      <c r="CL1185" s="63"/>
      <c r="DV1185" s="64"/>
    </row>
    <row r="1186" spans="2:126" s="135" customFormat="1">
      <c r="B1186" s="75"/>
      <c r="C1186" s="75"/>
      <c r="D1186" s="75"/>
      <c r="E1186" s="75"/>
      <c r="F1186" s="75"/>
      <c r="G1186" s="75"/>
      <c r="J1186" s="200"/>
      <c r="K1186" s="200"/>
      <c r="L1186" s="62"/>
      <c r="M1186" s="62"/>
      <c r="N1186" s="62"/>
      <c r="O1186" s="62"/>
      <c r="P1186" s="62"/>
      <c r="Q1186" s="62"/>
      <c r="R1186" s="62"/>
      <c r="S1186" s="62"/>
      <c r="T1186" s="62"/>
      <c r="U1186" s="209"/>
      <c r="V1186" s="209"/>
      <c r="W1186" s="209"/>
      <c r="X1186" s="209"/>
      <c r="Y1186" s="209"/>
      <c r="Z1186" s="209"/>
      <c r="AA1186" s="209"/>
      <c r="AB1186" s="86"/>
      <c r="AC1186" s="86"/>
      <c r="AD1186" s="86"/>
      <c r="AE1186" s="86"/>
      <c r="AF1186" s="86"/>
      <c r="AG1186" s="62"/>
      <c r="AH1186" s="89"/>
      <c r="AI1186" s="89"/>
      <c r="AJ1186" s="89"/>
      <c r="AK1186" s="62"/>
      <c r="AL1186" s="86"/>
      <c r="AM1186" s="91"/>
      <c r="AN1186" s="89"/>
      <c r="AO1186" s="89"/>
      <c r="AP1186" s="89"/>
      <c r="AQ1186" s="89"/>
      <c r="AR1186" s="91"/>
      <c r="AS1186" s="91"/>
      <c r="AT1186" s="94"/>
      <c r="AU1186" s="91"/>
      <c r="AV1186" s="91"/>
      <c r="AW1186" s="123"/>
      <c r="AX1186" s="62"/>
      <c r="AY1186" s="62"/>
      <c r="AZ1186" s="89"/>
      <c r="BA1186" s="89"/>
      <c r="BB1186" s="124"/>
      <c r="BC1186" s="62"/>
      <c r="BD1186" s="62"/>
      <c r="BE1186" s="61"/>
      <c r="BF1186" s="61"/>
      <c r="BG1186" s="46"/>
      <c r="BH1186" s="46"/>
      <c r="BI1186" s="46"/>
      <c r="BJ1186" s="46"/>
      <c r="BK1186" s="46"/>
      <c r="BL1186" s="46"/>
      <c r="CF1186" s="60"/>
      <c r="CI1186" s="91"/>
      <c r="CJ1186" s="47"/>
      <c r="CK1186" s="34"/>
      <c r="CL1186" s="63"/>
      <c r="DV1186" s="64"/>
    </row>
    <row r="1187" spans="2:126" s="135" customFormat="1">
      <c r="B1187" s="75"/>
      <c r="C1187" s="75"/>
      <c r="D1187" s="75"/>
      <c r="E1187" s="75"/>
      <c r="F1187" s="75"/>
      <c r="G1187" s="75"/>
      <c r="J1187" s="200"/>
      <c r="K1187" s="200"/>
      <c r="L1187" s="62"/>
      <c r="M1187" s="62"/>
      <c r="N1187" s="62"/>
      <c r="O1187" s="62"/>
      <c r="P1187" s="62"/>
      <c r="Q1187" s="62"/>
      <c r="R1187" s="62"/>
      <c r="S1187" s="62"/>
      <c r="T1187" s="62"/>
      <c r="U1187" s="209"/>
      <c r="V1187" s="209"/>
      <c r="W1187" s="209"/>
      <c r="X1187" s="209"/>
      <c r="Y1187" s="209"/>
      <c r="Z1187" s="209"/>
      <c r="AA1187" s="209"/>
      <c r="AB1187" s="86"/>
      <c r="AC1187" s="86"/>
      <c r="AD1187" s="86"/>
      <c r="AE1187" s="86"/>
      <c r="AF1187" s="86"/>
      <c r="AG1187" s="62"/>
      <c r="AH1187" s="89"/>
      <c r="AI1187" s="89"/>
      <c r="AJ1187" s="89"/>
      <c r="AK1187" s="62"/>
      <c r="AL1187" s="86"/>
      <c r="AM1187" s="91"/>
      <c r="AN1187" s="89"/>
      <c r="AO1187" s="89"/>
      <c r="AP1187" s="89"/>
      <c r="AQ1187" s="89"/>
      <c r="AR1187" s="91"/>
      <c r="AS1187" s="91"/>
      <c r="AT1187" s="94"/>
      <c r="AU1187" s="91"/>
      <c r="AV1187" s="91"/>
      <c r="AW1187" s="123"/>
      <c r="AX1187" s="62"/>
      <c r="AY1187" s="62"/>
      <c r="AZ1187" s="89"/>
      <c r="BA1187" s="89"/>
      <c r="BB1187" s="124"/>
      <c r="BC1187" s="62"/>
      <c r="BD1187" s="62"/>
      <c r="BE1187" s="61"/>
      <c r="BF1187" s="61"/>
      <c r="BG1187" s="46"/>
      <c r="BH1187" s="46"/>
      <c r="BI1187" s="46"/>
      <c r="BJ1187" s="46"/>
      <c r="BK1187" s="46"/>
      <c r="BL1187" s="46"/>
      <c r="CF1187" s="60"/>
      <c r="CI1187" s="91"/>
      <c r="CJ1187" s="47"/>
      <c r="CK1187" s="34"/>
      <c r="CL1187" s="63"/>
      <c r="DV1187" s="64"/>
    </row>
    <row r="1188" spans="2:126" s="135" customFormat="1">
      <c r="B1188" s="75"/>
      <c r="C1188" s="75"/>
      <c r="D1188" s="75"/>
      <c r="E1188" s="75"/>
      <c r="F1188" s="75"/>
      <c r="G1188" s="75"/>
      <c r="J1188" s="200"/>
      <c r="K1188" s="200"/>
      <c r="L1188" s="62"/>
      <c r="M1188" s="62"/>
      <c r="N1188" s="62"/>
      <c r="O1188" s="62"/>
      <c r="P1188" s="62"/>
      <c r="Q1188" s="62"/>
      <c r="R1188" s="62"/>
      <c r="S1188" s="62"/>
      <c r="T1188" s="62"/>
      <c r="U1188" s="209"/>
      <c r="V1188" s="209"/>
      <c r="W1188" s="209"/>
      <c r="X1188" s="209"/>
      <c r="Y1188" s="209"/>
      <c r="Z1188" s="209"/>
      <c r="AA1188" s="209"/>
      <c r="AB1188" s="86"/>
      <c r="AC1188" s="86"/>
      <c r="AD1188" s="86"/>
      <c r="AE1188" s="86"/>
      <c r="AF1188" s="86"/>
      <c r="AG1188" s="62"/>
      <c r="AH1188" s="89"/>
      <c r="AI1188" s="89"/>
      <c r="AJ1188" s="89"/>
      <c r="AK1188" s="62"/>
      <c r="AL1188" s="86"/>
      <c r="AM1188" s="91"/>
      <c r="AN1188" s="89"/>
      <c r="AO1188" s="89"/>
      <c r="AP1188" s="89"/>
      <c r="AQ1188" s="89"/>
      <c r="AR1188" s="91"/>
      <c r="AS1188" s="91"/>
      <c r="AT1188" s="94"/>
      <c r="AU1188" s="91"/>
      <c r="AV1188" s="91"/>
      <c r="AW1188" s="123"/>
      <c r="AX1188" s="62"/>
      <c r="AY1188" s="62"/>
      <c r="AZ1188" s="89"/>
      <c r="BA1188" s="89"/>
      <c r="BB1188" s="124"/>
      <c r="BC1188" s="62"/>
      <c r="BD1188" s="62"/>
      <c r="BE1188" s="61"/>
      <c r="BF1188" s="61"/>
      <c r="BG1188" s="46"/>
      <c r="BH1188" s="46"/>
      <c r="BI1188" s="46"/>
      <c r="BJ1188" s="46"/>
      <c r="BK1188" s="46"/>
      <c r="BL1188" s="46"/>
      <c r="CF1188" s="60"/>
      <c r="CI1188" s="91"/>
      <c r="CJ1188" s="47"/>
      <c r="CK1188" s="34"/>
      <c r="CL1188" s="63"/>
      <c r="DV1188" s="64"/>
    </row>
    <row r="1189" spans="2:126" s="135" customFormat="1">
      <c r="B1189" s="75"/>
      <c r="C1189" s="75"/>
      <c r="D1189" s="75"/>
      <c r="E1189" s="75"/>
      <c r="F1189" s="75"/>
      <c r="G1189" s="75"/>
      <c r="J1189" s="200"/>
      <c r="K1189" s="200"/>
      <c r="L1189" s="62"/>
      <c r="M1189" s="62"/>
      <c r="N1189" s="62"/>
      <c r="O1189" s="62"/>
      <c r="P1189" s="62"/>
      <c r="Q1189" s="62"/>
      <c r="R1189" s="62"/>
      <c r="S1189" s="62"/>
      <c r="T1189" s="62"/>
      <c r="U1189" s="209"/>
      <c r="V1189" s="209"/>
      <c r="W1189" s="209"/>
      <c r="X1189" s="209"/>
      <c r="Y1189" s="209"/>
      <c r="Z1189" s="209"/>
      <c r="AA1189" s="209"/>
      <c r="AB1189" s="86"/>
      <c r="AC1189" s="86"/>
      <c r="AD1189" s="86"/>
      <c r="AE1189" s="86"/>
      <c r="AF1189" s="86"/>
      <c r="AG1189" s="62"/>
      <c r="AH1189" s="89"/>
      <c r="AI1189" s="89"/>
      <c r="AJ1189" s="89"/>
      <c r="AK1189" s="62"/>
      <c r="AL1189" s="86"/>
      <c r="AM1189" s="91"/>
      <c r="AN1189" s="89"/>
      <c r="AO1189" s="89"/>
      <c r="AP1189" s="89"/>
      <c r="AQ1189" s="89"/>
      <c r="AR1189" s="91"/>
      <c r="AS1189" s="91"/>
      <c r="AT1189" s="94"/>
      <c r="AU1189" s="91"/>
      <c r="AV1189" s="91"/>
      <c r="AW1189" s="123"/>
      <c r="AX1189" s="62"/>
      <c r="AY1189" s="62"/>
      <c r="AZ1189" s="89"/>
      <c r="BA1189" s="89"/>
      <c r="BB1189" s="124"/>
      <c r="BC1189" s="62"/>
      <c r="BD1189" s="62"/>
      <c r="BE1189" s="61"/>
      <c r="BF1189" s="61"/>
      <c r="BG1189" s="46"/>
      <c r="BH1189" s="46"/>
      <c r="BI1189" s="46"/>
      <c r="BJ1189" s="46"/>
      <c r="BK1189" s="46"/>
      <c r="BL1189" s="46"/>
      <c r="CF1189" s="60"/>
      <c r="CI1189" s="91"/>
      <c r="CJ1189" s="47"/>
      <c r="CK1189" s="34"/>
      <c r="CL1189" s="63"/>
      <c r="DV1189" s="64"/>
    </row>
    <row r="1190" spans="2:126" s="135" customFormat="1">
      <c r="B1190" s="75"/>
      <c r="C1190" s="75"/>
      <c r="D1190" s="75"/>
      <c r="E1190" s="75"/>
      <c r="F1190" s="75"/>
      <c r="G1190" s="75"/>
      <c r="J1190" s="200"/>
      <c r="K1190" s="200"/>
      <c r="L1190" s="62"/>
      <c r="M1190" s="62"/>
      <c r="N1190" s="62"/>
      <c r="O1190" s="62"/>
      <c r="P1190" s="62"/>
      <c r="Q1190" s="62"/>
      <c r="R1190" s="62"/>
      <c r="S1190" s="62"/>
      <c r="T1190" s="62"/>
      <c r="U1190" s="209"/>
      <c r="V1190" s="209"/>
      <c r="W1190" s="209"/>
      <c r="X1190" s="209"/>
      <c r="Y1190" s="209"/>
      <c r="Z1190" s="209"/>
      <c r="AA1190" s="209"/>
      <c r="AB1190" s="86"/>
      <c r="AC1190" s="86"/>
      <c r="AD1190" s="86"/>
      <c r="AE1190" s="86"/>
      <c r="AF1190" s="86"/>
      <c r="AG1190" s="62"/>
      <c r="AH1190" s="89"/>
      <c r="AI1190" s="89"/>
      <c r="AJ1190" s="89"/>
      <c r="AK1190" s="62"/>
      <c r="AL1190" s="86"/>
      <c r="AM1190" s="91"/>
      <c r="AN1190" s="89"/>
      <c r="AO1190" s="89"/>
      <c r="AP1190" s="89"/>
      <c r="AQ1190" s="89"/>
      <c r="AR1190" s="91"/>
      <c r="AS1190" s="91"/>
      <c r="AT1190" s="94"/>
      <c r="AU1190" s="91"/>
      <c r="AV1190" s="91"/>
      <c r="AW1190" s="123"/>
      <c r="AX1190" s="62"/>
      <c r="AY1190" s="62"/>
      <c r="AZ1190" s="89"/>
      <c r="BA1190" s="89"/>
      <c r="BB1190" s="124"/>
      <c r="BC1190" s="62"/>
      <c r="BD1190" s="62"/>
      <c r="BE1190" s="61"/>
      <c r="BF1190" s="61"/>
      <c r="BG1190" s="46"/>
      <c r="BH1190" s="46"/>
      <c r="BI1190" s="46"/>
      <c r="BJ1190" s="46"/>
      <c r="BK1190" s="46"/>
      <c r="BL1190" s="46"/>
      <c r="CF1190" s="60"/>
      <c r="CI1190" s="91"/>
      <c r="CJ1190" s="47"/>
      <c r="CK1190" s="34"/>
      <c r="CL1190" s="63"/>
      <c r="DV1190" s="64"/>
    </row>
    <row r="1191" spans="2:126" s="135" customFormat="1">
      <c r="B1191" s="75"/>
      <c r="C1191" s="75"/>
      <c r="D1191" s="75"/>
      <c r="E1191" s="75"/>
      <c r="F1191" s="75"/>
      <c r="G1191" s="75"/>
      <c r="J1191" s="200"/>
      <c r="K1191" s="200"/>
      <c r="L1191" s="62"/>
      <c r="M1191" s="62"/>
      <c r="N1191" s="62"/>
      <c r="O1191" s="62"/>
      <c r="P1191" s="62"/>
      <c r="Q1191" s="62"/>
      <c r="R1191" s="62"/>
      <c r="S1191" s="62"/>
      <c r="T1191" s="62"/>
      <c r="U1191" s="209"/>
      <c r="V1191" s="209"/>
      <c r="W1191" s="209"/>
      <c r="X1191" s="209"/>
      <c r="Y1191" s="209"/>
      <c r="Z1191" s="209"/>
      <c r="AA1191" s="209"/>
      <c r="AB1191" s="86"/>
      <c r="AC1191" s="86"/>
      <c r="AD1191" s="86"/>
      <c r="AE1191" s="86"/>
      <c r="AF1191" s="86"/>
      <c r="AG1191" s="62"/>
      <c r="AH1191" s="89"/>
      <c r="AI1191" s="89"/>
      <c r="AJ1191" s="89"/>
      <c r="AK1191" s="62"/>
      <c r="AL1191" s="86"/>
      <c r="AM1191" s="91"/>
      <c r="AN1191" s="89"/>
      <c r="AO1191" s="89"/>
      <c r="AP1191" s="89"/>
      <c r="AQ1191" s="89"/>
      <c r="AR1191" s="91"/>
      <c r="AS1191" s="91"/>
      <c r="AT1191" s="94"/>
      <c r="AU1191" s="91"/>
      <c r="AV1191" s="91"/>
      <c r="AW1191" s="123"/>
      <c r="AX1191" s="62"/>
      <c r="AY1191" s="62"/>
      <c r="AZ1191" s="89"/>
      <c r="BA1191" s="89"/>
      <c r="BB1191" s="124"/>
      <c r="BC1191" s="62"/>
      <c r="BD1191" s="62"/>
      <c r="BE1191" s="61"/>
      <c r="BF1191" s="61"/>
      <c r="BG1191" s="46"/>
      <c r="BH1191" s="46"/>
      <c r="BI1191" s="46"/>
      <c r="BJ1191" s="46"/>
      <c r="BK1191" s="46"/>
      <c r="BL1191" s="46"/>
      <c r="CF1191" s="60"/>
      <c r="CI1191" s="91"/>
      <c r="CJ1191" s="47"/>
      <c r="CK1191" s="34"/>
      <c r="CL1191" s="63"/>
      <c r="DV1191" s="64"/>
    </row>
    <row r="1192" spans="2:126" s="135" customFormat="1">
      <c r="B1192" s="75"/>
      <c r="C1192" s="75"/>
      <c r="D1192" s="75"/>
      <c r="E1192" s="75"/>
      <c r="F1192" s="75"/>
      <c r="G1192" s="75"/>
      <c r="J1192" s="200"/>
      <c r="K1192" s="200"/>
      <c r="L1192" s="62"/>
      <c r="M1192" s="62"/>
      <c r="N1192" s="62"/>
      <c r="O1192" s="62"/>
      <c r="P1192" s="62"/>
      <c r="Q1192" s="62"/>
      <c r="R1192" s="62"/>
      <c r="S1192" s="62"/>
      <c r="T1192" s="62"/>
      <c r="U1192" s="209"/>
      <c r="V1192" s="209"/>
      <c r="W1192" s="209"/>
      <c r="X1192" s="209"/>
      <c r="Y1192" s="209"/>
      <c r="Z1192" s="209"/>
      <c r="AA1192" s="209"/>
      <c r="AB1192" s="86"/>
      <c r="AC1192" s="86"/>
      <c r="AD1192" s="86"/>
      <c r="AE1192" s="86"/>
      <c r="AF1192" s="86"/>
      <c r="AG1192" s="62"/>
      <c r="AH1192" s="89"/>
      <c r="AI1192" s="89"/>
      <c r="AJ1192" s="89"/>
      <c r="AK1192" s="62"/>
      <c r="AL1192" s="86"/>
      <c r="AM1192" s="91"/>
      <c r="AN1192" s="89"/>
      <c r="AO1192" s="89"/>
      <c r="AP1192" s="89"/>
      <c r="AQ1192" s="89"/>
      <c r="AR1192" s="91"/>
      <c r="AS1192" s="91"/>
      <c r="AT1192" s="94"/>
      <c r="AU1192" s="91"/>
      <c r="AV1192" s="91"/>
      <c r="AW1192" s="123"/>
      <c r="AX1192" s="62"/>
      <c r="AY1192" s="62"/>
      <c r="AZ1192" s="89"/>
      <c r="BA1192" s="89"/>
      <c r="BB1192" s="124"/>
      <c r="BC1192" s="62"/>
      <c r="BD1192" s="62"/>
      <c r="BE1192" s="61"/>
      <c r="BF1192" s="61"/>
      <c r="BG1192" s="46"/>
      <c r="BH1192" s="46"/>
      <c r="BI1192" s="46"/>
      <c r="BJ1192" s="46"/>
      <c r="BK1192" s="46"/>
      <c r="BL1192" s="46"/>
      <c r="CF1192" s="60"/>
      <c r="CI1192" s="91"/>
      <c r="CJ1192" s="47"/>
      <c r="CK1192" s="34"/>
      <c r="CL1192" s="63"/>
      <c r="DV1192" s="64"/>
    </row>
    <row r="1193" spans="2:126" s="135" customFormat="1">
      <c r="B1193" s="75"/>
      <c r="C1193" s="75"/>
      <c r="D1193" s="75"/>
      <c r="E1193" s="75"/>
      <c r="F1193" s="75"/>
      <c r="G1193" s="75"/>
      <c r="J1193" s="200"/>
      <c r="K1193" s="200"/>
      <c r="L1193" s="62"/>
      <c r="M1193" s="62"/>
      <c r="N1193" s="62"/>
      <c r="O1193" s="62"/>
      <c r="P1193" s="62"/>
      <c r="Q1193" s="62"/>
      <c r="R1193" s="62"/>
      <c r="S1193" s="62"/>
      <c r="T1193" s="62"/>
      <c r="U1193" s="209"/>
      <c r="V1193" s="209"/>
      <c r="W1193" s="209"/>
      <c r="X1193" s="209"/>
      <c r="Y1193" s="209"/>
      <c r="Z1193" s="209"/>
      <c r="AA1193" s="209"/>
      <c r="AB1193" s="86"/>
      <c r="AC1193" s="86"/>
      <c r="AD1193" s="86"/>
      <c r="AE1193" s="86"/>
      <c r="AF1193" s="86"/>
      <c r="AG1193" s="62"/>
      <c r="AH1193" s="89"/>
      <c r="AI1193" s="89"/>
      <c r="AJ1193" s="89"/>
      <c r="AK1193" s="62"/>
      <c r="AL1193" s="86"/>
      <c r="AM1193" s="91"/>
      <c r="AN1193" s="89"/>
      <c r="AO1193" s="89"/>
      <c r="AP1193" s="89"/>
      <c r="AQ1193" s="89"/>
      <c r="AR1193" s="91"/>
      <c r="AS1193" s="91"/>
      <c r="AT1193" s="94"/>
      <c r="AU1193" s="91"/>
      <c r="AV1193" s="91"/>
      <c r="AW1193" s="123"/>
      <c r="AX1193" s="62"/>
      <c r="AY1193" s="62"/>
      <c r="AZ1193" s="89"/>
      <c r="BA1193" s="89"/>
      <c r="BB1193" s="124"/>
      <c r="BC1193" s="62"/>
      <c r="BD1193" s="62"/>
      <c r="BE1193" s="61"/>
      <c r="BF1193" s="61"/>
      <c r="BG1193" s="46"/>
      <c r="BH1193" s="46"/>
      <c r="BI1193" s="46"/>
      <c r="BJ1193" s="46"/>
      <c r="BK1193" s="46"/>
      <c r="BL1193" s="46"/>
      <c r="CF1193" s="60"/>
      <c r="CI1193" s="91"/>
      <c r="CJ1193" s="47"/>
      <c r="CK1193" s="34"/>
      <c r="CL1193" s="63"/>
      <c r="DV1193" s="64"/>
    </row>
    <row r="1194" spans="2:126" s="135" customFormat="1">
      <c r="B1194" s="75"/>
      <c r="C1194" s="75"/>
      <c r="D1194" s="75"/>
      <c r="E1194" s="75"/>
      <c r="F1194" s="75"/>
      <c r="G1194" s="75"/>
      <c r="J1194" s="200"/>
      <c r="K1194" s="200"/>
      <c r="L1194" s="62"/>
      <c r="M1194" s="62"/>
      <c r="N1194" s="62"/>
      <c r="O1194" s="62"/>
      <c r="P1194" s="62"/>
      <c r="Q1194" s="62"/>
      <c r="R1194" s="62"/>
      <c r="S1194" s="62"/>
      <c r="T1194" s="62"/>
      <c r="U1194" s="209"/>
      <c r="V1194" s="209"/>
      <c r="W1194" s="209"/>
      <c r="X1194" s="209"/>
      <c r="Y1194" s="209"/>
      <c r="Z1194" s="209"/>
      <c r="AA1194" s="209"/>
      <c r="AB1194" s="86"/>
      <c r="AC1194" s="86"/>
      <c r="AD1194" s="86"/>
      <c r="AE1194" s="86"/>
      <c r="AF1194" s="86"/>
      <c r="AG1194" s="62"/>
      <c r="AH1194" s="89"/>
      <c r="AI1194" s="89"/>
      <c r="AJ1194" s="89"/>
      <c r="AK1194" s="62"/>
      <c r="AL1194" s="86"/>
      <c r="AM1194" s="91"/>
      <c r="AN1194" s="89"/>
      <c r="AO1194" s="89"/>
      <c r="AP1194" s="89"/>
      <c r="AQ1194" s="89"/>
      <c r="AR1194" s="91"/>
      <c r="AS1194" s="91"/>
      <c r="AT1194" s="94"/>
      <c r="AU1194" s="91"/>
      <c r="AV1194" s="91"/>
      <c r="AW1194" s="123"/>
      <c r="AX1194" s="62"/>
      <c r="AY1194" s="62"/>
      <c r="AZ1194" s="89"/>
      <c r="BA1194" s="89"/>
      <c r="BB1194" s="124"/>
      <c r="BC1194" s="62"/>
      <c r="BD1194" s="62"/>
      <c r="BE1194" s="61"/>
      <c r="BF1194" s="61"/>
      <c r="BG1194" s="46"/>
      <c r="BH1194" s="46"/>
      <c r="BI1194" s="46"/>
      <c r="BJ1194" s="46"/>
      <c r="BK1194" s="46"/>
      <c r="BL1194" s="46"/>
      <c r="CF1194" s="60"/>
      <c r="CI1194" s="91"/>
      <c r="CJ1194" s="47"/>
      <c r="CK1194" s="34"/>
      <c r="CL1194" s="63"/>
      <c r="DV1194" s="64"/>
    </row>
    <row r="1195" spans="2:126" s="135" customFormat="1">
      <c r="B1195" s="75"/>
      <c r="C1195" s="75"/>
      <c r="D1195" s="75"/>
      <c r="E1195" s="75"/>
      <c r="F1195" s="75"/>
      <c r="G1195" s="75"/>
      <c r="J1195" s="200"/>
      <c r="K1195" s="200"/>
      <c r="L1195" s="62"/>
      <c r="M1195" s="62"/>
      <c r="N1195" s="62"/>
      <c r="O1195" s="62"/>
      <c r="P1195" s="62"/>
      <c r="Q1195" s="62"/>
      <c r="R1195" s="62"/>
      <c r="S1195" s="62"/>
      <c r="T1195" s="62"/>
      <c r="U1195" s="209"/>
      <c r="V1195" s="209"/>
      <c r="W1195" s="209"/>
      <c r="X1195" s="209"/>
      <c r="Y1195" s="209"/>
      <c r="Z1195" s="209"/>
      <c r="AA1195" s="209"/>
      <c r="AB1195" s="86"/>
      <c r="AC1195" s="86"/>
      <c r="AD1195" s="86"/>
      <c r="AE1195" s="86"/>
      <c r="AF1195" s="86"/>
      <c r="AG1195" s="62"/>
      <c r="AH1195" s="89"/>
      <c r="AI1195" s="89"/>
      <c r="AJ1195" s="89"/>
      <c r="AK1195" s="62"/>
      <c r="AL1195" s="86"/>
      <c r="AM1195" s="91"/>
      <c r="AN1195" s="89"/>
      <c r="AO1195" s="89"/>
      <c r="AP1195" s="89"/>
      <c r="AQ1195" s="89"/>
      <c r="AR1195" s="91"/>
      <c r="AS1195" s="91"/>
      <c r="AT1195" s="94"/>
      <c r="AU1195" s="91"/>
      <c r="AV1195" s="91"/>
      <c r="AW1195" s="123"/>
      <c r="AX1195" s="62"/>
      <c r="AY1195" s="62"/>
      <c r="AZ1195" s="89"/>
      <c r="BA1195" s="89"/>
      <c r="BB1195" s="124"/>
      <c r="BC1195" s="62"/>
      <c r="BD1195" s="62"/>
      <c r="BE1195" s="61"/>
      <c r="BF1195" s="61"/>
      <c r="BG1195" s="46"/>
      <c r="BH1195" s="46"/>
      <c r="BI1195" s="46"/>
      <c r="BJ1195" s="46"/>
      <c r="BK1195" s="46"/>
      <c r="BL1195" s="46"/>
      <c r="CF1195" s="60"/>
      <c r="CI1195" s="91"/>
      <c r="CJ1195" s="47"/>
      <c r="CK1195" s="34"/>
      <c r="CL1195" s="63"/>
      <c r="DV1195" s="64"/>
    </row>
    <row r="1196" spans="2:126" s="135" customFormat="1">
      <c r="B1196" s="75"/>
      <c r="C1196" s="75"/>
      <c r="D1196" s="75"/>
      <c r="E1196" s="75"/>
      <c r="F1196" s="75"/>
      <c r="G1196" s="75"/>
      <c r="J1196" s="200"/>
      <c r="K1196" s="200"/>
      <c r="L1196" s="62"/>
      <c r="M1196" s="62"/>
      <c r="N1196" s="62"/>
      <c r="O1196" s="62"/>
      <c r="P1196" s="62"/>
      <c r="Q1196" s="62"/>
      <c r="R1196" s="62"/>
      <c r="S1196" s="62"/>
      <c r="T1196" s="62"/>
      <c r="U1196" s="209"/>
      <c r="V1196" s="209"/>
      <c r="W1196" s="209"/>
      <c r="X1196" s="209"/>
      <c r="Y1196" s="209"/>
      <c r="Z1196" s="209"/>
      <c r="AA1196" s="209"/>
      <c r="AB1196" s="86"/>
      <c r="AC1196" s="86"/>
      <c r="AD1196" s="86"/>
      <c r="AE1196" s="86"/>
      <c r="AF1196" s="86"/>
      <c r="AG1196" s="62"/>
      <c r="AH1196" s="89"/>
      <c r="AI1196" s="89"/>
      <c r="AJ1196" s="89"/>
      <c r="AK1196" s="62"/>
      <c r="AL1196" s="86"/>
      <c r="AM1196" s="91"/>
      <c r="AN1196" s="89"/>
      <c r="AO1196" s="89"/>
      <c r="AP1196" s="89"/>
      <c r="AQ1196" s="89"/>
      <c r="AR1196" s="91"/>
      <c r="AS1196" s="91"/>
      <c r="AT1196" s="94"/>
      <c r="AU1196" s="91"/>
      <c r="AV1196" s="91"/>
      <c r="AW1196" s="123"/>
      <c r="AX1196" s="62"/>
      <c r="AY1196" s="62"/>
      <c r="AZ1196" s="89"/>
      <c r="BA1196" s="89"/>
      <c r="BB1196" s="124"/>
      <c r="BC1196" s="62"/>
      <c r="BD1196" s="62"/>
      <c r="BE1196" s="61"/>
      <c r="BF1196" s="61"/>
      <c r="BG1196" s="46"/>
      <c r="BH1196" s="46"/>
      <c r="BI1196" s="46"/>
      <c r="BJ1196" s="46"/>
      <c r="BK1196" s="46"/>
      <c r="BL1196" s="46"/>
      <c r="CF1196" s="60"/>
      <c r="CI1196" s="91"/>
      <c r="CJ1196" s="47"/>
      <c r="CK1196" s="34"/>
      <c r="CL1196" s="63"/>
      <c r="DV1196" s="64"/>
    </row>
    <row r="1197" spans="2:126" s="135" customFormat="1">
      <c r="B1197" s="75"/>
      <c r="C1197" s="75"/>
      <c r="D1197" s="75"/>
      <c r="E1197" s="75"/>
      <c r="F1197" s="75"/>
      <c r="G1197" s="75"/>
      <c r="J1197" s="200"/>
      <c r="K1197" s="200"/>
      <c r="L1197" s="62"/>
      <c r="M1197" s="62"/>
      <c r="N1197" s="62"/>
      <c r="O1197" s="62"/>
      <c r="P1197" s="62"/>
      <c r="Q1197" s="62"/>
      <c r="R1197" s="62"/>
      <c r="S1197" s="62"/>
      <c r="T1197" s="62"/>
      <c r="U1197" s="209"/>
      <c r="V1197" s="209"/>
      <c r="W1197" s="209"/>
      <c r="X1197" s="209"/>
      <c r="Y1197" s="209"/>
      <c r="Z1197" s="209"/>
      <c r="AA1197" s="209"/>
      <c r="AB1197" s="86"/>
      <c r="AC1197" s="86"/>
      <c r="AD1197" s="86"/>
      <c r="AE1197" s="86"/>
      <c r="AF1197" s="86"/>
      <c r="AG1197" s="62"/>
      <c r="AH1197" s="89"/>
      <c r="AI1197" s="89"/>
      <c r="AJ1197" s="89"/>
      <c r="AK1197" s="62"/>
      <c r="AL1197" s="86"/>
      <c r="AM1197" s="91"/>
      <c r="AN1197" s="89"/>
      <c r="AO1197" s="89"/>
      <c r="AP1197" s="89"/>
      <c r="AQ1197" s="89"/>
      <c r="AR1197" s="91"/>
      <c r="AS1197" s="91"/>
      <c r="AT1197" s="94"/>
      <c r="AU1197" s="91"/>
      <c r="AV1197" s="91"/>
      <c r="AW1197" s="123"/>
      <c r="AX1197" s="62"/>
      <c r="AY1197" s="62"/>
      <c r="AZ1197" s="89"/>
      <c r="BA1197" s="89"/>
      <c r="BB1197" s="124"/>
      <c r="BC1197" s="62"/>
      <c r="BD1197" s="62"/>
      <c r="BE1197" s="61"/>
      <c r="BF1197" s="61"/>
      <c r="BG1197" s="46"/>
      <c r="BH1197" s="46"/>
      <c r="BI1197" s="46"/>
      <c r="BJ1197" s="46"/>
      <c r="BK1197" s="46"/>
      <c r="BL1197" s="46"/>
      <c r="CF1197" s="60"/>
      <c r="CI1197" s="91"/>
      <c r="CJ1197" s="47"/>
      <c r="CK1197" s="34"/>
      <c r="CL1197" s="63"/>
      <c r="DV1197" s="64"/>
    </row>
    <row r="1198" spans="2:126" s="135" customFormat="1">
      <c r="B1198" s="75"/>
      <c r="C1198" s="75"/>
      <c r="D1198" s="75"/>
      <c r="E1198" s="75"/>
      <c r="F1198" s="75"/>
      <c r="G1198" s="75"/>
      <c r="J1198" s="200"/>
      <c r="K1198" s="200"/>
      <c r="L1198" s="62"/>
      <c r="M1198" s="62"/>
      <c r="N1198" s="62"/>
      <c r="O1198" s="62"/>
      <c r="P1198" s="62"/>
      <c r="Q1198" s="62"/>
      <c r="R1198" s="62"/>
      <c r="S1198" s="62"/>
      <c r="T1198" s="62"/>
      <c r="U1198" s="209"/>
      <c r="V1198" s="209"/>
      <c r="W1198" s="209"/>
      <c r="X1198" s="209"/>
      <c r="Y1198" s="209"/>
      <c r="Z1198" s="209"/>
      <c r="AA1198" s="209"/>
      <c r="AB1198" s="86"/>
      <c r="AC1198" s="86"/>
      <c r="AD1198" s="86"/>
      <c r="AE1198" s="86"/>
      <c r="AF1198" s="86"/>
      <c r="AG1198" s="62"/>
      <c r="AH1198" s="89"/>
      <c r="AI1198" s="89"/>
      <c r="AJ1198" s="89"/>
      <c r="AK1198" s="62"/>
      <c r="AL1198" s="86"/>
      <c r="AM1198" s="91"/>
      <c r="AN1198" s="89"/>
      <c r="AO1198" s="89"/>
      <c r="AP1198" s="89"/>
      <c r="AQ1198" s="89"/>
      <c r="AR1198" s="91"/>
      <c r="AS1198" s="91"/>
      <c r="AT1198" s="94"/>
      <c r="AU1198" s="91"/>
      <c r="AV1198" s="91"/>
      <c r="AW1198" s="123"/>
      <c r="AX1198" s="62"/>
      <c r="AY1198" s="62"/>
      <c r="AZ1198" s="89"/>
      <c r="BA1198" s="89"/>
      <c r="BB1198" s="124"/>
      <c r="BC1198" s="62"/>
      <c r="BD1198" s="62"/>
      <c r="BE1198" s="61"/>
      <c r="BF1198" s="61"/>
      <c r="BG1198" s="46"/>
      <c r="BH1198" s="46"/>
      <c r="BI1198" s="46"/>
      <c r="BJ1198" s="46"/>
      <c r="BK1198" s="46"/>
      <c r="BL1198" s="46"/>
      <c r="CF1198" s="60"/>
      <c r="CI1198" s="91"/>
      <c r="CJ1198" s="47"/>
      <c r="CK1198" s="34"/>
      <c r="CL1198" s="63"/>
      <c r="DV1198" s="64"/>
    </row>
    <row r="1199" spans="2:126" s="135" customFormat="1">
      <c r="B1199" s="75"/>
      <c r="C1199" s="75"/>
      <c r="D1199" s="75"/>
      <c r="E1199" s="75"/>
      <c r="F1199" s="75"/>
      <c r="G1199" s="75"/>
      <c r="J1199" s="200"/>
      <c r="K1199" s="200"/>
      <c r="L1199" s="62"/>
      <c r="M1199" s="62"/>
      <c r="N1199" s="62"/>
      <c r="O1199" s="62"/>
      <c r="P1199" s="62"/>
      <c r="Q1199" s="62"/>
      <c r="R1199" s="62"/>
      <c r="S1199" s="62"/>
      <c r="T1199" s="62"/>
      <c r="U1199" s="209"/>
      <c r="V1199" s="209"/>
      <c r="W1199" s="209"/>
      <c r="X1199" s="209"/>
      <c r="Y1199" s="209"/>
      <c r="Z1199" s="209"/>
      <c r="AA1199" s="209"/>
      <c r="AB1199" s="86"/>
      <c r="AC1199" s="86"/>
      <c r="AD1199" s="86"/>
      <c r="AE1199" s="86"/>
      <c r="AF1199" s="86"/>
      <c r="AG1199" s="62"/>
      <c r="AH1199" s="89"/>
      <c r="AI1199" s="89"/>
      <c r="AJ1199" s="89"/>
      <c r="AK1199" s="62"/>
      <c r="AL1199" s="86"/>
      <c r="AM1199" s="91"/>
      <c r="AN1199" s="89"/>
      <c r="AO1199" s="89"/>
      <c r="AP1199" s="89"/>
      <c r="AQ1199" s="89"/>
      <c r="AR1199" s="91"/>
      <c r="AS1199" s="91"/>
      <c r="AT1199" s="94"/>
      <c r="AU1199" s="91"/>
      <c r="AV1199" s="91"/>
      <c r="AW1199" s="123"/>
      <c r="AX1199" s="62"/>
      <c r="AY1199" s="62"/>
      <c r="AZ1199" s="89"/>
      <c r="BA1199" s="89"/>
      <c r="BB1199" s="124"/>
      <c r="BC1199" s="62"/>
      <c r="BD1199" s="62"/>
      <c r="BE1199" s="61"/>
      <c r="BF1199" s="61"/>
      <c r="BG1199" s="46"/>
      <c r="BH1199" s="46"/>
      <c r="BI1199" s="46"/>
      <c r="BJ1199" s="46"/>
      <c r="BK1199" s="46"/>
      <c r="BL1199" s="46"/>
      <c r="CF1199" s="60"/>
      <c r="CI1199" s="91"/>
      <c r="CJ1199" s="47"/>
      <c r="CK1199" s="34"/>
      <c r="CL1199" s="63"/>
      <c r="DV1199" s="64"/>
    </row>
    <row r="1200" spans="2:126" s="135" customFormat="1">
      <c r="B1200" s="75"/>
      <c r="C1200" s="75"/>
      <c r="D1200" s="75"/>
      <c r="E1200" s="75"/>
      <c r="F1200" s="75"/>
      <c r="G1200" s="75"/>
      <c r="J1200" s="200"/>
      <c r="K1200" s="200"/>
      <c r="L1200" s="62"/>
      <c r="M1200" s="62"/>
      <c r="N1200" s="62"/>
      <c r="O1200" s="62"/>
      <c r="P1200" s="62"/>
      <c r="Q1200" s="62"/>
      <c r="R1200" s="62"/>
      <c r="S1200" s="62"/>
      <c r="T1200" s="62"/>
      <c r="U1200" s="209"/>
      <c r="V1200" s="209"/>
      <c r="W1200" s="209"/>
      <c r="X1200" s="209"/>
      <c r="Y1200" s="209"/>
      <c r="Z1200" s="209"/>
      <c r="AA1200" s="209"/>
      <c r="AB1200" s="86"/>
      <c r="AC1200" s="86"/>
      <c r="AD1200" s="86"/>
      <c r="AE1200" s="86"/>
      <c r="AF1200" s="86"/>
      <c r="AG1200" s="62"/>
      <c r="AH1200" s="89"/>
      <c r="AI1200" s="89"/>
      <c r="AJ1200" s="89"/>
      <c r="AK1200" s="62"/>
      <c r="AL1200" s="86"/>
      <c r="AM1200" s="91"/>
      <c r="AN1200" s="89"/>
      <c r="AO1200" s="89"/>
      <c r="AP1200" s="89"/>
      <c r="AQ1200" s="89"/>
      <c r="AR1200" s="91"/>
      <c r="AS1200" s="91"/>
      <c r="AT1200" s="94"/>
      <c r="AU1200" s="91"/>
      <c r="AV1200" s="91"/>
      <c r="AW1200" s="123"/>
      <c r="AX1200" s="62"/>
      <c r="AY1200" s="62"/>
      <c r="AZ1200" s="89"/>
      <c r="BA1200" s="89"/>
      <c r="BB1200" s="124"/>
      <c r="BC1200" s="62"/>
      <c r="BD1200" s="62"/>
      <c r="BE1200" s="61"/>
      <c r="BF1200" s="61"/>
      <c r="BG1200" s="46"/>
      <c r="BH1200" s="46"/>
      <c r="BI1200" s="46"/>
      <c r="BJ1200" s="46"/>
      <c r="BK1200" s="46"/>
      <c r="BL1200" s="46"/>
      <c r="CF1200" s="60"/>
      <c r="CI1200" s="91"/>
      <c r="CJ1200" s="47"/>
      <c r="CK1200" s="34"/>
      <c r="CL1200" s="63"/>
      <c r="DV1200" s="64"/>
    </row>
    <row r="1201" spans="2:126" s="135" customFormat="1">
      <c r="B1201" s="75"/>
      <c r="C1201" s="75"/>
      <c r="D1201" s="75"/>
      <c r="E1201" s="75"/>
      <c r="F1201" s="75"/>
      <c r="G1201" s="75"/>
      <c r="J1201" s="200"/>
      <c r="K1201" s="200"/>
      <c r="L1201" s="62"/>
      <c r="M1201" s="62"/>
      <c r="N1201" s="62"/>
      <c r="O1201" s="62"/>
      <c r="P1201" s="62"/>
      <c r="Q1201" s="62"/>
      <c r="R1201" s="62"/>
      <c r="S1201" s="62"/>
      <c r="T1201" s="62"/>
      <c r="U1201" s="209"/>
      <c r="V1201" s="209"/>
      <c r="W1201" s="209"/>
      <c r="X1201" s="209"/>
      <c r="Y1201" s="209"/>
      <c r="Z1201" s="209"/>
      <c r="AA1201" s="209"/>
      <c r="AB1201" s="86"/>
      <c r="AC1201" s="86"/>
      <c r="AD1201" s="86"/>
      <c r="AE1201" s="86"/>
      <c r="AF1201" s="86"/>
      <c r="AG1201" s="62"/>
      <c r="AH1201" s="89"/>
      <c r="AI1201" s="89"/>
      <c r="AJ1201" s="89"/>
      <c r="AK1201" s="62"/>
      <c r="AL1201" s="86"/>
      <c r="AM1201" s="91"/>
      <c r="AN1201" s="89"/>
      <c r="AO1201" s="89"/>
      <c r="AP1201" s="89"/>
      <c r="AQ1201" s="89"/>
      <c r="AR1201" s="91"/>
      <c r="AS1201" s="91"/>
      <c r="AT1201" s="94"/>
      <c r="AU1201" s="91"/>
      <c r="AV1201" s="91"/>
      <c r="AW1201" s="123"/>
      <c r="AX1201" s="62"/>
      <c r="AY1201" s="62"/>
      <c r="AZ1201" s="89"/>
      <c r="BA1201" s="89"/>
      <c r="BB1201" s="124"/>
      <c r="BC1201" s="62"/>
      <c r="BD1201" s="62"/>
      <c r="BE1201" s="61"/>
      <c r="BF1201" s="61"/>
      <c r="BG1201" s="46"/>
      <c r="BH1201" s="46"/>
      <c r="BI1201" s="46"/>
      <c r="BJ1201" s="46"/>
      <c r="BK1201" s="46"/>
      <c r="BL1201" s="46"/>
      <c r="CF1201" s="60"/>
      <c r="CI1201" s="91"/>
      <c r="CJ1201" s="47"/>
      <c r="CK1201" s="34"/>
      <c r="CL1201" s="63"/>
      <c r="DV1201" s="64"/>
    </row>
    <row r="1202" spans="2:126" s="135" customFormat="1">
      <c r="B1202" s="75"/>
      <c r="C1202" s="75"/>
      <c r="D1202" s="75"/>
      <c r="E1202" s="75"/>
      <c r="F1202" s="75"/>
      <c r="G1202" s="75"/>
      <c r="J1202" s="200"/>
      <c r="K1202" s="200"/>
      <c r="L1202" s="62"/>
      <c r="M1202" s="62"/>
      <c r="N1202" s="62"/>
      <c r="O1202" s="62"/>
      <c r="P1202" s="62"/>
      <c r="Q1202" s="62"/>
      <c r="R1202" s="62"/>
      <c r="S1202" s="62"/>
      <c r="T1202" s="62"/>
      <c r="U1202" s="209"/>
      <c r="V1202" s="209"/>
      <c r="W1202" s="209"/>
      <c r="X1202" s="209"/>
      <c r="Y1202" s="209"/>
      <c r="Z1202" s="209"/>
      <c r="AA1202" s="209"/>
      <c r="AB1202" s="86"/>
      <c r="AC1202" s="86"/>
      <c r="AD1202" s="86"/>
      <c r="AE1202" s="86"/>
      <c r="AF1202" s="86"/>
      <c r="AG1202" s="62"/>
      <c r="AH1202" s="89"/>
      <c r="AI1202" s="89"/>
      <c r="AJ1202" s="89"/>
      <c r="AK1202" s="62"/>
      <c r="AL1202" s="86"/>
      <c r="AM1202" s="91"/>
      <c r="AN1202" s="89"/>
      <c r="AO1202" s="89"/>
      <c r="AP1202" s="89"/>
      <c r="AQ1202" s="89"/>
      <c r="AR1202" s="91"/>
      <c r="AS1202" s="91"/>
      <c r="AT1202" s="94"/>
      <c r="AU1202" s="91"/>
      <c r="AV1202" s="91"/>
      <c r="AW1202" s="123"/>
      <c r="AX1202" s="62"/>
      <c r="AY1202" s="62"/>
      <c r="AZ1202" s="89"/>
      <c r="BA1202" s="89"/>
      <c r="BB1202" s="124"/>
      <c r="BC1202" s="62"/>
      <c r="BD1202" s="62"/>
      <c r="BE1202" s="61"/>
      <c r="BF1202" s="61"/>
      <c r="BG1202" s="46"/>
      <c r="BH1202" s="46"/>
      <c r="BI1202" s="46"/>
      <c r="BJ1202" s="46"/>
      <c r="BK1202" s="46"/>
      <c r="BL1202" s="46"/>
      <c r="CF1202" s="60"/>
      <c r="CI1202" s="91"/>
      <c r="CJ1202" s="47"/>
      <c r="CK1202" s="34"/>
      <c r="CL1202" s="63"/>
      <c r="DV1202" s="64"/>
    </row>
    <row r="1203" spans="2:126" s="135" customFormat="1">
      <c r="B1203" s="75"/>
      <c r="C1203" s="75"/>
      <c r="D1203" s="75"/>
      <c r="E1203" s="75"/>
      <c r="F1203" s="75"/>
      <c r="G1203" s="75"/>
      <c r="J1203" s="200"/>
      <c r="K1203" s="200"/>
      <c r="L1203" s="62"/>
      <c r="M1203" s="62"/>
      <c r="N1203" s="62"/>
      <c r="O1203" s="62"/>
      <c r="P1203" s="62"/>
      <c r="Q1203" s="62"/>
      <c r="R1203" s="62"/>
      <c r="S1203" s="62"/>
      <c r="T1203" s="62"/>
      <c r="U1203" s="209"/>
      <c r="V1203" s="209"/>
      <c r="W1203" s="209"/>
      <c r="X1203" s="209"/>
      <c r="Y1203" s="209"/>
      <c r="Z1203" s="209"/>
      <c r="AA1203" s="209"/>
      <c r="AB1203" s="86"/>
      <c r="AC1203" s="86"/>
      <c r="AD1203" s="86"/>
      <c r="AE1203" s="86"/>
      <c r="AF1203" s="86"/>
      <c r="AG1203" s="62"/>
      <c r="AH1203" s="89"/>
      <c r="AI1203" s="89"/>
      <c r="AJ1203" s="89"/>
      <c r="AK1203" s="62"/>
      <c r="AL1203" s="86"/>
      <c r="AM1203" s="91"/>
      <c r="AN1203" s="89"/>
      <c r="AO1203" s="89"/>
      <c r="AP1203" s="89"/>
      <c r="AQ1203" s="89"/>
      <c r="AR1203" s="91"/>
      <c r="AS1203" s="91"/>
      <c r="AT1203" s="94"/>
      <c r="AU1203" s="91"/>
      <c r="AV1203" s="91"/>
      <c r="AW1203" s="123"/>
      <c r="AX1203" s="62"/>
      <c r="AY1203" s="62"/>
      <c r="AZ1203" s="89"/>
      <c r="BA1203" s="89"/>
      <c r="BB1203" s="124"/>
      <c r="BC1203" s="62"/>
      <c r="BD1203" s="62"/>
      <c r="BE1203" s="61"/>
      <c r="BF1203" s="61"/>
      <c r="BG1203" s="46"/>
      <c r="BH1203" s="46"/>
      <c r="BI1203" s="46"/>
      <c r="BJ1203" s="46"/>
      <c r="BK1203" s="46"/>
      <c r="BL1203" s="46"/>
      <c r="CF1203" s="60"/>
      <c r="CI1203" s="91"/>
      <c r="CJ1203" s="47"/>
      <c r="CK1203" s="34"/>
      <c r="CL1203" s="63"/>
      <c r="DV1203" s="64"/>
    </row>
    <row r="1204" spans="2:126" s="135" customFormat="1">
      <c r="B1204" s="75"/>
      <c r="C1204" s="75"/>
      <c r="D1204" s="75"/>
      <c r="E1204" s="75"/>
      <c r="F1204" s="75"/>
      <c r="G1204" s="75"/>
      <c r="J1204" s="200"/>
      <c r="K1204" s="200"/>
      <c r="L1204" s="62"/>
      <c r="M1204" s="62"/>
      <c r="N1204" s="62"/>
      <c r="O1204" s="62"/>
      <c r="P1204" s="62"/>
      <c r="Q1204" s="62"/>
      <c r="R1204" s="62"/>
      <c r="S1204" s="62"/>
      <c r="T1204" s="62"/>
      <c r="U1204" s="209"/>
      <c r="V1204" s="209"/>
      <c r="W1204" s="209"/>
      <c r="X1204" s="209"/>
      <c r="Y1204" s="209"/>
      <c r="Z1204" s="209"/>
      <c r="AA1204" s="209"/>
      <c r="AB1204" s="86"/>
      <c r="AC1204" s="86"/>
      <c r="AD1204" s="86"/>
      <c r="AE1204" s="86"/>
      <c r="AF1204" s="86"/>
      <c r="AG1204" s="62"/>
      <c r="AH1204" s="89"/>
      <c r="AI1204" s="89"/>
      <c r="AJ1204" s="89"/>
      <c r="AK1204" s="62"/>
      <c r="AL1204" s="86"/>
      <c r="AM1204" s="91"/>
      <c r="AN1204" s="89"/>
      <c r="AO1204" s="89"/>
      <c r="AP1204" s="89"/>
      <c r="AQ1204" s="89"/>
      <c r="AR1204" s="91"/>
      <c r="AS1204" s="91"/>
      <c r="AT1204" s="94"/>
      <c r="AU1204" s="91"/>
      <c r="AV1204" s="91"/>
      <c r="AW1204" s="123"/>
      <c r="AX1204" s="62"/>
      <c r="AY1204" s="62"/>
      <c r="AZ1204" s="89"/>
      <c r="BA1204" s="89"/>
      <c r="BB1204" s="124"/>
      <c r="BC1204" s="62"/>
      <c r="BD1204" s="62"/>
      <c r="BE1204" s="61"/>
      <c r="BF1204" s="61"/>
      <c r="BG1204" s="46"/>
      <c r="BH1204" s="46"/>
      <c r="BI1204" s="46"/>
      <c r="BJ1204" s="46"/>
      <c r="BK1204" s="46"/>
      <c r="BL1204" s="46"/>
      <c r="CF1204" s="60"/>
      <c r="CI1204" s="91"/>
      <c r="CJ1204" s="47"/>
      <c r="CK1204" s="34"/>
      <c r="CL1204" s="63"/>
      <c r="DV1204" s="64"/>
    </row>
    <row r="1205" spans="2:126" s="135" customFormat="1">
      <c r="B1205" s="75"/>
      <c r="C1205" s="75"/>
      <c r="D1205" s="75"/>
      <c r="E1205" s="75"/>
      <c r="F1205" s="75"/>
      <c r="G1205" s="75"/>
      <c r="J1205" s="200"/>
      <c r="K1205" s="200"/>
      <c r="L1205" s="62"/>
      <c r="M1205" s="62"/>
      <c r="N1205" s="62"/>
      <c r="O1205" s="62"/>
      <c r="P1205" s="62"/>
      <c r="Q1205" s="62"/>
      <c r="R1205" s="62"/>
      <c r="S1205" s="62"/>
      <c r="T1205" s="62"/>
      <c r="U1205" s="209"/>
      <c r="V1205" s="209"/>
      <c r="W1205" s="209"/>
      <c r="X1205" s="209"/>
      <c r="Y1205" s="209"/>
      <c r="Z1205" s="209"/>
      <c r="AA1205" s="209"/>
      <c r="AB1205" s="86"/>
      <c r="AC1205" s="86"/>
      <c r="AD1205" s="86"/>
      <c r="AE1205" s="86"/>
      <c r="AF1205" s="86"/>
      <c r="AG1205" s="62"/>
      <c r="AH1205" s="89"/>
      <c r="AI1205" s="89"/>
      <c r="AJ1205" s="89"/>
      <c r="AK1205" s="62"/>
      <c r="AL1205" s="86"/>
      <c r="AM1205" s="91"/>
      <c r="AN1205" s="89"/>
      <c r="AO1205" s="89"/>
      <c r="AP1205" s="89"/>
      <c r="AQ1205" s="89"/>
      <c r="AR1205" s="91"/>
      <c r="AS1205" s="91"/>
      <c r="AT1205" s="94"/>
      <c r="AU1205" s="91"/>
      <c r="AV1205" s="91"/>
      <c r="AW1205" s="123"/>
      <c r="AX1205" s="62"/>
      <c r="AY1205" s="62"/>
      <c r="AZ1205" s="89"/>
      <c r="BA1205" s="89"/>
      <c r="BB1205" s="124"/>
      <c r="BC1205" s="62"/>
      <c r="BD1205" s="62"/>
      <c r="BE1205" s="61"/>
      <c r="BF1205" s="61"/>
      <c r="BG1205" s="46"/>
      <c r="BH1205" s="46"/>
      <c r="BI1205" s="46"/>
      <c r="BJ1205" s="46"/>
      <c r="BK1205" s="46"/>
      <c r="BL1205" s="46"/>
      <c r="CF1205" s="60"/>
      <c r="CI1205" s="91"/>
      <c r="CJ1205" s="47"/>
      <c r="CK1205" s="34"/>
      <c r="CL1205" s="63"/>
      <c r="DV1205" s="64"/>
    </row>
    <row r="1206" spans="2:126" s="135" customFormat="1">
      <c r="B1206" s="75"/>
      <c r="C1206" s="75"/>
      <c r="D1206" s="75"/>
      <c r="E1206" s="75"/>
      <c r="F1206" s="75"/>
      <c r="G1206" s="75"/>
      <c r="J1206" s="200"/>
      <c r="K1206" s="200"/>
      <c r="L1206" s="62"/>
      <c r="M1206" s="62"/>
      <c r="N1206" s="62"/>
      <c r="O1206" s="62"/>
      <c r="P1206" s="62"/>
      <c r="Q1206" s="62"/>
      <c r="R1206" s="62"/>
      <c r="S1206" s="62"/>
      <c r="T1206" s="62"/>
      <c r="U1206" s="209"/>
      <c r="V1206" s="209"/>
      <c r="W1206" s="209"/>
      <c r="X1206" s="209"/>
      <c r="Y1206" s="209"/>
      <c r="Z1206" s="209"/>
      <c r="AA1206" s="209"/>
      <c r="AB1206" s="86"/>
      <c r="AC1206" s="86"/>
      <c r="AD1206" s="86"/>
      <c r="AE1206" s="86"/>
      <c r="AF1206" s="86"/>
      <c r="AG1206" s="62"/>
      <c r="AH1206" s="89"/>
      <c r="AI1206" s="89"/>
      <c r="AJ1206" s="89"/>
      <c r="AK1206" s="62"/>
      <c r="AL1206" s="86"/>
      <c r="AM1206" s="91"/>
      <c r="AN1206" s="89"/>
      <c r="AO1206" s="89"/>
      <c r="AP1206" s="89"/>
      <c r="AQ1206" s="89"/>
      <c r="AR1206" s="91"/>
      <c r="AS1206" s="91"/>
      <c r="AT1206" s="94"/>
      <c r="AU1206" s="91"/>
      <c r="AV1206" s="91"/>
      <c r="AW1206" s="123"/>
      <c r="AX1206" s="62"/>
      <c r="AY1206" s="62"/>
      <c r="AZ1206" s="89"/>
      <c r="BA1206" s="89"/>
      <c r="BB1206" s="124"/>
      <c r="BC1206" s="62"/>
      <c r="BD1206" s="62"/>
      <c r="BE1206" s="61"/>
      <c r="BF1206" s="61"/>
      <c r="BG1206" s="46"/>
      <c r="BH1206" s="46"/>
      <c r="BI1206" s="46"/>
      <c r="BJ1206" s="46"/>
      <c r="BK1206" s="46"/>
      <c r="BL1206" s="46"/>
      <c r="CF1206" s="60"/>
      <c r="CI1206" s="91"/>
      <c r="CJ1206" s="47"/>
      <c r="CK1206" s="34"/>
      <c r="CL1206" s="63"/>
      <c r="DV1206" s="64"/>
    </row>
    <row r="1207" spans="2:126" s="135" customFormat="1">
      <c r="B1207" s="75"/>
      <c r="C1207" s="75"/>
      <c r="D1207" s="75"/>
      <c r="E1207" s="75"/>
      <c r="F1207" s="75"/>
      <c r="G1207" s="75"/>
      <c r="J1207" s="200"/>
      <c r="K1207" s="200"/>
      <c r="L1207" s="62"/>
      <c r="M1207" s="62"/>
      <c r="N1207" s="62"/>
      <c r="O1207" s="62"/>
      <c r="P1207" s="62"/>
      <c r="Q1207" s="62"/>
      <c r="R1207" s="62"/>
      <c r="S1207" s="62"/>
      <c r="T1207" s="62"/>
      <c r="U1207" s="209"/>
      <c r="V1207" s="209"/>
      <c r="W1207" s="209"/>
      <c r="X1207" s="209"/>
      <c r="Y1207" s="209"/>
      <c r="Z1207" s="209"/>
      <c r="AA1207" s="209"/>
      <c r="AB1207" s="86"/>
      <c r="AC1207" s="86"/>
      <c r="AD1207" s="86"/>
      <c r="AE1207" s="86"/>
      <c r="AF1207" s="86"/>
      <c r="AG1207" s="62"/>
      <c r="AH1207" s="89"/>
      <c r="AI1207" s="89"/>
      <c r="AJ1207" s="89"/>
      <c r="AK1207" s="62"/>
      <c r="AL1207" s="86"/>
      <c r="AM1207" s="91"/>
      <c r="AN1207" s="89"/>
      <c r="AO1207" s="89"/>
      <c r="AP1207" s="89"/>
      <c r="AQ1207" s="89"/>
      <c r="AR1207" s="91"/>
      <c r="AS1207" s="91"/>
      <c r="AT1207" s="94"/>
      <c r="AU1207" s="91"/>
      <c r="AV1207" s="91"/>
      <c r="AW1207" s="123"/>
      <c r="AX1207" s="62"/>
      <c r="AY1207" s="62"/>
      <c r="AZ1207" s="89"/>
      <c r="BA1207" s="89"/>
      <c r="BB1207" s="124"/>
      <c r="BC1207" s="62"/>
      <c r="BD1207" s="62"/>
      <c r="BE1207" s="61"/>
      <c r="BF1207" s="61"/>
      <c r="BG1207" s="46"/>
      <c r="BH1207" s="46"/>
      <c r="BI1207" s="46"/>
      <c r="BJ1207" s="46"/>
      <c r="BK1207" s="46"/>
      <c r="BL1207" s="46"/>
      <c r="CF1207" s="60"/>
      <c r="CI1207" s="91"/>
      <c r="CJ1207" s="47"/>
      <c r="CK1207" s="34"/>
      <c r="CL1207" s="63"/>
      <c r="DV1207" s="64"/>
    </row>
    <row r="1208" spans="2:126" s="135" customFormat="1">
      <c r="B1208" s="75"/>
      <c r="C1208" s="75"/>
      <c r="D1208" s="75"/>
      <c r="E1208" s="75"/>
      <c r="F1208" s="75"/>
      <c r="G1208" s="75"/>
      <c r="J1208" s="200"/>
      <c r="K1208" s="200"/>
      <c r="L1208" s="62"/>
      <c r="M1208" s="62"/>
      <c r="N1208" s="62"/>
      <c r="O1208" s="62"/>
      <c r="P1208" s="62"/>
      <c r="Q1208" s="62"/>
      <c r="R1208" s="62"/>
      <c r="S1208" s="62"/>
      <c r="T1208" s="62"/>
      <c r="U1208" s="209"/>
      <c r="V1208" s="209"/>
      <c r="W1208" s="209"/>
      <c r="X1208" s="209"/>
      <c r="Y1208" s="209"/>
      <c r="Z1208" s="209"/>
      <c r="AA1208" s="209"/>
      <c r="AB1208" s="86"/>
      <c r="AC1208" s="86"/>
      <c r="AD1208" s="86"/>
      <c r="AE1208" s="86"/>
      <c r="AF1208" s="86"/>
      <c r="AG1208" s="62"/>
      <c r="AH1208" s="89"/>
      <c r="AI1208" s="89"/>
      <c r="AJ1208" s="89"/>
      <c r="AK1208" s="62"/>
      <c r="AL1208" s="86"/>
      <c r="AM1208" s="91"/>
      <c r="AN1208" s="89"/>
      <c r="AO1208" s="89"/>
      <c r="AP1208" s="89"/>
      <c r="AQ1208" s="89"/>
      <c r="AR1208" s="91"/>
      <c r="AS1208" s="91"/>
      <c r="AT1208" s="94"/>
      <c r="AU1208" s="91"/>
      <c r="AV1208" s="91"/>
      <c r="AW1208" s="123"/>
      <c r="AX1208" s="62"/>
      <c r="AY1208" s="62"/>
      <c r="AZ1208" s="89"/>
      <c r="BA1208" s="89"/>
      <c r="BB1208" s="124"/>
      <c r="BC1208" s="62"/>
      <c r="BD1208" s="62"/>
      <c r="BE1208" s="61"/>
      <c r="BF1208" s="61"/>
      <c r="BG1208" s="46"/>
      <c r="BH1208" s="46"/>
      <c r="BI1208" s="46"/>
      <c r="BJ1208" s="46"/>
      <c r="BK1208" s="46"/>
      <c r="BL1208" s="46"/>
      <c r="CF1208" s="60"/>
      <c r="CI1208" s="91"/>
      <c r="CJ1208" s="47"/>
      <c r="CK1208" s="34"/>
      <c r="CL1208" s="63"/>
      <c r="DV1208" s="64"/>
    </row>
    <row r="1209" spans="2:126" s="135" customFormat="1">
      <c r="B1209" s="75"/>
      <c r="C1209" s="75"/>
      <c r="D1209" s="75"/>
      <c r="E1209" s="75"/>
      <c r="F1209" s="75"/>
      <c r="G1209" s="75"/>
      <c r="J1209" s="200"/>
      <c r="K1209" s="200"/>
      <c r="L1209" s="62"/>
      <c r="M1209" s="62"/>
      <c r="N1209" s="62"/>
      <c r="O1209" s="62"/>
      <c r="P1209" s="62"/>
      <c r="Q1209" s="62"/>
      <c r="R1209" s="62"/>
      <c r="S1209" s="62"/>
      <c r="T1209" s="62"/>
      <c r="U1209" s="209"/>
      <c r="V1209" s="209"/>
      <c r="W1209" s="209"/>
      <c r="X1209" s="209"/>
      <c r="Y1209" s="209"/>
      <c r="Z1209" s="209"/>
      <c r="AA1209" s="209"/>
      <c r="AB1209" s="86"/>
      <c r="AC1209" s="86"/>
      <c r="AD1209" s="86"/>
      <c r="AE1209" s="86"/>
      <c r="AF1209" s="86"/>
      <c r="AG1209" s="62"/>
      <c r="AH1209" s="89"/>
      <c r="AI1209" s="89"/>
      <c r="AJ1209" s="89"/>
      <c r="AK1209" s="62"/>
      <c r="AL1209" s="86"/>
      <c r="AM1209" s="91"/>
      <c r="AN1209" s="89"/>
      <c r="AO1209" s="89"/>
      <c r="AP1209" s="89"/>
      <c r="AQ1209" s="89"/>
      <c r="AR1209" s="91"/>
      <c r="AS1209" s="91"/>
      <c r="AT1209" s="94"/>
      <c r="AU1209" s="91"/>
      <c r="AV1209" s="91"/>
      <c r="AW1209" s="123"/>
      <c r="AX1209" s="62"/>
      <c r="AY1209" s="62"/>
      <c r="AZ1209" s="89"/>
      <c r="BA1209" s="89"/>
      <c r="BB1209" s="124"/>
      <c r="BC1209" s="62"/>
      <c r="BD1209" s="62"/>
      <c r="BE1209" s="61"/>
      <c r="BF1209" s="61"/>
      <c r="BG1209" s="46"/>
      <c r="BH1209" s="46"/>
      <c r="BI1209" s="46"/>
      <c r="BJ1209" s="46"/>
      <c r="BK1209" s="46"/>
      <c r="BL1209" s="46"/>
      <c r="CF1209" s="60"/>
      <c r="CI1209" s="91"/>
      <c r="CJ1209" s="47"/>
      <c r="CK1209" s="34"/>
      <c r="CL1209" s="63"/>
      <c r="DV1209" s="64"/>
    </row>
    <row r="1210" spans="2:126" s="135" customFormat="1">
      <c r="B1210" s="75"/>
      <c r="C1210" s="75"/>
      <c r="D1210" s="75"/>
      <c r="E1210" s="75"/>
      <c r="F1210" s="75"/>
      <c r="G1210" s="75"/>
      <c r="J1210" s="200"/>
      <c r="K1210" s="200"/>
      <c r="L1210" s="62"/>
      <c r="M1210" s="62"/>
      <c r="N1210" s="62"/>
      <c r="O1210" s="62"/>
      <c r="P1210" s="62"/>
      <c r="Q1210" s="62"/>
      <c r="R1210" s="62"/>
      <c r="S1210" s="62"/>
      <c r="T1210" s="62"/>
      <c r="U1210" s="209"/>
      <c r="V1210" s="209"/>
      <c r="W1210" s="209"/>
      <c r="X1210" s="209"/>
      <c r="Y1210" s="209"/>
      <c r="Z1210" s="209"/>
      <c r="AA1210" s="209"/>
      <c r="AB1210" s="86"/>
      <c r="AC1210" s="86"/>
      <c r="AD1210" s="86"/>
      <c r="AE1210" s="86"/>
      <c r="AF1210" s="86"/>
      <c r="AG1210" s="62"/>
      <c r="AH1210" s="89"/>
      <c r="AI1210" s="89"/>
      <c r="AJ1210" s="89"/>
      <c r="AK1210" s="62"/>
      <c r="AL1210" s="86"/>
      <c r="AM1210" s="91"/>
      <c r="AN1210" s="89"/>
      <c r="AO1210" s="89"/>
      <c r="AP1210" s="89"/>
      <c r="AQ1210" s="89"/>
      <c r="AR1210" s="91"/>
      <c r="AS1210" s="91"/>
      <c r="AT1210" s="94"/>
      <c r="AU1210" s="91"/>
      <c r="AV1210" s="91"/>
      <c r="AW1210" s="123"/>
      <c r="AX1210" s="62"/>
      <c r="AY1210" s="62"/>
      <c r="AZ1210" s="89"/>
      <c r="BA1210" s="89"/>
      <c r="BB1210" s="124"/>
      <c r="BC1210" s="62"/>
      <c r="BD1210" s="62"/>
      <c r="BE1210" s="61"/>
      <c r="BF1210" s="61"/>
      <c r="BG1210" s="46"/>
      <c r="BH1210" s="46"/>
      <c r="BI1210" s="46"/>
      <c r="BJ1210" s="46"/>
      <c r="BK1210" s="46"/>
      <c r="BL1210" s="46"/>
      <c r="CF1210" s="60"/>
      <c r="CI1210" s="91"/>
      <c r="CJ1210" s="47"/>
      <c r="CK1210" s="34"/>
      <c r="CL1210" s="63"/>
      <c r="DV1210" s="64"/>
    </row>
    <row r="1211" spans="2:126" s="135" customFormat="1">
      <c r="B1211" s="75"/>
      <c r="C1211" s="75"/>
      <c r="D1211" s="75"/>
      <c r="E1211" s="75"/>
      <c r="F1211" s="75"/>
      <c r="G1211" s="75"/>
      <c r="J1211" s="200"/>
      <c r="K1211" s="200"/>
      <c r="L1211" s="62"/>
      <c r="M1211" s="62"/>
      <c r="N1211" s="62"/>
      <c r="O1211" s="62"/>
      <c r="P1211" s="62"/>
      <c r="Q1211" s="62"/>
      <c r="R1211" s="62"/>
      <c r="S1211" s="62"/>
      <c r="T1211" s="62"/>
      <c r="U1211" s="209"/>
      <c r="V1211" s="209"/>
      <c r="W1211" s="209"/>
      <c r="X1211" s="209"/>
      <c r="Y1211" s="209"/>
      <c r="Z1211" s="209"/>
      <c r="AA1211" s="209"/>
      <c r="AB1211" s="86"/>
      <c r="AC1211" s="86"/>
      <c r="AD1211" s="86"/>
      <c r="AE1211" s="86"/>
      <c r="AF1211" s="86"/>
      <c r="AG1211" s="62"/>
      <c r="AH1211" s="89"/>
      <c r="AI1211" s="89"/>
      <c r="AJ1211" s="89"/>
      <c r="AK1211" s="62"/>
      <c r="AL1211" s="86"/>
      <c r="AM1211" s="91"/>
      <c r="AN1211" s="89"/>
      <c r="AO1211" s="89"/>
      <c r="AP1211" s="89"/>
      <c r="AQ1211" s="89"/>
      <c r="AR1211" s="91"/>
      <c r="AS1211" s="91"/>
      <c r="AT1211" s="94"/>
      <c r="AU1211" s="91"/>
      <c r="AV1211" s="91"/>
      <c r="AW1211" s="123"/>
      <c r="AX1211" s="62"/>
      <c r="AY1211" s="62"/>
      <c r="AZ1211" s="89"/>
      <c r="BA1211" s="89"/>
      <c r="BB1211" s="124"/>
      <c r="BC1211" s="62"/>
      <c r="BD1211" s="62"/>
      <c r="BE1211" s="61"/>
      <c r="BF1211" s="61"/>
      <c r="BG1211" s="46"/>
      <c r="BH1211" s="46"/>
      <c r="BI1211" s="46"/>
      <c r="BJ1211" s="46"/>
      <c r="BK1211" s="46"/>
      <c r="BL1211" s="46"/>
      <c r="CF1211" s="60"/>
      <c r="CI1211" s="91"/>
      <c r="CJ1211" s="47"/>
      <c r="CK1211" s="34"/>
      <c r="CL1211" s="63"/>
      <c r="DV1211" s="64"/>
    </row>
    <row r="1212" spans="2:126" s="135" customFormat="1">
      <c r="B1212" s="75"/>
      <c r="C1212" s="75"/>
      <c r="D1212" s="75"/>
      <c r="E1212" s="75"/>
      <c r="F1212" s="75"/>
      <c r="G1212" s="75"/>
      <c r="J1212" s="200"/>
      <c r="K1212" s="200"/>
      <c r="L1212" s="62"/>
      <c r="M1212" s="62"/>
      <c r="N1212" s="62"/>
      <c r="O1212" s="62"/>
      <c r="P1212" s="62"/>
      <c r="Q1212" s="62"/>
      <c r="R1212" s="62"/>
      <c r="S1212" s="62"/>
      <c r="T1212" s="62"/>
      <c r="U1212" s="209"/>
      <c r="V1212" s="209"/>
      <c r="W1212" s="209"/>
      <c r="X1212" s="209"/>
      <c r="Y1212" s="209"/>
      <c r="Z1212" s="209"/>
      <c r="AA1212" s="209"/>
      <c r="AB1212" s="86"/>
      <c r="AC1212" s="86"/>
      <c r="AD1212" s="86"/>
      <c r="AE1212" s="86"/>
      <c r="AF1212" s="86"/>
      <c r="AG1212" s="62"/>
      <c r="AH1212" s="89"/>
      <c r="AI1212" s="89"/>
      <c r="AJ1212" s="89"/>
      <c r="AK1212" s="62"/>
      <c r="AL1212" s="86"/>
      <c r="AM1212" s="91"/>
      <c r="AN1212" s="89"/>
      <c r="AO1212" s="89"/>
      <c r="AP1212" s="89"/>
      <c r="AQ1212" s="89"/>
      <c r="AR1212" s="91"/>
      <c r="AS1212" s="91"/>
      <c r="AT1212" s="94"/>
      <c r="AU1212" s="91"/>
      <c r="AV1212" s="91"/>
      <c r="AW1212" s="123"/>
      <c r="AX1212" s="62"/>
      <c r="AY1212" s="62"/>
      <c r="AZ1212" s="89"/>
      <c r="BA1212" s="89"/>
      <c r="BB1212" s="124"/>
      <c r="BC1212" s="62"/>
      <c r="BD1212" s="62"/>
      <c r="BE1212" s="61"/>
      <c r="BF1212" s="61"/>
      <c r="BG1212" s="46"/>
      <c r="BH1212" s="46"/>
      <c r="BI1212" s="46"/>
      <c r="BJ1212" s="46"/>
      <c r="BK1212" s="46"/>
      <c r="BL1212" s="46"/>
      <c r="CF1212" s="60"/>
      <c r="CI1212" s="91"/>
      <c r="CJ1212" s="47"/>
      <c r="CK1212" s="34"/>
      <c r="CL1212" s="63"/>
      <c r="DV1212" s="64"/>
    </row>
    <row r="1213" spans="2:126" s="135" customFormat="1">
      <c r="B1213" s="75"/>
      <c r="C1213" s="75"/>
      <c r="D1213" s="75"/>
      <c r="E1213" s="75"/>
      <c r="F1213" s="75"/>
      <c r="G1213" s="75"/>
      <c r="J1213" s="200"/>
      <c r="K1213" s="200"/>
      <c r="L1213" s="62"/>
      <c r="M1213" s="62"/>
      <c r="N1213" s="62"/>
      <c r="O1213" s="62"/>
      <c r="P1213" s="62"/>
      <c r="Q1213" s="62"/>
      <c r="R1213" s="62"/>
      <c r="S1213" s="62"/>
      <c r="T1213" s="62"/>
      <c r="U1213" s="209"/>
      <c r="V1213" s="209"/>
      <c r="W1213" s="209"/>
      <c r="X1213" s="209"/>
      <c r="Y1213" s="209"/>
      <c r="Z1213" s="209"/>
      <c r="AA1213" s="209"/>
      <c r="AB1213" s="86"/>
      <c r="AC1213" s="86"/>
      <c r="AD1213" s="86"/>
      <c r="AE1213" s="86"/>
      <c r="AF1213" s="86"/>
      <c r="AG1213" s="62"/>
      <c r="AH1213" s="89"/>
      <c r="AI1213" s="89"/>
      <c r="AJ1213" s="89"/>
      <c r="AK1213" s="62"/>
      <c r="AL1213" s="86"/>
      <c r="AM1213" s="91"/>
      <c r="AN1213" s="89"/>
      <c r="AO1213" s="89"/>
      <c r="AP1213" s="89"/>
      <c r="AQ1213" s="89"/>
      <c r="AR1213" s="91"/>
      <c r="AS1213" s="91"/>
      <c r="AT1213" s="94"/>
      <c r="AU1213" s="91"/>
      <c r="AV1213" s="91"/>
      <c r="AW1213" s="123"/>
      <c r="AX1213" s="62"/>
      <c r="AY1213" s="62"/>
      <c r="AZ1213" s="89"/>
      <c r="BA1213" s="89"/>
      <c r="BB1213" s="124"/>
      <c r="BC1213" s="62"/>
      <c r="BD1213" s="62"/>
      <c r="BE1213" s="61"/>
      <c r="BF1213" s="61"/>
      <c r="BG1213" s="46"/>
      <c r="BH1213" s="46"/>
      <c r="BI1213" s="46"/>
      <c r="BJ1213" s="46"/>
      <c r="BK1213" s="46"/>
      <c r="BL1213" s="46"/>
      <c r="CF1213" s="60"/>
      <c r="CI1213" s="91"/>
      <c r="CJ1213" s="47"/>
      <c r="CK1213" s="34"/>
      <c r="CL1213" s="63"/>
      <c r="DV1213" s="64"/>
    </row>
    <row r="1214" spans="2:126" s="135" customFormat="1">
      <c r="B1214" s="75"/>
      <c r="C1214" s="75"/>
      <c r="D1214" s="75"/>
      <c r="E1214" s="75"/>
      <c r="F1214" s="75"/>
      <c r="G1214" s="75"/>
      <c r="J1214" s="200"/>
      <c r="K1214" s="200"/>
      <c r="L1214" s="62"/>
      <c r="M1214" s="62"/>
      <c r="N1214" s="62"/>
      <c r="O1214" s="62"/>
      <c r="P1214" s="62"/>
      <c r="Q1214" s="62"/>
      <c r="R1214" s="62"/>
      <c r="S1214" s="62"/>
      <c r="T1214" s="62"/>
      <c r="U1214" s="209"/>
      <c r="V1214" s="209"/>
      <c r="W1214" s="209"/>
      <c r="X1214" s="209"/>
      <c r="Y1214" s="209"/>
      <c r="Z1214" s="209"/>
      <c r="AA1214" s="209"/>
      <c r="AB1214" s="86"/>
      <c r="AC1214" s="86"/>
      <c r="AD1214" s="86"/>
      <c r="AE1214" s="86"/>
      <c r="AF1214" s="86"/>
      <c r="AG1214" s="62"/>
      <c r="AH1214" s="89"/>
      <c r="AI1214" s="89"/>
      <c r="AJ1214" s="89"/>
      <c r="AK1214" s="62"/>
      <c r="AL1214" s="86"/>
      <c r="AM1214" s="91"/>
      <c r="AN1214" s="89"/>
      <c r="AO1214" s="89"/>
      <c r="AP1214" s="89"/>
      <c r="AQ1214" s="89"/>
      <c r="AR1214" s="91"/>
      <c r="AS1214" s="91"/>
      <c r="AT1214" s="94"/>
      <c r="AU1214" s="91"/>
      <c r="AV1214" s="91"/>
      <c r="AW1214" s="123"/>
      <c r="AX1214" s="62"/>
      <c r="AY1214" s="62"/>
      <c r="AZ1214" s="89"/>
      <c r="BA1214" s="89"/>
      <c r="BB1214" s="124"/>
      <c r="BC1214" s="62"/>
      <c r="BD1214" s="62"/>
      <c r="BE1214" s="61"/>
      <c r="BF1214" s="61"/>
      <c r="BG1214" s="46"/>
      <c r="BH1214" s="46"/>
      <c r="BI1214" s="46"/>
      <c r="BJ1214" s="46"/>
      <c r="BK1214" s="46"/>
      <c r="BL1214" s="46"/>
      <c r="CF1214" s="60"/>
      <c r="CI1214" s="91"/>
      <c r="CJ1214" s="47"/>
      <c r="CK1214" s="34"/>
      <c r="CL1214" s="63"/>
      <c r="DV1214" s="64"/>
    </row>
    <row r="1215" spans="2:126" s="135" customFormat="1">
      <c r="B1215" s="75"/>
      <c r="C1215" s="75"/>
      <c r="D1215" s="75"/>
      <c r="E1215" s="75"/>
      <c r="F1215" s="75"/>
      <c r="G1215" s="75"/>
      <c r="J1215" s="200"/>
      <c r="K1215" s="200"/>
      <c r="L1215" s="62"/>
      <c r="M1215" s="62"/>
      <c r="N1215" s="62"/>
      <c r="O1215" s="62"/>
      <c r="P1215" s="62"/>
      <c r="Q1215" s="62"/>
      <c r="R1215" s="62"/>
      <c r="S1215" s="62"/>
      <c r="T1215" s="62"/>
      <c r="U1215" s="209"/>
      <c r="V1215" s="209"/>
      <c r="W1215" s="209"/>
      <c r="X1215" s="209"/>
      <c r="Y1215" s="209"/>
      <c r="Z1215" s="209"/>
      <c r="AA1215" s="209"/>
      <c r="AB1215" s="86"/>
      <c r="AC1215" s="86"/>
      <c r="AD1215" s="86"/>
      <c r="AE1215" s="86"/>
      <c r="AF1215" s="86"/>
      <c r="AG1215" s="62"/>
      <c r="AH1215" s="89"/>
      <c r="AI1215" s="89"/>
      <c r="AJ1215" s="89"/>
      <c r="AK1215" s="62"/>
      <c r="AL1215" s="86"/>
      <c r="AM1215" s="91"/>
      <c r="AN1215" s="89"/>
      <c r="AO1215" s="89"/>
      <c r="AP1215" s="89"/>
      <c r="AQ1215" s="89"/>
      <c r="AR1215" s="91"/>
      <c r="AS1215" s="91"/>
      <c r="AT1215" s="94"/>
      <c r="AU1215" s="91"/>
      <c r="AV1215" s="91"/>
      <c r="AW1215" s="123"/>
      <c r="AX1215" s="62"/>
      <c r="AY1215" s="62"/>
      <c r="AZ1215" s="89"/>
      <c r="BA1215" s="89"/>
      <c r="BB1215" s="124"/>
      <c r="BC1215" s="62"/>
      <c r="BD1215" s="62"/>
      <c r="BE1215" s="61"/>
      <c r="BF1215" s="61"/>
      <c r="BG1215" s="46"/>
      <c r="BH1215" s="46"/>
      <c r="BI1215" s="46"/>
      <c r="BJ1215" s="46"/>
      <c r="BK1215" s="46"/>
      <c r="BL1215" s="46"/>
      <c r="CF1215" s="60"/>
      <c r="CI1215" s="91"/>
      <c r="CJ1215" s="47"/>
      <c r="CK1215" s="34"/>
      <c r="CL1215" s="63"/>
      <c r="DV1215" s="64"/>
    </row>
    <row r="1216" spans="2:126" s="135" customFormat="1">
      <c r="B1216" s="75"/>
      <c r="C1216" s="75"/>
      <c r="D1216" s="75"/>
      <c r="E1216" s="75"/>
      <c r="F1216" s="75"/>
      <c r="G1216" s="75"/>
      <c r="J1216" s="200"/>
      <c r="K1216" s="200"/>
      <c r="L1216" s="62"/>
      <c r="M1216" s="62"/>
      <c r="N1216" s="62"/>
      <c r="O1216" s="62"/>
      <c r="P1216" s="62"/>
      <c r="Q1216" s="62"/>
      <c r="R1216" s="62"/>
      <c r="S1216" s="62"/>
      <c r="T1216" s="62"/>
      <c r="U1216" s="209"/>
      <c r="V1216" s="209"/>
      <c r="W1216" s="209"/>
      <c r="X1216" s="209"/>
      <c r="Y1216" s="209"/>
      <c r="Z1216" s="209"/>
      <c r="AA1216" s="209"/>
      <c r="AB1216" s="86"/>
      <c r="AC1216" s="86"/>
      <c r="AD1216" s="86"/>
      <c r="AE1216" s="86"/>
      <c r="AF1216" s="86"/>
      <c r="AG1216" s="62"/>
      <c r="AH1216" s="89"/>
      <c r="AI1216" s="89"/>
      <c r="AJ1216" s="89"/>
      <c r="AK1216" s="62"/>
      <c r="AL1216" s="86"/>
      <c r="AM1216" s="91"/>
      <c r="AN1216" s="89"/>
      <c r="AO1216" s="89"/>
      <c r="AP1216" s="89"/>
      <c r="AQ1216" s="89"/>
      <c r="AR1216" s="91"/>
      <c r="AS1216" s="91"/>
      <c r="AT1216" s="94"/>
      <c r="AU1216" s="91"/>
      <c r="AV1216" s="91"/>
      <c r="AW1216" s="123"/>
      <c r="AX1216" s="62"/>
      <c r="AY1216" s="62"/>
      <c r="AZ1216" s="89"/>
      <c r="BA1216" s="89"/>
      <c r="BB1216" s="124"/>
      <c r="BC1216" s="62"/>
      <c r="BD1216" s="62"/>
      <c r="BE1216" s="61"/>
      <c r="BF1216" s="61"/>
      <c r="BG1216" s="46"/>
      <c r="BH1216" s="46"/>
      <c r="BI1216" s="46"/>
      <c r="BJ1216" s="46"/>
      <c r="BK1216" s="46"/>
      <c r="BL1216" s="46"/>
      <c r="CF1216" s="60"/>
      <c r="CI1216" s="91"/>
      <c r="CJ1216" s="47"/>
      <c r="CK1216" s="34"/>
      <c r="CL1216" s="63"/>
      <c r="DV1216" s="64"/>
    </row>
    <row r="1217" spans="2:126" s="135" customFormat="1">
      <c r="B1217" s="75"/>
      <c r="C1217" s="75"/>
      <c r="D1217" s="75"/>
      <c r="E1217" s="75"/>
      <c r="F1217" s="75"/>
      <c r="G1217" s="75"/>
      <c r="J1217" s="200"/>
      <c r="K1217" s="200"/>
      <c r="L1217" s="62"/>
      <c r="M1217" s="62"/>
      <c r="N1217" s="62"/>
      <c r="O1217" s="62"/>
      <c r="P1217" s="62"/>
      <c r="Q1217" s="62"/>
      <c r="R1217" s="62"/>
      <c r="S1217" s="62"/>
      <c r="T1217" s="62"/>
      <c r="U1217" s="209"/>
      <c r="V1217" s="209"/>
      <c r="W1217" s="209"/>
      <c r="X1217" s="209"/>
      <c r="Y1217" s="209"/>
      <c r="Z1217" s="209"/>
      <c r="AA1217" s="209"/>
      <c r="AB1217" s="86"/>
      <c r="AC1217" s="86"/>
      <c r="AD1217" s="86"/>
      <c r="AE1217" s="86"/>
      <c r="AF1217" s="86"/>
      <c r="AG1217" s="62"/>
      <c r="AH1217" s="89"/>
      <c r="AI1217" s="89"/>
      <c r="AJ1217" s="89"/>
      <c r="AK1217" s="62"/>
      <c r="AL1217" s="86"/>
      <c r="AM1217" s="91"/>
      <c r="AN1217" s="89"/>
      <c r="AO1217" s="89"/>
      <c r="AP1217" s="89"/>
      <c r="AQ1217" s="89"/>
      <c r="AR1217" s="91"/>
      <c r="AS1217" s="91"/>
      <c r="AT1217" s="94"/>
      <c r="AU1217" s="91"/>
      <c r="AV1217" s="91"/>
      <c r="AW1217" s="123"/>
      <c r="AX1217" s="62"/>
      <c r="AY1217" s="62"/>
      <c r="AZ1217" s="89"/>
      <c r="BA1217" s="89"/>
      <c r="BB1217" s="124"/>
      <c r="BC1217" s="62"/>
      <c r="BD1217" s="62"/>
      <c r="BE1217" s="61"/>
      <c r="BF1217" s="61"/>
      <c r="BG1217" s="46"/>
      <c r="BH1217" s="46"/>
      <c r="BI1217" s="46"/>
      <c r="BJ1217" s="46"/>
      <c r="BK1217" s="46"/>
      <c r="BL1217" s="46"/>
      <c r="CF1217" s="60"/>
      <c r="CI1217" s="91"/>
      <c r="CJ1217" s="47"/>
      <c r="CK1217" s="34"/>
      <c r="CL1217" s="63"/>
      <c r="DV1217" s="64"/>
    </row>
    <row r="1218" spans="2:126" s="135" customFormat="1">
      <c r="B1218" s="75"/>
      <c r="C1218" s="75"/>
      <c r="D1218" s="75"/>
      <c r="E1218" s="75"/>
      <c r="F1218" s="75"/>
      <c r="G1218" s="75"/>
      <c r="J1218" s="200"/>
      <c r="K1218" s="200"/>
      <c r="L1218" s="62"/>
      <c r="M1218" s="62"/>
      <c r="N1218" s="62"/>
      <c r="O1218" s="62"/>
      <c r="P1218" s="62"/>
      <c r="Q1218" s="62"/>
      <c r="R1218" s="62"/>
      <c r="S1218" s="62"/>
      <c r="T1218" s="62"/>
      <c r="U1218" s="209"/>
      <c r="V1218" s="209"/>
      <c r="W1218" s="209"/>
      <c r="X1218" s="209"/>
      <c r="Y1218" s="209"/>
      <c r="Z1218" s="209"/>
      <c r="AA1218" s="209"/>
      <c r="AB1218" s="86"/>
      <c r="AC1218" s="86"/>
      <c r="AD1218" s="86"/>
      <c r="AE1218" s="86"/>
      <c r="AF1218" s="86"/>
      <c r="AG1218" s="62"/>
      <c r="AH1218" s="89"/>
      <c r="AI1218" s="89"/>
      <c r="AJ1218" s="89"/>
      <c r="AK1218" s="62"/>
      <c r="AL1218" s="86"/>
      <c r="AM1218" s="91"/>
      <c r="AN1218" s="89"/>
      <c r="AO1218" s="89"/>
      <c r="AP1218" s="89"/>
      <c r="AQ1218" s="89"/>
      <c r="AR1218" s="91"/>
      <c r="AS1218" s="91"/>
      <c r="AT1218" s="94"/>
      <c r="AU1218" s="91"/>
      <c r="AV1218" s="91"/>
      <c r="AW1218" s="123"/>
      <c r="AX1218" s="62"/>
      <c r="AY1218" s="62"/>
      <c r="AZ1218" s="89"/>
      <c r="BA1218" s="89"/>
      <c r="BB1218" s="124"/>
      <c r="BC1218" s="62"/>
      <c r="BD1218" s="62"/>
      <c r="BE1218" s="61"/>
      <c r="BF1218" s="61"/>
      <c r="BG1218" s="46"/>
      <c r="BH1218" s="46"/>
      <c r="BI1218" s="46"/>
      <c r="BJ1218" s="46"/>
      <c r="BK1218" s="46"/>
      <c r="BL1218" s="46"/>
      <c r="CF1218" s="60"/>
      <c r="CI1218" s="91"/>
      <c r="CJ1218" s="47"/>
      <c r="CK1218" s="34"/>
      <c r="CL1218" s="63"/>
      <c r="DV1218" s="64"/>
    </row>
    <row r="1219" spans="2:126" s="135" customFormat="1">
      <c r="J1219" s="200"/>
      <c r="K1219" s="200"/>
      <c r="L1219" s="62"/>
      <c r="M1219" s="62"/>
      <c r="N1219" s="62"/>
      <c r="O1219" s="62"/>
      <c r="P1219" s="62"/>
      <c r="Q1219" s="62"/>
      <c r="R1219" s="62"/>
      <c r="S1219" s="62"/>
      <c r="T1219" s="62"/>
      <c r="U1219" s="209"/>
      <c r="V1219" s="209"/>
      <c r="W1219" s="209"/>
      <c r="X1219" s="209"/>
      <c r="Y1219" s="209"/>
      <c r="Z1219" s="209"/>
      <c r="AA1219" s="209"/>
      <c r="AB1219" s="86"/>
      <c r="AC1219" s="86"/>
      <c r="AD1219" s="86"/>
      <c r="AE1219" s="86"/>
      <c r="AF1219" s="86"/>
      <c r="AG1219" s="62"/>
      <c r="AH1219" s="86"/>
      <c r="AI1219" s="86"/>
      <c r="AJ1219" s="86"/>
      <c r="AK1219" s="62"/>
      <c r="AL1219" s="86"/>
      <c r="AM1219" s="91"/>
      <c r="AN1219" s="89"/>
      <c r="AO1219" s="89"/>
      <c r="AP1219" s="89"/>
      <c r="AQ1219" s="89"/>
      <c r="AR1219" s="91"/>
      <c r="AS1219" s="91"/>
      <c r="AT1219" s="91"/>
      <c r="AU1219" s="91"/>
      <c r="AV1219" s="91"/>
      <c r="AW1219" s="122"/>
      <c r="AX1219" s="62"/>
      <c r="AY1219" s="62"/>
      <c r="AZ1219" s="62"/>
      <c r="BA1219" s="62"/>
      <c r="BB1219" s="62"/>
      <c r="BC1219" s="62"/>
      <c r="BD1219" s="62"/>
      <c r="BE1219" s="61"/>
      <c r="BF1219" s="61"/>
      <c r="BG1219" s="61"/>
      <c r="BH1219" s="44"/>
      <c r="BI1219" s="44"/>
      <c r="BJ1219" s="44"/>
      <c r="BK1219" s="44"/>
      <c r="BL1219" s="44"/>
      <c r="CI1219" s="62"/>
      <c r="CJ1219" s="62"/>
      <c r="CL1219" s="62"/>
    </row>
    <row r="1220" spans="2:126" s="135" customFormat="1">
      <c r="B1220" s="75"/>
      <c r="C1220" s="75"/>
      <c r="D1220" s="75"/>
      <c r="E1220" s="75"/>
      <c r="F1220" s="75"/>
      <c r="G1220" s="75"/>
      <c r="I1220" s="45"/>
      <c r="J1220" s="201"/>
      <c r="K1220" s="201"/>
      <c r="L1220" s="62"/>
      <c r="M1220" s="62"/>
      <c r="N1220" s="62"/>
      <c r="O1220" s="62"/>
      <c r="P1220" s="62"/>
      <c r="Q1220" s="62"/>
      <c r="R1220" s="62"/>
      <c r="S1220" s="62"/>
      <c r="T1220" s="62"/>
      <c r="U1220" s="209"/>
      <c r="V1220" s="209"/>
      <c r="W1220" s="209"/>
      <c r="X1220" s="209"/>
      <c r="Y1220" s="209"/>
      <c r="Z1220" s="209"/>
      <c r="AA1220" s="209"/>
      <c r="AB1220" s="86"/>
      <c r="AC1220" s="86"/>
      <c r="AD1220" s="86"/>
      <c r="AE1220" s="86"/>
      <c r="AF1220" s="86"/>
      <c r="AG1220" s="62"/>
      <c r="AH1220" s="89"/>
      <c r="AI1220" s="89"/>
      <c r="AJ1220" s="89"/>
      <c r="AK1220" s="62"/>
      <c r="AL1220" s="86"/>
      <c r="AM1220" s="91"/>
      <c r="AN1220" s="89"/>
      <c r="AO1220" s="89"/>
      <c r="AP1220" s="89"/>
      <c r="AQ1220" s="89"/>
      <c r="AR1220" s="91"/>
      <c r="AS1220" s="91"/>
      <c r="AT1220" s="94"/>
      <c r="AU1220" s="91"/>
      <c r="AV1220" s="91"/>
      <c r="AW1220" s="123"/>
      <c r="AX1220" s="62"/>
      <c r="AY1220" s="62"/>
      <c r="AZ1220" s="89"/>
      <c r="BA1220" s="89"/>
      <c r="BB1220" s="124"/>
      <c r="BC1220" s="62"/>
      <c r="BD1220" s="62"/>
      <c r="BE1220" s="61"/>
      <c r="BF1220" s="61"/>
      <c r="BG1220" s="46"/>
      <c r="BH1220" s="46"/>
      <c r="BI1220" s="46"/>
      <c r="BJ1220" s="46"/>
      <c r="BK1220" s="46"/>
      <c r="BL1220" s="46"/>
      <c r="CF1220" s="60"/>
      <c r="CI1220" s="91"/>
      <c r="CJ1220" s="47"/>
      <c r="CK1220" s="34"/>
      <c r="CL1220" s="63"/>
      <c r="DV1220" s="64"/>
    </row>
    <row r="1221" spans="2:126" s="135" customFormat="1">
      <c r="B1221" s="75"/>
      <c r="C1221" s="75"/>
      <c r="D1221" s="75"/>
      <c r="E1221" s="75"/>
      <c r="F1221" s="75"/>
      <c r="G1221" s="75"/>
      <c r="I1221" s="45"/>
      <c r="J1221" s="201"/>
      <c r="K1221" s="201"/>
      <c r="L1221" s="62"/>
      <c r="M1221" s="62"/>
      <c r="N1221" s="62"/>
      <c r="O1221" s="62"/>
      <c r="P1221" s="62"/>
      <c r="Q1221" s="62"/>
      <c r="R1221" s="62"/>
      <c r="S1221" s="62"/>
      <c r="T1221" s="62"/>
      <c r="U1221" s="209"/>
      <c r="V1221" s="209"/>
      <c r="W1221" s="209"/>
      <c r="X1221" s="209"/>
      <c r="Y1221" s="209"/>
      <c r="Z1221" s="209"/>
      <c r="AA1221" s="209"/>
      <c r="AB1221" s="86"/>
      <c r="AC1221" s="86"/>
      <c r="AD1221" s="86"/>
      <c r="AE1221" s="86"/>
      <c r="AF1221" s="86"/>
      <c r="AG1221" s="62"/>
      <c r="AH1221" s="89"/>
      <c r="AI1221" s="89"/>
      <c r="AJ1221" s="89"/>
      <c r="AK1221" s="62"/>
      <c r="AL1221" s="86"/>
      <c r="AM1221" s="91"/>
      <c r="AN1221" s="89"/>
      <c r="AO1221" s="89"/>
      <c r="AP1221" s="89"/>
      <c r="AQ1221" s="89"/>
      <c r="AR1221" s="91"/>
      <c r="AS1221" s="91"/>
      <c r="AT1221" s="94"/>
      <c r="AU1221" s="91"/>
      <c r="AV1221" s="91"/>
      <c r="AW1221" s="123"/>
      <c r="AX1221" s="62"/>
      <c r="AY1221" s="62"/>
      <c r="AZ1221" s="89"/>
      <c r="BA1221" s="89"/>
      <c r="BB1221" s="124"/>
      <c r="BC1221" s="62"/>
      <c r="BD1221" s="62"/>
      <c r="BE1221" s="61"/>
      <c r="BF1221" s="61"/>
      <c r="BG1221" s="46"/>
      <c r="BH1221" s="46"/>
      <c r="BI1221" s="46"/>
      <c r="BJ1221" s="46"/>
      <c r="BK1221" s="46"/>
      <c r="BL1221" s="46"/>
      <c r="CF1221" s="60"/>
      <c r="CI1221" s="91"/>
      <c r="CJ1221" s="47"/>
      <c r="CK1221" s="34"/>
      <c r="CL1221" s="63"/>
      <c r="DV1221" s="64"/>
    </row>
    <row r="1222" spans="2:126" s="135" customFormat="1">
      <c r="B1222" s="75"/>
      <c r="C1222" s="75"/>
      <c r="D1222" s="75"/>
      <c r="E1222" s="75"/>
      <c r="F1222" s="75"/>
      <c r="G1222" s="75"/>
      <c r="I1222" s="45"/>
      <c r="J1222" s="201"/>
      <c r="K1222" s="201"/>
      <c r="L1222" s="62"/>
      <c r="M1222" s="62"/>
      <c r="N1222" s="62"/>
      <c r="O1222" s="62"/>
      <c r="P1222" s="62"/>
      <c r="Q1222" s="62"/>
      <c r="R1222" s="62"/>
      <c r="S1222" s="62"/>
      <c r="T1222" s="62"/>
      <c r="U1222" s="209"/>
      <c r="V1222" s="209"/>
      <c r="W1222" s="209"/>
      <c r="X1222" s="209"/>
      <c r="Y1222" s="209"/>
      <c r="Z1222" s="209"/>
      <c r="AA1222" s="209"/>
      <c r="AB1222" s="86"/>
      <c r="AC1222" s="86"/>
      <c r="AD1222" s="86"/>
      <c r="AE1222" s="86"/>
      <c r="AF1222" s="86"/>
      <c r="AG1222" s="62"/>
      <c r="AH1222" s="89"/>
      <c r="AI1222" s="89"/>
      <c r="AJ1222" s="89"/>
      <c r="AK1222" s="62"/>
      <c r="AL1222" s="86"/>
      <c r="AM1222" s="91"/>
      <c r="AN1222" s="89"/>
      <c r="AO1222" s="89"/>
      <c r="AP1222" s="89"/>
      <c r="AQ1222" s="89"/>
      <c r="AR1222" s="91"/>
      <c r="AS1222" s="91"/>
      <c r="AT1222" s="94"/>
      <c r="AU1222" s="91"/>
      <c r="AV1222" s="91"/>
      <c r="AW1222" s="123"/>
      <c r="AX1222" s="62"/>
      <c r="AY1222" s="62"/>
      <c r="AZ1222" s="89"/>
      <c r="BA1222" s="89"/>
      <c r="BB1222" s="124"/>
      <c r="BC1222" s="62"/>
      <c r="BD1222" s="62"/>
      <c r="BE1222" s="61"/>
      <c r="BF1222" s="61"/>
      <c r="BG1222" s="46"/>
      <c r="BH1222" s="46"/>
      <c r="BI1222" s="46"/>
      <c r="BJ1222" s="46"/>
      <c r="BK1222" s="46"/>
      <c r="BL1222" s="46"/>
      <c r="CF1222" s="60"/>
      <c r="CI1222" s="91"/>
      <c r="CJ1222" s="47"/>
      <c r="CK1222" s="34"/>
      <c r="CL1222" s="63"/>
      <c r="DV1222" s="64"/>
    </row>
    <row r="1223" spans="2:126" s="135" customFormat="1">
      <c r="B1223" s="75"/>
      <c r="C1223" s="75"/>
      <c r="D1223" s="75"/>
      <c r="E1223" s="75"/>
      <c r="F1223" s="75"/>
      <c r="G1223" s="75"/>
      <c r="J1223" s="200"/>
      <c r="K1223" s="200"/>
      <c r="L1223" s="62"/>
      <c r="M1223" s="62"/>
      <c r="N1223" s="62"/>
      <c r="O1223" s="62"/>
      <c r="P1223" s="62"/>
      <c r="Q1223" s="62"/>
      <c r="R1223" s="62"/>
      <c r="S1223" s="62"/>
      <c r="T1223" s="62"/>
      <c r="U1223" s="209"/>
      <c r="V1223" s="209"/>
      <c r="W1223" s="209"/>
      <c r="X1223" s="209"/>
      <c r="Y1223" s="209"/>
      <c r="Z1223" s="209"/>
      <c r="AA1223" s="209"/>
      <c r="AB1223" s="86"/>
      <c r="AC1223" s="86"/>
      <c r="AD1223" s="86"/>
      <c r="AE1223" s="86"/>
      <c r="AF1223" s="86"/>
      <c r="AG1223" s="62"/>
      <c r="AH1223" s="89"/>
      <c r="AI1223" s="89"/>
      <c r="AJ1223" s="89"/>
      <c r="AK1223" s="62"/>
      <c r="AL1223" s="86"/>
      <c r="AM1223" s="91"/>
      <c r="AN1223" s="89"/>
      <c r="AO1223" s="89"/>
      <c r="AP1223" s="89"/>
      <c r="AQ1223" s="89"/>
      <c r="AR1223" s="91"/>
      <c r="AS1223" s="91"/>
      <c r="AT1223" s="94"/>
      <c r="AU1223" s="91"/>
      <c r="AV1223" s="91"/>
      <c r="AW1223" s="123"/>
      <c r="AX1223" s="62"/>
      <c r="AY1223" s="62"/>
      <c r="AZ1223" s="89"/>
      <c r="BA1223" s="89"/>
      <c r="BB1223" s="124"/>
      <c r="BC1223" s="62"/>
      <c r="BD1223" s="62"/>
      <c r="BE1223" s="61"/>
      <c r="BF1223" s="61"/>
      <c r="BG1223" s="46"/>
      <c r="BH1223" s="46"/>
      <c r="BI1223" s="46"/>
      <c r="BJ1223" s="46"/>
      <c r="BK1223" s="46"/>
      <c r="BL1223" s="46"/>
      <c r="CF1223" s="60"/>
      <c r="CI1223" s="91"/>
      <c r="CJ1223" s="47"/>
      <c r="CK1223" s="34"/>
      <c r="CL1223" s="63"/>
      <c r="DV1223" s="64"/>
    </row>
    <row r="1224" spans="2:126" s="135" customFormat="1">
      <c r="B1224" s="75"/>
      <c r="C1224" s="75"/>
      <c r="D1224" s="75"/>
      <c r="E1224" s="75"/>
      <c r="F1224" s="75"/>
      <c r="G1224" s="75"/>
      <c r="J1224" s="200"/>
      <c r="K1224" s="200"/>
      <c r="L1224" s="62"/>
      <c r="M1224" s="62"/>
      <c r="N1224" s="62"/>
      <c r="O1224" s="62"/>
      <c r="P1224" s="62"/>
      <c r="Q1224" s="62"/>
      <c r="R1224" s="62"/>
      <c r="S1224" s="62"/>
      <c r="T1224" s="62"/>
      <c r="U1224" s="209"/>
      <c r="V1224" s="209"/>
      <c r="W1224" s="209"/>
      <c r="X1224" s="209"/>
      <c r="Y1224" s="209"/>
      <c r="Z1224" s="209"/>
      <c r="AA1224" s="209"/>
      <c r="AB1224" s="86"/>
      <c r="AC1224" s="86"/>
      <c r="AD1224" s="86"/>
      <c r="AE1224" s="86"/>
      <c r="AF1224" s="86"/>
      <c r="AG1224" s="62"/>
      <c r="AH1224" s="89"/>
      <c r="AI1224" s="89"/>
      <c r="AJ1224" s="89"/>
      <c r="AK1224" s="62"/>
      <c r="AL1224" s="86"/>
      <c r="AM1224" s="91"/>
      <c r="AN1224" s="89"/>
      <c r="AO1224" s="89"/>
      <c r="AP1224" s="89"/>
      <c r="AQ1224" s="89"/>
      <c r="AR1224" s="91"/>
      <c r="AS1224" s="91"/>
      <c r="AT1224" s="94"/>
      <c r="AU1224" s="91"/>
      <c r="AV1224" s="91"/>
      <c r="AW1224" s="123"/>
      <c r="AX1224" s="62"/>
      <c r="AY1224" s="62"/>
      <c r="AZ1224" s="89"/>
      <c r="BA1224" s="89"/>
      <c r="BB1224" s="124"/>
      <c r="BC1224" s="62"/>
      <c r="BD1224" s="62"/>
      <c r="BE1224" s="61"/>
      <c r="BF1224" s="61"/>
      <c r="BG1224" s="46"/>
      <c r="BH1224" s="46"/>
      <c r="BI1224" s="46"/>
      <c r="BJ1224" s="46"/>
      <c r="BK1224" s="46"/>
      <c r="BL1224" s="46"/>
      <c r="CF1224" s="60"/>
      <c r="CI1224" s="91"/>
      <c r="CJ1224" s="47"/>
      <c r="CK1224" s="34"/>
      <c r="CL1224" s="63"/>
      <c r="DV1224" s="64"/>
    </row>
    <row r="1225" spans="2:126" s="135" customFormat="1">
      <c r="B1225" s="75"/>
      <c r="C1225" s="75"/>
      <c r="D1225" s="75"/>
      <c r="E1225" s="75"/>
      <c r="F1225" s="75"/>
      <c r="G1225" s="75"/>
      <c r="I1225" s="45"/>
      <c r="J1225" s="201"/>
      <c r="K1225" s="201"/>
      <c r="L1225" s="62"/>
      <c r="M1225" s="62"/>
      <c r="N1225" s="62"/>
      <c r="O1225" s="62"/>
      <c r="P1225" s="62"/>
      <c r="Q1225" s="62"/>
      <c r="R1225" s="62"/>
      <c r="S1225" s="62"/>
      <c r="T1225" s="62"/>
      <c r="U1225" s="209"/>
      <c r="V1225" s="209"/>
      <c r="W1225" s="209"/>
      <c r="X1225" s="209"/>
      <c r="Y1225" s="209"/>
      <c r="Z1225" s="209"/>
      <c r="AA1225" s="209"/>
      <c r="AB1225" s="86"/>
      <c r="AC1225" s="86"/>
      <c r="AD1225" s="86"/>
      <c r="AE1225" s="86"/>
      <c r="AF1225" s="86"/>
      <c r="AG1225" s="62"/>
      <c r="AH1225" s="89"/>
      <c r="AI1225" s="89"/>
      <c r="AJ1225" s="89"/>
      <c r="AK1225" s="62"/>
      <c r="AL1225" s="86"/>
      <c r="AM1225" s="91"/>
      <c r="AN1225" s="89"/>
      <c r="AO1225" s="89"/>
      <c r="AP1225" s="89"/>
      <c r="AQ1225" s="89"/>
      <c r="AR1225" s="91"/>
      <c r="AS1225" s="91"/>
      <c r="AT1225" s="94"/>
      <c r="AU1225" s="91"/>
      <c r="AV1225" s="91"/>
      <c r="AW1225" s="123"/>
      <c r="AX1225" s="62"/>
      <c r="AY1225" s="62"/>
      <c r="AZ1225" s="89"/>
      <c r="BA1225" s="89"/>
      <c r="BB1225" s="124"/>
      <c r="BC1225" s="62"/>
      <c r="BD1225" s="62"/>
      <c r="BE1225" s="61"/>
      <c r="BF1225" s="61"/>
      <c r="BG1225" s="46"/>
      <c r="BH1225" s="46"/>
      <c r="BI1225" s="46"/>
      <c r="BJ1225" s="46"/>
      <c r="BK1225" s="46"/>
      <c r="BL1225" s="46"/>
      <c r="CF1225" s="60"/>
      <c r="CI1225" s="91"/>
      <c r="CJ1225" s="47"/>
      <c r="CK1225" s="34"/>
      <c r="CL1225" s="63"/>
      <c r="DV1225" s="64"/>
    </row>
    <row r="1226" spans="2:126" s="135" customFormat="1">
      <c r="B1226" s="75"/>
      <c r="C1226" s="75"/>
      <c r="D1226" s="75"/>
      <c r="E1226" s="75"/>
      <c r="F1226" s="75"/>
      <c r="G1226" s="75"/>
      <c r="J1226" s="200"/>
      <c r="K1226" s="200"/>
      <c r="L1226" s="62"/>
      <c r="M1226" s="62"/>
      <c r="N1226" s="62"/>
      <c r="O1226" s="62"/>
      <c r="P1226" s="62"/>
      <c r="Q1226" s="62"/>
      <c r="R1226" s="62"/>
      <c r="S1226" s="62"/>
      <c r="T1226" s="62"/>
      <c r="U1226" s="209"/>
      <c r="V1226" s="209"/>
      <c r="W1226" s="209"/>
      <c r="X1226" s="209"/>
      <c r="Y1226" s="209"/>
      <c r="Z1226" s="209"/>
      <c r="AA1226" s="209"/>
      <c r="AB1226" s="86"/>
      <c r="AC1226" s="86"/>
      <c r="AD1226" s="86"/>
      <c r="AE1226" s="86"/>
      <c r="AF1226" s="86"/>
      <c r="AG1226" s="62"/>
      <c r="AH1226" s="89"/>
      <c r="AI1226" s="89"/>
      <c r="AJ1226" s="89"/>
      <c r="AK1226" s="62"/>
      <c r="AL1226" s="86"/>
      <c r="AM1226" s="91"/>
      <c r="AN1226" s="89"/>
      <c r="AO1226" s="89"/>
      <c r="AP1226" s="89"/>
      <c r="AQ1226" s="89"/>
      <c r="AR1226" s="91"/>
      <c r="AS1226" s="91"/>
      <c r="AT1226" s="94"/>
      <c r="AU1226" s="91"/>
      <c r="AV1226" s="91"/>
      <c r="AW1226" s="123"/>
      <c r="AX1226" s="62"/>
      <c r="AY1226" s="62"/>
      <c r="AZ1226" s="89"/>
      <c r="BA1226" s="89"/>
      <c r="BB1226" s="124"/>
      <c r="BC1226" s="62"/>
      <c r="BD1226" s="62"/>
      <c r="BE1226" s="61"/>
      <c r="BF1226" s="61"/>
      <c r="BG1226" s="46"/>
      <c r="BH1226" s="46"/>
      <c r="BI1226" s="46"/>
      <c r="BJ1226" s="46"/>
      <c r="BK1226" s="46"/>
      <c r="BL1226" s="46"/>
      <c r="CF1226" s="60"/>
      <c r="CI1226" s="91"/>
      <c r="CJ1226" s="47"/>
      <c r="CK1226" s="34"/>
      <c r="CL1226" s="63"/>
      <c r="DV1226" s="64"/>
    </row>
    <row r="1227" spans="2:126" s="135" customFormat="1">
      <c r="B1227" s="75"/>
      <c r="C1227" s="75"/>
      <c r="D1227" s="75"/>
      <c r="E1227" s="75"/>
      <c r="F1227" s="75"/>
      <c r="G1227" s="75"/>
      <c r="J1227" s="200"/>
      <c r="K1227" s="200"/>
      <c r="L1227" s="62"/>
      <c r="M1227" s="62"/>
      <c r="N1227" s="62"/>
      <c r="O1227" s="62"/>
      <c r="P1227" s="62"/>
      <c r="Q1227" s="62"/>
      <c r="R1227" s="62"/>
      <c r="S1227" s="62"/>
      <c r="T1227" s="62"/>
      <c r="U1227" s="209"/>
      <c r="V1227" s="209"/>
      <c r="W1227" s="209"/>
      <c r="X1227" s="209"/>
      <c r="Y1227" s="209"/>
      <c r="Z1227" s="209"/>
      <c r="AA1227" s="209"/>
      <c r="AB1227" s="86"/>
      <c r="AC1227" s="86"/>
      <c r="AD1227" s="86"/>
      <c r="AE1227" s="86"/>
      <c r="AF1227" s="86"/>
      <c r="AG1227" s="62"/>
      <c r="AH1227" s="89"/>
      <c r="AI1227" s="89"/>
      <c r="AJ1227" s="89"/>
      <c r="AK1227" s="62"/>
      <c r="AL1227" s="86"/>
      <c r="AM1227" s="91"/>
      <c r="AN1227" s="89"/>
      <c r="AO1227" s="89"/>
      <c r="AP1227" s="89"/>
      <c r="AQ1227" s="89"/>
      <c r="AR1227" s="91"/>
      <c r="AS1227" s="91"/>
      <c r="AT1227" s="94"/>
      <c r="AU1227" s="91"/>
      <c r="AV1227" s="91"/>
      <c r="AW1227" s="123"/>
      <c r="AX1227" s="62"/>
      <c r="AY1227" s="62"/>
      <c r="AZ1227" s="89"/>
      <c r="BA1227" s="89"/>
      <c r="BB1227" s="124"/>
      <c r="BC1227" s="62"/>
      <c r="BD1227" s="62"/>
      <c r="BE1227" s="61"/>
      <c r="BF1227" s="61"/>
      <c r="BG1227" s="46"/>
      <c r="BH1227" s="46"/>
      <c r="BI1227" s="46"/>
      <c r="BJ1227" s="46"/>
      <c r="BK1227" s="46"/>
      <c r="BL1227" s="46"/>
      <c r="CF1227" s="60"/>
      <c r="CI1227" s="91"/>
      <c r="CJ1227" s="47"/>
      <c r="CK1227" s="34"/>
      <c r="CL1227" s="63"/>
      <c r="DV1227" s="64"/>
    </row>
    <row r="1228" spans="2:126" s="135" customFormat="1">
      <c r="B1228" s="75"/>
      <c r="C1228" s="75"/>
      <c r="D1228" s="75"/>
      <c r="E1228" s="75"/>
      <c r="F1228" s="75"/>
      <c r="G1228" s="75"/>
      <c r="I1228" s="45"/>
      <c r="J1228" s="201"/>
      <c r="K1228" s="201"/>
      <c r="L1228" s="62"/>
      <c r="M1228" s="62"/>
      <c r="N1228" s="62"/>
      <c r="O1228" s="62"/>
      <c r="P1228" s="62"/>
      <c r="Q1228" s="62"/>
      <c r="R1228" s="62"/>
      <c r="S1228" s="62"/>
      <c r="T1228" s="62"/>
      <c r="U1228" s="209"/>
      <c r="V1228" s="209"/>
      <c r="W1228" s="209"/>
      <c r="X1228" s="209"/>
      <c r="Y1228" s="209"/>
      <c r="Z1228" s="209"/>
      <c r="AA1228" s="209"/>
      <c r="AB1228" s="86"/>
      <c r="AC1228" s="86"/>
      <c r="AD1228" s="86"/>
      <c r="AE1228" s="86"/>
      <c r="AF1228" s="86"/>
      <c r="AG1228" s="62"/>
      <c r="AH1228" s="89"/>
      <c r="AI1228" s="89"/>
      <c r="AJ1228" s="89"/>
      <c r="AK1228" s="62"/>
      <c r="AL1228" s="86"/>
      <c r="AM1228" s="91"/>
      <c r="AN1228" s="89"/>
      <c r="AO1228" s="89"/>
      <c r="AP1228" s="89"/>
      <c r="AQ1228" s="89"/>
      <c r="AR1228" s="91"/>
      <c r="AS1228" s="91"/>
      <c r="AT1228" s="94"/>
      <c r="AU1228" s="91"/>
      <c r="AV1228" s="91"/>
      <c r="AW1228" s="123"/>
      <c r="AX1228" s="62"/>
      <c r="AY1228" s="62"/>
      <c r="AZ1228" s="89"/>
      <c r="BA1228" s="89"/>
      <c r="BB1228" s="124"/>
      <c r="BC1228" s="62"/>
      <c r="BD1228" s="62"/>
      <c r="BE1228" s="61"/>
      <c r="BF1228" s="61"/>
      <c r="BG1228" s="46"/>
      <c r="BH1228" s="46"/>
      <c r="BI1228" s="46"/>
      <c r="BJ1228" s="46"/>
      <c r="BK1228" s="46"/>
      <c r="BL1228" s="46"/>
      <c r="CF1228" s="60"/>
      <c r="CI1228" s="91"/>
      <c r="CJ1228" s="47"/>
      <c r="CK1228" s="34"/>
      <c r="CL1228" s="63"/>
      <c r="DV1228" s="64"/>
    </row>
    <row r="1229" spans="2:126" s="135" customFormat="1">
      <c r="B1229" s="75"/>
      <c r="C1229" s="75"/>
      <c r="D1229" s="75"/>
      <c r="E1229" s="75"/>
      <c r="F1229" s="75"/>
      <c r="G1229" s="75"/>
      <c r="J1229" s="200"/>
      <c r="K1229" s="200"/>
      <c r="L1229" s="62"/>
      <c r="M1229" s="62"/>
      <c r="N1229" s="62"/>
      <c r="O1229" s="62"/>
      <c r="P1229" s="62"/>
      <c r="Q1229" s="62"/>
      <c r="R1229" s="62"/>
      <c r="S1229" s="62"/>
      <c r="T1229" s="62"/>
      <c r="U1229" s="209"/>
      <c r="V1229" s="209"/>
      <c r="W1229" s="209"/>
      <c r="X1229" s="209"/>
      <c r="Y1229" s="209"/>
      <c r="Z1229" s="209"/>
      <c r="AA1229" s="209"/>
      <c r="AB1229" s="86"/>
      <c r="AC1229" s="86"/>
      <c r="AD1229" s="86"/>
      <c r="AE1229" s="86"/>
      <c r="AF1229" s="86"/>
      <c r="AG1229" s="62"/>
      <c r="AH1229" s="89"/>
      <c r="AI1229" s="89"/>
      <c r="AJ1229" s="89"/>
      <c r="AK1229" s="62"/>
      <c r="AL1229" s="86"/>
      <c r="AM1229" s="91"/>
      <c r="AN1229" s="89"/>
      <c r="AO1229" s="89"/>
      <c r="AP1229" s="89"/>
      <c r="AQ1229" s="89"/>
      <c r="AR1229" s="91"/>
      <c r="AS1229" s="91"/>
      <c r="AT1229" s="94"/>
      <c r="AU1229" s="91"/>
      <c r="AV1229" s="91"/>
      <c r="AW1229" s="123"/>
      <c r="AX1229" s="62"/>
      <c r="AY1229" s="62"/>
      <c r="AZ1229" s="89"/>
      <c r="BA1229" s="89"/>
      <c r="BB1229" s="124"/>
      <c r="BC1229" s="62"/>
      <c r="BD1229" s="62"/>
      <c r="BE1229" s="61"/>
      <c r="BF1229" s="61"/>
      <c r="BG1229" s="46"/>
      <c r="BH1229" s="46"/>
      <c r="BI1229" s="46"/>
      <c r="BJ1229" s="46"/>
      <c r="BK1229" s="46"/>
      <c r="BL1229" s="46"/>
      <c r="CF1229" s="60"/>
      <c r="CI1229" s="91"/>
      <c r="CJ1229" s="47"/>
      <c r="CK1229" s="34"/>
      <c r="CL1229" s="63"/>
      <c r="DV1229" s="64"/>
    </row>
    <row r="1230" spans="2:126" s="135" customFormat="1">
      <c r="B1230" s="75"/>
      <c r="C1230" s="75"/>
      <c r="D1230" s="75"/>
      <c r="E1230" s="75"/>
      <c r="F1230" s="75"/>
      <c r="G1230" s="75"/>
      <c r="J1230" s="200"/>
      <c r="K1230" s="200"/>
      <c r="L1230" s="62"/>
      <c r="M1230" s="62"/>
      <c r="N1230" s="62"/>
      <c r="O1230" s="62"/>
      <c r="P1230" s="62"/>
      <c r="Q1230" s="62"/>
      <c r="R1230" s="62"/>
      <c r="S1230" s="62"/>
      <c r="T1230" s="62"/>
      <c r="U1230" s="209"/>
      <c r="V1230" s="209"/>
      <c r="W1230" s="209"/>
      <c r="X1230" s="209"/>
      <c r="Y1230" s="209"/>
      <c r="Z1230" s="209"/>
      <c r="AA1230" s="209"/>
      <c r="AB1230" s="86"/>
      <c r="AC1230" s="86"/>
      <c r="AD1230" s="86"/>
      <c r="AE1230" s="86"/>
      <c r="AF1230" s="86"/>
      <c r="AG1230" s="62"/>
      <c r="AH1230" s="89"/>
      <c r="AI1230" s="89"/>
      <c r="AJ1230" s="89"/>
      <c r="AK1230" s="62"/>
      <c r="AL1230" s="86"/>
      <c r="AM1230" s="91"/>
      <c r="AN1230" s="89"/>
      <c r="AO1230" s="89"/>
      <c r="AP1230" s="89"/>
      <c r="AQ1230" s="89"/>
      <c r="AR1230" s="91"/>
      <c r="AS1230" s="91"/>
      <c r="AT1230" s="94"/>
      <c r="AU1230" s="91"/>
      <c r="AV1230" s="91"/>
      <c r="AW1230" s="123"/>
      <c r="AX1230" s="62"/>
      <c r="AY1230" s="62"/>
      <c r="AZ1230" s="89"/>
      <c r="BA1230" s="89"/>
      <c r="BB1230" s="124"/>
      <c r="BC1230" s="62"/>
      <c r="BD1230" s="62"/>
      <c r="BE1230" s="61"/>
      <c r="BF1230" s="61"/>
      <c r="BG1230" s="46"/>
      <c r="BH1230" s="46"/>
      <c r="BI1230" s="46"/>
      <c r="BJ1230" s="46"/>
      <c r="BK1230" s="46"/>
      <c r="BL1230" s="46"/>
      <c r="CF1230" s="60"/>
      <c r="CI1230" s="91"/>
      <c r="CJ1230" s="47"/>
      <c r="CK1230" s="34"/>
      <c r="CL1230" s="63"/>
      <c r="DV1230" s="64"/>
    </row>
    <row r="1231" spans="2:126" s="135" customFormat="1">
      <c r="B1231" s="75"/>
      <c r="C1231" s="75"/>
      <c r="D1231" s="75"/>
      <c r="E1231" s="75"/>
      <c r="F1231" s="75"/>
      <c r="G1231" s="75"/>
      <c r="I1231" s="45"/>
      <c r="J1231" s="201"/>
      <c r="K1231" s="201"/>
      <c r="L1231" s="62"/>
      <c r="M1231" s="62"/>
      <c r="N1231" s="62"/>
      <c r="O1231" s="62"/>
      <c r="P1231" s="62"/>
      <c r="Q1231" s="62"/>
      <c r="R1231" s="62"/>
      <c r="S1231" s="62"/>
      <c r="T1231" s="62"/>
      <c r="U1231" s="209"/>
      <c r="V1231" s="209"/>
      <c r="W1231" s="209"/>
      <c r="X1231" s="209"/>
      <c r="Y1231" s="209"/>
      <c r="Z1231" s="209"/>
      <c r="AA1231" s="209"/>
      <c r="AB1231" s="86"/>
      <c r="AC1231" s="86"/>
      <c r="AD1231" s="86"/>
      <c r="AE1231" s="86"/>
      <c r="AF1231" s="86"/>
      <c r="AG1231" s="62"/>
      <c r="AH1231" s="89"/>
      <c r="AI1231" s="89"/>
      <c r="AJ1231" s="89"/>
      <c r="AK1231" s="62"/>
      <c r="AL1231" s="86"/>
      <c r="AM1231" s="91"/>
      <c r="AN1231" s="89"/>
      <c r="AO1231" s="89"/>
      <c r="AP1231" s="89"/>
      <c r="AQ1231" s="89"/>
      <c r="AR1231" s="91"/>
      <c r="AS1231" s="91"/>
      <c r="AT1231" s="94"/>
      <c r="AU1231" s="91"/>
      <c r="AV1231" s="91"/>
      <c r="AW1231" s="123"/>
      <c r="AX1231" s="62"/>
      <c r="AY1231" s="62"/>
      <c r="AZ1231" s="89"/>
      <c r="BA1231" s="89"/>
      <c r="BB1231" s="124"/>
      <c r="BC1231" s="62"/>
      <c r="BD1231" s="62"/>
      <c r="BE1231" s="61"/>
      <c r="BF1231" s="61"/>
      <c r="BG1231" s="46"/>
      <c r="BH1231" s="46"/>
      <c r="BI1231" s="46"/>
      <c r="BJ1231" s="46"/>
      <c r="BK1231" s="46"/>
      <c r="BL1231" s="46"/>
      <c r="CF1231" s="60"/>
      <c r="CI1231" s="91"/>
      <c r="CJ1231" s="47"/>
      <c r="CK1231" s="34"/>
      <c r="CL1231" s="63"/>
      <c r="DV1231" s="64"/>
    </row>
    <row r="1232" spans="2:126" s="135" customFormat="1">
      <c r="B1232" s="75"/>
      <c r="C1232" s="75"/>
      <c r="D1232" s="75"/>
      <c r="E1232" s="75"/>
      <c r="F1232" s="75"/>
      <c r="G1232" s="75"/>
      <c r="J1232" s="200"/>
      <c r="K1232" s="200"/>
      <c r="L1232" s="62"/>
      <c r="M1232" s="62"/>
      <c r="N1232" s="62"/>
      <c r="O1232" s="62"/>
      <c r="P1232" s="62"/>
      <c r="Q1232" s="62"/>
      <c r="R1232" s="62"/>
      <c r="S1232" s="62"/>
      <c r="T1232" s="62"/>
      <c r="U1232" s="209"/>
      <c r="V1232" s="209"/>
      <c r="W1232" s="209"/>
      <c r="X1232" s="209"/>
      <c r="Y1232" s="209"/>
      <c r="Z1232" s="209"/>
      <c r="AA1232" s="209"/>
      <c r="AB1232" s="86"/>
      <c r="AC1232" s="86"/>
      <c r="AD1232" s="86"/>
      <c r="AE1232" s="86"/>
      <c r="AF1232" s="86"/>
      <c r="AG1232" s="62"/>
      <c r="AH1232" s="89"/>
      <c r="AI1232" s="89"/>
      <c r="AJ1232" s="89"/>
      <c r="AK1232" s="62"/>
      <c r="AL1232" s="86"/>
      <c r="AM1232" s="91"/>
      <c r="AN1232" s="89"/>
      <c r="AO1232" s="89"/>
      <c r="AP1232" s="89"/>
      <c r="AQ1232" s="89"/>
      <c r="AR1232" s="91"/>
      <c r="AS1232" s="91"/>
      <c r="AT1232" s="94"/>
      <c r="AU1232" s="91"/>
      <c r="AV1232" s="91"/>
      <c r="AW1232" s="123"/>
      <c r="AX1232" s="62"/>
      <c r="AY1232" s="62"/>
      <c r="AZ1232" s="89"/>
      <c r="BA1232" s="89"/>
      <c r="BB1232" s="124"/>
      <c r="BC1232" s="62"/>
      <c r="BD1232" s="62"/>
      <c r="BE1232" s="61"/>
      <c r="BF1232" s="61"/>
      <c r="BG1232" s="46"/>
      <c r="BH1232" s="46"/>
      <c r="BI1232" s="46"/>
      <c r="BJ1232" s="46"/>
      <c r="BK1232" s="46"/>
      <c r="BL1232" s="46"/>
      <c r="CF1232" s="60"/>
      <c r="CI1232" s="91"/>
      <c r="CJ1232" s="47"/>
      <c r="CK1232" s="34"/>
      <c r="CL1232" s="63"/>
      <c r="DV1232" s="64"/>
    </row>
    <row r="1233" spans="2:126" s="135" customFormat="1">
      <c r="B1233" s="75"/>
      <c r="C1233" s="75"/>
      <c r="D1233" s="75"/>
      <c r="E1233" s="75"/>
      <c r="F1233" s="75"/>
      <c r="G1233" s="75"/>
      <c r="J1233" s="200"/>
      <c r="K1233" s="200"/>
      <c r="L1233" s="62"/>
      <c r="M1233" s="62"/>
      <c r="N1233" s="62"/>
      <c r="O1233" s="62"/>
      <c r="P1233" s="62"/>
      <c r="Q1233" s="62"/>
      <c r="R1233" s="62"/>
      <c r="S1233" s="62"/>
      <c r="T1233" s="62"/>
      <c r="U1233" s="209"/>
      <c r="V1233" s="209"/>
      <c r="W1233" s="209"/>
      <c r="X1233" s="209"/>
      <c r="Y1233" s="209"/>
      <c r="Z1233" s="209"/>
      <c r="AA1233" s="209"/>
      <c r="AB1233" s="86"/>
      <c r="AC1233" s="86"/>
      <c r="AD1233" s="86"/>
      <c r="AE1233" s="86"/>
      <c r="AF1233" s="86"/>
      <c r="AG1233" s="62"/>
      <c r="AH1233" s="89"/>
      <c r="AI1233" s="89"/>
      <c r="AJ1233" s="89"/>
      <c r="AK1233" s="62"/>
      <c r="AL1233" s="86"/>
      <c r="AM1233" s="91"/>
      <c r="AN1233" s="89"/>
      <c r="AO1233" s="89"/>
      <c r="AP1233" s="89"/>
      <c r="AQ1233" s="89"/>
      <c r="AR1233" s="91"/>
      <c r="AS1233" s="91"/>
      <c r="AT1233" s="94"/>
      <c r="AU1233" s="91"/>
      <c r="AV1233" s="91"/>
      <c r="AW1233" s="123"/>
      <c r="AX1233" s="62"/>
      <c r="AY1233" s="62"/>
      <c r="AZ1233" s="89"/>
      <c r="BA1233" s="89"/>
      <c r="BB1233" s="124"/>
      <c r="BC1233" s="62"/>
      <c r="BD1233" s="62"/>
      <c r="BE1233" s="61"/>
      <c r="BF1233" s="61"/>
      <c r="BG1233" s="46"/>
      <c r="BH1233" s="46"/>
      <c r="BI1233" s="46"/>
      <c r="BJ1233" s="46"/>
      <c r="BK1233" s="46"/>
      <c r="BL1233" s="46"/>
      <c r="CF1233" s="60"/>
      <c r="CI1233" s="91"/>
      <c r="CJ1233" s="47"/>
      <c r="CK1233" s="34"/>
      <c r="CL1233" s="63"/>
      <c r="DV1233" s="64"/>
    </row>
    <row r="1234" spans="2:126" s="135" customFormat="1">
      <c r="B1234" s="75"/>
      <c r="C1234" s="75"/>
      <c r="D1234" s="75"/>
      <c r="E1234" s="75"/>
      <c r="F1234" s="75"/>
      <c r="G1234" s="75"/>
      <c r="J1234" s="200"/>
      <c r="K1234" s="200"/>
      <c r="L1234" s="62"/>
      <c r="M1234" s="62"/>
      <c r="N1234" s="62"/>
      <c r="O1234" s="62"/>
      <c r="P1234" s="62"/>
      <c r="Q1234" s="62"/>
      <c r="R1234" s="62"/>
      <c r="S1234" s="62"/>
      <c r="T1234" s="62"/>
      <c r="U1234" s="209"/>
      <c r="V1234" s="209"/>
      <c r="W1234" s="209"/>
      <c r="X1234" s="209"/>
      <c r="Y1234" s="209"/>
      <c r="Z1234" s="209"/>
      <c r="AA1234" s="209"/>
      <c r="AB1234" s="86"/>
      <c r="AC1234" s="86"/>
      <c r="AD1234" s="86"/>
      <c r="AE1234" s="86"/>
      <c r="AF1234" s="86"/>
      <c r="AG1234" s="62"/>
      <c r="AH1234" s="89"/>
      <c r="AI1234" s="89"/>
      <c r="AJ1234" s="89"/>
      <c r="AK1234" s="62"/>
      <c r="AL1234" s="86"/>
      <c r="AM1234" s="91"/>
      <c r="AN1234" s="89"/>
      <c r="AO1234" s="89"/>
      <c r="AP1234" s="89"/>
      <c r="AQ1234" s="89"/>
      <c r="AR1234" s="91"/>
      <c r="AS1234" s="91"/>
      <c r="AT1234" s="94"/>
      <c r="AU1234" s="91"/>
      <c r="AV1234" s="91"/>
      <c r="AW1234" s="123"/>
      <c r="AX1234" s="62"/>
      <c r="AY1234" s="62"/>
      <c r="AZ1234" s="89"/>
      <c r="BA1234" s="89"/>
      <c r="BB1234" s="124"/>
      <c r="BC1234" s="62"/>
      <c r="BD1234" s="62"/>
      <c r="BE1234" s="61"/>
      <c r="BF1234" s="61"/>
      <c r="BG1234" s="46"/>
      <c r="BH1234" s="46"/>
      <c r="BI1234" s="46"/>
      <c r="BJ1234" s="46"/>
      <c r="BK1234" s="46"/>
      <c r="BL1234" s="46"/>
      <c r="CF1234" s="60"/>
      <c r="CI1234" s="91"/>
      <c r="CJ1234" s="47"/>
      <c r="CK1234" s="34"/>
      <c r="CL1234" s="63"/>
      <c r="DV1234" s="64"/>
    </row>
    <row r="1235" spans="2:126" s="135" customFormat="1">
      <c r="B1235" s="75"/>
      <c r="C1235" s="75"/>
      <c r="D1235" s="75"/>
      <c r="E1235" s="75"/>
      <c r="F1235" s="75"/>
      <c r="G1235" s="75"/>
      <c r="J1235" s="200"/>
      <c r="K1235" s="200"/>
      <c r="L1235" s="62"/>
      <c r="M1235" s="62"/>
      <c r="N1235" s="62"/>
      <c r="O1235" s="62"/>
      <c r="P1235" s="62"/>
      <c r="Q1235" s="62"/>
      <c r="R1235" s="62"/>
      <c r="S1235" s="62"/>
      <c r="T1235" s="62"/>
      <c r="U1235" s="209"/>
      <c r="V1235" s="209"/>
      <c r="W1235" s="209"/>
      <c r="X1235" s="209"/>
      <c r="Y1235" s="209"/>
      <c r="Z1235" s="209"/>
      <c r="AA1235" s="209"/>
      <c r="AB1235" s="86"/>
      <c r="AC1235" s="86"/>
      <c r="AD1235" s="86"/>
      <c r="AE1235" s="86"/>
      <c r="AF1235" s="86"/>
      <c r="AG1235" s="62"/>
      <c r="AH1235" s="89"/>
      <c r="AI1235" s="89"/>
      <c r="AJ1235" s="89"/>
      <c r="AK1235" s="62"/>
      <c r="AL1235" s="86"/>
      <c r="AM1235" s="91"/>
      <c r="AN1235" s="89"/>
      <c r="AO1235" s="89"/>
      <c r="AP1235" s="89"/>
      <c r="AQ1235" s="89"/>
      <c r="AR1235" s="91"/>
      <c r="AS1235" s="91"/>
      <c r="AT1235" s="94"/>
      <c r="AU1235" s="91"/>
      <c r="AV1235" s="91"/>
      <c r="AW1235" s="123"/>
      <c r="AX1235" s="62"/>
      <c r="AY1235" s="62"/>
      <c r="AZ1235" s="89"/>
      <c r="BA1235" s="89"/>
      <c r="BB1235" s="124"/>
      <c r="BC1235" s="62"/>
      <c r="BD1235" s="62"/>
      <c r="BE1235" s="61"/>
      <c r="BF1235" s="61"/>
      <c r="BG1235" s="46"/>
      <c r="BH1235" s="46"/>
      <c r="BI1235" s="46"/>
      <c r="BJ1235" s="46"/>
      <c r="BK1235" s="46"/>
      <c r="BL1235" s="46"/>
      <c r="CF1235" s="60"/>
      <c r="CI1235" s="91"/>
      <c r="CJ1235" s="47"/>
      <c r="CK1235" s="34"/>
      <c r="CL1235" s="63"/>
      <c r="DV1235" s="64"/>
    </row>
    <row r="1236" spans="2:126" s="135" customFormat="1">
      <c r="B1236" s="75"/>
      <c r="C1236" s="75"/>
      <c r="D1236" s="75"/>
      <c r="E1236" s="75"/>
      <c r="F1236" s="75"/>
      <c r="G1236" s="75"/>
      <c r="J1236" s="200"/>
      <c r="K1236" s="200"/>
      <c r="L1236" s="62"/>
      <c r="M1236" s="62"/>
      <c r="N1236" s="62"/>
      <c r="O1236" s="62"/>
      <c r="P1236" s="62"/>
      <c r="Q1236" s="62"/>
      <c r="R1236" s="62"/>
      <c r="S1236" s="62"/>
      <c r="T1236" s="62"/>
      <c r="U1236" s="209"/>
      <c r="V1236" s="209"/>
      <c r="W1236" s="209"/>
      <c r="X1236" s="209"/>
      <c r="Y1236" s="209"/>
      <c r="Z1236" s="209"/>
      <c r="AA1236" s="209"/>
      <c r="AB1236" s="86"/>
      <c r="AC1236" s="86"/>
      <c r="AD1236" s="86"/>
      <c r="AE1236" s="86"/>
      <c r="AF1236" s="86"/>
      <c r="AG1236" s="62"/>
      <c r="AH1236" s="89"/>
      <c r="AI1236" s="89"/>
      <c r="AJ1236" s="89"/>
      <c r="AK1236" s="62"/>
      <c r="AL1236" s="86"/>
      <c r="AM1236" s="91"/>
      <c r="AN1236" s="89"/>
      <c r="AO1236" s="89"/>
      <c r="AP1236" s="89"/>
      <c r="AQ1236" s="89"/>
      <c r="AR1236" s="91"/>
      <c r="AS1236" s="91"/>
      <c r="AT1236" s="94"/>
      <c r="AU1236" s="91"/>
      <c r="AV1236" s="91"/>
      <c r="AW1236" s="123"/>
      <c r="AX1236" s="62"/>
      <c r="AY1236" s="62"/>
      <c r="AZ1236" s="89"/>
      <c r="BA1236" s="89"/>
      <c r="BB1236" s="124"/>
      <c r="BC1236" s="62"/>
      <c r="BD1236" s="62"/>
      <c r="BE1236" s="61"/>
      <c r="BF1236" s="61"/>
      <c r="BG1236" s="46"/>
      <c r="BH1236" s="46"/>
      <c r="BI1236" s="46"/>
      <c r="BJ1236" s="46"/>
      <c r="BK1236" s="46"/>
      <c r="BL1236" s="46"/>
      <c r="CF1236" s="60"/>
      <c r="CI1236" s="91"/>
      <c r="CJ1236" s="47"/>
      <c r="CK1236" s="34"/>
      <c r="CL1236" s="63"/>
      <c r="DV1236" s="64"/>
    </row>
    <row r="1237" spans="2:126" s="135" customFormat="1">
      <c r="B1237" s="75"/>
      <c r="C1237" s="75"/>
      <c r="D1237" s="75"/>
      <c r="E1237" s="75"/>
      <c r="F1237" s="75"/>
      <c r="G1237" s="75"/>
      <c r="J1237" s="200"/>
      <c r="K1237" s="200"/>
      <c r="L1237" s="62"/>
      <c r="M1237" s="62"/>
      <c r="N1237" s="62"/>
      <c r="O1237" s="62"/>
      <c r="P1237" s="62"/>
      <c r="Q1237" s="62"/>
      <c r="R1237" s="62"/>
      <c r="S1237" s="62"/>
      <c r="T1237" s="62"/>
      <c r="U1237" s="209"/>
      <c r="V1237" s="209"/>
      <c r="W1237" s="209"/>
      <c r="X1237" s="209"/>
      <c r="Y1237" s="209"/>
      <c r="Z1237" s="209"/>
      <c r="AA1237" s="209"/>
      <c r="AB1237" s="86"/>
      <c r="AC1237" s="86"/>
      <c r="AD1237" s="86"/>
      <c r="AE1237" s="86"/>
      <c r="AF1237" s="86"/>
      <c r="AG1237" s="62"/>
      <c r="AH1237" s="89"/>
      <c r="AI1237" s="89"/>
      <c r="AJ1237" s="89"/>
      <c r="AK1237" s="62"/>
      <c r="AL1237" s="86"/>
      <c r="AM1237" s="91"/>
      <c r="AN1237" s="89"/>
      <c r="AO1237" s="89"/>
      <c r="AP1237" s="89"/>
      <c r="AQ1237" s="89"/>
      <c r="AR1237" s="91"/>
      <c r="AS1237" s="91"/>
      <c r="AT1237" s="94"/>
      <c r="AU1237" s="91"/>
      <c r="AV1237" s="91"/>
      <c r="AW1237" s="123"/>
      <c r="AX1237" s="62"/>
      <c r="AY1237" s="62"/>
      <c r="AZ1237" s="89"/>
      <c r="BA1237" s="89"/>
      <c r="BB1237" s="124"/>
      <c r="BC1237" s="62"/>
      <c r="BD1237" s="62"/>
      <c r="BE1237" s="61"/>
      <c r="BF1237" s="61"/>
      <c r="BG1237" s="46"/>
      <c r="BH1237" s="46"/>
      <c r="BI1237" s="46"/>
      <c r="BJ1237" s="46"/>
      <c r="BK1237" s="46"/>
      <c r="BL1237" s="46"/>
      <c r="CF1237" s="60"/>
      <c r="CI1237" s="91"/>
      <c r="CJ1237" s="47"/>
      <c r="CK1237" s="34"/>
      <c r="CL1237" s="63"/>
      <c r="DV1237" s="64"/>
    </row>
    <row r="1238" spans="2:126" s="135" customFormat="1">
      <c r="B1238" s="75"/>
      <c r="C1238" s="75"/>
      <c r="D1238" s="75"/>
      <c r="E1238" s="75"/>
      <c r="F1238" s="75"/>
      <c r="G1238" s="75"/>
      <c r="J1238" s="200"/>
      <c r="K1238" s="200"/>
      <c r="L1238" s="62"/>
      <c r="M1238" s="62"/>
      <c r="N1238" s="62"/>
      <c r="O1238" s="62"/>
      <c r="P1238" s="62"/>
      <c r="Q1238" s="62"/>
      <c r="R1238" s="62"/>
      <c r="S1238" s="62"/>
      <c r="T1238" s="62"/>
      <c r="U1238" s="209"/>
      <c r="V1238" s="209"/>
      <c r="W1238" s="209"/>
      <c r="X1238" s="209"/>
      <c r="Y1238" s="209"/>
      <c r="Z1238" s="209"/>
      <c r="AA1238" s="209"/>
      <c r="AB1238" s="86"/>
      <c r="AC1238" s="86"/>
      <c r="AD1238" s="86"/>
      <c r="AE1238" s="86"/>
      <c r="AF1238" s="86"/>
      <c r="AG1238" s="62"/>
      <c r="AH1238" s="89"/>
      <c r="AI1238" s="89"/>
      <c r="AJ1238" s="89"/>
      <c r="AK1238" s="62"/>
      <c r="AL1238" s="86"/>
      <c r="AM1238" s="91"/>
      <c r="AN1238" s="89"/>
      <c r="AO1238" s="89"/>
      <c r="AP1238" s="89"/>
      <c r="AQ1238" s="89"/>
      <c r="AR1238" s="91"/>
      <c r="AS1238" s="91"/>
      <c r="AT1238" s="94"/>
      <c r="AU1238" s="91"/>
      <c r="AV1238" s="91"/>
      <c r="AW1238" s="123"/>
      <c r="AX1238" s="62"/>
      <c r="AY1238" s="62"/>
      <c r="AZ1238" s="89"/>
      <c r="BA1238" s="89"/>
      <c r="BB1238" s="124"/>
      <c r="BC1238" s="62"/>
      <c r="BD1238" s="62"/>
      <c r="BE1238" s="61"/>
      <c r="BF1238" s="61"/>
      <c r="BG1238" s="46"/>
      <c r="BH1238" s="46"/>
      <c r="BI1238" s="46"/>
      <c r="BJ1238" s="46"/>
      <c r="BK1238" s="46"/>
      <c r="BL1238" s="46"/>
      <c r="CF1238" s="60"/>
      <c r="CI1238" s="91"/>
      <c r="CJ1238" s="47"/>
      <c r="CK1238" s="34"/>
      <c r="CL1238" s="63"/>
      <c r="DV1238" s="64"/>
    </row>
    <row r="1239" spans="2:126" s="135" customFormat="1">
      <c r="B1239" s="75"/>
      <c r="C1239" s="75"/>
      <c r="D1239" s="75"/>
      <c r="E1239" s="75"/>
      <c r="F1239" s="75"/>
      <c r="G1239" s="75"/>
      <c r="J1239" s="200"/>
      <c r="K1239" s="200"/>
      <c r="L1239" s="62"/>
      <c r="M1239" s="62"/>
      <c r="N1239" s="62"/>
      <c r="O1239" s="62"/>
      <c r="P1239" s="62"/>
      <c r="Q1239" s="62"/>
      <c r="R1239" s="62"/>
      <c r="S1239" s="62"/>
      <c r="T1239" s="62"/>
      <c r="U1239" s="209"/>
      <c r="V1239" s="209"/>
      <c r="W1239" s="209"/>
      <c r="X1239" s="209"/>
      <c r="Y1239" s="209"/>
      <c r="Z1239" s="209"/>
      <c r="AA1239" s="209"/>
      <c r="AB1239" s="86"/>
      <c r="AC1239" s="86"/>
      <c r="AD1239" s="86"/>
      <c r="AE1239" s="86"/>
      <c r="AF1239" s="86"/>
      <c r="AG1239" s="62"/>
      <c r="AH1239" s="89"/>
      <c r="AI1239" s="89"/>
      <c r="AJ1239" s="89"/>
      <c r="AK1239" s="62"/>
      <c r="AL1239" s="86"/>
      <c r="AM1239" s="91"/>
      <c r="AN1239" s="89"/>
      <c r="AO1239" s="89"/>
      <c r="AP1239" s="89"/>
      <c r="AQ1239" s="89"/>
      <c r="AR1239" s="91"/>
      <c r="AS1239" s="91"/>
      <c r="AT1239" s="94"/>
      <c r="AU1239" s="91"/>
      <c r="AV1239" s="91"/>
      <c r="AW1239" s="123"/>
      <c r="AX1239" s="62"/>
      <c r="AY1239" s="62"/>
      <c r="AZ1239" s="89"/>
      <c r="BA1239" s="89"/>
      <c r="BB1239" s="124"/>
      <c r="BC1239" s="62"/>
      <c r="BD1239" s="62"/>
      <c r="BE1239" s="61"/>
      <c r="BF1239" s="61"/>
      <c r="BG1239" s="46"/>
      <c r="BH1239" s="46"/>
      <c r="BI1239" s="46"/>
      <c r="BJ1239" s="46"/>
      <c r="BK1239" s="46"/>
      <c r="BL1239" s="46"/>
      <c r="CF1239" s="60"/>
      <c r="CI1239" s="91"/>
      <c r="CJ1239" s="47"/>
      <c r="CK1239" s="34"/>
      <c r="CL1239" s="63"/>
      <c r="DV1239" s="64"/>
    </row>
    <row r="1240" spans="2:126" s="135" customFormat="1">
      <c r="B1240" s="75"/>
      <c r="C1240" s="75"/>
      <c r="D1240" s="75"/>
      <c r="E1240" s="75"/>
      <c r="F1240" s="75"/>
      <c r="G1240" s="75"/>
      <c r="J1240" s="200"/>
      <c r="K1240" s="200"/>
      <c r="L1240" s="62"/>
      <c r="M1240" s="62"/>
      <c r="N1240" s="62"/>
      <c r="O1240" s="62"/>
      <c r="P1240" s="62"/>
      <c r="Q1240" s="62"/>
      <c r="R1240" s="62"/>
      <c r="S1240" s="62"/>
      <c r="T1240" s="62"/>
      <c r="U1240" s="209"/>
      <c r="V1240" s="209"/>
      <c r="W1240" s="209"/>
      <c r="X1240" s="209"/>
      <c r="Y1240" s="209"/>
      <c r="Z1240" s="209"/>
      <c r="AA1240" s="209"/>
      <c r="AB1240" s="86"/>
      <c r="AC1240" s="86"/>
      <c r="AD1240" s="86"/>
      <c r="AE1240" s="86"/>
      <c r="AF1240" s="86"/>
      <c r="AG1240" s="62"/>
      <c r="AH1240" s="89"/>
      <c r="AI1240" s="89"/>
      <c r="AJ1240" s="89"/>
      <c r="AK1240" s="62"/>
      <c r="AL1240" s="86"/>
      <c r="AM1240" s="91"/>
      <c r="AN1240" s="89"/>
      <c r="AO1240" s="89"/>
      <c r="AP1240" s="89"/>
      <c r="AQ1240" s="89"/>
      <c r="AR1240" s="91"/>
      <c r="AS1240" s="91"/>
      <c r="AT1240" s="94"/>
      <c r="AU1240" s="91"/>
      <c r="AV1240" s="91"/>
      <c r="AW1240" s="123"/>
      <c r="AX1240" s="62"/>
      <c r="AY1240" s="62"/>
      <c r="AZ1240" s="89"/>
      <c r="BA1240" s="89"/>
      <c r="BB1240" s="124"/>
      <c r="BC1240" s="62"/>
      <c r="BD1240" s="62"/>
      <c r="BE1240" s="61"/>
      <c r="BF1240" s="61"/>
      <c r="BG1240" s="46"/>
      <c r="BH1240" s="46"/>
      <c r="BI1240" s="46"/>
      <c r="BJ1240" s="46"/>
      <c r="BK1240" s="46"/>
      <c r="BL1240" s="46"/>
      <c r="CF1240" s="60"/>
      <c r="CI1240" s="91"/>
      <c r="CJ1240" s="47"/>
      <c r="CK1240" s="34"/>
      <c r="CL1240" s="63"/>
      <c r="DV1240" s="64"/>
    </row>
    <row r="1241" spans="2:126" s="135" customFormat="1">
      <c r="B1241" s="75"/>
      <c r="C1241" s="75"/>
      <c r="D1241" s="75"/>
      <c r="E1241" s="75"/>
      <c r="F1241" s="75"/>
      <c r="G1241" s="75"/>
      <c r="J1241" s="200"/>
      <c r="K1241" s="200"/>
      <c r="L1241" s="62"/>
      <c r="M1241" s="62"/>
      <c r="N1241" s="62"/>
      <c r="O1241" s="62"/>
      <c r="P1241" s="62"/>
      <c r="Q1241" s="62"/>
      <c r="R1241" s="62"/>
      <c r="S1241" s="62"/>
      <c r="T1241" s="62"/>
      <c r="U1241" s="209"/>
      <c r="V1241" s="209"/>
      <c r="W1241" s="209"/>
      <c r="X1241" s="209"/>
      <c r="Y1241" s="209"/>
      <c r="Z1241" s="209"/>
      <c r="AA1241" s="209"/>
      <c r="AB1241" s="86"/>
      <c r="AC1241" s="86"/>
      <c r="AD1241" s="86"/>
      <c r="AE1241" s="86"/>
      <c r="AF1241" s="86"/>
      <c r="AG1241" s="62"/>
      <c r="AH1241" s="89"/>
      <c r="AI1241" s="89"/>
      <c r="AJ1241" s="89"/>
      <c r="AK1241" s="62"/>
      <c r="AL1241" s="86"/>
      <c r="AM1241" s="91"/>
      <c r="AN1241" s="89"/>
      <c r="AO1241" s="89"/>
      <c r="AP1241" s="89"/>
      <c r="AQ1241" s="89"/>
      <c r="AR1241" s="91"/>
      <c r="AS1241" s="91"/>
      <c r="AT1241" s="94"/>
      <c r="AU1241" s="91"/>
      <c r="AV1241" s="91"/>
      <c r="AW1241" s="123"/>
      <c r="AX1241" s="62"/>
      <c r="AY1241" s="62"/>
      <c r="AZ1241" s="89"/>
      <c r="BA1241" s="89"/>
      <c r="BB1241" s="124"/>
      <c r="BC1241" s="62"/>
      <c r="BD1241" s="62"/>
      <c r="BE1241" s="61"/>
      <c r="BF1241" s="61"/>
      <c r="BG1241" s="46"/>
      <c r="BH1241" s="46"/>
      <c r="BI1241" s="46"/>
      <c r="BJ1241" s="46"/>
      <c r="BK1241" s="46"/>
      <c r="BL1241" s="46"/>
      <c r="CF1241" s="60"/>
      <c r="CI1241" s="91"/>
      <c r="CJ1241" s="47"/>
      <c r="CK1241" s="34"/>
      <c r="CL1241" s="63"/>
      <c r="DV1241" s="64"/>
    </row>
    <row r="1242" spans="2:126" s="135" customFormat="1">
      <c r="B1242" s="75"/>
      <c r="C1242" s="75"/>
      <c r="D1242" s="75"/>
      <c r="E1242" s="75"/>
      <c r="F1242" s="75"/>
      <c r="G1242" s="75"/>
      <c r="J1242" s="200"/>
      <c r="K1242" s="200"/>
      <c r="L1242" s="62"/>
      <c r="M1242" s="62"/>
      <c r="N1242" s="62"/>
      <c r="O1242" s="62"/>
      <c r="P1242" s="62"/>
      <c r="Q1242" s="62"/>
      <c r="R1242" s="62"/>
      <c r="S1242" s="62"/>
      <c r="T1242" s="62"/>
      <c r="U1242" s="209"/>
      <c r="V1242" s="209"/>
      <c r="W1242" s="209"/>
      <c r="X1242" s="209"/>
      <c r="Y1242" s="209"/>
      <c r="Z1242" s="209"/>
      <c r="AA1242" s="209"/>
      <c r="AB1242" s="86"/>
      <c r="AC1242" s="86"/>
      <c r="AD1242" s="86"/>
      <c r="AE1242" s="86"/>
      <c r="AF1242" s="86"/>
      <c r="AG1242" s="62"/>
      <c r="AH1242" s="89"/>
      <c r="AI1242" s="89"/>
      <c r="AJ1242" s="89"/>
      <c r="AK1242" s="62"/>
      <c r="AL1242" s="86"/>
      <c r="AM1242" s="91"/>
      <c r="AN1242" s="89"/>
      <c r="AO1242" s="89"/>
      <c r="AP1242" s="89"/>
      <c r="AQ1242" s="89"/>
      <c r="AR1242" s="91"/>
      <c r="AS1242" s="91"/>
      <c r="AT1242" s="94"/>
      <c r="AU1242" s="91"/>
      <c r="AV1242" s="91"/>
      <c r="AW1242" s="123"/>
      <c r="AX1242" s="62"/>
      <c r="AY1242" s="62"/>
      <c r="AZ1242" s="89"/>
      <c r="BA1242" s="89"/>
      <c r="BB1242" s="124"/>
      <c r="BC1242" s="62"/>
      <c r="BD1242" s="62"/>
      <c r="BE1242" s="61"/>
      <c r="BF1242" s="61"/>
      <c r="BG1242" s="46"/>
      <c r="BH1242" s="46"/>
      <c r="BI1242" s="46"/>
      <c r="BJ1242" s="46"/>
      <c r="BK1242" s="46"/>
      <c r="BL1242" s="46"/>
      <c r="CF1242" s="60"/>
      <c r="CI1242" s="91"/>
      <c r="CJ1242" s="47"/>
      <c r="CK1242" s="34"/>
      <c r="CL1242" s="63"/>
      <c r="DV1242" s="64"/>
    </row>
    <row r="1243" spans="2:126" s="135" customFormat="1">
      <c r="B1243" s="75"/>
      <c r="C1243" s="75"/>
      <c r="D1243" s="75"/>
      <c r="E1243" s="75"/>
      <c r="F1243" s="75"/>
      <c r="G1243" s="75"/>
      <c r="J1243" s="200"/>
      <c r="K1243" s="200"/>
      <c r="L1243" s="62"/>
      <c r="M1243" s="62"/>
      <c r="N1243" s="62"/>
      <c r="O1243" s="62"/>
      <c r="P1243" s="62"/>
      <c r="Q1243" s="62"/>
      <c r="R1243" s="62"/>
      <c r="S1243" s="62"/>
      <c r="T1243" s="62"/>
      <c r="U1243" s="209"/>
      <c r="V1243" s="209"/>
      <c r="W1243" s="209"/>
      <c r="X1243" s="209"/>
      <c r="Y1243" s="209"/>
      <c r="Z1243" s="209"/>
      <c r="AA1243" s="209"/>
      <c r="AB1243" s="86"/>
      <c r="AC1243" s="86"/>
      <c r="AD1243" s="86"/>
      <c r="AE1243" s="86"/>
      <c r="AF1243" s="86"/>
      <c r="AG1243" s="62"/>
      <c r="AH1243" s="89"/>
      <c r="AI1243" s="89"/>
      <c r="AJ1243" s="89"/>
      <c r="AK1243" s="62"/>
      <c r="AL1243" s="86"/>
      <c r="AM1243" s="91"/>
      <c r="AN1243" s="89"/>
      <c r="AO1243" s="89"/>
      <c r="AP1243" s="89"/>
      <c r="AQ1243" s="89"/>
      <c r="AR1243" s="91"/>
      <c r="AS1243" s="91"/>
      <c r="AT1243" s="94"/>
      <c r="AU1243" s="91"/>
      <c r="AV1243" s="91"/>
      <c r="AW1243" s="123"/>
      <c r="AX1243" s="62"/>
      <c r="AY1243" s="62"/>
      <c r="AZ1243" s="89"/>
      <c r="BA1243" s="89"/>
      <c r="BB1243" s="124"/>
      <c r="BC1243" s="62"/>
      <c r="BD1243" s="62"/>
      <c r="BE1243" s="61"/>
      <c r="BF1243" s="61"/>
      <c r="BG1243" s="46"/>
      <c r="BH1243" s="46"/>
      <c r="BI1243" s="46"/>
      <c r="BJ1243" s="46"/>
      <c r="BK1243" s="46"/>
      <c r="BL1243" s="46"/>
      <c r="CF1243" s="60"/>
      <c r="CI1243" s="91"/>
      <c r="CJ1243" s="47"/>
      <c r="CK1243" s="34"/>
      <c r="CL1243" s="63"/>
      <c r="DV1243" s="64"/>
    </row>
    <row r="1244" spans="2:126" s="135" customFormat="1">
      <c r="B1244" s="75"/>
      <c r="C1244" s="75"/>
      <c r="D1244" s="75"/>
      <c r="E1244" s="75"/>
      <c r="F1244" s="75"/>
      <c r="G1244" s="75"/>
      <c r="J1244" s="200"/>
      <c r="K1244" s="200"/>
      <c r="L1244" s="62"/>
      <c r="M1244" s="62"/>
      <c r="N1244" s="62"/>
      <c r="O1244" s="62"/>
      <c r="P1244" s="62"/>
      <c r="Q1244" s="62"/>
      <c r="R1244" s="62"/>
      <c r="S1244" s="62"/>
      <c r="T1244" s="62"/>
      <c r="U1244" s="209"/>
      <c r="V1244" s="209"/>
      <c r="W1244" s="209"/>
      <c r="X1244" s="209"/>
      <c r="Y1244" s="209"/>
      <c r="Z1244" s="209"/>
      <c r="AA1244" s="209"/>
      <c r="AB1244" s="86"/>
      <c r="AC1244" s="86"/>
      <c r="AD1244" s="86"/>
      <c r="AE1244" s="86"/>
      <c r="AF1244" s="86"/>
      <c r="AG1244" s="62"/>
      <c r="AH1244" s="89"/>
      <c r="AI1244" s="89"/>
      <c r="AJ1244" s="89"/>
      <c r="AK1244" s="62"/>
      <c r="AL1244" s="86"/>
      <c r="AM1244" s="91"/>
      <c r="AN1244" s="89"/>
      <c r="AO1244" s="89"/>
      <c r="AP1244" s="89"/>
      <c r="AQ1244" s="89"/>
      <c r="AR1244" s="91"/>
      <c r="AS1244" s="91"/>
      <c r="AT1244" s="94"/>
      <c r="AU1244" s="91"/>
      <c r="AV1244" s="91"/>
      <c r="AW1244" s="123"/>
      <c r="AX1244" s="62"/>
      <c r="AY1244" s="62"/>
      <c r="AZ1244" s="89"/>
      <c r="BA1244" s="89"/>
      <c r="BB1244" s="124"/>
      <c r="BC1244" s="62"/>
      <c r="BD1244" s="62"/>
      <c r="BE1244" s="61"/>
      <c r="BF1244" s="61"/>
      <c r="BG1244" s="46"/>
      <c r="BH1244" s="46"/>
      <c r="BI1244" s="46"/>
      <c r="BJ1244" s="46"/>
      <c r="BK1244" s="46"/>
      <c r="BL1244" s="46"/>
      <c r="CF1244" s="60"/>
      <c r="CI1244" s="91"/>
      <c r="CJ1244" s="47"/>
      <c r="CK1244" s="34"/>
      <c r="CL1244" s="63"/>
      <c r="DV1244" s="64"/>
    </row>
    <row r="1245" spans="2:126" s="135" customFormat="1">
      <c r="B1245" s="75"/>
      <c r="C1245" s="75"/>
      <c r="D1245" s="75"/>
      <c r="E1245" s="75"/>
      <c r="F1245" s="75"/>
      <c r="G1245" s="75"/>
      <c r="J1245" s="200"/>
      <c r="K1245" s="200"/>
      <c r="L1245" s="62"/>
      <c r="M1245" s="62"/>
      <c r="N1245" s="62"/>
      <c r="O1245" s="62"/>
      <c r="P1245" s="62"/>
      <c r="Q1245" s="62"/>
      <c r="R1245" s="62"/>
      <c r="S1245" s="62"/>
      <c r="T1245" s="62"/>
      <c r="U1245" s="209"/>
      <c r="V1245" s="209"/>
      <c r="W1245" s="209"/>
      <c r="X1245" s="209"/>
      <c r="Y1245" s="209"/>
      <c r="Z1245" s="209"/>
      <c r="AA1245" s="209"/>
      <c r="AB1245" s="86"/>
      <c r="AC1245" s="86"/>
      <c r="AD1245" s="86"/>
      <c r="AE1245" s="86"/>
      <c r="AF1245" s="86"/>
      <c r="AG1245" s="62"/>
      <c r="AH1245" s="89"/>
      <c r="AI1245" s="89"/>
      <c r="AJ1245" s="89"/>
      <c r="AK1245" s="62"/>
      <c r="AL1245" s="86"/>
      <c r="AM1245" s="91"/>
      <c r="AN1245" s="89"/>
      <c r="AO1245" s="89"/>
      <c r="AP1245" s="89"/>
      <c r="AQ1245" s="89"/>
      <c r="AR1245" s="91"/>
      <c r="AS1245" s="91"/>
      <c r="AT1245" s="94"/>
      <c r="AU1245" s="91"/>
      <c r="AV1245" s="91"/>
      <c r="AW1245" s="123"/>
      <c r="AX1245" s="62"/>
      <c r="AY1245" s="62"/>
      <c r="AZ1245" s="89"/>
      <c r="BA1245" s="89"/>
      <c r="BB1245" s="124"/>
      <c r="BC1245" s="62"/>
      <c r="BD1245" s="62"/>
      <c r="BE1245" s="61"/>
      <c r="BF1245" s="61"/>
      <c r="BG1245" s="46"/>
      <c r="BH1245" s="46"/>
      <c r="BI1245" s="46"/>
      <c r="BJ1245" s="46"/>
      <c r="BK1245" s="46"/>
      <c r="BL1245" s="46"/>
      <c r="CF1245" s="60"/>
      <c r="CI1245" s="91"/>
      <c r="CJ1245" s="47"/>
      <c r="CK1245" s="34"/>
      <c r="CL1245" s="63"/>
      <c r="DV1245" s="64"/>
    </row>
    <row r="1246" spans="2:126" s="135" customFormat="1">
      <c r="B1246" s="75"/>
      <c r="C1246" s="75"/>
      <c r="D1246" s="75"/>
      <c r="E1246" s="75"/>
      <c r="F1246" s="75"/>
      <c r="G1246" s="75"/>
      <c r="J1246" s="200"/>
      <c r="K1246" s="200"/>
      <c r="L1246" s="62"/>
      <c r="M1246" s="62"/>
      <c r="N1246" s="62"/>
      <c r="O1246" s="62"/>
      <c r="P1246" s="62"/>
      <c r="Q1246" s="62"/>
      <c r="R1246" s="62"/>
      <c r="S1246" s="62"/>
      <c r="T1246" s="62"/>
      <c r="U1246" s="209"/>
      <c r="V1246" s="209"/>
      <c r="W1246" s="209"/>
      <c r="X1246" s="209"/>
      <c r="Y1246" s="209"/>
      <c r="Z1246" s="209"/>
      <c r="AA1246" s="209"/>
      <c r="AB1246" s="86"/>
      <c r="AC1246" s="86"/>
      <c r="AD1246" s="86"/>
      <c r="AE1246" s="86"/>
      <c r="AF1246" s="86"/>
      <c r="AG1246" s="62"/>
      <c r="AH1246" s="89"/>
      <c r="AI1246" s="89"/>
      <c r="AJ1246" s="89"/>
      <c r="AK1246" s="62"/>
      <c r="AL1246" s="86"/>
      <c r="AM1246" s="91"/>
      <c r="AN1246" s="89"/>
      <c r="AO1246" s="89"/>
      <c r="AP1246" s="89"/>
      <c r="AQ1246" s="89"/>
      <c r="AR1246" s="91"/>
      <c r="AS1246" s="91"/>
      <c r="AT1246" s="94"/>
      <c r="AU1246" s="91"/>
      <c r="AV1246" s="91"/>
      <c r="AW1246" s="123"/>
      <c r="AX1246" s="62"/>
      <c r="AY1246" s="62"/>
      <c r="AZ1246" s="89"/>
      <c r="BA1246" s="89"/>
      <c r="BB1246" s="124"/>
      <c r="BC1246" s="62"/>
      <c r="BD1246" s="62"/>
      <c r="BE1246" s="61"/>
      <c r="BF1246" s="61"/>
      <c r="BG1246" s="46"/>
      <c r="BH1246" s="46"/>
      <c r="BI1246" s="46"/>
      <c r="BJ1246" s="46"/>
      <c r="BK1246" s="46"/>
      <c r="BL1246" s="46"/>
      <c r="CF1246" s="60"/>
      <c r="CI1246" s="91"/>
      <c r="CJ1246" s="47"/>
      <c r="CK1246" s="34"/>
      <c r="CL1246" s="63"/>
      <c r="DV1246" s="64"/>
    </row>
    <row r="1247" spans="2:126" s="135" customFormat="1">
      <c r="B1247" s="75"/>
      <c r="C1247" s="75"/>
      <c r="D1247" s="75"/>
      <c r="E1247" s="75"/>
      <c r="F1247" s="75"/>
      <c r="G1247" s="75"/>
      <c r="J1247" s="200"/>
      <c r="K1247" s="200"/>
      <c r="L1247" s="62"/>
      <c r="M1247" s="62"/>
      <c r="N1247" s="62"/>
      <c r="O1247" s="62"/>
      <c r="P1247" s="62"/>
      <c r="Q1247" s="62"/>
      <c r="R1247" s="62"/>
      <c r="S1247" s="62"/>
      <c r="T1247" s="62"/>
      <c r="U1247" s="209"/>
      <c r="V1247" s="209"/>
      <c r="W1247" s="209"/>
      <c r="X1247" s="209"/>
      <c r="Y1247" s="209"/>
      <c r="Z1247" s="209"/>
      <c r="AA1247" s="209"/>
      <c r="AB1247" s="86"/>
      <c r="AC1247" s="86"/>
      <c r="AD1247" s="86"/>
      <c r="AE1247" s="86"/>
      <c r="AF1247" s="86"/>
      <c r="AG1247" s="62"/>
      <c r="AH1247" s="89"/>
      <c r="AI1247" s="89"/>
      <c r="AJ1247" s="89"/>
      <c r="AK1247" s="62"/>
      <c r="AL1247" s="86"/>
      <c r="AM1247" s="91"/>
      <c r="AN1247" s="89"/>
      <c r="AO1247" s="89"/>
      <c r="AP1247" s="89"/>
      <c r="AQ1247" s="89"/>
      <c r="AR1247" s="91"/>
      <c r="AS1247" s="91"/>
      <c r="AT1247" s="94"/>
      <c r="AU1247" s="91"/>
      <c r="AV1247" s="91"/>
      <c r="AW1247" s="123"/>
      <c r="AX1247" s="62"/>
      <c r="AY1247" s="62"/>
      <c r="AZ1247" s="89"/>
      <c r="BA1247" s="89"/>
      <c r="BB1247" s="124"/>
      <c r="BC1247" s="62"/>
      <c r="BD1247" s="62"/>
      <c r="BE1247" s="61"/>
      <c r="BF1247" s="61"/>
      <c r="BG1247" s="46"/>
      <c r="BH1247" s="46"/>
      <c r="BI1247" s="46"/>
      <c r="BJ1247" s="46"/>
      <c r="BK1247" s="46"/>
      <c r="BL1247" s="46"/>
      <c r="CF1247" s="60"/>
      <c r="CI1247" s="91"/>
      <c r="CJ1247" s="47"/>
      <c r="CK1247" s="34"/>
      <c r="CL1247" s="63"/>
      <c r="DV1247" s="64"/>
    </row>
    <row r="1248" spans="2:126" s="135" customFormat="1">
      <c r="B1248" s="75"/>
      <c r="C1248" s="75"/>
      <c r="D1248" s="75"/>
      <c r="E1248" s="75"/>
      <c r="F1248" s="75"/>
      <c r="G1248" s="75"/>
      <c r="J1248" s="200"/>
      <c r="K1248" s="200"/>
      <c r="L1248" s="62"/>
      <c r="M1248" s="62"/>
      <c r="N1248" s="62"/>
      <c r="O1248" s="62"/>
      <c r="P1248" s="62"/>
      <c r="Q1248" s="62"/>
      <c r="R1248" s="62"/>
      <c r="S1248" s="62"/>
      <c r="T1248" s="62"/>
      <c r="U1248" s="209"/>
      <c r="V1248" s="209"/>
      <c r="W1248" s="209"/>
      <c r="X1248" s="209"/>
      <c r="Y1248" s="209"/>
      <c r="Z1248" s="209"/>
      <c r="AA1248" s="209"/>
      <c r="AB1248" s="86"/>
      <c r="AC1248" s="86"/>
      <c r="AD1248" s="86"/>
      <c r="AE1248" s="86"/>
      <c r="AF1248" s="86"/>
      <c r="AG1248" s="62"/>
      <c r="AH1248" s="89"/>
      <c r="AI1248" s="89"/>
      <c r="AJ1248" s="89"/>
      <c r="AK1248" s="62"/>
      <c r="AL1248" s="86"/>
      <c r="AM1248" s="91"/>
      <c r="AN1248" s="89"/>
      <c r="AO1248" s="89"/>
      <c r="AP1248" s="89"/>
      <c r="AQ1248" s="89"/>
      <c r="AR1248" s="91"/>
      <c r="AS1248" s="91"/>
      <c r="AT1248" s="94"/>
      <c r="AU1248" s="91"/>
      <c r="AV1248" s="91"/>
      <c r="AW1248" s="123"/>
      <c r="AX1248" s="62"/>
      <c r="AY1248" s="62"/>
      <c r="AZ1248" s="89"/>
      <c r="BA1248" s="89"/>
      <c r="BB1248" s="124"/>
      <c r="BC1248" s="62"/>
      <c r="BD1248" s="62"/>
      <c r="BE1248" s="61"/>
      <c r="BF1248" s="61"/>
      <c r="BG1248" s="46"/>
      <c r="BH1248" s="46"/>
      <c r="BI1248" s="46"/>
      <c r="BJ1248" s="46"/>
      <c r="BK1248" s="46"/>
      <c r="BL1248" s="46"/>
      <c r="CF1248" s="60"/>
      <c r="CI1248" s="91"/>
      <c r="CJ1248" s="47"/>
      <c r="CK1248" s="34"/>
      <c r="CL1248" s="63"/>
      <c r="DV1248" s="64"/>
    </row>
    <row r="1249" spans="2:126" s="135" customFormat="1">
      <c r="B1249" s="75"/>
      <c r="C1249" s="75"/>
      <c r="D1249" s="75"/>
      <c r="E1249" s="75"/>
      <c r="F1249" s="75"/>
      <c r="G1249" s="75"/>
      <c r="J1249" s="200"/>
      <c r="K1249" s="200"/>
      <c r="L1249" s="62"/>
      <c r="M1249" s="62"/>
      <c r="N1249" s="62"/>
      <c r="O1249" s="62"/>
      <c r="P1249" s="62"/>
      <c r="Q1249" s="62"/>
      <c r="R1249" s="62"/>
      <c r="S1249" s="62"/>
      <c r="T1249" s="62"/>
      <c r="U1249" s="209"/>
      <c r="V1249" s="209"/>
      <c r="W1249" s="209"/>
      <c r="X1249" s="209"/>
      <c r="Y1249" s="209"/>
      <c r="Z1249" s="209"/>
      <c r="AA1249" s="209"/>
      <c r="AB1249" s="86"/>
      <c r="AC1249" s="86"/>
      <c r="AD1249" s="86"/>
      <c r="AE1249" s="86"/>
      <c r="AF1249" s="86"/>
      <c r="AG1249" s="62"/>
      <c r="AH1249" s="89"/>
      <c r="AI1249" s="89"/>
      <c r="AJ1249" s="89"/>
      <c r="AK1249" s="62"/>
      <c r="AL1249" s="86"/>
      <c r="AM1249" s="91"/>
      <c r="AN1249" s="89"/>
      <c r="AO1249" s="89"/>
      <c r="AP1249" s="89"/>
      <c r="AQ1249" s="89"/>
      <c r="AR1249" s="91"/>
      <c r="AS1249" s="91"/>
      <c r="AT1249" s="94"/>
      <c r="AU1249" s="91"/>
      <c r="AV1249" s="91"/>
      <c r="AW1249" s="123"/>
      <c r="AX1249" s="62"/>
      <c r="AY1249" s="62"/>
      <c r="AZ1249" s="89"/>
      <c r="BA1249" s="89"/>
      <c r="BB1249" s="124"/>
      <c r="BC1249" s="62"/>
      <c r="BD1249" s="62"/>
      <c r="BE1249" s="61"/>
      <c r="BF1249" s="61"/>
      <c r="BG1249" s="46"/>
      <c r="BH1249" s="46"/>
      <c r="BI1249" s="46"/>
      <c r="BJ1249" s="46"/>
      <c r="BK1249" s="46"/>
      <c r="BL1249" s="46"/>
      <c r="CF1249" s="60"/>
      <c r="CI1249" s="91"/>
      <c r="CJ1249" s="47"/>
      <c r="CK1249" s="34"/>
      <c r="CL1249" s="63"/>
      <c r="DV1249" s="64"/>
    </row>
    <row r="1250" spans="2:126" s="135" customFormat="1">
      <c r="B1250" s="75"/>
      <c r="C1250" s="75"/>
      <c r="D1250" s="75"/>
      <c r="E1250" s="75"/>
      <c r="F1250" s="75"/>
      <c r="G1250" s="75"/>
      <c r="J1250" s="200"/>
      <c r="K1250" s="200"/>
      <c r="L1250" s="62"/>
      <c r="M1250" s="62"/>
      <c r="N1250" s="62"/>
      <c r="O1250" s="62"/>
      <c r="P1250" s="62"/>
      <c r="Q1250" s="62"/>
      <c r="R1250" s="62"/>
      <c r="S1250" s="62"/>
      <c r="T1250" s="62"/>
      <c r="U1250" s="209"/>
      <c r="V1250" s="209"/>
      <c r="W1250" s="209"/>
      <c r="X1250" s="209"/>
      <c r="Y1250" s="209"/>
      <c r="Z1250" s="209"/>
      <c r="AA1250" s="209"/>
      <c r="AB1250" s="86"/>
      <c r="AC1250" s="86"/>
      <c r="AD1250" s="86"/>
      <c r="AE1250" s="86"/>
      <c r="AF1250" s="86"/>
      <c r="AG1250" s="62"/>
      <c r="AH1250" s="89"/>
      <c r="AI1250" s="89"/>
      <c r="AJ1250" s="89"/>
      <c r="AK1250" s="62"/>
      <c r="AL1250" s="86"/>
      <c r="AM1250" s="91"/>
      <c r="AN1250" s="89"/>
      <c r="AO1250" s="89"/>
      <c r="AP1250" s="89"/>
      <c r="AQ1250" s="89"/>
      <c r="AR1250" s="91"/>
      <c r="AS1250" s="91"/>
      <c r="AT1250" s="94"/>
      <c r="AU1250" s="91"/>
      <c r="AV1250" s="91"/>
      <c r="AW1250" s="123"/>
      <c r="AX1250" s="62"/>
      <c r="AY1250" s="62"/>
      <c r="AZ1250" s="89"/>
      <c r="BA1250" s="89"/>
      <c r="BB1250" s="124"/>
      <c r="BC1250" s="62"/>
      <c r="BD1250" s="62"/>
      <c r="BE1250" s="61"/>
      <c r="BF1250" s="61"/>
      <c r="BG1250" s="46"/>
      <c r="BH1250" s="46"/>
      <c r="BI1250" s="46"/>
      <c r="BJ1250" s="46"/>
      <c r="BK1250" s="46"/>
      <c r="BL1250" s="46"/>
      <c r="CF1250" s="60"/>
      <c r="CI1250" s="91"/>
      <c r="CJ1250" s="47"/>
      <c r="CK1250" s="34"/>
      <c r="CL1250" s="63"/>
      <c r="DV1250" s="64"/>
    </row>
    <row r="1251" spans="2:126" s="135" customFormat="1">
      <c r="B1251" s="75"/>
      <c r="C1251" s="75"/>
      <c r="D1251" s="75"/>
      <c r="E1251" s="75"/>
      <c r="F1251" s="75"/>
      <c r="G1251" s="75"/>
      <c r="J1251" s="200"/>
      <c r="K1251" s="200"/>
      <c r="L1251" s="62"/>
      <c r="M1251" s="62"/>
      <c r="N1251" s="62"/>
      <c r="O1251" s="62"/>
      <c r="P1251" s="62"/>
      <c r="Q1251" s="62"/>
      <c r="R1251" s="62"/>
      <c r="S1251" s="62"/>
      <c r="T1251" s="62"/>
      <c r="U1251" s="209"/>
      <c r="V1251" s="209"/>
      <c r="W1251" s="209"/>
      <c r="X1251" s="209"/>
      <c r="Y1251" s="209"/>
      <c r="Z1251" s="209"/>
      <c r="AA1251" s="209"/>
      <c r="AB1251" s="86"/>
      <c r="AC1251" s="86"/>
      <c r="AD1251" s="86"/>
      <c r="AE1251" s="86"/>
      <c r="AF1251" s="86"/>
      <c r="AG1251" s="62"/>
      <c r="AH1251" s="89"/>
      <c r="AI1251" s="89"/>
      <c r="AJ1251" s="89"/>
      <c r="AK1251" s="62"/>
      <c r="AL1251" s="86"/>
      <c r="AM1251" s="91"/>
      <c r="AN1251" s="89"/>
      <c r="AO1251" s="89"/>
      <c r="AP1251" s="89"/>
      <c r="AQ1251" s="89"/>
      <c r="AR1251" s="91"/>
      <c r="AS1251" s="91"/>
      <c r="AT1251" s="94"/>
      <c r="AU1251" s="91"/>
      <c r="AV1251" s="91"/>
      <c r="AW1251" s="123"/>
      <c r="AX1251" s="62"/>
      <c r="AY1251" s="62"/>
      <c r="AZ1251" s="89"/>
      <c r="BA1251" s="89"/>
      <c r="BB1251" s="124"/>
      <c r="BC1251" s="62"/>
      <c r="BD1251" s="62"/>
      <c r="BE1251" s="61"/>
      <c r="BF1251" s="61"/>
      <c r="BG1251" s="46"/>
      <c r="BH1251" s="46"/>
      <c r="BI1251" s="46"/>
      <c r="BJ1251" s="46"/>
      <c r="BK1251" s="46"/>
      <c r="BL1251" s="46"/>
      <c r="CF1251" s="60"/>
      <c r="CI1251" s="91"/>
      <c r="CJ1251" s="47"/>
      <c r="CK1251" s="34"/>
      <c r="CL1251" s="63"/>
      <c r="DV1251" s="64"/>
    </row>
    <row r="1252" spans="2:126" s="135" customFormat="1">
      <c r="B1252" s="75"/>
      <c r="C1252" s="75"/>
      <c r="D1252" s="75"/>
      <c r="E1252" s="75"/>
      <c r="F1252" s="75"/>
      <c r="G1252" s="75"/>
      <c r="J1252" s="200"/>
      <c r="K1252" s="200"/>
      <c r="L1252" s="62"/>
      <c r="M1252" s="62"/>
      <c r="N1252" s="62"/>
      <c r="O1252" s="62"/>
      <c r="P1252" s="62"/>
      <c r="Q1252" s="62"/>
      <c r="R1252" s="62"/>
      <c r="S1252" s="62"/>
      <c r="T1252" s="62"/>
      <c r="U1252" s="209"/>
      <c r="V1252" s="209"/>
      <c r="W1252" s="209"/>
      <c r="X1252" s="209"/>
      <c r="Y1252" s="209"/>
      <c r="Z1252" s="209"/>
      <c r="AA1252" s="209"/>
      <c r="AB1252" s="86"/>
      <c r="AC1252" s="86"/>
      <c r="AD1252" s="86"/>
      <c r="AE1252" s="86"/>
      <c r="AF1252" s="86"/>
      <c r="AG1252" s="62"/>
      <c r="AH1252" s="89"/>
      <c r="AI1252" s="89"/>
      <c r="AJ1252" s="89"/>
      <c r="AK1252" s="62"/>
      <c r="AL1252" s="86"/>
      <c r="AM1252" s="91"/>
      <c r="AN1252" s="89"/>
      <c r="AO1252" s="89"/>
      <c r="AP1252" s="89"/>
      <c r="AQ1252" s="89"/>
      <c r="AR1252" s="91"/>
      <c r="AS1252" s="91"/>
      <c r="AT1252" s="94"/>
      <c r="AU1252" s="91"/>
      <c r="AV1252" s="91"/>
      <c r="AW1252" s="123"/>
      <c r="AX1252" s="62"/>
      <c r="AY1252" s="62"/>
      <c r="AZ1252" s="89"/>
      <c r="BA1252" s="89"/>
      <c r="BB1252" s="124"/>
      <c r="BC1252" s="62"/>
      <c r="BD1252" s="62"/>
      <c r="BE1252" s="61"/>
      <c r="BF1252" s="61"/>
      <c r="BG1252" s="46"/>
      <c r="BH1252" s="46"/>
      <c r="BI1252" s="46"/>
      <c r="BJ1252" s="46"/>
      <c r="BK1252" s="46"/>
      <c r="BL1252" s="46"/>
      <c r="CF1252" s="60"/>
      <c r="CI1252" s="91"/>
      <c r="CJ1252" s="47"/>
      <c r="CK1252" s="34"/>
      <c r="CL1252" s="63"/>
      <c r="DV1252" s="64"/>
    </row>
    <row r="1253" spans="2:126" s="135" customFormat="1">
      <c r="B1253" s="75"/>
      <c r="C1253" s="75"/>
      <c r="D1253" s="75"/>
      <c r="E1253" s="75"/>
      <c r="F1253" s="75"/>
      <c r="G1253" s="75"/>
      <c r="J1253" s="200"/>
      <c r="K1253" s="200"/>
      <c r="L1253" s="62"/>
      <c r="M1253" s="62"/>
      <c r="N1253" s="62"/>
      <c r="O1253" s="62"/>
      <c r="P1253" s="62"/>
      <c r="Q1253" s="62"/>
      <c r="R1253" s="62"/>
      <c r="S1253" s="62"/>
      <c r="T1253" s="62"/>
      <c r="U1253" s="209"/>
      <c r="V1253" s="209"/>
      <c r="W1253" s="209"/>
      <c r="X1253" s="209"/>
      <c r="Y1253" s="209"/>
      <c r="Z1253" s="209"/>
      <c r="AA1253" s="209"/>
      <c r="AB1253" s="86"/>
      <c r="AC1253" s="86"/>
      <c r="AD1253" s="86"/>
      <c r="AE1253" s="86"/>
      <c r="AF1253" s="86"/>
      <c r="AG1253" s="62"/>
      <c r="AH1253" s="89"/>
      <c r="AI1253" s="89"/>
      <c r="AJ1253" s="89"/>
      <c r="AK1253" s="62"/>
      <c r="AL1253" s="86"/>
      <c r="AM1253" s="91"/>
      <c r="AN1253" s="89"/>
      <c r="AO1253" s="89"/>
      <c r="AP1253" s="89"/>
      <c r="AQ1253" s="89"/>
      <c r="AR1253" s="91"/>
      <c r="AS1253" s="91"/>
      <c r="AT1253" s="94"/>
      <c r="AU1253" s="91"/>
      <c r="AV1253" s="91"/>
      <c r="AW1253" s="123"/>
      <c r="AX1253" s="62"/>
      <c r="AY1253" s="62"/>
      <c r="AZ1253" s="89"/>
      <c r="BA1253" s="89"/>
      <c r="BB1253" s="124"/>
      <c r="BC1253" s="62"/>
      <c r="BD1253" s="62"/>
      <c r="BE1253" s="61"/>
      <c r="BF1253" s="61"/>
      <c r="BG1253" s="46"/>
      <c r="BH1253" s="46"/>
      <c r="BI1253" s="46"/>
      <c r="BJ1253" s="46"/>
      <c r="BK1253" s="46"/>
      <c r="BL1253" s="46"/>
      <c r="CF1253" s="60"/>
      <c r="CI1253" s="91"/>
      <c r="CJ1253" s="47"/>
      <c r="CK1253" s="34"/>
      <c r="CL1253" s="63"/>
      <c r="DV1253" s="64"/>
    </row>
    <row r="1254" spans="2:126" s="135" customFormat="1">
      <c r="B1254" s="75"/>
      <c r="C1254" s="75"/>
      <c r="D1254" s="75"/>
      <c r="E1254" s="75"/>
      <c r="F1254" s="75"/>
      <c r="G1254" s="75"/>
      <c r="J1254" s="200"/>
      <c r="K1254" s="200"/>
      <c r="L1254" s="62"/>
      <c r="M1254" s="62"/>
      <c r="N1254" s="62"/>
      <c r="O1254" s="62"/>
      <c r="P1254" s="62"/>
      <c r="Q1254" s="62"/>
      <c r="R1254" s="62"/>
      <c r="S1254" s="62"/>
      <c r="T1254" s="62"/>
      <c r="U1254" s="209"/>
      <c r="V1254" s="209"/>
      <c r="W1254" s="209"/>
      <c r="X1254" s="209"/>
      <c r="Y1254" s="209"/>
      <c r="Z1254" s="209"/>
      <c r="AA1254" s="209"/>
      <c r="AB1254" s="86"/>
      <c r="AC1254" s="86"/>
      <c r="AD1254" s="86"/>
      <c r="AE1254" s="86"/>
      <c r="AF1254" s="86"/>
      <c r="AG1254" s="62"/>
      <c r="AH1254" s="89"/>
      <c r="AI1254" s="89"/>
      <c r="AJ1254" s="89"/>
      <c r="AK1254" s="62"/>
      <c r="AL1254" s="86"/>
      <c r="AM1254" s="91"/>
      <c r="AN1254" s="89"/>
      <c r="AO1254" s="89"/>
      <c r="AP1254" s="89"/>
      <c r="AQ1254" s="89"/>
      <c r="AR1254" s="91"/>
      <c r="AS1254" s="91"/>
      <c r="AT1254" s="94"/>
      <c r="AU1254" s="91"/>
      <c r="AV1254" s="91"/>
      <c r="AW1254" s="123"/>
      <c r="AX1254" s="62"/>
      <c r="AY1254" s="62"/>
      <c r="AZ1254" s="89"/>
      <c r="BA1254" s="89"/>
      <c r="BB1254" s="124"/>
      <c r="BC1254" s="62"/>
      <c r="BD1254" s="62"/>
      <c r="BE1254" s="61"/>
      <c r="BF1254" s="61"/>
      <c r="BG1254" s="46"/>
      <c r="BH1254" s="46"/>
      <c r="BI1254" s="46"/>
      <c r="BJ1254" s="46"/>
      <c r="BK1254" s="46"/>
      <c r="BL1254" s="46"/>
      <c r="CF1254" s="60"/>
      <c r="CI1254" s="91"/>
      <c r="CJ1254" s="47"/>
      <c r="CK1254" s="34"/>
      <c r="CL1254" s="63"/>
      <c r="DV1254" s="64"/>
    </row>
    <row r="1255" spans="2:126" s="135" customFormat="1">
      <c r="B1255" s="75"/>
      <c r="C1255" s="75"/>
      <c r="D1255" s="75"/>
      <c r="E1255" s="75"/>
      <c r="F1255" s="75"/>
      <c r="G1255" s="75"/>
      <c r="J1255" s="200"/>
      <c r="K1255" s="200"/>
      <c r="L1255" s="62"/>
      <c r="M1255" s="62"/>
      <c r="N1255" s="62"/>
      <c r="O1255" s="62"/>
      <c r="P1255" s="62"/>
      <c r="Q1255" s="62"/>
      <c r="R1255" s="62"/>
      <c r="S1255" s="62"/>
      <c r="T1255" s="62"/>
      <c r="U1255" s="209"/>
      <c r="V1255" s="209"/>
      <c r="W1255" s="209"/>
      <c r="X1255" s="209"/>
      <c r="Y1255" s="209"/>
      <c r="Z1255" s="209"/>
      <c r="AA1255" s="209"/>
      <c r="AB1255" s="86"/>
      <c r="AC1255" s="86"/>
      <c r="AD1255" s="86"/>
      <c r="AE1255" s="86"/>
      <c r="AF1255" s="86"/>
      <c r="AG1255" s="62"/>
      <c r="AH1255" s="89"/>
      <c r="AI1255" s="89"/>
      <c r="AJ1255" s="89"/>
      <c r="AK1255" s="62"/>
      <c r="AL1255" s="86"/>
      <c r="AM1255" s="91"/>
      <c r="AN1255" s="89"/>
      <c r="AO1255" s="89"/>
      <c r="AP1255" s="89"/>
      <c r="AQ1255" s="89"/>
      <c r="AR1255" s="91"/>
      <c r="AS1255" s="91"/>
      <c r="AT1255" s="94"/>
      <c r="AU1255" s="91"/>
      <c r="AV1255" s="91"/>
      <c r="AW1255" s="123"/>
      <c r="AX1255" s="62"/>
      <c r="AY1255" s="62"/>
      <c r="AZ1255" s="89"/>
      <c r="BA1255" s="89"/>
      <c r="BB1255" s="124"/>
      <c r="BC1255" s="62"/>
      <c r="BD1255" s="62"/>
      <c r="BE1255" s="61"/>
      <c r="BF1255" s="61"/>
      <c r="BG1255" s="46"/>
      <c r="BH1255" s="46"/>
      <c r="BI1255" s="46"/>
      <c r="BJ1255" s="46"/>
      <c r="BK1255" s="46"/>
      <c r="BL1255" s="46"/>
      <c r="CF1255" s="60"/>
      <c r="CI1255" s="91"/>
      <c r="CJ1255" s="47"/>
      <c r="CK1255" s="34"/>
      <c r="CL1255" s="63"/>
      <c r="DV1255" s="64"/>
    </row>
    <row r="1256" spans="2:126" s="135" customFormat="1">
      <c r="B1256" s="75"/>
      <c r="C1256" s="75"/>
      <c r="D1256" s="75"/>
      <c r="E1256" s="75"/>
      <c r="F1256" s="75"/>
      <c r="G1256" s="75"/>
      <c r="J1256" s="200"/>
      <c r="K1256" s="200"/>
      <c r="L1256" s="62"/>
      <c r="M1256" s="62"/>
      <c r="N1256" s="62"/>
      <c r="O1256" s="62"/>
      <c r="P1256" s="62"/>
      <c r="Q1256" s="62"/>
      <c r="R1256" s="62"/>
      <c r="S1256" s="62"/>
      <c r="T1256" s="62"/>
      <c r="U1256" s="209"/>
      <c r="V1256" s="209"/>
      <c r="W1256" s="209"/>
      <c r="X1256" s="209"/>
      <c r="Y1256" s="209"/>
      <c r="Z1256" s="209"/>
      <c r="AA1256" s="209"/>
      <c r="AB1256" s="86"/>
      <c r="AC1256" s="86"/>
      <c r="AD1256" s="86"/>
      <c r="AE1256" s="86"/>
      <c r="AF1256" s="86"/>
      <c r="AG1256" s="62"/>
      <c r="AH1256" s="89"/>
      <c r="AI1256" s="89"/>
      <c r="AJ1256" s="89"/>
      <c r="AK1256" s="62"/>
      <c r="AL1256" s="86"/>
      <c r="AM1256" s="91"/>
      <c r="AN1256" s="89"/>
      <c r="AO1256" s="89"/>
      <c r="AP1256" s="89"/>
      <c r="AQ1256" s="89"/>
      <c r="AR1256" s="91"/>
      <c r="AS1256" s="91"/>
      <c r="AT1256" s="94"/>
      <c r="AU1256" s="91"/>
      <c r="AV1256" s="91"/>
      <c r="AW1256" s="123"/>
      <c r="AX1256" s="62"/>
      <c r="AY1256" s="62"/>
      <c r="AZ1256" s="89"/>
      <c r="BA1256" s="89"/>
      <c r="BB1256" s="124"/>
      <c r="BC1256" s="62"/>
      <c r="BD1256" s="62"/>
      <c r="BE1256" s="61"/>
      <c r="BF1256" s="61"/>
      <c r="BG1256" s="46"/>
      <c r="BH1256" s="46"/>
      <c r="BI1256" s="46"/>
      <c r="BJ1256" s="46"/>
      <c r="BK1256" s="46"/>
      <c r="BL1256" s="46"/>
      <c r="CF1256" s="60"/>
      <c r="CI1256" s="91"/>
      <c r="CJ1256" s="47"/>
      <c r="CK1256" s="34"/>
      <c r="CL1256" s="63"/>
      <c r="DV1256" s="64"/>
    </row>
    <row r="1257" spans="2:126" s="135" customFormat="1">
      <c r="B1257" s="75"/>
      <c r="C1257" s="75"/>
      <c r="D1257" s="75"/>
      <c r="E1257" s="75"/>
      <c r="F1257" s="75"/>
      <c r="G1257" s="75"/>
      <c r="J1257" s="200"/>
      <c r="K1257" s="200"/>
      <c r="L1257" s="62"/>
      <c r="M1257" s="62"/>
      <c r="N1257" s="62"/>
      <c r="O1257" s="62"/>
      <c r="P1257" s="62"/>
      <c r="Q1257" s="62"/>
      <c r="R1257" s="62"/>
      <c r="S1257" s="62"/>
      <c r="T1257" s="62"/>
      <c r="U1257" s="209"/>
      <c r="V1257" s="209"/>
      <c r="W1257" s="209"/>
      <c r="X1257" s="209"/>
      <c r="Y1257" s="209"/>
      <c r="Z1257" s="209"/>
      <c r="AA1257" s="209"/>
      <c r="AB1257" s="86"/>
      <c r="AC1257" s="86"/>
      <c r="AD1257" s="86"/>
      <c r="AE1257" s="86"/>
      <c r="AF1257" s="86"/>
      <c r="AG1257" s="62"/>
      <c r="AH1257" s="89"/>
      <c r="AI1257" s="89"/>
      <c r="AJ1257" s="89"/>
      <c r="AK1257" s="62"/>
      <c r="AL1257" s="86"/>
      <c r="AM1257" s="91"/>
      <c r="AN1257" s="89"/>
      <c r="AO1257" s="89"/>
      <c r="AP1257" s="89"/>
      <c r="AQ1257" s="89"/>
      <c r="AR1257" s="91"/>
      <c r="AS1257" s="91"/>
      <c r="AT1257" s="94"/>
      <c r="AU1257" s="91"/>
      <c r="AV1257" s="91"/>
      <c r="AW1257" s="123"/>
      <c r="AX1257" s="62"/>
      <c r="AY1257" s="62"/>
      <c r="AZ1257" s="89"/>
      <c r="BA1257" s="89"/>
      <c r="BB1257" s="124"/>
      <c r="BC1257" s="62"/>
      <c r="BD1257" s="62"/>
      <c r="BE1257" s="61"/>
      <c r="BF1257" s="61"/>
      <c r="BG1257" s="46"/>
      <c r="BH1257" s="46"/>
      <c r="BI1257" s="46"/>
      <c r="BJ1257" s="46"/>
      <c r="BK1257" s="46"/>
      <c r="BL1257" s="46"/>
      <c r="CF1257" s="60"/>
      <c r="CI1257" s="91"/>
      <c r="CJ1257" s="47"/>
      <c r="CK1257" s="34"/>
      <c r="CL1257" s="63"/>
      <c r="DV1257" s="64"/>
    </row>
    <row r="1258" spans="2:126" s="135" customFormat="1">
      <c r="B1258" s="75"/>
      <c r="C1258" s="75"/>
      <c r="D1258" s="75"/>
      <c r="E1258" s="75"/>
      <c r="F1258" s="75"/>
      <c r="G1258" s="75"/>
      <c r="J1258" s="200"/>
      <c r="K1258" s="200"/>
      <c r="L1258" s="62"/>
      <c r="M1258" s="62"/>
      <c r="N1258" s="62"/>
      <c r="O1258" s="62"/>
      <c r="P1258" s="62"/>
      <c r="Q1258" s="62"/>
      <c r="R1258" s="62"/>
      <c r="S1258" s="62"/>
      <c r="T1258" s="62"/>
      <c r="U1258" s="209"/>
      <c r="V1258" s="209"/>
      <c r="W1258" s="209"/>
      <c r="X1258" s="209"/>
      <c r="Y1258" s="209"/>
      <c r="Z1258" s="209"/>
      <c r="AA1258" s="209"/>
      <c r="AB1258" s="86"/>
      <c r="AC1258" s="86"/>
      <c r="AD1258" s="86"/>
      <c r="AE1258" s="86"/>
      <c r="AF1258" s="86"/>
      <c r="AG1258" s="62"/>
      <c r="AH1258" s="89"/>
      <c r="AI1258" s="89"/>
      <c r="AJ1258" s="89"/>
      <c r="AK1258" s="62"/>
      <c r="AL1258" s="86"/>
      <c r="AM1258" s="91"/>
      <c r="AN1258" s="89"/>
      <c r="AO1258" s="89"/>
      <c r="AP1258" s="89"/>
      <c r="AQ1258" s="89"/>
      <c r="AR1258" s="91"/>
      <c r="AS1258" s="91"/>
      <c r="AT1258" s="94"/>
      <c r="AU1258" s="91"/>
      <c r="AV1258" s="91"/>
      <c r="AW1258" s="123"/>
      <c r="AX1258" s="62"/>
      <c r="AY1258" s="62"/>
      <c r="AZ1258" s="89"/>
      <c r="BA1258" s="89"/>
      <c r="BB1258" s="124"/>
      <c r="BC1258" s="62"/>
      <c r="BD1258" s="62"/>
      <c r="BE1258" s="61"/>
      <c r="BF1258" s="61"/>
      <c r="BG1258" s="46"/>
      <c r="BH1258" s="46"/>
      <c r="BI1258" s="46"/>
      <c r="BJ1258" s="46"/>
      <c r="BK1258" s="46"/>
      <c r="BL1258" s="46"/>
      <c r="CF1258" s="60"/>
      <c r="CI1258" s="91"/>
      <c r="CJ1258" s="47"/>
      <c r="CK1258" s="34"/>
      <c r="CL1258" s="63"/>
      <c r="DV1258" s="64"/>
    </row>
    <row r="1259" spans="2:126" s="135" customFormat="1">
      <c r="B1259" s="75"/>
      <c r="C1259" s="75"/>
      <c r="D1259" s="75"/>
      <c r="E1259" s="75"/>
      <c r="F1259" s="75"/>
      <c r="G1259" s="75"/>
      <c r="J1259" s="200"/>
      <c r="K1259" s="200"/>
      <c r="L1259" s="62"/>
      <c r="M1259" s="62"/>
      <c r="N1259" s="62"/>
      <c r="O1259" s="62"/>
      <c r="P1259" s="62"/>
      <c r="Q1259" s="62"/>
      <c r="R1259" s="62"/>
      <c r="S1259" s="62"/>
      <c r="T1259" s="62"/>
      <c r="U1259" s="209"/>
      <c r="V1259" s="209"/>
      <c r="W1259" s="209"/>
      <c r="X1259" s="209"/>
      <c r="Y1259" s="209"/>
      <c r="Z1259" s="209"/>
      <c r="AA1259" s="209"/>
      <c r="AB1259" s="86"/>
      <c r="AC1259" s="86"/>
      <c r="AD1259" s="86"/>
      <c r="AE1259" s="86"/>
      <c r="AF1259" s="86"/>
      <c r="AG1259" s="62"/>
      <c r="AH1259" s="89"/>
      <c r="AI1259" s="89"/>
      <c r="AJ1259" s="89"/>
      <c r="AK1259" s="62"/>
      <c r="AL1259" s="86"/>
      <c r="AM1259" s="91"/>
      <c r="AN1259" s="89"/>
      <c r="AO1259" s="89"/>
      <c r="AP1259" s="89"/>
      <c r="AQ1259" s="89"/>
      <c r="AR1259" s="91"/>
      <c r="AS1259" s="91"/>
      <c r="AT1259" s="94"/>
      <c r="AU1259" s="91"/>
      <c r="AV1259" s="91"/>
      <c r="AW1259" s="123"/>
      <c r="AX1259" s="62"/>
      <c r="AY1259" s="62"/>
      <c r="AZ1259" s="89"/>
      <c r="BA1259" s="89"/>
      <c r="BB1259" s="124"/>
      <c r="BC1259" s="62"/>
      <c r="BD1259" s="62"/>
      <c r="BE1259" s="61"/>
      <c r="BF1259" s="61"/>
      <c r="BG1259" s="46"/>
      <c r="BH1259" s="46"/>
      <c r="BI1259" s="46"/>
      <c r="BJ1259" s="46"/>
      <c r="BK1259" s="46"/>
      <c r="BL1259" s="46"/>
      <c r="CF1259" s="60"/>
      <c r="CI1259" s="91"/>
      <c r="CJ1259" s="47"/>
      <c r="CK1259" s="34"/>
      <c r="CL1259" s="63"/>
      <c r="DV1259" s="64"/>
    </row>
    <row r="1260" spans="2:126" s="135" customFormat="1">
      <c r="B1260" s="75"/>
      <c r="C1260" s="75"/>
      <c r="D1260" s="75"/>
      <c r="E1260" s="75"/>
      <c r="F1260" s="75"/>
      <c r="G1260" s="75"/>
      <c r="J1260" s="200"/>
      <c r="K1260" s="200"/>
      <c r="L1260" s="62"/>
      <c r="M1260" s="62"/>
      <c r="N1260" s="62"/>
      <c r="O1260" s="62"/>
      <c r="P1260" s="62"/>
      <c r="Q1260" s="62"/>
      <c r="R1260" s="62"/>
      <c r="S1260" s="62"/>
      <c r="T1260" s="62"/>
      <c r="U1260" s="209"/>
      <c r="V1260" s="209"/>
      <c r="W1260" s="209"/>
      <c r="X1260" s="209"/>
      <c r="Y1260" s="209"/>
      <c r="Z1260" s="209"/>
      <c r="AA1260" s="209"/>
      <c r="AB1260" s="86"/>
      <c r="AC1260" s="86"/>
      <c r="AD1260" s="86"/>
      <c r="AE1260" s="86"/>
      <c r="AF1260" s="86"/>
      <c r="AG1260" s="62"/>
      <c r="AH1260" s="89"/>
      <c r="AI1260" s="89"/>
      <c r="AJ1260" s="89"/>
      <c r="AK1260" s="62"/>
      <c r="AL1260" s="86"/>
      <c r="AM1260" s="91"/>
      <c r="AN1260" s="89"/>
      <c r="AO1260" s="89"/>
      <c r="AP1260" s="89"/>
      <c r="AQ1260" s="89"/>
      <c r="AR1260" s="91"/>
      <c r="AS1260" s="91"/>
      <c r="AT1260" s="94"/>
      <c r="AU1260" s="91"/>
      <c r="AV1260" s="91"/>
      <c r="AW1260" s="123"/>
      <c r="AX1260" s="62"/>
      <c r="AY1260" s="62"/>
      <c r="AZ1260" s="89"/>
      <c r="BA1260" s="89"/>
      <c r="BB1260" s="124"/>
      <c r="BC1260" s="62"/>
      <c r="BD1260" s="62"/>
      <c r="BE1260" s="61"/>
      <c r="BF1260" s="61"/>
      <c r="BG1260" s="46"/>
      <c r="BH1260" s="46"/>
      <c r="BI1260" s="46"/>
      <c r="BJ1260" s="46"/>
      <c r="BK1260" s="46"/>
      <c r="BL1260" s="46"/>
      <c r="CF1260" s="60"/>
      <c r="CI1260" s="91"/>
      <c r="CJ1260" s="47"/>
      <c r="CK1260" s="34"/>
      <c r="CL1260" s="63"/>
      <c r="DV1260" s="64"/>
    </row>
    <row r="1261" spans="2:126" s="135" customFormat="1">
      <c r="B1261" s="75"/>
      <c r="C1261" s="75"/>
      <c r="D1261" s="75"/>
      <c r="E1261" s="75"/>
      <c r="F1261" s="75"/>
      <c r="G1261" s="75"/>
      <c r="J1261" s="200"/>
      <c r="K1261" s="200"/>
      <c r="L1261" s="62"/>
      <c r="M1261" s="62"/>
      <c r="N1261" s="62"/>
      <c r="O1261" s="62"/>
      <c r="P1261" s="62"/>
      <c r="Q1261" s="62"/>
      <c r="R1261" s="62"/>
      <c r="S1261" s="62"/>
      <c r="T1261" s="62"/>
      <c r="U1261" s="209"/>
      <c r="V1261" s="209"/>
      <c r="W1261" s="209"/>
      <c r="X1261" s="209"/>
      <c r="Y1261" s="209"/>
      <c r="Z1261" s="209"/>
      <c r="AA1261" s="209"/>
      <c r="AB1261" s="86"/>
      <c r="AC1261" s="86"/>
      <c r="AD1261" s="86"/>
      <c r="AE1261" s="86"/>
      <c r="AF1261" s="86"/>
      <c r="AG1261" s="62"/>
      <c r="AH1261" s="89"/>
      <c r="AI1261" s="89"/>
      <c r="AJ1261" s="89"/>
      <c r="AK1261" s="62"/>
      <c r="AL1261" s="86"/>
      <c r="AM1261" s="91"/>
      <c r="AN1261" s="89"/>
      <c r="AO1261" s="89"/>
      <c r="AP1261" s="89"/>
      <c r="AQ1261" s="89"/>
      <c r="AR1261" s="91"/>
      <c r="AS1261" s="91"/>
      <c r="AT1261" s="94"/>
      <c r="AU1261" s="91"/>
      <c r="AV1261" s="91"/>
      <c r="AW1261" s="123"/>
      <c r="AX1261" s="62"/>
      <c r="AY1261" s="62"/>
      <c r="AZ1261" s="89"/>
      <c r="BA1261" s="89"/>
      <c r="BB1261" s="124"/>
      <c r="BC1261" s="62"/>
      <c r="BD1261" s="62"/>
      <c r="BE1261" s="61"/>
      <c r="BF1261" s="61"/>
      <c r="BG1261" s="46"/>
      <c r="BH1261" s="46"/>
      <c r="BI1261" s="46"/>
      <c r="BJ1261" s="46"/>
      <c r="BK1261" s="46"/>
      <c r="BL1261" s="46"/>
      <c r="CF1261" s="60"/>
      <c r="CI1261" s="91"/>
      <c r="CJ1261" s="47"/>
      <c r="CK1261" s="34"/>
      <c r="CL1261" s="63"/>
      <c r="DV1261" s="64"/>
    </row>
    <row r="1262" spans="2:126" s="135" customFormat="1">
      <c r="B1262" s="75"/>
      <c r="C1262" s="75"/>
      <c r="D1262" s="75"/>
      <c r="E1262" s="75"/>
      <c r="F1262" s="75"/>
      <c r="G1262" s="75"/>
      <c r="J1262" s="200"/>
      <c r="K1262" s="200"/>
      <c r="L1262" s="62"/>
      <c r="M1262" s="62"/>
      <c r="N1262" s="62"/>
      <c r="O1262" s="62"/>
      <c r="P1262" s="62"/>
      <c r="Q1262" s="62"/>
      <c r="R1262" s="62"/>
      <c r="S1262" s="62"/>
      <c r="T1262" s="62"/>
      <c r="U1262" s="209"/>
      <c r="V1262" s="209"/>
      <c r="W1262" s="209"/>
      <c r="X1262" s="209"/>
      <c r="Y1262" s="209"/>
      <c r="Z1262" s="209"/>
      <c r="AA1262" s="209"/>
      <c r="AB1262" s="86"/>
      <c r="AC1262" s="86"/>
      <c r="AD1262" s="86"/>
      <c r="AE1262" s="86"/>
      <c r="AF1262" s="86"/>
      <c r="AG1262" s="62"/>
      <c r="AH1262" s="89"/>
      <c r="AI1262" s="89"/>
      <c r="AJ1262" s="89"/>
      <c r="AK1262" s="62"/>
      <c r="AL1262" s="86"/>
      <c r="AM1262" s="91"/>
      <c r="AN1262" s="89"/>
      <c r="AO1262" s="89"/>
      <c r="AP1262" s="89"/>
      <c r="AQ1262" s="89"/>
      <c r="AR1262" s="91"/>
      <c r="AS1262" s="91"/>
      <c r="AT1262" s="94"/>
      <c r="AU1262" s="91"/>
      <c r="AV1262" s="91"/>
      <c r="AW1262" s="123"/>
      <c r="AX1262" s="62"/>
      <c r="AY1262" s="62"/>
      <c r="AZ1262" s="89"/>
      <c r="BA1262" s="89"/>
      <c r="BB1262" s="124"/>
      <c r="BC1262" s="62"/>
      <c r="BD1262" s="62"/>
      <c r="BE1262" s="61"/>
      <c r="BF1262" s="61"/>
      <c r="BG1262" s="46"/>
      <c r="BH1262" s="46"/>
      <c r="BI1262" s="46"/>
      <c r="BJ1262" s="46"/>
      <c r="BK1262" s="46"/>
      <c r="BL1262" s="46"/>
      <c r="CF1262" s="60"/>
      <c r="CI1262" s="91"/>
      <c r="CJ1262" s="47"/>
      <c r="CK1262" s="34"/>
      <c r="CL1262" s="63"/>
      <c r="DV1262" s="64"/>
    </row>
    <row r="1263" spans="2:126" s="135" customFormat="1">
      <c r="B1263" s="75"/>
      <c r="C1263" s="75"/>
      <c r="D1263" s="75"/>
      <c r="E1263" s="75"/>
      <c r="F1263" s="75"/>
      <c r="G1263" s="75"/>
      <c r="J1263" s="200"/>
      <c r="K1263" s="200"/>
      <c r="L1263" s="62"/>
      <c r="M1263" s="62"/>
      <c r="N1263" s="62"/>
      <c r="O1263" s="62"/>
      <c r="P1263" s="62"/>
      <c r="Q1263" s="62"/>
      <c r="R1263" s="62"/>
      <c r="S1263" s="62"/>
      <c r="T1263" s="62"/>
      <c r="U1263" s="209"/>
      <c r="V1263" s="209"/>
      <c r="W1263" s="209"/>
      <c r="X1263" s="209"/>
      <c r="Y1263" s="209"/>
      <c r="Z1263" s="209"/>
      <c r="AA1263" s="209"/>
      <c r="AB1263" s="86"/>
      <c r="AC1263" s="86"/>
      <c r="AD1263" s="86"/>
      <c r="AE1263" s="86"/>
      <c r="AF1263" s="86"/>
      <c r="AG1263" s="62"/>
      <c r="AH1263" s="89"/>
      <c r="AI1263" s="89"/>
      <c r="AJ1263" s="89"/>
      <c r="AK1263" s="62"/>
      <c r="AL1263" s="86"/>
      <c r="AM1263" s="91"/>
      <c r="AN1263" s="89"/>
      <c r="AO1263" s="89"/>
      <c r="AP1263" s="89"/>
      <c r="AQ1263" s="89"/>
      <c r="AR1263" s="91"/>
      <c r="AS1263" s="91"/>
      <c r="AT1263" s="94"/>
      <c r="AU1263" s="91"/>
      <c r="AV1263" s="91"/>
      <c r="AW1263" s="123"/>
      <c r="AX1263" s="62"/>
      <c r="AY1263" s="62"/>
      <c r="AZ1263" s="89"/>
      <c r="BA1263" s="89"/>
      <c r="BB1263" s="124"/>
      <c r="BC1263" s="62"/>
      <c r="BD1263" s="62"/>
      <c r="BE1263" s="61"/>
      <c r="BF1263" s="61"/>
      <c r="BG1263" s="46"/>
      <c r="BH1263" s="46"/>
      <c r="BI1263" s="46"/>
      <c r="BJ1263" s="46"/>
      <c r="BK1263" s="46"/>
      <c r="BL1263" s="46"/>
      <c r="CF1263" s="60"/>
      <c r="CI1263" s="91"/>
      <c r="CJ1263" s="47"/>
      <c r="CK1263" s="34"/>
      <c r="CL1263" s="63"/>
      <c r="DV1263" s="64"/>
    </row>
    <row r="1264" spans="2:126" s="135" customFormat="1">
      <c r="B1264" s="75"/>
      <c r="C1264" s="75"/>
      <c r="D1264" s="75"/>
      <c r="E1264" s="75"/>
      <c r="F1264" s="75"/>
      <c r="G1264" s="75"/>
      <c r="J1264" s="200"/>
      <c r="K1264" s="200"/>
      <c r="L1264" s="62"/>
      <c r="M1264" s="62"/>
      <c r="N1264" s="62"/>
      <c r="O1264" s="62"/>
      <c r="P1264" s="62"/>
      <c r="Q1264" s="62"/>
      <c r="R1264" s="62"/>
      <c r="S1264" s="62"/>
      <c r="T1264" s="62"/>
      <c r="U1264" s="209"/>
      <c r="V1264" s="209"/>
      <c r="W1264" s="209"/>
      <c r="X1264" s="209"/>
      <c r="Y1264" s="209"/>
      <c r="Z1264" s="209"/>
      <c r="AA1264" s="209"/>
      <c r="AB1264" s="86"/>
      <c r="AC1264" s="86"/>
      <c r="AD1264" s="86"/>
      <c r="AE1264" s="86"/>
      <c r="AF1264" s="86"/>
      <c r="AG1264" s="62"/>
      <c r="AH1264" s="89"/>
      <c r="AI1264" s="89"/>
      <c r="AJ1264" s="89"/>
      <c r="AK1264" s="62"/>
      <c r="AL1264" s="86"/>
      <c r="AM1264" s="91"/>
      <c r="AN1264" s="89"/>
      <c r="AO1264" s="89"/>
      <c r="AP1264" s="89"/>
      <c r="AQ1264" s="89"/>
      <c r="AR1264" s="91"/>
      <c r="AS1264" s="91"/>
      <c r="AT1264" s="94"/>
      <c r="AU1264" s="91"/>
      <c r="AV1264" s="91"/>
      <c r="AW1264" s="123"/>
      <c r="AX1264" s="62"/>
      <c r="AY1264" s="62"/>
      <c r="AZ1264" s="89"/>
      <c r="BA1264" s="89"/>
      <c r="BB1264" s="124"/>
      <c r="BC1264" s="62"/>
      <c r="BD1264" s="62"/>
      <c r="BE1264" s="61"/>
      <c r="BF1264" s="61"/>
      <c r="BG1264" s="46"/>
      <c r="BH1264" s="46"/>
      <c r="BI1264" s="46"/>
      <c r="BJ1264" s="46"/>
      <c r="BK1264" s="46"/>
      <c r="BL1264" s="46"/>
      <c r="CF1264" s="60"/>
      <c r="CI1264" s="91"/>
      <c r="CJ1264" s="47"/>
      <c r="CK1264" s="34"/>
      <c r="CL1264" s="63"/>
      <c r="DV1264" s="64"/>
    </row>
    <row r="1265" spans="2:126" s="135" customFormat="1">
      <c r="B1265" s="75"/>
      <c r="C1265" s="75"/>
      <c r="D1265" s="75"/>
      <c r="E1265" s="75"/>
      <c r="F1265" s="75"/>
      <c r="G1265" s="75"/>
      <c r="J1265" s="200"/>
      <c r="K1265" s="200"/>
      <c r="L1265" s="62"/>
      <c r="M1265" s="62"/>
      <c r="N1265" s="62"/>
      <c r="O1265" s="62"/>
      <c r="P1265" s="62"/>
      <c r="Q1265" s="62"/>
      <c r="R1265" s="62"/>
      <c r="S1265" s="62"/>
      <c r="T1265" s="62"/>
      <c r="U1265" s="209"/>
      <c r="V1265" s="209"/>
      <c r="W1265" s="209"/>
      <c r="X1265" s="209"/>
      <c r="Y1265" s="209"/>
      <c r="Z1265" s="209"/>
      <c r="AA1265" s="209"/>
      <c r="AB1265" s="86"/>
      <c r="AC1265" s="86"/>
      <c r="AD1265" s="86"/>
      <c r="AE1265" s="86"/>
      <c r="AF1265" s="86"/>
      <c r="AG1265" s="62"/>
      <c r="AH1265" s="89"/>
      <c r="AI1265" s="89"/>
      <c r="AJ1265" s="89"/>
      <c r="AK1265" s="62"/>
      <c r="AL1265" s="86"/>
      <c r="AM1265" s="91"/>
      <c r="AN1265" s="89"/>
      <c r="AO1265" s="89"/>
      <c r="AP1265" s="89"/>
      <c r="AQ1265" s="89"/>
      <c r="AR1265" s="91"/>
      <c r="AS1265" s="91"/>
      <c r="AT1265" s="94"/>
      <c r="AU1265" s="91"/>
      <c r="AV1265" s="91"/>
      <c r="AW1265" s="123"/>
      <c r="AX1265" s="62"/>
      <c r="AY1265" s="62"/>
      <c r="AZ1265" s="89"/>
      <c r="BA1265" s="89"/>
      <c r="BB1265" s="124"/>
      <c r="BC1265" s="62"/>
      <c r="BD1265" s="62"/>
      <c r="BE1265" s="61"/>
      <c r="BF1265" s="61"/>
      <c r="BG1265" s="46"/>
      <c r="BH1265" s="46"/>
      <c r="BI1265" s="46"/>
      <c r="BJ1265" s="46"/>
      <c r="BK1265" s="46"/>
      <c r="BL1265" s="46"/>
      <c r="CF1265" s="60"/>
      <c r="CI1265" s="91"/>
      <c r="CJ1265" s="47"/>
      <c r="CK1265" s="34"/>
      <c r="CL1265" s="63"/>
      <c r="DV1265" s="64"/>
    </row>
    <row r="1266" spans="2:126" s="135" customFormat="1">
      <c r="B1266" s="75"/>
      <c r="C1266" s="75"/>
      <c r="D1266" s="75"/>
      <c r="E1266" s="75"/>
      <c r="F1266" s="75"/>
      <c r="G1266" s="75"/>
      <c r="J1266" s="200"/>
      <c r="K1266" s="200"/>
      <c r="L1266" s="62"/>
      <c r="M1266" s="62"/>
      <c r="N1266" s="62"/>
      <c r="O1266" s="62"/>
      <c r="P1266" s="62"/>
      <c r="Q1266" s="62"/>
      <c r="R1266" s="62"/>
      <c r="S1266" s="62"/>
      <c r="T1266" s="62"/>
      <c r="U1266" s="209"/>
      <c r="V1266" s="209"/>
      <c r="W1266" s="209"/>
      <c r="X1266" s="209"/>
      <c r="Y1266" s="209"/>
      <c r="Z1266" s="209"/>
      <c r="AA1266" s="209"/>
      <c r="AB1266" s="86"/>
      <c r="AC1266" s="86"/>
      <c r="AD1266" s="86"/>
      <c r="AE1266" s="86"/>
      <c r="AF1266" s="86"/>
      <c r="AG1266" s="62"/>
      <c r="AH1266" s="89"/>
      <c r="AI1266" s="89"/>
      <c r="AJ1266" s="89"/>
      <c r="AK1266" s="62"/>
      <c r="AL1266" s="86"/>
      <c r="AM1266" s="91"/>
      <c r="AN1266" s="89"/>
      <c r="AO1266" s="89"/>
      <c r="AP1266" s="89"/>
      <c r="AQ1266" s="89"/>
      <c r="AR1266" s="91"/>
      <c r="AS1266" s="91"/>
      <c r="AT1266" s="94"/>
      <c r="AU1266" s="91"/>
      <c r="AV1266" s="91"/>
      <c r="AW1266" s="123"/>
      <c r="AX1266" s="62"/>
      <c r="AY1266" s="62"/>
      <c r="AZ1266" s="89"/>
      <c r="BA1266" s="89"/>
      <c r="BB1266" s="124"/>
      <c r="BC1266" s="62"/>
      <c r="BD1266" s="62"/>
      <c r="BE1266" s="61"/>
      <c r="BF1266" s="61"/>
      <c r="BG1266" s="46"/>
      <c r="BH1266" s="46"/>
      <c r="BI1266" s="46"/>
      <c r="BJ1266" s="46"/>
      <c r="BK1266" s="46"/>
      <c r="BL1266" s="46"/>
      <c r="CF1266" s="60"/>
      <c r="CI1266" s="91"/>
      <c r="CJ1266" s="47"/>
      <c r="CK1266" s="34"/>
      <c r="CL1266" s="63"/>
      <c r="DV1266" s="64"/>
    </row>
    <row r="1267" spans="2:126" s="135" customFormat="1">
      <c r="B1267" s="75"/>
      <c r="C1267" s="75"/>
      <c r="D1267" s="75"/>
      <c r="E1267" s="75"/>
      <c r="F1267" s="75"/>
      <c r="G1267" s="75"/>
      <c r="J1267" s="200"/>
      <c r="K1267" s="200"/>
      <c r="L1267" s="62"/>
      <c r="M1267" s="62"/>
      <c r="N1267" s="62"/>
      <c r="O1267" s="62"/>
      <c r="P1267" s="62"/>
      <c r="Q1267" s="62"/>
      <c r="R1267" s="62"/>
      <c r="S1267" s="62"/>
      <c r="T1267" s="62"/>
      <c r="U1267" s="209"/>
      <c r="V1267" s="209"/>
      <c r="W1267" s="209"/>
      <c r="X1267" s="209"/>
      <c r="Y1267" s="209"/>
      <c r="Z1267" s="209"/>
      <c r="AA1267" s="209"/>
      <c r="AB1267" s="86"/>
      <c r="AC1267" s="86"/>
      <c r="AD1267" s="86"/>
      <c r="AE1267" s="86"/>
      <c r="AF1267" s="86"/>
      <c r="AG1267" s="62"/>
      <c r="AH1267" s="89"/>
      <c r="AI1267" s="89"/>
      <c r="AJ1267" s="89"/>
      <c r="AK1267" s="62"/>
      <c r="AL1267" s="86"/>
      <c r="AM1267" s="91"/>
      <c r="AN1267" s="89"/>
      <c r="AO1267" s="89"/>
      <c r="AP1267" s="89"/>
      <c r="AQ1267" s="89"/>
      <c r="AR1267" s="91"/>
      <c r="AS1267" s="91"/>
      <c r="AT1267" s="94"/>
      <c r="AU1267" s="91"/>
      <c r="AV1267" s="91"/>
      <c r="AW1267" s="123"/>
      <c r="AX1267" s="62"/>
      <c r="AY1267" s="62"/>
      <c r="AZ1267" s="89"/>
      <c r="BA1267" s="89"/>
      <c r="BB1267" s="124"/>
      <c r="BC1267" s="62"/>
      <c r="BD1267" s="62"/>
      <c r="BE1267" s="61"/>
      <c r="BF1267" s="61"/>
      <c r="BG1267" s="46"/>
      <c r="BH1267" s="46"/>
      <c r="BI1267" s="46"/>
      <c r="BJ1267" s="46"/>
      <c r="BK1267" s="46"/>
      <c r="BL1267" s="46"/>
      <c r="CF1267" s="60"/>
      <c r="CI1267" s="91"/>
      <c r="CJ1267" s="47"/>
      <c r="CK1267" s="34"/>
      <c r="CL1267" s="63"/>
      <c r="DV1267" s="64"/>
    </row>
    <row r="1268" spans="2:126" s="135" customFormat="1">
      <c r="B1268" s="75"/>
      <c r="C1268" s="75"/>
      <c r="D1268" s="75"/>
      <c r="E1268" s="75"/>
      <c r="F1268" s="75"/>
      <c r="G1268" s="75"/>
      <c r="J1268" s="200"/>
      <c r="K1268" s="200"/>
      <c r="L1268" s="62"/>
      <c r="M1268" s="62"/>
      <c r="N1268" s="62"/>
      <c r="O1268" s="62"/>
      <c r="P1268" s="62"/>
      <c r="Q1268" s="62"/>
      <c r="R1268" s="62"/>
      <c r="S1268" s="62"/>
      <c r="T1268" s="62"/>
      <c r="U1268" s="209"/>
      <c r="V1268" s="209"/>
      <c r="W1268" s="209"/>
      <c r="X1268" s="209"/>
      <c r="Y1268" s="209"/>
      <c r="Z1268" s="209"/>
      <c r="AA1268" s="209"/>
      <c r="AB1268" s="86"/>
      <c r="AC1268" s="86"/>
      <c r="AD1268" s="86"/>
      <c r="AE1268" s="86"/>
      <c r="AF1268" s="86"/>
      <c r="AG1268" s="62"/>
      <c r="AH1268" s="89"/>
      <c r="AI1268" s="89"/>
      <c r="AJ1268" s="89"/>
      <c r="AK1268" s="62"/>
      <c r="AL1268" s="86"/>
      <c r="AM1268" s="91"/>
      <c r="AN1268" s="89"/>
      <c r="AO1268" s="89"/>
      <c r="AP1268" s="89"/>
      <c r="AQ1268" s="89"/>
      <c r="AR1268" s="91"/>
      <c r="AS1268" s="91"/>
      <c r="AT1268" s="94"/>
      <c r="AU1268" s="91"/>
      <c r="AV1268" s="91"/>
      <c r="AW1268" s="123"/>
      <c r="AX1268" s="62"/>
      <c r="AY1268" s="62"/>
      <c r="AZ1268" s="89"/>
      <c r="BA1268" s="89"/>
      <c r="BB1268" s="124"/>
      <c r="BC1268" s="62"/>
      <c r="BD1268" s="62"/>
      <c r="BE1268" s="61"/>
      <c r="BF1268" s="61"/>
      <c r="BG1268" s="46"/>
      <c r="BH1268" s="46"/>
      <c r="BI1268" s="46"/>
      <c r="BJ1268" s="46"/>
      <c r="BK1268" s="46"/>
      <c r="BL1268" s="46"/>
      <c r="CF1268" s="60"/>
      <c r="CI1268" s="91"/>
      <c r="CJ1268" s="47"/>
      <c r="CK1268" s="34"/>
      <c r="CL1268" s="63"/>
      <c r="DV1268" s="64"/>
    </row>
    <row r="1269" spans="2:126" s="135" customFormat="1">
      <c r="B1269" s="75"/>
      <c r="C1269" s="75"/>
      <c r="D1269" s="75"/>
      <c r="E1269" s="75"/>
      <c r="F1269" s="75"/>
      <c r="G1269" s="75"/>
      <c r="J1269" s="200"/>
      <c r="K1269" s="200"/>
      <c r="L1269" s="62"/>
      <c r="M1269" s="62"/>
      <c r="N1269" s="62"/>
      <c r="O1269" s="62"/>
      <c r="P1269" s="62"/>
      <c r="Q1269" s="62"/>
      <c r="R1269" s="62"/>
      <c r="S1269" s="62"/>
      <c r="T1269" s="62"/>
      <c r="U1269" s="209"/>
      <c r="V1269" s="209"/>
      <c r="W1269" s="209"/>
      <c r="X1269" s="209"/>
      <c r="Y1269" s="209"/>
      <c r="Z1269" s="209"/>
      <c r="AA1269" s="209"/>
      <c r="AB1269" s="86"/>
      <c r="AC1269" s="86"/>
      <c r="AD1269" s="86"/>
      <c r="AE1269" s="86"/>
      <c r="AF1269" s="86"/>
      <c r="AG1269" s="62"/>
      <c r="AH1269" s="89"/>
      <c r="AI1269" s="89"/>
      <c r="AJ1269" s="89"/>
      <c r="AK1269" s="62"/>
      <c r="AL1269" s="86"/>
      <c r="AM1269" s="91"/>
      <c r="AN1269" s="89"/>
      <c r="AO1269" s="89"/>
      <c r="AP1269" s="89"/>
      <c r="AQ1269" s="89"/>
      <c r="AR1269" s="91"/>
      <c r="AS1269" s="91"/>
      <c r="AT1269" s="94"/>
      <c r="AU1269" s="91"/>
      <c r="AV1269" s="91"/>
      <c r="AW1269" s="123"/>
      <c r="AX1269" s="62"/>
      <c r="AY1269" s="62"/>
      <c r="AZ1269" s="89"/>
      <c r="BA1269" s="89"/>
      <c r="BB1269" s="124"/>
      <c r="BC1269" s="62"/>
      <c r="BD1269" s="62"/>
      <c r="BE1269" s="61"/>
      <c r="BF1269" s="61"/>
      <c r="BG1269" s="46"/>
      <c r="BH1269" s="46"/>
      <c r="BI1269" s="46"/>
      <c r="BJ1269" s="46"/>
      <c r="BK1269" s="46"/>
      <c r="BL1269" s="46"/>
      <c r="CF1269" s="60"/>
      <c r="CI1269" s="91"/>
      <c r="CJ1269" s="47"/>
      <c r="CK1269" s="34"/>
      <c r="CL1269" s="63"/>
      <c r="DV1269" s="64"/>
    </row>
    <row r="1270" spans="2:126" s="135" customFormat="1">
      <c r="B1270" s="75"/>
      <c r="C1270" s="75"/>
      <c r="D1270" s="75"/>
      <c r="E1270" s="75"/>
      <c r="F1270" s="75"/>
      <c r="G1270" s="75"/>
      <c r="J1270" s="200"/>
      <c r="K1270" s="200"/>
      <c r="L1270" s="62"/>
      <c r="M1270" s="62"/>
      <c r="N1270" s="62"/>
      <c r="O1270" s="62"/>
      <c r="P1270" s="62"/>
      <c r="Q1270" s="62"/>
      <c r="R1270" s="62"/>
      <c r="S1270" s="62"/>
      <c r="T1270" s="62"/>
      <c r="U1270" s="209"/>
      <c r="V1270" s="209"/>
      <c r="W1270" s="209"/>
      <c r="X1270" s="209"/>
      <c r="Y1270" s="209"/>
      <c r="Z1270" s="209"/>
      <c r="AA1270" s="209"/>
      <c r="AB1270" s="86"/>
      <c r="AC1270" s="86"/>
      <c r="AD1270" s="86"/>
      <c r="AE1270" s="86"/>
      <c r="AF1270" s="86"/>
      <c r="AG1270" s="62"/>
      <c r="AH1270" s="89"/>
      <c r="AI1270" s="89"/>
      <c r="AJ1270" s="89"/>
      <c r="AK1270" s="62"/>
      <c r="AL1270" s="86"/>
      <c r="AM1270" s="91"/>
      <c r="AN1270" s="89"/>
      <c r="AO1270" s="89"/>
      <c r="AP1270" s="89"/>
      <c r="AQ1270" s="89"/>
      <c r="AR1270" s="91"/>
      <c r="AS1270" s="91"/>
      <c r="AT1270" s="94"/>
      <c r="AU1270" s="91"/>
      <c r="AV1270" s="91"/>
      <c r="AW1270" s="123"/>
      <c r="AX1270" s="62"/>
      <c r="AY1270" s="62"/>
      <c r="AZ1270" s="89"/>
      <c r="BA1270" s="89"/>
      <c r="BB1270" s="124"/>
      <c r="BC1270" s="62"/>
      <c r="BD1270" s="62"/>
      <c r="BE1270" s="61"/>
      <c r="BF1270" s="61"/>
      <c r="BG1270" s="46"/>
      <c r="BH1270" s="46"/>
      <c r="BI1270" s="46"/>
      <c r="BJ1270" s="46"/>
      <c r="BK1270" s="46"/>
      <c r="BL1270" s="46"/>
      <c r="CF1270" s="60"/>
      <c r="CI1270" s="91"/>
      <c r="CJ1270" s="47"/>
      <c r="CK1270" s="34"/>
      <c r="CL1270" s="63"/>
      <c r="DV1270" s="64"/>
    </row>
    <row r="1271" spans="2:126" s="135" customFormat="1">
      <c r="B1271" s="75"/>
      <c r="C1271" s="75"/>
      <c r="D1271" s="75"/>
      <c r="E1271" s="75"/>
      <c r="F1271" s="75"/>
      <c r="G1271" s="75"/>
      <c r="J1271" s="200"/>
      <c r="K1271" s="200"/>
      <c r="L1271" s="62"/>
      <c r="M1271" s="62"/>
      <c r="N1271" s="62"/>
      <c r="O1271" s="62"/>
      <c r="P1271" s="62"/>
      <c r="Q1271" s="62"/>
      <c r="R1271" s="62"/>
      <c r="S1271" s="62"/>
      <c r="T1271" s="62"/>
      <c r="U1271" s="209"/>
      <c r="V1271" s="209"/>
      <c r="W1271" s="209"/>
      <c r="X1271" s="209"/>
      <c r="Y1271" s="209"/>
      <c r="Z1271" s="209"/>
      <c r="AA1271" s="209"/>
      <c r="AB1271" s="86"/>
      <c r="AC1271" s="86"/>
      <c r="AD1271" s="86"/>
      <c r="AE1271" s="86"/>
      <c r="AF1271" s="86"/>
      <c r="AG1271" s="62"/>
      <c r="AH1271" s="89"/>
      <c r="AI1271" s="89"/>
      <c r="AJ1271" s="89"/>
      <c r="AK1271" s="62"/>
      <c r="AL1271" s="86"/>
      <c r="AM1271" s="91"/>
      <c r="AN1271" s="89"/>
      <c r="AO1271" s="89"/>
      <c r="AP1271" s="89"/>
      <c r="AQ1271" s="89"/>
      <c r="AR1271" s="91"/>
      <c r="AS1271" s="91"/>
      <c r="AT1271" s="94"/>
      <c r="AU1271" s="91"/>
      <c r="AV1271" s="91"/>
      <c r="AW1271" s="123"/>
      <c r="AX1271" s="62"/>
      <c r="AY1271" s="62"/>
      <c r="AZ1271" s="89"/>
      <c r="BA1271" s="89"/>
      <c r="BB1271" s="124"/>
      <c r="BC1271" s="62"/>
      <c r="BD1271" s="62"/>
      <c r="BE1271" s="61"/>
      <c r="BF1271" s="61"/>
      <c r="BG1271" s="46"/>
      <c r="BH1271" s="46"/>
      <c r="BI1271" s="46"/>
      <c r="BJ1271" s="46"/>
      <c r="BK1271" s="46"/>
      <c r="BL1271" s="46"/>
      <c r="CF1271" s="60"/>
      <c r="CI1271" s="91"/>
      <c r="CJ1271" s="47"/>
      <c r="CK1271" s="34"/>
      <c r="CL1271" s="63"/>
      <c r="DV1271" s="64"/>
    </row>
    <row r="1272" spans="2:126" s="135" customFormat="1">
      <c r="B1272" s="75"/>
      <c r="C1272" s="75"/>
      <c r="D1272" s="75"/>
      <c r="E1272" s="75"/>
      <c r="F1272" s="75"/>
      <c r="G1272" s="75"/>
      <c r="J1272" s="200"/>
      <c r="K1272" s="200"/>
      <c r="L1272" s="62"/>
      <c r="M1272" s="62"/>
      <c r="N1272" s="62"/>
      <c r="O1272" s="62"/>
      <c r="P1272" s="62"/>
      <c r="Q1272" s="62"/>
      <c r="R1272" s="62"/>
      <c r="S1272" s="62"/>
      <c r="T1272" s="62"/>
      <c r="U1272" s="209"/>
      <c r="V1272" s="209"/>
      <c r="W1272" s="209"/>
      <c r="X1272" s="209"/>
      <c r="Y1272" s="209"/>
      <c r="Z1272" s="209"/>
      <c r="AA1272" s="209"/>
      <c r="AB1272" s="86"/>
      <c r="AC1272" s="86"/>
      <c r="AD1272" s="86"/>
      <c r="AE1272" s="86"/>
      <c r="AF1272" s="86"/>
      <c r="AG1272" s="62"/>
      <c r="AH1272" s="89"/>
      <c r="AI1272" s="89"/>
      <c r="AJ1272" s="89"/>
      <c r="AK1272" s="62"/>
      <c r="AL1272" s="86"/>
      <c r="AM1272" s="91"/>
      <c r="AN1272" s="89"/>
      <c r="AO1272" s="89"/>
      <c r="AP1272" s="89"/>
      <c r="AQ1272" s="89"/>
      <c r="AR1272" s="91"/>
      <c r="AS1272" s="91"/>
      <c r="AT1272" s="94"/>
      <c r="AU1272" s="91"/>
      <c r="AV1272" s="91"/>
      <c r="AW1272" s="123"/>
      <c r="AX1272" s="62"/>
      <c r="AY1272" s="62"/>
      <c r="AZ1272" s="89"/>
      <c r="BA1272" s="89"/>
      <c r="BB1272" s="124"/>
      <c r="BC1272" s="62"/>
      <c r="BD1272" s="62"/>
      <c r="BE1272" s="61"/>
      <c r="BF1272" s="61"/>
      <c r="BG1272" s="46"/>
      <c r="BH1272" s="46"/>
      <c r="BI1272" s="46"/>
      <c r="BJ1272" s="46"/>
      <c r="BK1272" s="46"/>
      <c r="BL1272" s="46"/>
      <c r="CF1272" s="60"/>
      <c r="CI1272" s="91"/>
      <c r="CJ1272" s="47"/>
      <c r="CK1272" s="34"/>
      <c r="CL1272" s="63"/>
      <c r="DV1272" s="64"/>
    </row>
    <row r="1273" spans="2:126" s="135" customFormat="1">
      <c r="B1273" s="75"/>
      <c r="C1273" s="75"/>
      <c r="D1273" s="75"/>
      <c r="E1273" s="75"/>
      <c r="F1273" s="75"/>
      <c r="G1273" s="75"/>
      <c r="J1273" s="200"/>
      <c r="K1273" s="200"/>
      <c r="L1273" s="62"/>
      <c r="M1273" s="62"/>
      <c r="N1273" s="62"/>
      <c r="O1273" s="62"/>
      <c r="P1273" s="62"/>
      <c r="Q1273" s="62"/>
      <c r="R1273" s="62"/>
      <c r="S1273" s="62"/>
      <c r="T1273" s="62"/>
      <c r="U1273" s="209"/>
      <c r="V1273" s="209"/>
      <c r="W1273" s="209"/>
      <c r="X1273" s="209"/>
      <c r="Y1273" s="209"/>
      <c r="Z1273" s="209"/>
      <c r="AA1273" s="209"/>
      <c r="AB1273" s="86"/>
      <c r="AC1273" s="86"/>
      <c r="AD1273" s="86"/>
      <c r="AE1273" s="86"/>
      <c r="AF1273" s="86"/>
      <c r="AG1273" s="62"/>
      <c r="AH1273" s="89"/>
      <c r="AI1273" s="89"/>
      <c r="AJ1273" s="89"/>
      <c r="AK1273" s="62"/>
      <c r="AL1273" s="86"/>
      <c r="AM1273" s="91"/>
      <c r="AN1273" s="89"/>
      <c r="AO1273" s="89"/>
      <c r="AP1273" s="89"/>
      <c r="AQ1273" s="89"/>
      <c r="AR1273" s="91"/>
      <c r="AS1273" s="91"/>
      <c r="AT1273" s="94"/>
      <c r="AU1273" s="91"/>
      <c r="AV1273" s="91"/>
      <c r="AW1273" s="123"/>
      <c r="AX1273" s="62"/>
      <c r="AY1273" s="62"/>
      <c r="AZ1273" s="89"/>
      <c r="BA1273" s="89"/>
      <c r="BB1273" s="124"/>
      <c r="BC1273" s="62"/>
      <c r="BD1273" s="62"/>
      <c r="BE1273" s="61"/>
      <c r="BF1273" s="61"/>
      <c r="BG1273" s="46"/>
      <c r="BH1273" s="46"/>
      <c r="BI1273" s="46"/>
      <c r="BJ1273" s="46"/>
      <c r="BK1273" s="46"/>
      <c r="BL1273" s="46"/>
      <c r="CF1273" s="60"/>
      <c r="CI1273" s="91"/>
      <c r="CJ1273" s="47"/>
      <c r="CK1273" s="34"/>
      <c r="CL1273" s="63"/>
      <c r="DV1273" s="64"/>
    </row>
    <row r="1274" spans="2:126" s="135" customFormat="1">
      <c r="B1274" s="75"/>
      <c r="C1274" s="75"/>
      <c r="D1274" s="75"/>
      <c r="E1274" s="75"/>
      <c r="F1274" s="75"/>
      <c r="G1274" s="75"/>
      <c r="J1274" s="200"/>
      <c r="K1274" s="200"/>
      <c r="L1274" s="62"/>
      <c r="M1274" s="62"/>
      <c r="N1274" s="62"/>
      <c r="O1274" s="62"/>
      <c r="P1274" s="62"/>
      <c r="Q1274" s="62"/>
      <c r="R1274" s="62"/>
      <c r="S1274" s="62"/>
      <c r="T1274" s="62"/>
      <c r="U1274" s="209"/>
      <c r="V1274" s="209"/>
      <c r="W1274" s="209"/>
      <c r="X1274" s="209"/>
      <c r="Y1274" s="209"/>
      <c r="Z1274" s="209"/>
      <c r="AA1274" s="209"/>
      <c r="AB1274" s="86"/>
      <c r="AC1274" s="86"/>
      <c r="AD1274" s="86"/>
      <c r="AE1274" s="86"/>
      <c r="AF1274" s="86"/>
      <c r="AG1274" s="62"/>
      <c r="AH1274" s="89"/>
      <c r="AI1274" s="89"/>
      <c r="AJ1274" s="89"/>
      <c r="AK1274" s="62"/>
      <c r="AL1274" s="86"/>
      <c r="AM1274" s="91"/>
      <c r="AN1274" s="89"/>
      <c r="AO1274" s="89"/>
      <c r="AP1274" s="89"/>
      <c r="AQ1274" s="89"/>
      <c r="AR1274" s="91"/>
      <c r="AS1274" s="91"/>
      <c r="AT1274" s="94"/>
      <c r="AU1274" s="91"/>
      <c r="AV1274" s="91"/>
      <c r="AW1274" s="123"/>
      <c r="AX1274" s="62"/>
      <c r="AY1274" s="62"/>
      <c r="AZ1274" s="89"/>
      <c r="BA1274" s="89"/>
      <c r="BB1274" s="124"/>
      <c r="BC1274" s="62"/>
      <c r="BD1274" s="62"/>
      <c r="BE1274" s="61"/>
      <c r="BF1274" s="61"/>
      <c r="BG1274" s="46"/>
      <c r="BH1274" s="46"/>
      <c r="BI1274" s="46"/>
      <c r="BJ1274" s="46"/>
      <c r="BK1274" s="46"/>
      <c r="BL1274" s="46"/>
      <c r="CF1274" s="60"/>
      <c r="CI1274" s="91"/>
      <c r="CJ1274" s="47"/>
      <c r="CK1274" s="34"/>
      <c r="CL1274" s="63"/>
      <c r="DV1274" s="64"/>
    </row>
    <row r="1275" spans="2:126" s="135" customFormat="1">
      <c r="B1275" s="75"/>
      <c r="C1275" s="75"/>
      <c r="D1275" s="75"/>
      <c r="E1275" s="75"/>
      <c r="F1275" s="75"/>
      <c r="G1275" s="75"/>
      <c r="J1275" s="200"/>
      <c r="K1275" s="200"/>
      <c r="L1275" s="62"/>
      <c r="M1275" s="62"/>
      <c r="N1275" s="62"/>
      <c r="O1275" s="62"/>
      <c r="P1275" s="62"/>
      <c r="Q1275" s="62"/>
      <c r="R1275" s="62"/>
      <c r="S1275" s="62"/>
      <c r="T1275" s="62"/>
      <c r="U1275" s="209"/>
      <c r="V1275" s="209"/>
      <c r="W1275" s="209"/>
      <c r="X1275" s="209"/>
      <c r="Y1275" s="209"/>
      <c r="Z1275" s="209"/>
      <c r="AA1275" s="209"/>
      <c r="AB1275" s="86"/>
      <c r="AC1275" s="86"/>
      <c r="AD1275" s="86"/>
      <c r="AE1275" s="86"/>
      <c r="AF1275" s="86"/>
      <c r="AG1275" s="62"/>
      <c r="AH1275" s="89"/>
      <c r="AI1275" s="89"/>
      <c r="AJ1275" s="89"/>
      <c r="AK1275" s="62"/>
      <c r="AL1275" s="86"/>
      <c r="AM1275" s="91"/>
      <c r="AN1275" s="89"/>
      <c r="AO1275" s="89"/>
      <c r="AP1275" s="89"/>
      <c r="AQ1275" s="89"/>
      <c r="AR1275" s="91"/>
      <c r="AS1275" s="91"/>
      <c r="AT1275" s="94"/>
      <c r="AU1275" s="91"/>
      <c r="AV1275" s="91"/>
      <c r="AW1275" s="123"/>
      <c r="AX1275" s="62"/>
      <c r="AY1275" s="62"/>
      <c r="AZ1275" s="89"/>
      <c r="BA1275" s="89"/>
      <c r="BB1275" s="124"/>
      <c r="BC1275" s="62"/>
      <c r="BD1275" s="62"/>
      <c r="BE1275" s="61"/>
      <c r="BF1275" s="61"/>
      <c r="BG1275" s="46"/>
      <c r="BH1275" s="46"/>
      <c r="BI1275" s="46"/>
      <c r="BJ1275" s="46"/>
      <c r="BK1275" s="46"/>
      <c r="BL1275" s="46"/>
      <c r="CF1275" s="60"/>
      <c r="CI1275" s="91"/>
      <c r="CJ1275" s="47"/>
      <c r="CK1275" s="34"/>
      <c r="CL1275" s="63"/>
      <c r="DV1275" s="64"/>
    </row>
    <row r="1276" spans="2:126" s="135" customFormat="1">
      <c r="B1276" s="75"/>
      <c r="C1276" s="75"/>
      <c r="D1276" s="75"/>
      <c r="E1276" s="75"/>
      <c r="F1276" s="75"/>
      <c r="G1276" s="75"/>
      <c r="J1276" s="200"/>
      <c r="K1276" s="200"/>
      <c r="L1276" s="62"/>
      <c r="M1276" s="62"/>
      <c r="N1276" s="62"/>
      <c r="O1276" s="62"/>
      <c r="P1276" s="62"/>
      <c r="Q1276" s="62"/>
      <c r="R1276" s="62"/>
      <c r="S1276" s="62"/>
      <c r="T1276" s="62"/>
      <c r="U1276" s="209"/>
      <c r="V1276" s="209"/>
      <c r="W1276" s="209"/>
      <c r="X1276" s="209"/>
      <c r="Y1276" s="209"/>
      <c r="Z1276" s="209"/>
      <c r="AA1276" s="209"/>
      <c r="AB1276" s="86"/>
      <c r="AC1276" s="86"/>
      <c r="AD1276" s="86"/>
      <c r="AE1276" s="86"/>
      <c r="AF1276" s="86"/>
      <c r="AG1276" s="62"/>
      <c r="AH1276" s="89"/>
      <c r="AI1276" s="89"/>
      <c r="AJ1276" s="89"/>
      <c r="AK1276" s="62"/>
      <c r="AL1276" s="86"/>
      <c r="AM1276" s="91"/>
      <c r="AN1276" s="89"/>
      <c r="AO1276" s="89"/>
      <c r="AP1276" s="89"/>
      <c r="AQ1276" s="89"/>
      <c r="AR1276" s="91"/>
      <c r="AS1276" s="91"/>
      <c r="AT1276" s="94"/>
      <c r="AU1276" s="91"/>
      <c r="AV1276" s="91"/>
      <c r="AW1276" s="123"/>
      <c r="AX1276" s="62"/>
      <c r="AY1276" s="62"/>
      <c r="AZ1276" s="89"/>
      <c r="BA1276" s="89"/>
      <c r="BB1276" s="124"/>
      <c r="BC1276" s="62"/>
      <c r="BD1276" s="62"/>
      <c r="BE1276" s="61"/>
      <c r="BF1276" s="61"/>
      <c r="BG1276" s="46"/>
      <c r="BH1276" s="46"/>
      <c r="BI1276" s="46"/>
      <c r="BJ1276" s="46"/>
      <c r="BK1276" s="46"/>
      <c r="BL1276" s="46"/>
      <c r="CF1276" s="60"/>
      <c r="CI1276" s="91"/>
      <c r="CJ1276" s="47"/>
      <c r="CK1276" s="34"/>
      <c r="CL1276" s="63"/>
      <c r="DV1276" s="64"/>
    </row>
    <row r="1277" spans="2:126" s="135" customFormat="1">
      <c r="B1277" s="75"/>
      <c r="C1277" s="75"/>
      <c r="D1277" s="75"/>
      <c r="E1277" s="75"/>
      <c r="F1277" s="75"/>
      <c r="G1277" s="75"/>
      <c r="J1277" s="200"/>
      <c r="K1277" s="200"/>
      <c r="L1277" s="62"/>
      <c r="M1277" s="62"/>
      <c r="N1277" s="62"/>
      <c r="O1277" s="62"/>
      <c r="P1277" s="62"/>
      <c r="Q1277" s="62"/>
      <c r="R1277" s="62"/>
      <c r="S1277" s="62"/>
      <c r="T1277" s="62"/>
      <c r="U1277" s="209"/>
      <c r="V1277" s="209"/>
      <c r="W1277" s="209"/>
      <c r="X1277" s="209"/>
      <c r="Y1277" s="209"/>
      <c r="Z1277" s="209"/>
      <c r="AA1277" s="209"/>
      <c r="AB1277" s="86"/>
      <c r="AC1277" s="86"/>
      <c r="AD1277" s="86"/>
      <c r="AE1277" s="86"/>
      <c r="AF1277" s="86"/>
      <c r="AG1277" s="62"/>
      <c r="AH1277" s="89"/>
      <c r="AI1277" s="89"/>
      <c r="AJ1277" s="89"/>
      <c r="AK1277" s="62"/>
      <c r="AL1277" s="86"/>
      <c r="AM1277" s="91"/>
      <c r="AN1277" s="89"/>
      <c r="AO1277" s="89"/>
      <c r="AP1277" s="89"/>
      <c r="AQ1277" s="89"/>
      <c r="AR1277" s="91"/>
      <c r="AS1277" s="91"/>
      <c r="AT1277" s="94"/>
      <c r="AU1277" s="91"/>
      <c r="AV1277" s="91"/>
      <c r="AW1277" s="123"/>
      <c r="AX1277" s="62"/>
      <c r="AY1277" s="62"/>
      <c r="AZ1277" s="89"/>
      <c r="BA1277" s="89"/>
      <c r="BB1277" s="124"/>
      <c r="BC1277" s="62"/>
      <c r="BD1277" s="62"/>
      <c r="BE1277" s="61"/>
      <c r="BF1277" s="61"/>
      <c r="BG1277" s="46"/>
      <c r="BH1277" s="46"/>
      <c r="BI1277" s="46"/>
      <c r="BJ1277" s="46"/>
      <c r="BK1277" s="46"/>
      <c r="BL1277" s="46"/>
      <c r="CF1277" s="60"/>
      <c r="CI1277" s="91"/>
      <c r="CJ1277" s="47"/>
      <c r="CK1277" s="34"/>
      <c r="CL1277" s="63"/>
      <c r="DV1277" s="64"/>
    </row>
    <row r="1278" spans="2:126" s="135" customFormat="1">
      <c r="B1278" s="75"/>
      <c r="C1278" s="75"/>
      <c r="D1278" s="75"/>
      <c r="E1278" s="75"/>
      <c r="F1278" s="75"/>
      <c r="G1278" s="75"/>
      <c r="J1278" s="200"/>
      <c r="K1278" s="200"/>
      <c r="L1278" s="62"/>
      <c r="M1278" s="62"/>
      <c r="N1278" s="62"/>
      <c r="O1278" s="62"/>
      <c r="P1278" s="62"/>
      <c r="Q1278" s="62"/>
      <c r="R1278" s="62"/>
      <c r="S1278" s="62"/>
      <c r="T1278" s="62"/>
      <c r="U1278" s="209"/>
      <c r="V1278" s="209"/>
      <c r="W1278" s="209"/>
      <c r="X1278" s="209"/>
      <c r="Y1278" s="209"/>
      <c r="Z1278" s="209"/>
      <c r="AA1278" s="209"/>
      <c r="AB1278" s="86"/>
      <c r="AC1278" s="86"/>
      <c r="AD1278" s="86"/>
      <c r="AE1278" s="86"/>
      <c r="AF1278" s="86"/>
      <c r="AG1278" s="62"/>
      <c r="AH1278" s="89"/>
      <c r="AI1278" s="89"/>
      <c r="AJ1278" s="89"/>
      <c r="AK1278" s="62"/>
      <c r="AL1278" s="86"/>
      <c r="AM1278" s="91"/>
      <c r="AN1278" s="89"/>
      <c r="AO1278" s="89"/>
      <c r="AP1278" s="89"/>
      <c r="AQ1278" s="89"/>
      <c r="AR1278" s="91"/>
      <c r="AS1278" s="91"/>
      <c r="AT1278" s="94"/>
      <c r="AU1278" s="91"/>
      <c r="AV1278" s="91"/>
      <c r="AW1278" s="123"/>
      <c r="AX1278" s="62"/>
      <c r="AY1278" s="62"/>
      <c r="AZ1278" s="89"/>
      <c r="BA1278" s="89"/>
      <c r="BB1278" s="124"/>
      <c r="BC1278" s="62"/>
      <c r="BD1278" s="62"/>
      <c r="BE1278" s="61"/>
      <c r="BF1278" s="61"/>
      <c r="BG1278" s="46"/>
      <c r="BH1278" s="46"/>
      <c r="BI1278" s="46"/>
      <c r="BJ1278" s="46"/>
      <c r="BK1278" s="46"/>
      <c r="BL1278" s="46"/>
      <c r="CF1278" s="60"/>
      <c r="CI1278" s="91"/>
      <c r="CJ1278" s="47"/>
      <c r="CK1278" s="34"/>
      <c r="CL1278" s="63"/>
      <c r="DV1278" s="64"/>
    </row>
    <row r="1279" spans="2:126" s="135" customFormat="1">
      <c r="B1279" s="75"/>
      <c r="C1279" s="75"/>
      <c r="D1279" s="75"/>
      <c r="E1279" s="75"/>
      <c r="F1279" s="75"/>
      <c r="G1279" s="75"/>
      <c r="J1279" s="200"/>
      <c r="K1279" s="200"/>
      <c r="L1279" s="62"/>
      <c r="M1279" s="62"/>
      <c r="N1279" s="62"/>
      <c r="O1279" s="62"/>
      <c r="P1279" s="62"/>
      <c r="Q1279" s="62"/>
      <c r="R1279" s="62"/>
      <c r="S1279" s="62"/>
      <c r="T1279" s="62"/>
      <c r="U1279" s="209"/>
      <c r="V1279" s="209"/>
      <c r="W1279" s="209"/>
      <c r="X1279" s="209"/>
      <c r="Y1279" s="209"/>
      <c r="Z1279" s="209"/>
      <c r="AA1279" s="209"/>
      <c r="AB1279" s="86"/>
      <c r="AC1279" s="86"/>
      <c r="AD1279" s="86"/>
      <c r="AE1279" s="86"/>
      <c r="AF1279" s="86"/>
      <c r="AG1279" s="62"/>
      <c r="AH1279" s="89"/>
      <c r="AI1279" s="89"/>
      <c r="AJ1279" s="89"/>
      <c r="AK1279" s="62"/>
      <c r="AL1279" s="86"/>
      <c r="AM1279" s="91"/>
      <c r="AN1279" s="89"/>
      <c r="AO1279" s="89"/>
      <c r="AP1279" s="89"/>
      <c r="AQ1279" s="89"/>
      <c r="AR1279" s="91"/>
      <c r="AS1279" s="91"/>
      <c r="AT1279" s="94"/>
      <c r="AU1279" s="91"/>
      <c r="AV1279" s="91"/>
      <c r="AW1279" s="123"/>
      <c r="AX1279" s="62"/>
      <c r="AY1279" s="62"/>
      <c r="AZ1279" s="89"/>
      <c r="BA1279" s="89"/>
      <c r="BB1279" s="124"/>
      <c r="BC1279" s="62"/>
      <c r="BD1279" s="62"/>
      <c r="BE1279" s="61"/>
      <c r="BF1279" s="61"/>
      <c r="BG1279" s="46"/>
      <c r="BH1279" s="46"/>
      <c r="BI1279" s="46"/>
      <c r="BJ1279" s="46"/>
      <c r="BK1279" s="46"/>
      <c r="BL1279" s="46"/>
      <c r="CF1279" s="60"/>
      <c r="CI1279" s="91"/>
      <c r="CJ1279" s="47"/>
      <c r="CK1279" s="34"/>
      <c r="CL1279" s="63"/>
      <c r="DV1279" s="64"/>
    </row>
    <row r="1280" spans="2:126" s="135" customFormat="1">
      <c r="B1280" s="75"/>
      <c r="C1280" s="75"/>
      <c r="D1280" s="75"/>
      <c r="E1280" s="75"/>
      <c r="F1280" s="75"/>
      <c r="G1280" s="75"/>
      <c r="J1280" s="200"/>
      <c r="K1280" s="200"/>
      <c r="L1280" s="62"/>
      <c r="M1280" s="62"/>
      <c r="N1280" s="62"/>
      <c r="O1280" s="62"/>
      <c r="P1280" s="62"/>
      <c r="Q1280" s="62"/>
      <c r="R1280" s="62"/>
      <c r="S1280" s="62"/>
      <c r="T1280" s="62"/>
      <c r="U1280" s="209"/>
      <c r="V1280" s="209"/>
      <c r="W1280" s="209"/>
      <c r="X1280" s="209"/>
      <c r="Y1280" s="209"/>
      <c r="Z1280" s="209"/>
      <c r="AA1280" s="209"/>
      <c r="AB1280" s="86"/>
      <c r="AC1280" s="86"/>
      <c r="AD1280" s="86"/>
      <c r="AE1280" s="86"/>
      <c r="AF1280" s="86"/>
      <c r="AG1280" s="62"/>
      <c r="AH1280" s="89"/>
      <c r="AI1280" s="89"/>
      <c r="AJ1280" s="89"/>
      <c r="AK1280" s="62"/>
      <c r="AL1280" s="86"/>
      <c r="AM1280" s="91"/>
      <c r="AN1280" s="89"/>
      <c r="AO1280" s="89"/>
      <c r="AP1280" s="89"/>
      <c r="AQ1280" s="89"/>
      <c r="AR1280" s="91"/>
      <c r="AS1280" s="91"/>
      <c r="AT1280" s="94"/>
      <c r="AU1280" s="91"/>
      <c r="AV1280" s="91"/>
      <c r="AW1280" s="123"/>
      <c r="AX1280" s="62"/>
      <c r="AY1280" s="62"/>
      <c r="AZ1280" s="89"/>
      <c r="BA1280" s="89"/>
      <c r="BB1280" s="124"/>
      <c r="BC1280" s="62"/>
      <c r="BD1280" s="62"/>
      <c r="BE1280" s="61"/>
      <c r="BF1280" s="61"/>
      <c r="BG1280" s="46"/>
      <c r="BH1280" s="46"/>
      <c r="BI1280" s="46"/>
      <c r="BJ1280" s="46"/>
      <c r="BK1280" s="46"/>
      <c r="BL1280" s="46"/>
      <c r="CF1280" s="60"/>
      <c r="CI1280" s="91"/>
      <c r="CJ1280" s="47"/>
      <c r="CK1280" s="34"/>
      <c r="CL1280" s="63"/>
      <c r="DV1280" s="64"/>
    </row>
    <row r="1281" spans="2:126" s="135" customFormat="1">
      <c r="B1281" s="75"/>
      <c r="C1281" s="75"/>
      <c r="D1281" s="75"/>
      <c r="E1281" s="75"/>
      <c r="F1281" s="75"/>
      <c r="G1281" s="75"/>
      <c r="J1281" s="200"/>
      <c r="K1281" s="200"/>
      <c r="L1281" s="62"/>
      <c r="M1281" s="62"/>
      <c r="N1281" s="62"/>
      <c r="O1281" s="62"/>
      <c r="P1281" s="62"/>
      <c r="Q1281" s="62"/>
      <c r="R1281" s="62"/>
      <c r="S1281" s="62"/>
      <c r="T1281" s="62"/>
      <c r="U1281" s="209"/>
      <c r="V1281" s="209"/>
      <c r="W1281" s="209"/>
      <c r="X1281" s="209"/>
      <c r="Y1281" s="209"/>
      <c r="Z1281" s="209"/>
      <c r="AA1281" s="209"/>
      <c r="AB1281" s="86"/>
      <c r="AC1281" s="86"/>
      <c r="AD1281" s="86"/>
      <c r="AE1281" s="86"/>
      <c r="AF1281" s="86"/>
      <c r="AG1281" s="62"/>
      <c r="AH1281" s="89"/>
      <c r="AI1281" s="89"/>
      <c r="AJ1281" s="89"/>
      <c r="AK1281" s="62"/>
      <c r="AL1281" s="86"/>
      <c r="AM1281" s="91"/>
      <c r="AN1281" s="89"/>
      <c r="AO1281" s="89"/>
      <c r="AP1281" s="89"/>
      <c r="AQ1281" s="89"/>
      <c r="AR1281" s="91"/>
      <c r="AS1281" s="91"/>
      <c r="AT1281" s="94"/>
      <c r="AU1281" s="91"/>
      <c r="AV1281" s="91"/>
      <c r="AW1281" s="123"/>
      <c r="AX1281" s="62"/>
      <c r="AY1281" s="62"/>
      <c r="AZ1281" s="89"/>
      <c r="BA1281" s="89"/>
      <c r="BB1281" s="124"/>
      <c r="BC1281" s="62"/>
      <c r="BD1281" s="62"/>
      <c r="BE1281" s="61"/>
      <c r="BF1281" s="61"/>
      <c r="BG1281" s="46"/>
      <c r="BH1281" s="46"/>
      <c r="BI1281" s="46"/>
      <c r="BJ1281" s="46"/>
      <c r="BK1281" s="46"/>
      <c r="BL1281" s="46"/>
      <c r="CF1281" s="60"/>
      <c r="CI1281" s="91"/>
      <c r="CJ1281" s="47"/>
      <c r="CK1281" s="34"/>
      <c r="CL1281" s="63"/>
      <c r="DV1281" s="64"/>
    </row>
    <row r="1282" spans="2:126" s="135" customFormat="1">
      <c r="B1282" s="75"/>
      <c r="C1282" s="75"/>
      <c r="D1282" s="75"/>
      <c r="E1282" s="75"/>
      <c r="F1282" s="75"/>
      <c r="G1282" s="75"/>
      <c r="J1282" s="200"/>
      <c r="K1282" s="200"/>
      <c r="L1282" s="62"/>
      <c r="M1282" s="62"/>
      <c r="N1282" s="62"/>
      <c r="O1282" s="62"/>
      <c r="P1282" s="62"/>
      <c r="Q1282" s="62"/>
      <c r="R1282" s="62"/>
      <c r="S1282" s="62"/>
      <c r="T1282" s="62"/>
      <c r="U1282" s="209"/>
      <c r="V1282" s="209"/>
      <c r="W1282" s="209"/>
      <c r="X1282" s="209"/>
      <c r="Y1282" s="209"/>
      <c r="Z1282" s="209"/>
      <c r="AA1282" s="209"/>
      <c r="AB1282" s="86"/>
      <c r="AC1282" s="86"/>
      <c r="AD1282" s="86"/>
      <c r="AE1282" s="86"/>
      <c r="AF1282" s="86"/>
      <c r="AG1282" s="62"/>
      <c r="AH1282" s="89"/>
      <c r="AI1282" s="89"/>
      <c r="AJ1282" s="89"/>
      <c r="AK1282" s="62"/>
      <c r="AL1282" s="86"/>
      <c r="AM1282" s="91"/>
      <c r="AN1282" s="89"/>
      <c r="AO1282" s="89"/>
      <c r="AP1282" s="89"/>
      <c r="AQ1282" s="89"/>
      <c r="AR1282" s="91"/>
      <c r="AS1282" s="91"/>
      <c r="AT1282" s="94"/>
      <c r="AU1282" s="91"/>
      <c r="AV1282" s="91"/>
      <c r="AW1282" s="123"/>
      <c r="AX1282" s="62"/>
      <c r="AY1282" s="62"/>
      <c r="AZ1282" s="89"/>
      <c r="BA1282" s="89"/>
      <c r="BB1282" s="124"/>
      <c r="BC1282" s="62"/>
      <c r="BD1282" s="62"/>
      <c r="BE1282" s="61"/>
      <c r="BF1282" s="61"/>
      <c r="BG1282" s="46"/>
      <c r="BH1282" s="46"/>
      <c r="BI1282" s="46"/>
      <c r="BJ1282" s="46"/>
      <c r="BK1282" s="46"/>
      <c r="BL1282" s="46"/>
      <c r="CF1282" s="60"/>
      <c r="CI1282" s="91"/>
      <c r="CJ1282" s="47"/>
      <c r="CK1282" s="34"/>
      <c r="CL1282" s="63"/>
      <c r="DV1282" s="64"/>
    </row>
    <row r="1283" spans="2:126" s="135" customFormat="1">
      <c r="B1283" s="75"/>
      <c r="C1283" s="75"/>
      <c r="D1283" s="75"/>
      <c r="E1283" s="75"/>
      <c r="F1283" s="75"/>
      <c r="G1283" s="75"/>
      <c r="J1283" s="200"/>
      <c r="K1283" s="200"/>
      <c r="L1283" s="62"/>
      <c r="M1283" s="62"/>
      <c r="N1283" s="62"/>
      <c r="O1283" s="62"/>
      <c r="P1283" s="62"/>
      <c r="Q1283" s="62"/>
      <c r="R1283" s="62"/>
      <c r="S1283" s="62"/>
      <c r="T1283" s="62"/>
      <c r="U1283" s="209"/>
      <c r="V1283" s="209"/>
      <c r="W1283" s="209"/>
      <c r="X1283" s="209"/>
      <c r="Y1283" s="209"/>
      <c r="Z1283" s="209"/>
      <c r="AA1283" s="209"/>
      <c r="AB1283" s="86"/>
      <c r="AC1283" s="86"/>
      <c r="AD1283" s="86"/>
      <c r="AE1283" s="86"/>
      <c r="AF1283" s="86"/>
      <c r="AG1283" s="62"/>
      <c r="AH1283" s="89"/>
      <c r="AI1283" s="89"/>
      <c r="AJ1283" s="89"/>
      <c r="AK1283" s="62"/>
      <c r="AL1283" s="86"/>
      <c r="AM1283" s="91"/>
      <c r="AN1283" s="89"/>
      <c r="AO1283" s="89"/>
      <c r="AP1283" s="89"/>
      <c r="AQ1283" s="89"/>
      <c r="AR1283" s="91"/>
      <c r="AS1283" s="91"/>
      <c r="AT1283" s="94"/>
      <c r="AU1283" s="91"/>
      <c r="AV1283" s="91"/>
      <c r="AW1283" s="123"/>
      <c r="AX1283" s="62"/>
      <c r="AY1283" s="62"/>
      <c r="AZ1283" s="89"/>
      <c r="BA1283" s="89"/>
      <c r="BB1283" s="124"/>
      <c r="BC1283" s="62"/>
      <c r="BD1283" s="62"/>
      <c r="BE1283" s="61"/>
      <c r="BF1283" s="61"/>
      <c r="BG1283" s="46"/>
      <c r="BH1283" s="46"/>
      <c r="BI1283" s="46"/>
      <c r="BJ1283" s="46"/>
      <c r="BK1283" s="46"/>
      <c r="BL1283" s="46"/>
      <c r="CF1283" s="60"/>
      <c r="CI1283" s="91"/>
      <c r="CJ1283" s="47"/>
      <c r="CK1283" s="34"/>
      <c r="CL1283" s="63"/>
      <c r="DV1283" s="64"/>
    </row>
    <row r="1284" spans="2:126" s="135" customFormat="1">
      <c r="B1284" s="75"/>
      <c r="C1284" s="75"/>
      <c r="D1284" s="75"/>
      <c r="E1284" s="75"/>
      <c r="F1284" s="75"/>
      <c r="G1284" s="75"/>
      <c r="J1284" s="200"/>
      <c r="K1284" s="200"/>
      <c r="L1284" s="62"/>
      <c r="M1284" s="62"/>
      <c r="N1284" s="62"/>
      <c r="O1284" s="62"/>
      <c r="P1284" s="62"/>
      <c r="Q1284" s="62"/>
      <c r="R1284" s="62"/>
      <c r="S1284" s="62"/>
      <c r="T1284" s="62"/>
      <c r="U1284" s="209"/>
      <c r="V1284" s="209"/>
      <c r="W1284" s="209"/>
      <c r="X1284" s="209"/>
      <c r="Y1284" s="209"/>
      <c r="Z1284" s="209"/>
      <c r="AA1284" s="209"/>
      <c r="AB1284" s="86"/>
      <c r="AC1284" s="86"/>
      <c r="AD1284" s="86"/>
      <c r="AE1284" s="86"/>
      <c r="AF1284" s="86"/>
      <c r="AG1284" s="62"/>
      <c r="AH1284" s="89"/>
      <c r="AI1284" s="89"/>
      <c r="AJ1284" s="89"/>
      <c r="AK1284" s="62"/>
      <c r="AL1284" s="86"/>
      <c r="AM1284" s="91"/>
      <c r="AN1284" s="89"/>
      <c r="AO1284" s="89"/>
      <c r="AP1284" s="89"/>
      <c r="AQ1284" s="89"/>
      <c r="AR1284" s="91"/>
      <c r="AS1284" s="91"/>
      <c r="AT1284" s="94"/>
      <c r="AU1284" s="91"/>
      <c r="AV1284" s="91"/>
      <c r="AW1284" s="123"/>
      <c r="AX1284" s="62"/>
      <c r="AY1284" s="62"/>
      <c r="AZ1284" s="89"/>
      <c r="BA1284" s="89"/>
      <c r="BB1284" s="124"/>
      <c r="BC1284" s="62"/>
      <c r="BD1284" s="62"/>
      <c r="BE1284" s="61"/>
      <c r="BF1284" s="61"/>
      <c r="BG1284" s="46"/>
      <c r="BH1284" s="46"/>
      <c r="BI1284" s="46"/>
      <c r="BJ1284" s="46"/>
      <c r="BK1284" s="46"/>
      <c r="BL1284" s="46"/>
      <c r="CF1284" s="60"/>
      <c r="CI1284" s="91"/>
      <c r="CJ1284" s="47"/>
      <c r="CK1284" s="34"/>
      <c r="CL1284" s="63"/>
      <c r="DV1284" s="64"/>
    </row>
    <row r="1285" spans="2:126" s="135" customFormat="1">
      <c r="B1285" s="75"/>
      <c r="C1285" s="75"/>
      <c r="D1285" s="75"/>
      <c r="E1285" s="75"/>
      <c r="F1285" s="75"/>
      <c r="G1285" s="75"/>
      <c r="J1285" s="200"/>
      <c r="K1285" s="200"/>
      <c r="L1285" s="62"/>
      <c r="M1285" s="62"/>
      <c r="N1285" s="62"/>
      <c r="O1285" s="62"/>
      <c r="P1285" s="62"/>
      <c r="Q1285" s="62"/>
      <c r="R1285" s="62"/>
      <c r="S1285" s="62"/>
      <c r="T1285" s="62"/>
      <c r="U1285" s="209"/>
      <c r="V1285" s="209"/>
      <c r="W1285" s="209"/>
      <c r="X1285" s="209"/>
      <c r="Y1285" s="209"/>
      <c r="Z1285" s="209"/>
      <c r="AA1285" s="209"/>
      <c r="AB1285" s="86"/>
      <c r="AC1285" s="86"/>
      <c r="AD1285" s="86"/>
      <c r="AE1285" s="86"/>
      <c r="AF1285" s="86"/>
      <c r="AG1285" s="62"/>
      <c r="AH1285" s="89"/>
      <c r="AI1285" s="89"/>
      <c r="AJ1285" s="89"/>
      <c r="AK1285" s="62"/>
      <c r="AL1285" s="86"/>
      <c r="AM1285" s="91"/>
      <c r="AN1285" s="89"/>
      <c r="AO1285" s="89"/>
      <c r="AP1285" s="89"/>
      <c r="AQ1285" s="89"/>
      <c r="AR1285" s="91"/>
      <c r="AS1285" s="91"/>
      <c r="AT1285" s="94"/>
      <c r="AU1285" s="91"/>
      <c r="AV1285" s="91"/>
      <c r="AW1285" s="123"/>
      <c r="AX1285" s="62"/>
      <c r="AY1285" s="62"/>
      <c r="AZ1285" s="89"/>
      <c r="BA1285" s="89"/>
      <c r="BB1285" s="124"/>
      <c r="BC1285" s="62"/>
      <c r="BD1285" s="62"/>
      <c r="BE1285" s="61"/>
      <c r="BF1285" s="61"/>
      <c r="BG1285" s="46"/>
      <c r="BH1285" s="46"/>
      <c r="BI1285" s="46"/>
      <c r="BJ1285" s="46"/>
      <c r="BK1285" s="46"/>
      <c r="BL1285" s="46"/>
      <c r="CF1285" s="60"/>
      <c r="CI1285" s="91"/>
      <c r="CJ1285" s="47"/>
      <c r="CK1285" s="34"/>
      <c r="CL1285" s="63"/>
      <c r="DV1285" s="64"/>
    </row>
    <row r="1286" spans="2:126" s="135" customFormat="1">
      <c r="B1286" s="75"/>
      <c r="C1286" s="75"/>
      <c r="D1286" s="75"/>
      <c r="E1286" s="75"/>
      <c r="F1286" s="75"/>
      <c r="G1286" s="75"/>
      <c r="J1286" s="200"/>
      <c r="K1286" s="200"/>
      <c r="L1286" s="62"/>
      <c r="M1286" s="62"/>
      <c r="N1286" s="62"/>
      <c r="O1286" s="62"/>
      <c r="P1286" s="62"/>
      <c r="Q1286" s="62"/>
      <c r="R1286" s="62"/>
      <c r="S1286" s="62"/>
      <c r="T1286" s="62"/>
      <c r="U1286" s="209"/>
      <c r="V1286" s="209"/>
      <c r="W1286" s="209"/>
      <c r="X1286" s="209"/>
      <c r="Y1286" s="209"/>
      <c r="Z1286" s="209"/>
      <c r="AA1286" s="209"/>
      <c r="AB1286" s="86"/>
      <c r="AC1286" s="86"/>
      <c r="AD1286" s="86"/>
      <c r="AE1286" s="86"/>
      <c r="AF1286" s="86"/>
      <c r="AG1286" s="62"/>
      <c r="AH1286" s="89"/>
      <c r="AI1286" s="89"/>
      <c r="AJ1286" s="89"/>
      <c r="AK1286" s="62"/>
      <c r="AL1286" s="86"/>
      <c r="AM1286" s="91"/>
      <c r="AN1286" s="89"/>
      <c r="AO1286" s="89"/>
      <c r="AP1286" s="89"/>
      <c r="AQ1286" s="89"/>
      <c r="AR1286" s="91"/>
      <c r="AS1286" s="91"/>
      <c r="AT1286" s="94"/>
      <c r="AU1286" s="91"/>
      <c r="AV1286" s="91"/>
      <c r="AW1286" s="123"/>
      <c r="AX1286" s="62"/>
      <c r="AY1286" s="62"/>
      <c r="AZ1286" s="89"/>
      <c r="BA1286" s="89"/>
      <c r="BB1286" s="124"/>
      <c r="BC1286" s="62"/>
      <c r="BD1286" s="62"/>
      <c r="BE1286" s="61"/>
      <c r="BF1286" s="61"/>
      <c r="BG1286" s="46"/>
      <c r="BH1286" s="46"/>
      <c r="BI1286" s="46"/>
      <c r="BJ1286" s="46"/>
      <c r="BK1286" s="46"/>
      <c r="BL1286" s="46"/>
      <c r="CF1286" s="60"/>
      <c r="CI1286" s="91"/>
      <c r="CJ1286" s="47"/>
      <c r="CK1286" s="34"/>
      <c r="CL1286" s="63"/>
      <c r="DV1286" s="64"/>
    </row>
    <row r="1287" spans="2:126" s="135" customFormat="1">
      <c r="B1287" s="75"/>
      <c r="C1287" s="75"/>
      <c r="D1287" s="75"/>
      <c r="E1287" s="75"/>
      <c r="F1287" s="75"/>
      <c r="G1287" s="75"/>
      <c r="J1287" s="200"/>
      <c r="K1287" s="200"/>
      <c r="L1287" s="62"/>
      <c r="M1287" s="62"/>
      <c r="N1287" s="62"/>
      <c r="O1287" s="62"/>
      <c r="P1287" s="62"/>
      <c r="Q1287" s="62"/>
      <c r="R1287" s="62"/>
      <c r="S1287" s="62"/>
      <c r="T1287" s="62"/>
      <c r="U1287" s="209"/>
      <c r="V1287" s="209"/>
      <c r="W1287" s="209"/>
      <c r="X1287" s="209"/>
      <c r="Y1287" s="209"/>
      <c r="Z1287" s="209"/>
      <c r="AA1287" s="209"/>
      <c r="AB1287" s="86"/>
      <c r="AC1287" s="86"/>
      <c r="AD1287" s="86"/>
      <c r="AE1287" s="86"/>
      <c r="AF1287" s="86"/>
      <c r="AG1287" s="62"/>
      <c r="AH1287" s="89"/>
      <c r="AI1287" s="89"/>
      <c r="AJ1287" s="89"/>
      <c r="AK1287" s="62"/>
      <c r="AL1287" s="86"/>
      <c r="AM1287" s="91"/>
      <c r="AN1287" s="89"/>
      <c r="AO1287" s="89"/>
      <c r="AP1287" s="89"/>
      <c r="AQ1287" s="89"/>
      <c r="AR1287" s="91"/>
      <c r="AS1287" s="91"/>
      <c r="AT1287" s="94"/>
      <c r="AU1287" s="91"/>
      <c r="AV1287" s="91"/>
      <c r="AW1287" s="123"/>
      <c r="AX1287" s="62"/>
      <c r="AY1287" s="62"/>
      <c r="AZ1287" s="89"/>
      <c r="BA1287" s="89"/>
      <c r="BB1287" s="124"/>
      <c r="BC1287" s="62"/>
      <c r="BD1287" s="62"/>
      <c r="BE1287" s="61"/>
      <c r="BF1287" s="61"/>
      <c r="BG1287" s="46"/>
      <c r="BH1287" s="46"/>
      <c r="BI1287" s="46"/>
      <c r="BJ1287" s="46"/>
      <c r="BK1287" s="46"/>
      <c r="BL1287" s="46"/>
      <c r="CF1287" s="60"/>
      <c r="CI1287" s="91"/>
      <c r="CJ1287" s="47"/>
      <c r="CK1287" s="34"/>
      <c r="CL1287" s="63"/>
      <c r="DV1287" s="64"/>
    </row>
    <row r="1288" spans="2:126" s="135" customFormat="1">
      <c r="B1288" s="75"/>
      <c r="C1288" s="75"/>
      <c r="D1288" s="75"/>
      <c r="E1288" s="75"/>
      <c r="F1288" s="75"/>
      <c r="G1288" s="75"/>
      <c r="J1288" s="200"/>
      <c r="K1288" s="200"/>
      <c r="L1288" s="62"/>
      <c r="M1288" s="62"/>
      <c r="N1288" s="62"/>
      <c r="O1288" s="62"/>
      <c r="P1288" s="62"/>
      <c r="Q1288" s="62"/>
      <c r="R1288" s="62"/>
      <c r="S1288" s="62"/>
      <c r="T1288" s="62"/>
      <c r="U1288" s="209"/>
      <c r="V1288" s="209"/>
      <c r="W1288" s="209"/>
      <c r="X1288" s="209"/>
      <c r="Y1288" s="209"/>
      <c r="Z1288" s="209"/>
      <c r="AA1288" s="209"/>
      <c r="AB1288" s="86"/>
      <c r="AC1288" s="86"/>
      <c r="AD1288" s="86"/>
      <c r="AE1288" s="86"/>
      <c r="AF1288" s="86"/>
      <c r="AG1288" s="62"/>
      <c r="AH1288" s="89"/>
      <c r="AI1288" s="89"/>
      <c r="AJ1288" s="89"/>
      <c r="AK1288" s="62"/>
      <c r="AL1288" s="86"/>
      <c r="AM1288" s="91"/>
      <c r="AN1288" s="89"/>
      <c r="AO1288" s="89"/>
      <c r="AP1288" s="89"/>
      <c r="AQ1288" s="89"/>
      <c r="AR1288" s="91"/>
      <c r="AS1288" s="91"/>
      <c r="AT1288" s="94"/>
      <c r="AU1288" s="91"/>
      <c r="AV1288" s="91"/>
      <c r="AW1288" s="123"/>
      <c r="AX1288" s="62"/>
      <c r="AY1288" s="62"/>
      <c r="AZ1288" s="89"/>
      <c r="BA1288" s="89"/>
      <c r="BB1288" s="124"/>
      <c r="BC1288" s="62"/>
      <c r="BD1288" s="62"/>
      <c r="BE1288" s="61"/>
      <c r="BF1288" s="61"/>
      <c r="BG1288" s="46"/>
      <c r="BH1288" s="46"/>
      <c r="BI1288" s="46"/>
      <c r="BJ1288" s="46"/>
      <c r="BK1288" s="46"/>
      <c r="BL1288" s="46"/>
      <c r="CF1288" s="60"/>
      <c r="CI1288" s="91"/>
      <c r="CJ1288" s="47"/>
      <c r="CK1288" s="34"/>
      <c r="CL1288" s="63"/>
      <c r="DV1288" s="64"/>
    </row>
    <row r="1289" spans="2:126" s="135" customFormat="1">
      <c r="B1289" s="75"/>
      <c r="C1289" s="75"/>
      <c r="D1289" s="75"/>
      <c r="E1289" s="75"/>
      <c r="F1289" s="75"/>
      <c r="G1289" s="75"/>
      <c r="J1289" s="200"/>
      <c r="K1289" s="200"/>
      <c r="L1289" s="62"/>
      <c r="M1289" s="62"/>
      <c r="N1289" s="62"/>
      <c r="O1289" s="62"/>
      <c r="P1289" s="62"/>
      <c r="Q1289" s="62"/>
      <c r="R1289" s="62"/>
      <c r="S1289" s="62"/>
      <c r="T1289" s="62"/>
      <c r="U1289" s="209"/>
      <c r="V1289" s="209"/>
      <c r="W1289" s="209"/>
      <c r="X1289" s="209"/>
      <c r="Y1289" s="209"/>
      <c r="Z1289" s="209"/>
      <c r="AA1289" s="209"/>
      <c r="AB1289" s="86"/>
      <c r="AC1289" s="86"/>
      <c r="AD1289" s="86"/>
      <c r="AE1289" s="86"/>
      <c r="AF1289" s="86"/>
      <c r="AG1289" s="62"/>
      <c r="AH1289" s="89"/>
      <c r="AI1289" s="89"/>
      <c r="AJ1289" s="89"/>
      <c r="AK1289" s="62"/>
      <c r="AL1289" s="86"/>
      <c r="AM1289" s="91"/>
      <c r="AN1289" s="89"/>
      <c r="AO1289" s="89"/>
      <c r="AP1289" s="89"/>
      <c r="AQ1289" s="89"/>
      <c r="AR1289" s="91"/>
      <c r="AS1289" s="91"/>
      <c r="AT1289" s="94"/>
      <c r="AU1289" s="91"/>
      <c r="AV1289" s="91"/>
      <c r="AW1289" s="123"/>
      <c r="AX1289" s="62"/>
      <c r="AY1289" s="62"/>
      <c r="AZ1289" s="89"/>
      <c r="BA1289" s="89"/>
      <c r="BB1289" s="124"/>
      <c r="BC1289" s="62"/>
      <c r="BD1289" s="62"/>
      <c r="BE1289" s="61"/>
      <c r="BF1289" s="61"/>
      <c r="BG1289" s="46"/>
      <c r="BH1289" s="46"/>
      <c r="BI1289" s="46"/>
      <c r="BJ1289" s="46"/>
      <c r="BK1289" s="46"/>
      <c r="BL1289" s="46"/>
      <c r="CF1289" s="60"/>
      <c r="CI1289" s="91"/>
      <c r="CJ1289" s="47"/>
      <c r="CK1289" s="34"/>
      <c r="CL1289" s="63"/>
      <c r="DV1289" s="64"/>
    </row>
    <row r="1290" spans="2:126" s="135" customFormat="1">
      <c r="B1290" s="75"/>
      <c r="C1290" s="75"/>
      <c r="D1290" s="75"/>
      <c r="E1290" s="75"/>
      <c r="F1290" s="75"/>
      <c r="G1290" s="75"/>
      <c r="J1290" s="200"/>
      <c r="K1290" s="200"/>
      <c r="L1290" s="62"/>
      <c r="M1290" s="62"/>
      <c r="N1290" s="62"/>
      <c r="O1290" s="62"/>
      <c r="P1290" s="62"/>
      <c r="Q1290" s="62"/>
      <c r="R1290" s="62"/>
      <c r="S1290" s="62"/>
      <c r="T1290" s="62"/>
      <c r="U1290" s="209"/>
      <c r="V1290" s="209"/>
      <c r="W1290" s="209"/>
      <c r="X1290" s="209"/>
      <c r="Y1290" s="209"/>
      <c r="Z1290" s="209"/>
      <c r="AA1290" s="209"/>
      <c r="AB1290" s="86"/>
      <c r="AC1290" s="86"/>
      <c r="AD1290" s="86"/>
      <c r="AE1290" s="86"/>
      <c r="AF1290" s="86"/>
      <c r="AG1290" s="62"/>
      <c r="AH1290" s="89"/>
      <c r="AI1290" s="89"/>
      <c r="AJ1290" s="89"/>
      <c r="AK1290" s="62"/>
      <c r="AL1290" s="86"/>
      <c r="AM1290" s="91"/>
      <c r="AN1290" s="89"/>
      <c r="AO1290" s="89"/>
      <c r="AP1290" s="89"/>
      <c r="AQ1290" s="89"/>
      <c r="AR1290" s="91"/>
      <c r="AS1290" s="91"/>
      <c r="AT1290" s="94"/>
      <c r="AU1290" s="91"/>
      <c r="AV1290" s="91"/>
      <c r="AW1290" s="123"/>
      <c r="AX1290" s="62"/>
      <c r="AY1290" s="62"/>
      <c r="AZ1290" s="89"/>
      <c r="BA1290" s="89"/>
      <c r="BB1290" s="124"/>
      <c r="BC1290" s="62"/>
      <c r="BD1290" s="62"/>
      <c r="BE1290" s="61"/>
      <c r="BF1290" s="61"/>
      <c r="BG1290" s="46"/>
      <c r="BH1290" s="46"/>
      <c r="BI1290" s="46"/>
      <c r="BJ1290" s="46"/>
      <c r="BK1290" s="46"/>
      <c r="BL1290" s="46"/>
      <c r="CF1290" s="60"/>
      <c r="CI1290" s="91"/>
      <c r="CJ1290" s="47"/>
      <c r="CK1290" s="34"/>
      <c r="CL1290" s="63"/>
      <c r="DV1290" s="64"/>
    </row>
    <row r="1291" spans="2:126" s="135" customFormat="1">
      <c r="B1291" s="75"/>
      <c r="C1291" s="75"/>
      <c r="D1291" s="75"/>
      <c r="E1291" s="75"/>
      <c r="F1291" s="75"/>
      <c r="G1291" s="75"/>
      <c r="J1291" s="200"/>
      <c r="K1291" s="200"/>
      <c r="L1291" s="62"/>
      <c r="M1291" s="62"/>
      <c r="N1291" s="62"/>
      <c r="O1291" s="62"/>
      <c r="P1291" s="62"/>
      <c r="Q1291" s="62"/>
      <c r="R1291" s="62"/>
      <c r="S1291" s="62"/>
      <c r="T1291" s="62"/>
      <c r="U1291" s="209"/>
      <c r="V1291" s="209"/>
      <c r="W1291" s="209"/>
      <c r="X1291" s="209"/>
      <c r="Y1291" s="209"/>
      <c r="Z1291" s="209"/>
      <c r="AA1291" s="209"/>
      <c r="AB1291" s="86"/>
      <c r="AC1291" s="86"/>
      <c r="AD1291" s="86"/>
      <c r="AE1291" s="86"/>
      <c r="AF1291" s="86"/>
      <c r="AG1291" s="62"/>
      <c r="AH1291" s="89"/>
      <c r="AI1291" s="89"/>
      <c r="AJ1291" s="89"/>
      <c r="AK1291" s="62"/>
      <c r="AL1291" s="86"/>
      <c r="AM1291" s="91"/>
      <c r="AN1291" s="89"/>
      <c r="AO1291" s="89"/>
      <c r="AP1291" s="89"/>
      <c r="AQ1291" s="89"/>
      <c r="AR1291" s="91"/>
      <c r="AS1291" s="91"/>
      <c r="AT1291" s="94"/>
      <c r="AU1291" s="91"/>
      <c r="AV1291" s="91"/>
      <c r="AW1291" s="123"/>
      <c r="AX1291" s="62"/>
      <c r="AY1291" s="62"/>
      <c r="AZ1291" s="89"/>
      <c r="BA1291" s="89"/>
      <c r="BB1291" s="124"/>
      <c r="BC1291" s="62"/>
      <c r="BD1291" s="62"/>
      <c r="BE1291" s="61"/>
      <c r="BF1291" s="61"/>
      <c r="BG1291" s="46"/>
      <c r="BH1291" s="46"/>
      <c r="BI1291" s="46"/>
      <c r="BJ1291" s="46"/>
      <c r="BK1291" s="46"/>
      <c r="BL1291" s="46"/>
      <c r="CF1291" s="60"/>
      <c r="CI1291" s="91"/>
      <c r="CJ1291" s="47"/>
      <c r="CK1291" s="34"/>
      <c r="CL1291" s="63"/>
      <c r="DV1291" s="64"/>
    </row>
    <row r="1292" spans="2:126" s="135" customFormat="1">
      <c r="B1292" s="75"/>
      <c r="C1292" s="75"/>
      <c r="D1292" s="75"/>
      <c r="E1292" s="75"/>
      <c r="F1292" s="75"/>
      <c r="G1292" s="75"/>
      <c r="J1292" s="200"/>
      <c r="K1292" s="200"/>
      <c r="L1292" s="62"/>
      <c r="M1292" s="62"/>
      <c r="N1292" s="62"/>
      <c r="O1292" s="62"/>
      <c r="P1292" s="62"/>
      <c r="Q1292" s="62"/>
      <c r="R1292" s="62"/>
      <c r="S1292" s="62"/>
      <c r="T1292" s="62"/>
      <c r="U1292" s="209"/>
      <c r="V1292" s="209"/>
      <c r="W1292" s="209"/>
      <c r="X1292" s="209"/>
      <c r="Y1292" s="209"/>
      <c r="Z1292" s="209"/>
      <c r="AA1292" s="209"/>
      <c r="AB1292" s="86"/>
      <c r="AC1292" s="86"/>
      <c r="AD1292" s="86"/>
      <c r="AE1292" s="86"/>
      <c r="AF1292" s="86"/>
      <c r="AG1292" s="62"/>
      <c r="AH1292" s="89"/>
      <c r="AI1292" s="89"/>
      <c r="AJ1292" s="89"/>
      <c r="AK1292" s="62"/>
      <c r="AL1292" s="86"/>
      <c r="AM1292" s="91"/>
      <c r="AN1292" s="89"/>
      <c r="AO1292" s="89"/>
      <c r="AP1292" s="89"/>
      <c r="AQ1292" s="89"/>
      <c r="AR1292" s="91"/>
      <c r="AS1292" s="91"/>
      <c r="AT1292" s="94"/>
      <c r="AU1292" s="91"/>
      <c r="AV1292" s="91"/>
      <c r="AW1292" s="123"/>
      <c r="AX1292" s="62"/>
      <c r="AY1292" s="62"/>
      <c r="AZ1292" s="89"/>
      <c r="BA1292" s="89"/>
      <c r="BB1292" s="124"/>
      <c r="BC1292" s="62"/>
      <c r="BD1292" s="62"/>
      <c r="BE1292" s="61"/>
      <c r="BF1292" s="61"/>
      <c r="BG1292" s="46"/>
      <c r="BH1292" s="46"/>
      <c r="BI1292" s="46"/>
      <c r="BJ1292" s="46"/>
      <c r="BK1292" s="46"/>
      <c r="BL1292" s="46"/>
      <c r="CF1292" s="60"/>
      <c r="CI1292" s="91"/>
      <c r="CJ1292" s="47"/>
      <c r="CK1292" s="34"/>
      <c r="CL1292" s="63"/>
      <c r="DV1292" s="64"/>
    </row>
    <row r="1293" spans="2:126" s="135" customFormat="1">
      <c r="B1293" s="75"/>
      <c r="C1293" s="75"/>
      <c r="D1293" s="75"/>
      <c r="E1293" s="75"/>
      <c r="F1293" s="75"/>
      <c r="G1293" s="75"/>
      <c r="J1293" s="200"/>
      <c r="K1293" s="200"/>
      <c r="L1293" s="62"/>
      <c r="M1293" s="62"/>
      <c r="N1293" s="62"/>
      <c r="O1293" s="62"/>
      <c r="P1293" s="62"/>
      <c r="Q1293" s="62"/>
      <c r="R1293" s="62"/>
      <c r="S1293" s="62"/>
      <c r="T1293" s="62"/>
      <c r="U1293" s="209"/>
      <c r="V1293" s="209"/>
      <c r="W1293" s="209"/>
      <c r="X1293" s="209"/>
      <c r="Y1293" s="209"/>
      <c r="Z1293" s="209"/>
      <c r="AA1293" s="209"/>
      <c r="AB1293" s="86"/>
      <c r="AC1293" s="86"/>
      <c r="AD1293" s="86"/>
      <c r="AE1293" s="86"/>
      <c r="AF1293" s="86"/>
      <c r="AG1293" s="62"/>
      <c r="AH1293" s="89"/>
      <c r="AI1293" s="89"/>
      <c r="AJ1293" s="89"/>
      <c r="AK1293" s="62"/>
      <c r="AL1293" s="86"/>
      <c r="AM1293" s="91"/>
      <c r="AN1293" s="89"/>
      <c r="AO1293" s="89"/>
      <c r="AP1293" s="89"/>
      <c r="AQ1293" s="89"/>
      <c r="AR1293" s="91"/>
      <c r="AS1293" s="91"/>
      <c r="AT1293" s="94"/>
      <c r="AU1293" s="91"/>
      <c r="AV1293" s="91"/>
      <c r="AW1293" s="123"/>
      <c r="AX1293" s="62"/>
      <c r="AY1293" s="62"/>
      <c r="AZ1293" s="89"/>
      <c r="BA1293" s="89"/>
      <c r="BB1293" s="124"/>
      <c r="BC1293" s="62"/>
      <c r="BD1293" s="62"/>
      <c r="BE1293" s="61"/>
      <c r="BF1293" s="61"/>
      <c r="BG1293" s="46"/>
      <c r="BH1293" s="46"/>
      <c r="BI1293" s="46"/>
      <c r="BJ1293" s="46"/>
      <c r="BK1293" s="46"/>
      <c r="BL1293" s="46"/>
      <c r="CF1293" s="60"/>
      <c r="CI1293" s="91"/>
      <c r="CJ1293" s="47"/>
      <c r="CK1293" s="34"/>
      <c r="CL1293" s="63"/>
      <c r="DV1293" s="64"/>
    </row>
    <row r="1294" spans="2:126" s="135" customFormat="1">
      <c r="B1294" s="75"/>
      <c r="C1294" s="75"/>
      <c r="D1294" s="75"/>
      <c r="E1294" s="75"/>
      <c r="F1294" s="75"/>
      <c r="G1294" s="75"/>
      <c r="J1294" s="200"/>
      <c r="K1294" s="200"/>
      <c r="L1294" s="62"/>
      <c r="M1294" s="62"/>
      <c r="N1294" s="62"/>
      <c r="O1294" s="62"/>
      <c r="P1294" s="62"/>
      <c r="Q1294" s="62"/>
      <c r="R1294" s="62"/>
      <c r="S1294" s="62"/>
      <c r="T1294" s="62"/>
      <c r="U1294" s="209"/>
      <c r="V1294" s="209"/>
      <c r="W1294" s="209"/>
      <c r="X1294" s="209"/>
      <c r="Y1294" s="209"/>
      <c r="Z1294" s="209"/>
      <c r="AA1294" s="209"/>
      <c r="AB1294" s="86"/>
      <c r="AC1294" s="86"/>
      <c r="AD1294" s="86"/>
      <c r="AE1294" s="86"/>
      <c r="AF1294" s="86"/>
      <c r="AG1294" s="62"/>
      <c r="AH1294" s="89"/>
      <c r="AI1294" s="89"/>
      <c r="AJ1294" s="89"/>
      <c r="AK1294" s="62"/>
      <c r="AL1294" s="86"/>
      <c r="AM1294" s="91"/>
      <c r="AN1294" s="89"/>
      <c r="AO1294" s="89"/>
      <c r="AP1294" s="89"/>
      <c r="AQ1294" s="89"/>
      <c r="AR1294" s="91"/>
      <c r="AS1294" s="91"/>
      <c r="AT1294" s="94"/>
      <c r="AU1294" s="91"/>
      <c r="AV1294" s="91"/>
      <c r="AW1294" s="123"/>
      <c r="AX1294" s="62"/>
      <c r="AY1294" s="62"/>
      <c r="AZ1294" s="89"/>
      <c r="BA1294" s="89"/>
      <c r="BB1294" s="124"/>
      <c r="BC1294" s="62"/>
      <c r="BD1294" s="62"/>
      <c r="BE1294" s="61"/>
      <c r="BF1294" s="61"/>
      <c r="BG1294" s="46"/>
      <c r="BH1294" s="46"/>
      <c r="BI1294" s="46"/>
      <c r="BJ1294" s="46"/>
      <c r="BK1294" s="46"/>
      <c r="BL1294" s="46"/>
      <c r="CF1294" s="60"/>
      <c r="CI1294" s="91"/>
      <c r="CJ1294" s="47"/>
      <c r="CK1294" s="34"/>
      <c r="CL1294" s="63"/>
      <c r="DV1294" s="64"/>
    </row>
    <row r="1295" spans="2:126" s="135" customFormat="1">
      <c r="B1295" s="75"/>
      <c r="C1295" s="75"/>
      <c r="D1295" s="75"/>
      <c r="E1295" s="75"/>
      <c r="F1295" s="75"/>
      <c r="G1295" s="75"/>
      <c r="J1295" s="200"/>
      <c r="K1295" s="200"/>
      <c r="L1295" s="62"/>
      <c r="M1295" s="62"/>
      <c r="N1295" s="62"/>
      <c r="O1295" s="62"/>
      <c r="P1295" s="62"/>
      <c r="Q1295" s="62"/>
      <c r="R1295" s="62"/>
      <c r="S1295" s="62"/>
      <c r="T1295" s="62"/>
      <c r="U1295" s="209"/>
      <c r="V1295" s="209"/>
      <c r="W1295" s="209"/>
      <c r="X1295" s="209"/>
      <c r="Y1295" s="209"/>
      <c r="Z1295" s="209"/>
      <c r="AA1295" s="209"/>
      <c r="AB1295" s="86"/>
      <c r="AC1295" s="86"/>
      <c r="AD1295" s="86"/>
      <c r="AE1295" s="86"/>
      <c r="AF1295" s="86"/>
      <c r="AG1295" s="62"/>
      <c r="AH1295" s="89"/>
      <c r="AI1295" s="89"/>
      <c r="AJ1295" s="89"/>
      <c r="AK1295" s="62"/>
      <c r="AL1295" s="86"/>
      <c r="AM1295" s="91"/>
      <c r="AN1295" s="89"/>
      <c r="AO1295" s="89"/>
      <c r="AP1295" s="89"/>
      <c r="AQ1295" s="89"/>
      <c r="AR1295" s="91"/>
      <c r="AS1295" s="91"/>
      <c r="AT1295" s="94"/>
      <c r="AU1295" s="91"/>
      <c r="AV1295" s="91"/>
      <c r="AW1295" s="123"/>
      <c r="AX1295" s="62"/>
      <c r="AY1295" s="62"/>
      <c r="AZ1295" s="89"/>
      <c r="BA1295" s="89"/>
      <c r="BB1295" s="124"/>
      <c r="BC1295" s="62"/>
      <c r="BD1295" s="62"/>
      <c r="BE1295" s="61"/>
      <c r="BF1295" s="61"/>
      <c r="BG1295" s="46"/>
      <c r="BH1295" s="46"/>
      <c r="BI1295" s="46"/>
      <c r="BJ1295" s="46"/>
      <c r="BK1295" s="46"/>
      <c r="BL1295" s="46"/>
      <c r="CF1295" s="60"/>
      <c r="CI1295" s="91"/>
      <c r="CJ1295" s="47"/>
      <c r="CK1295" s="34"/>
      <c r="CL1295" s="63"/>
      <c r="DV1295" s="64"/>
    </row>
    <row r="1296" spans="2:126" s="135" customFormat="1">
      <c r="B1296" s="75"/>
      <c r="C1296" s="75"/>
      <c r="D1296" s="75"/>
      <c r="E1296" s="75"/>
      <c r="F1296" s="75"/>
      <c r="G1296" s="75"/>
      <c r="J1296" s="200"/>
      <c r="K1296" s="200"/>
      <c r="L1296" s="62"/>
      <c r="M1296" s="62"/>
      <c r="N1296" s="62"/>
      <c r="O1296" s="62"/>
      <c r="P1296" s="62"/>
      <c r="Q1296" s="62"/>
      <c r="R1296" s="62"/>
      <c r="S1296" s="62"/>
      <c r="T1296" s="62"/>
      <c r="U1296" s="209"/>
      <c r="V1296" s="209"/>
      <c r="W1296" s="209"/>
      <c r="X1296" s="209"/>
      <c r="Y1296" s="209"/>
      <c r="Z1296" s="209"/>
      <c r="AA1296" s="209"/>
      <c r="AB1296" s="86"/>
      <c r="AC1296" s="86"/>
      <c r="AD1296" s="86"/>
      <c r="AE1296" s="86"/>
      <c r="AF1296" s="86"/>
      <c r="AG1296" s="62"/>
      <c r="AH1296" s="89"/>
      <c r="AI1296" s="89"/>
      <c r="AJ1296" s="89"/>
      <c r="AK1296" s="62"/>
      <c r="AL1296" s="86"/>
      <c r="AM1296" s="91"/>
      <c r="AN1296" s="89"/>
      <c r="AO1296" s="89"/>
      <c r="AP1296" s="89"/>
      <c r="AQ1296" s="89"/>
      <c r="AR1296" s="91"/>
      <c r="AS1296" s="91"/>
      <c r="AT1296" s="94"/>
      <c r="AU1296" s="91"/>
      <c r="AV1296" s="91"/>
      <c r="AW1296" s="123"/>
      <c r="AX1296" s="62"/>
      <c r="AY1296" s="62"/>
      <c r="AZ1296" s="89"/>
      <c r="BA1296" s="89"/>
      <c r="BB1296" s="124"/>
      <c r="BC1296" s="62"/>
      <c r="BD1296" s="62"/>
      <c r="BE1296" s="61"/>
      <c r="BF1296" s="61"/>
      <c r="BG1296" s="46"/>
      <c r="BH1296" s="46"/>
      <c r="BI1296" s="46"/>
      <c r="BJ1296" s="46"/>
      <c r="BK1296" s="46"/>
      <c r="BL1296" s="46"/>
      <c r="CF1296" s="60"/>
      <c r="CI1296" s="91"/>
      <c r="CJ1296" s="47"/>
      <c r="CK1296" s="34"/>
      <c r="CL1296" s="63"/>
      <c r="DV1296" s="64"/>
    </row>
    <row r="1297" spans="2:126" s="135" customFormat="1">
      <c r="B1297" s="75"/>
      <c r="C1297" s="75"/>
      <c r="D1297" s="75"/>
      <c r="E1297" s="75"/>
      <c r="F1297" s="75"/>
      <c r="G1297" s="75"/>
      <c r="J1297" s="200"/>
      <c r="K1297" s="200"/>
      <c r="L1297" s="62"/>
      <c r="M1297" s="62"/>
      <c r="N1297" s="62"/>
      <c r="O1297" s="62"/>
      <c r="P1297" s="62"/>
      <c r="Q1297" s="62"/>
      <c r="R1297" s="62"/>
      <c r="S1297" s="62"/>
      <c r="T1297" s="62"/>
      <c r="U1297" s="209"/>
      <c r="V1297" s="209"/>
      <c r="W1297" s="209"/>
      <c r="X1297" s="209"/>
      <c r="Y1297" s="209"/>
      <c r="Z1297" s="209"/>
      <c r="AA1297" s="209"/>
      <c r="AB1297" s="86"/>
      <c r="AC1297" s="86"/>
      <c r="AD1297" s="86"/>
      <c r="AE1297" s="86"/>
      <c r="AF1297" s="86"/>
      <c r="AG1297" s="62"/>
      <c r="AH1297" s="89"/>
      <c r="AI1297" s="89"/>
      <c r="AJ1297" s="89"/>
      <c r="AK1297" s="62"/>
      <c r="AL1297" s="86"/>
      <c r="AM1297" s="91"/>
      <c r="AN1297" s="89"/>
      <c r="AO1297" s="89"/>
      <c r="AP1297" s="89"/>
      <c r="AQ1297" s="89"/>
      <c r="AR1297" s="91"/>
      <c r="AS1297" s="91"/>
      <c r="AT1297" s="94"/>
      <c r="AU1297" s="91"/>
      <c r="AV1297" s="91"/>
      <c r="AW1297" s="123"/>
      <c r="AX1297" s="62"/>
      <c r="AY1297" s="62"/>
      <c r="AZ1297" s="89"/>
      <c r="BA1297" s="89"/>
      <c r="BB1297" s="124"/>
      <c r="BC1297" s="62"/>
      <c r="BD1297" s="62"/>
      <c r="BE1297" s="61"/>
      <c r="BF1297" s="61"/>
      <c r="BG1297" s="46"/>
      <c r="BH1297" s="46"/>
      <c r="BI1297" s="46"/>
      <c r="BJ1297" s="46"/>
      <c r="BK1297" s="46"/>
      <c r="BL1297" s="46"/>
      <c r="CF1297" s="60"/>
      <c r="CI1297" s="91"/>
      <c r="CJ1297" s="47"/>
      <c r="CK1297" s="34"/>
      <c r="CL1297" s="63"/>
      <c r="DV1297" s="64"/>
    </row>
    <row r="1298" spans="2:126" s="135" customFormat="1">
      <c r="B1298" s="75"/>
      <c r="C1298" s="75"/>
      <c r="D1298" s="75"/>
      <c r="E1298" s="75"/>
      <c r="F1298" s="75"/>
      <c r="G1298" s="75"/>
      <c r="J1298" s="200"/>
      <c r="K1298" s="200"/>
      <c r="L1298" s="62"/>
      <c r="M1298" s="62"/>
      <c r="N1298" s="62"/>
      <c r="O1298" s="62"/>
      <c r="P1298" s="62"/>
      <c r="Q1298" s="62"/>
      <c r="R1298" s="62"/>
      <c r="S1298" s="62"/>
      <c r="T1298" s="62"/>
      <c r="U1298" s="209"/>
      <c r="V1298" s="209"/>
      <c r="W1298" s="209"/>
      <c r="X1298" s="209"/>
      <c r="Y1298" s="209"/>
      <c r="Z1298" s="209"/>
      <c r="AA1298" s="209"/>
      <c r="AB1298" s="86"/>
      <c r="AC1298" s="86"/>
      <c r="AD1298" s="86"/>
      <c r="AE1298" s="86"/>
      <c r="AF1298" s="86"/>
      <c r="AG1298" s="62"/>
      <c r="AH1298" s="89"/>
      <c r="AI1298" s="89"/>
      <c r="AJ1298" s="89"/>
      <c r="AK1298" s="62"/>
      <c r="AL1298" s="86"/>
      <c r="AM1298" s="91"/>
      <c r="AN1298" s="89"/>
      <c r="AO1298" s="89"/>
      <c r="AP1298" s="89"/>
      <c r="AQ1298" s="89"/>
      <c r="AR1298" s="91"/>
      <c r="AS1298" s="91"/>
      <c r="AT1298" s="94"/>
      <c r="AU1298" s="91"/>
      <c r="AV1298" s="91"/>
      <c r="AW1298" s="123"/>
      <c r="AX1298" s="62"/>
      <c r="AY1298" s="62"/>
      <c r="AZ1298" s="89"/>
      <c r="BA1298" s="89"/>
      <c r="BB1298" s="124"/>
      <c r="BC1298" s="62"/>
      <c r="BD1298" s="62"/>
      <c r="BE1298" s="61"/>
      <c r="BF1298" s="61"/>
      <c r="BG1298" s="46"/>
      <c r="BH1298" s="46"/>
      <c r="BI1298" s="46"/>
      <c r="BJ1298" s="46"/>
      <c r="BK1298" s="46"/>
      <c r="BL1298" s="46"/>
      <c r="CF1298" s="60"/>
      <c r="CI1298" s="91"/>
      <c r="CJ1298" s="47"/>
      <c r="CK1298" s="34"/>
      <c r="CL1298" s="63"/>
      <c r="DV1298" s="64"/>
    </row>
    <row r="1299" spans="2:126" s="135" customFormat="1">
      <c r="B1299" s="75"/>
      <c r="C1299" s="75"/>
      <c r="D1299" s="75"/>
      <c r="E1299" s="75"/>
      <c r="F1299" s="75"/>
      <c r="G1299" s="75"/>
      <c r="J1299" s="200"/>
      <c r="K1299" s="200"/>
      <c r="L1299" s="62"/>
      <c r="M1299" s="62"/>
      <c r="N1299" s="62"/>
      <c r="O1299" s="62"/>
      <c r="P1299" s="62"/>
      <c r="Q1299" s="62"/>
      <c r="R1299" s="62"/>
      <c r="S1299" s="62"/>
      <c r="T1299" s="62"/>
      <c r="U1299" s="209"/>
      <c r="V1299" s="209"/>
      <c r="W1299" s="209"/>
      <c r="X1299" s="209"/>
      <c r="Y1299" s="209"/>
      <c r="Z1299" s="209"/>
      <c r="AA1299" s="209"/>
      <c r="AB1299" s="86"/>
      <c r="AC1299" s="86"/>
      <c r="AD1299" s="86"/>
      <c r="AE1299" s="86"/>
      <c r="AF1299" s="86"/>
      <c r="AG1299" s="62"/>
      <c r="AH1299" s="89"/>
      <c r="AI1299" s="89"/>
      <c r="AJ1299" s="89"/>
      <c r="AK1299" s="62"/>
      <c r="AL1299" s="86"/>
      <c r="AM1299" s="91"/>
      <c r="AN1299" s="89"/>
      <c r="AO1299" s="89"/>
      <c r="AP1299" s="89"/>
      <c r="AQ1299" s="89"/>
      <c r="AR1299" s="91"/>
      <c r="AS1299" s="91"/>
      <c r="AT1299" s="94"/>
      <c r="AU1299" s="91"/>
      <c r="AV1299" s="91"/>
      <c r="AW1299" s="123"/>
      <c r="AX1299" s="62"/>
      <c r="AY1299" s="62"/>
      <c r="AZ1299" s="89"/>
      <c r="BA1299" s="89"/>
      <c r="BB1299" s="124"/>
      <c r="BC1299" s="62"/>
      <c r="BD1299" s="62"/>
      <c r="BE1299" s="61"/>
      <c r="BF1299" s="61"/>
      <c r="BG1299" s="46"/>
      <c r="BH1299" s="46"/>
      <c r="BI1299" s="46"/>
      <c r="BJ1299" s="46"/>
      <c r="BK1299" s="46"/>
      <c r="BL1299" s="46"/>
      <c r="CF1299" s="60"/>
      <c r="CI1299" s="91"/>
      <c r="CJ1299" s="47"/>
      <c r="CK1299" s="34"/>
      <c r="CL1299" s="63"/>
      <c r="DV1299" s="64"/>
    </row>
    <row r="1300" spans="2:126" s="135" customFormat="1">
      <c r="B1300" s="75"/>
      <c r="C1300" s="75"/>
      <c r="D1300" s="75"/>
      <c r="E1300" s="75"/>
      <c r="F1300" s="75"/>
      <c r="G1300" s="75"/>
      <c r="J1300" s="200"/>
      <c r="K1300" s="200"/>
      <c r="L1300" s="62"/>
      <c r="M1300" s="62"/>
      <c r="N1300" s="62"/>
      <c r="O1300" s="62"/>
      <c r="P1300" s="62"/>
      <c r="Q1300" s="62"/>
      <c r="R1300" s="62"/>
      <c r="S1300" s="62"/>
      <c r="T1300" s="62"/>
      <c r="U1300" s="209"/>
      <c r="V1300" s="209"/>
      <c r="W1300" s="209"/>
      <c r="X1300" s="209"/>
      <c r="Y1300" s="209"/>
      <c r="Z1300" s="209"/>
      <c r="AA1300" s="209"/>
      <c r="AB1300" s="86"/>
      <c r="AC1300" s="86"/>
      <c r="AD1300" s="86"/>
      <c r="AE1300" s="86"/>
      <c r="AF1300" s="86"/>
      <c r="AG1300" s="62"/>
      <c r="AH1300" s="89"/>
      <c r="AI1300" s="89"/>
      <c r="AJ1300" s="89"/>
      <c r="AK1300" s="62"/>
      <c r="AL1300" s="86"/>
      <c r="AM1300" s="91"/>
      <c r="AN1300" s="89"/>
      <c r="AO1300" s="89"/>
      <c r="AP1300" s="89"/>
      <c r="AQ1300" s="89"/>
      <c r="AR1300" s="91"/>
      <c r="AS1300" s="91"/>
      <c r="AT1300" s="94"/>
      <c r="AU1300" s="91"/>
      <c r="AV1300" s="91"/>
      <c r="AW1300" s="123"/>
      <c r="AX1300" s="62"/>
      <c r="AY1300" s="62"/>
      <c r="AZ1300" s="89"/>
      <c r="BA1300" s="89"/>
      <c r="BB1300" s="124"/>
      <c r="BC1300" s="62"/>
      <c r="BD1300" s="62"/>
      <c r="BE1300" s="61"/>
      <c r="BF1300" s="61"/>
      <c r="BG1300" s="46"/>
      <c r="BH1300" s="46"/>
      <c r="BI1300" s="46"/>
      <c r="BJ1300" s="46"/>
      <c r="BK1300" s="46"/>
      <c r="BL1300" s="46"/>
      <c r="CF1300" s="60"/>
      <c r="CI1300" s="91"/>
      <c r="CJ1300" s="47"/>
      <c r="CK1300" s="34"/>
      <c r="CL1300" s="63"/>
      <c r="DV1300" s="64"/>
    </row>
    <row r="1301" spans="2:126" s="135" customFormat="1">
      <c r="B1301" s="75"/>
      <c r="C1301" s="75"/>
      <c r="D1301" s="75"/>
      <c r="E1301" s="75"/>
      <c r="F1301" s="75"/>
      <c r="G1301" s="75"/>
      <c r="J1301" s="200"/>
      <c r="K1301" s="200"/>
      <c r="L1301" s="62"/>
      <c r="M1301" s="62"/>
      <c r="N1301" s="62"/>
      <c r="O1301" s="62"/>
      <c r="P1301" s="62"/>
      <c r="Q1301" s="62"/>
      <c r="R1301" s="62"/>
      <c r="S1301" s="62"/>
      <c r="T1301" s="62"/>
      <c r="U1301" s="209"/>
      <c r="V1301" s="209"/>
      <c r="W1301" s="209"/>
      <c r="X1301" s="209"/>
      <c r="Y1301" s="209"/>
      <c r="Z1301" s="209"/>
      <c r="AA1301" s="209"/>
      <c r="AB1301" s="86"/>
      <c r="AC1301" s="86"/>
      <c r="AD1301" s="86"/>
      <c r="AE1301" s="86"/>
      <c r="AF1301" s="86"/>
      <c r="AG1301" s="62"/>
      <c r="AH1301" s="89"/>
      <c r="AI1301" s="89"/>
      <c r="AJ1301" s="89"/>
      <c r="AK1301" s="62"/>
      <c r="AL1301" s="86"/>
      <c r="AM1301" s="91"/>
      <c r="AN1301" s="89"/>
      <c r="AO1301" s="89"/>
      <c r="AP1301" s="89"/>
      <c r="AQ1301" s="89"/>
      <c r="AR1301" s="91"/>
      <c r="AS1301" s="91"/>
      <c r="AT1301" s="94"/>
      <c r="AU1301" s="91"/>
      <c r="AV1301" s="91"/>
      <c r="AW1301" s="123"/>
      <c r="AX1301" s="62"/>
      <c r="AY1301" s="62"/>
      <c r="AZ1301" s="89"/>
      <c r="BA1301" s="89"/>
      <c r="BB1301" s="124"/>
      <c r="BC1301" s="62"/>
      <c r="BD1301" s="62"/>
      <c r="BE1301" s="61"/>
      <c r="BF1301" s="61"/>
      <c r="BG1301" s="46"/>
      <c r="BH1301" s="46"/>
      <c r="BI1301" s="46"/>
      <c r="BJ1301" s="46"/>
      <c r="BK1301" s="46"/>
      <c r="BL1301" s="46"/>
      <c r="CF1301" s="60"/>
      <c r="CI1301" s="91"/>
      <c r="CJ1301" s="47"/>
      <c r="CK1301" s="34"/>
      <c r="CL1301" s="63"/>
      <c r="DV1301" s="64"/>
    </row>
    <row r="1302" spans="2:126" s="135" customFormat="1">
      <c r="B1302" s="75"/>
      <c r="C1302" s="75"/>
      <c r="D1302" s="75"/>
      <c r="E1302" s="75"/>
      <c r="F1302" s="75"/>
      <c r="G1302" s="75"/>
      <c r="J1302" s="200"/>
      <c r="K1302" s="200"/>
      <c r="L1302" s="62"/>
      <c r="M1302" s="62"/>
      <c r="N1302" s="62"/>
      <c r="O1302" s="62"/>
      <c r="P1302" s="62"/>
      <c r="Q1302" s="62"/>
      <c r="R1302" s="62"/>
      <c r="S1302" s="62"/>
      <c r="T1302" s="62"/>
      <c r="U1302" s="209"/>
      <c r="V1302" s="209"/>
      <c r="W1302" s="209"/>
      <c r="X1302" s="209"/>
      <c r="Y1302" s="209"/>
      <c r="Z1302" s="209"/>
      <c r="AA1302" s="209"/>
      <c r="AB1302" s="86"/>
      <c r="AC1302" s="86"/>
      <c r="AD1302" s="86"/>
      <c r="AE1302" s="86"/>
      <c r="AF1302" s="86"/>
      <c r="AG1302" s="62"/>
      <c r="AH1302" s="89"/>
      <c r="AI1302" s="89"/>
      <c r="AJ1302" s="89"/>
      <c r="AK1302" s="62"/>
      <c r="AL1302" s="86"/>
      <c r="AM1302" s="91"/>
      <c r="AN1302" s="89"/>
      <c r="AO1302" s="89"/>
      <c r="AP1302" s="89"/>
      <c r="AQ1302" s="89"/>
      <c r="AR1302" s="91"/>
      <c r="AS1302" s="91"/>
      <c r="AT1302" s="94"/>
      <c r="AU1302" s="91"/>
      <c r="AV1302" s="91"/>
      <c r="AW1302" s="123"/>
      <c r="AX1302" s="62"/>
      <c r="AY1302" s="62"/>
      <c r="AZ1302" s="89"/>
      <c r="BA1302" s="89"/>
      <c r="BB1302" s="124"/>
      <c r="BC1302" s="62"/>
      <c r="BD1302" s="62"/>
      <c r="BE1302" s="61"/>
      <c r="BF1302" s="61"/>
      <c r="BG1302" s="46"/>
      <c r="BH1302" s="46"/>
      <c r="BI1302" s="46"/>
      <c r="BJ1302" s="46"/>
      <c r="BK1302" s="46"/>
      <c r="BL1302" s="46"/>
      <c r="CF1302" s="60"/>
      <c r="CI1302" s="91"/>
      <c r="CJ1302" s="47"/>
      <c r="CK1302" s="34"/>
      <c r="CL1302" s="63"/>
      <c r="DV1302" s="64"/>
    </row>
    <row r="1303" spans="2:126" s="135" customFormat="1">
      <c r="B1303" s="75"/>
      <c r="C1303" s="75"/>
      <c r="D1303" s="75"/>
      <c r="E1303" s="75"/>
      <c r="F1303" s="75"/>
      <c r="G1303" s="75"/>
      <c r="J1303" s="200"/>
      <c r="K1303" s="200"/>
      <c r="L1303" s="62"/>
      <c r="M1303" s="62"/>
      <c r="N1303" s="62"/>
      <c r="O1303" s="62"/>
      <c r="P1303" s="62"/>
      <c r="Q1303" s="62"/>
      <c r="R1303" s="62"/>
      <c r="S1303" s="62"/>
      <c r="T1303" s="62"/>
      <c r="U1303" s="209"/>
      <c r="V1303" s="209"/>
      <c r="W1303" s="209"/>
      <c r="X1303" s="209"/>
      <c r="Y1303" s="209"/>
      <c r="Z1303" s="209"/>
      <c r="AA1303" s="209"/>
      <c r="AB1303" s="86"/>
      <c r="AC1303" s="86"/>
      <c r="AD1303" s="86"/>
      <c r="AE1303" s="86"/>
      <c r="AF1303" s="86"/>
      <c r="AG1303" s="62"/>
      <c r="AH1303" s="89"/>
      <c r="AI1303" s="89"/>
      <c r="AJ1303" s="89"/>
      <c r="AK1303" s="62"/>
      <c r="AL1303" s="86"/>
      <c r="AM1303" s="91"/>
      <c r="AN1303" s="89"/>
      <c r="AO1303" s="89"/>
      <c r="AP1303" s="89"/>
      <c r="AQ1303" s="89"/>
      <c r="AR1303" s="91"/>
      <c r="AS1303" s="91"/>
      <c r="AT1303" s="94"/>
      <c r="AU1303" s="91"/>
      <c r="AV1303" s="91"/>
      <c r="AW1303" s="123"/>
      <c r="AX1303" s="62"/>
      <c r="AY1303" s="62"/>
      <c r="AZ1303" s="89"/>
      <c r="BA1303" s="89"/>
      <c r="BB1303" s="124"/>
      <c r="BC1303" s="62"/>
      <c r="BD1303" s="62"/>
      <c r="BE1303" s="61"/>
      <c r="BF1303" s="61"/>
      <c r="BG1303" s="46"/>
      <c r="BH1303" s="46"/>
      <c r="BI1303" s="46"/>
      <c r="BJ1303" s="46"/>
      <c r="BK1303" s="46"/>
      <c r="BL1303" s="46"/>
      <c r="CF1303" s="60"/>
      <c r="CI1303" s="91"/>
      <c r="CJ1303" s="47"/>
      <c r="CK1303" s="34"/>
      <c r="CL1303" s="63"/>
      <c r="DV1303" s="64"/>
    </row>
    <row r="1304" spans="2:126" s="135" customFormat="1">
      <c r="B1304" s="75"/>
      <c r="C1304" s="75"/>
      <c r="D1304" s="75"/>
      <c r="E1304" s="75"/>
      <c r="F1304" s="75"/>
      <c r="G1304" s="75"/>
      <c r="J1304" s="200"/>
      <c r="K1304" s="200"/>
      <c r="L1304" s="62"/>
      <c r="M1304" s="62"/>
      <c r="N1304" s="62"/>
      <c r="O1304" s="62"/>
      <c r="P1304" s="62"/>
      <c r="Q1304" s="62"/>
      <c r="R1304" s="62"/>
      <c r="S1304" s="62"/>
      <c r="T1304" s="62"/>
      <c r="U1304" s="209"/>
      <c r="V1304" s="209"/>
      <c r="W1304" s="209"/>
      <c r="X1304" s="209"/>
      <c r="Y1304" s="209"/>
      <c r="Z1304" s="209"/>
      <c r="AA1304" s="209"/>
      <c r="AB1304" s="86"/>
      <c r="AC1304" s="86"/>
      <c r="AD1304" s="86"/>
      <c r="AE1304" s="86"/>
      <c r="AF1304" s="86"/>
      <c r="AG1304" s="62"/>
      <c r="AH1304" s="89"/>
      <c r="AI1304" s="89"/>
      <c r="AJ1304" s="89"/>
      <c r="AK1304" s="62"/>
      <c r="AL1304" s="86"/>
      <c r="AM1304" s="91"/>
      <c r="AN1304" s="89"/>
      <c r="AO1304" s="89"/>
      <c r="AP1304" s="89"/>
      <c r="AQ1304" s="89"/>
      <c r="AR1304" s="91"/>
      <c r="AS1304" s="91"/>
      <c r="AT1304" s="94"/>
      <c r="AU1304" s="91"/>
      <c r="AV1304" s="91"/>
      <c r="AW1304" s="123"/>
      <c r="AX1304" s="62"/>
      <c r="AY1304" s="62"/>
      <c r="AZ1304" s="89"/>
      <c r="BA1304" s="89"/>
      <c r="BB1304" s="124"/>
      <c r="BC1304" s="62"/>
      <c r="BD1304" s="62"/>
      <c r="BE1304" s="61"/>
      <c r="BF1304" s="61"/>
      <c r="BG1304" s="46"/>
      <c r="BH1304" s="46"/>
      <c r="BI1304" s="46"/>
      <c r="BJ1304" s="46"/>
      <c r="BK1304" s="46"/>
      <c r="BL1304" s="46"/>
      <c r="CF1304" s="60"/>
      <c r="CI1304" s="91"/>
      <c r="CJ1304" s="47"/>
      <c r="CK1304" s="34"/>
      <c r="CL1304" s="63"/>
      <c r="DV1304" s="64"/>
    </row>
    <row r="1305" spans="2:126" s="135" customFormat="1">
      <c r="B1305" s="75"/>
      <c r="C1305" s="75"/>
      <c r="D1305" s="75"/>
      <c r="E1305" s="75"/>
      <c r="F1305" s="75"/>
      <c r="G1305" s="75"/>
      <c r="J1305" s="200"/>
      <c r="K1305" s="200"/>
      <c r="L1305" s="62"/>
      <c r="M1305" s="62"/>
      <c r="N1305" s="62"/>
      <c r="O1305" s="62"/>
      <c r="P1305" s="62"/>
      <c r="Q1305" s="62"/>
      <c r="R1305" s="62"/>
      <c r="S1305" s="62"/>
      <c r="T1305" s="62"/>
      <c r="U1305" s="209"/>
      <c r="V1305" s="209"/>
      <c r="W1305" s="209"/>
      <c r="X1305" s="209"/>
      <c r="Y1305" s="209"/>
      <c r="Z1305" s="209"/>
      <c r="AA1305" s="209"/>
      <c r="AB1305" s="86"/>
      <c r="AC1305" s="86"/>
      <c r="AD1305" s="86"/>
      <c r="AE1305" s="86"/>
      <c r="AF1305" s="86"/>
      <c r="AG1305" s="62"/>
      <c r="AH1305" s="89"/>
      <c r="AI1305" s="89"/>
      <c r="AJ1305" s="89"/>
      <c r="AK1305" s="62"/>
      <c r="AL1305" s="86"/>
      <c r="AM1305" s="91"/>
      <c r="AN1305" s="89"/>
      <c r="AO1305" s="89"/>
      <c r="AP1305" s="89"/>
      <c r="AQ1305" s="89"/>
      <c r="AR1305" s="91"/>
      <c r="AS1305" s="91"/>
      <c r="AT1305" s="94"/>
      <c r="AU1305" s="91"/>
      <c r="AV1305" s="91"/>
      <c r="AW1305" s="123"/>
      <c r="AX1305" s="62"/>
      <c r="AY1305" s="62"/>
      <c r="AZ1305" s="89"/>
      <c r="BA1305" s="89"/>
      <c r="BB1305" s="124"/>
      <c r="BC1305" s="62"/>
      <c r="BD1305" s="62"/>
      <c r="BE1305" s="61"/>
      <c r="BF1305" s="61"/>
      <c r="BG1305" s="46"/>
      <c r="BH1305" s="46"/>
      <c r="BI1305" s="46"/>
      <c r="BJ1305" s="46"/>
      <c r="BK1305" s="46"/>
      <c r="BL1305" s="46"/>
      <c r="CF1305" s="60"/>
      <c r="CI1305" s="91"/>
      <c r="CJ1305" s="47"/>
      <c r="CK1305" s="34"/>
      <c r="CL1305" s="63"/>
      <c r="DV1305" s="64"/>
    </row>
    <row r="1306" spans="2:126" s="135" customFormat="1">
      <c r="B1306" s="75"/>
      <c r="C1306" s="75"/>
      <c r="D1306" s="75"/>
      <c r="E1306" s="75"/>
      <c r="F1306" s="75"/>
      <c r="G1306" s="75"/>
      <c r="J1306" s="200"/>
      <c r="K1306" s="200"/>
      <c r="L1306" s="62"/>
      <c r="M1306" s="62"/>
      <c r="N1306" s="62"/>
      <c r="O1306" s="62"/>
      <c r="P1306" s="62"/>
      <c r="Q1306" s="62"/>
      <c r="R1306" s="62"/>
      <c r="S1306" s="62"/>
      <c r="T1306" s="62"/>
      <c r="U1306" s="209"/>
      <c r="V1306" s="209"/>
      <c r="W1306" s="209"/>
      <c r="X1306" s="209"/>
      <c r="Y1306" s="209"/>
      <c r="Z1306" s="209"/>
      <c r="AA1306" s="209"/>
      <c r="AB1306" s="86"/>
      <c r="AC1306" s="86"/>
      <c r="AD1306" s="86"/>
      <c r="AE1306" s="86"/>
      <c r="AF1306" s="86"/>
      <c r="AG1306" s="62"/>
      <c r="AH1306" s="89"/>
      <c r="AI1306" s="89"/>
      <c r="AJ1306" s="89"/>
      <c r="AK1306" s="62"/>
      <c r="AL1306" s="86"/>
      <c r="AM1306" s="91"/>
      <c r="AN1306" s="89"/>
      <c r="AO1306" s="89"/>
      <c r="AP1306" s="89"/>
      <c r="AQ1306" s="89"/>
      <c r="AR1306" s="91"/>
      <c r="AS1306" s="91"/>
      <c r="AT1306" s="94"/>
      <c r="AU1306" s="91"/>
      <c r="AV1306" s="91"/>
      <c r="AW1306" s="123"/>
      <c r="AX1306" s="62"/>
      <c r="AY1306" s="62"/>
      <c r="AZ1306" s="89"/>
      <c r="BA1306" s="89"/>
      <c r="BB1306" s="124"/>
      <c r="BC1306" s="62"/>
      <c r="BD1306" s="62"/>
      <c r="BE1306" s="61"/>
      <c r="BF1306" s="61"/>
      <c r="BG1306" s="46"/>
      <c r="BH1306" s="46"/>
      <c r="BI1306" s="46"/>
      <c r="BJ1306" s="46"/>
      <c r="BK1306" s="46"/>
      <c r="BL1306" s="46"/>
      <c r="CF1306" s="60"/>
      <c r="CI1306" s="91"/>
      <c r="CJ1306" s="47"/>
      <c r="CK1306" s="34"/>
      <c r="CL1306" s="63"/>
      <c r="DV1306" s="64"/>
    </row>
    <row r="1307" spans="2:126" s="135" customFormat="1">
      <c r="B1307" s="75"/>
      <c r="C1307" s="75"/>
      <c r="D1307" s="75"/>
      <c r="E1307" s="75"/>
      <c r="F1307" s="75"/>
      <c r="G1307" s="75"/>
      <c r="J1307" s="200"/>
      <c r="K1307" s="200"/>
      <c r="L1307" s="62"/>
      <c r="M1307" s="62"/>
      <c r="N1307" s="62"/>
      <c r="O1307" s="62"/>
      <c r="P1307" s="62"/>
      <c r="Q1307" s="62"/>
      <c r="R1307" s="62"/>
      <c r="S1307" s="62"/>
      <c r="T1307" s="62"/>
      <c r="U1307" s="209"/>
      <c r="V1307" s="209"/>
      <c r="W1307" s="209"/>
      <c r="X1307" s="209"/>
      <c r="Y1307" s="209"/>
      <c r="Z1307" s="209"/>
      <c r="AA1307" s="209"/>
      <c r="AB1307" s="86"/>
      <c r="AC1307" s="86"/>
      <c r="AD1307" s="86"/>
      <c r="AE1307" s="86"/>
      <c r="AF1307" s="86"/>
      <c r="AG1307" s="62"/>
      <c r="AH1307" s="89"/>
      <c r="AI1307" s="89"/>
      <c r="AJ1307" s="89"/>
      <c r="AK1307" s="62"/>
      <c r="AL1307" s="86"/>
      <c r="AM1307" s="91"/>
      <c r="AN1307" s="89"/>
      <c r="AO1307" s="89"/>
      <c r="AP1307" s="89"/>
      <c r="AQ1307" s="89"/>
      <c r="AR1307" s="91"/>
      <c r="AS1307" s="91"/>
      <c r="AT1307" s="94"/>
      <c r="AU1307" s="91"/>
      <c r="AV1307" s="91"/>
      <c r="AW1307" s="123"/>
      <c r="AX1307" s="62"/>
      <c r="AY1307" s="62"/>
      <c r="AZ1307" s="89"/>
      <c r="BA1307" s="89"/>
      <c r="BB1307" s="124"/>
      <c r="BC1307" s="62"/>
      <c r="BD1307" s="62"/>
      <c r="BE1307" s="61"/>
      <c r="BF1307" s="61"/>
      <c r="BG1307" s="46"/>
      <c r="BH1307" s="46"/>
      <c r="BI1307" s="46"/>
      <c r="BJ1307" s="46"/>
      <c r="BK1307" s="46"/>
      <c r="BL1307" s="46"/>
      <c r="CF1307" s="60"/>
      <c r="CI1307" s="91"/>
      <c r="CJ1307" s="47"/>
      <c r="CK1307" s="34"/>
      <c r="CL1307" s="63"/>
      <c r="DV1307" s="64"/>
    </row>
    <row r="1308" spans="2:126" s="135" customFormat="1">
      <c r="B1308" s="75"/>
      <c r="C1308" s="75"/>
      <c r="D1308" s="75"/>
      <c r="E1308" s="75"/>
      <c r="F1308" s="75"/>
      <c r="G1308" s="75"/>
      <c r="J1308" s="200"/>
      <c r="K1308" s="200"/>
      <c r="L1308" s="62"/>
      <c r="M1308" s="62"/>
      <c r="N1308" s="62"/>
      <c r="O1308" s="62"/>
      <c r="P1308" s="62"/>
      <c r="Q1308" s="62"/>
      <c r="R1308" s="62"/>
      <c r="S1308" s="62"/>
      <c r="T1308" s="62"/>
      <c r="U1308" s="209"/>
      <c r="V1308" s="209"/>
      <c r="W1308" s="209"/>
      <c r="X1308" s="209"/>
      <c r="Y1308" s="209"/>
      <c r="Z1308" s="209"/>
      <c r="AA1308" s="209"/>
      <c r="AB1308" s="86"/>
      <c r="AC1308" s="86"/>
      <c r="AD1308" s="86"/>
      <c r="AE1308" s="86"/>
      <c r="AF1308" s="86"/>
      <c r="AG1308" s="62"/>
      <c r="AH1308" s="89"/>
      <c r="AI1308" s="89"/>
      <c r="AJ1308" s="89"/>
      <c r="AK1308" s="62"/>
      <c r="AL1308" s="86"/>
      <c r="AM1308" s="91"/>
      <c r="AN1308" s="89"/>
      <c r="AO1308" s="89"/>
      <c r="AP1308" s="89"/>
      <c r="AQ1308" s="89"/>
      <c r="AR1308" s="91"/>
      <c r="AS1308" s="91"/>
      <c r="AT1308" s="94"/>
      <c r="AU1308" s="91"/>
      <c r="AV1308" s="91"/>
      <c r="AW1308" s="123"/>
      <c r="AX1308" s="62"/>
      <c r="AY1308" s="62"/>
      <c r="AZ1308" s="89"/>
      <c r="BA1308" s="89"/>
      <c r="BB1308" s="124"/>
      <c r="BC1308" s="62"/>
      <c r="BD1308" s="62"/>
      <c r="BE1308" s="61"/>
      <c r="BF1308" s="61"/>
      <c r="BG1308" s="46"/>
      <c r="BH1308" s="46"/>
      <c r="BI1308" s="46"/>
      <c r="BJ1308" s="46"/>
      <c r="BK1308" s="46"/>
      <c r="BL1308" s="46"/>
      <c r="CF1308" s="60"/>
      <c r="CI1308" s="91"/>
      <c r="CJ1308" s="47"/>
      <c r="CK1308" s="34"/>
      <c r="CL1308" s="63"/>
      <c r="DV1308" s="64"/>
    </row>
    <row r="1309" spans="2:126" s="135" customFormat="1">
      <c r="B1309" s="75"/>
      <c r="C1309" s="75"/>
      <c r="D1309" s="75"/>
      <c r="E1309" s="75"/>
      <c r="F1309" s="75"/>
      <c r="G1309" s="75"/>
      <c r="J1309" s="200"/>
      <c r="K1309" s="200"/>
      <c r="L1309" s="62"/>
      <c r="M1309" s="62"/>
      <c r="N1309" s="62"/>
      <c r="O1309" s="62"/>
      <c r="P1309" s="62"/>
      <c r="Q1309" s="62"/>
      <c r="R1309" s="62"/>
      <c r="S1309" s="62"/>
      <c r="T1309" s="62"/>
      <c r="U1309" s="209"/>
      <c r="V1309" s="209"/>
      <c r="W1309" s="209"/>
      <c r="X1309" s="209"/>
      <c r="Y1309" s="209"/>
      <c r="Z1309" s="209"/>
      <c r="AA1309" s="209"/>
      <c r="AB1309" s="86"/>
      <c r="AC1309" s="86"/>
      <c r="AD1309" s="86"/>
      <c r="AE1309" s="86"/>
      <c r="AF1309" s="86"/>
      <c r="AG1309" s="62"/>
      <c r="AH1309" s="89"/>
      <c r="AI1309" s="89"/>
      <c r="AJ1309" s="89"/>
      <c r="AK1309" s="62"/>
      <c r="AL1309" s="86"/>
      <c r="AM1309" s="91"/>
      <c r="AN1309" s="89"/>
      <c r="AO1309" s="89"/>
      <c r="AP1309" s="89"/>
      <c r="AQ1309" s="89"/>
      <c r="AR1309" s="91"/>
      <c r="AS1309" s="91"/>
      <c r="AT1309" s="94"/>
      <c r="AU1309" s="91"/>
      <c r="AV1309" s="91"/>
      <c r="AW1309" s="123"/>
      <c r="AX1309" s="62"/>
      <c r="AY1309" s="62"/>
      <c r="AZ1309" s="89"/>
      <c r="BA1309" s="89"/>
      <c r="BB1309" s="124"/>
      <c r="BC1309" s="62"/>
      <c r="BD1309" s="62"/>
      <c r="BE1309" s="61"/>
      <c r="BF1309" s="61"/>
      <c r="BG1309" s="46"/>
      <c r="BH1309" s="46"/>
      <c r="BI1309" s="46"/>
      <c r="BJ1309" s="46"/>
      <c r="BK1309" s="46"/>
      <c r="BL1309" s="46"/>
      <c r="CF1309" s="60"/>
      <c r="CI1309" s="91"/>
      <c r="CJ1309" s="47"/>
      <c r="CK1309" s="34"/>
      <c r="CL1309" s="63"/>
      <c r="DV1309" s="64"/>
    </row>
    <row r="1310" spans="2:126" s="135" customFormat="1">
      <c r="B1310" s="75"/>
      <c r="C1310" s="75"/>
      <c r="D1310" s="75"/>
      <c r="E1310" s="75"/>
      <c r="F1310" s="75"/>
      <c r="G1310" s="75"/>
      <c r="J1310" s="200"/>
      <c r="K1310" s="200"/>
      <c r="L1310" s="62"/>
      <c r="M1310" s="62"/>
      <c r="N1310" s="62"/>
      <c r="O1310" s="62"/>
      <c r="P1310" s="62"/>
      <c r="Q1310" s="62"/>
      <c r="R1310" s="62"/>
      <c r="S1310" s="62"/>
      <c r="T1310" s="62"/>
      <c r="U1310" s="209"/>
      <c r="V1310" s="209"/>
      <c r="W1310" s="209"/>
      <c r="X1310" s="209"/>
      <c r="Y1310" s="209"/>
      <c r="Z1310" s="209"/>
      <c r="AA1310" s="209"/>
      <c r="AB1310" s="86"/>
      <c r="AC1310" s="86"/>
      <c r="AD1310" s="86"/>
      <c r="AE1310" s="86"/>
      <c r="AF1310" s="86"/>
      <c r="AG1310" s="62"/>
      <c r="AH1310" s="89"/>
      <c r="AI1310" s="89"/>
      <c r="AJ1310" s="89"/>
      <c r="AK1310" s="62"/>
      <c r="AL1310" s="86"/>
      <c r="AM1310" s="91"/>
      <c r="AN1310" s="89"/>
      <c r="AO1310" s="89"/>
      <c r="AP1310" s="89"/>
      <c r="AQ1310" s="89"/>
      <c r="AR1310" s="91"/>
      <c r="AS1310" s="91"/>
      <c r="AT1310" s="94"/>
      <c r="AU1310" s="91"/>
      <c r="AV1310" s="91"/>
      <c r="AW1310" s="123"/>
      <c r="AX1310" s="62"/>
      <c r="AY1310" s="62"/>
      <c r="AZ1310" s="89"/>
      <c r="BA1310" s="89"/>
      <c r="BB1310" s="124"/>
      <c r="BC1310" s="62"/>
      <c r="BD1310" s="62"/>
      <c r="BE1310" s="61"/>
      <c r="BF1310" s="61"/>
      <c r="BG1310" s="46"/>
      <c r="BH1310" s="46"/>
      <c r="BI1310" s="46"/>
      <c r="BJ1310" s="46"/>
      <c r="BK1310" s="46"/>
      <c r="BL1310" s="46"/>
      <c r="CF1310" s="60"/>
      <c r="CI1310" s="91"/>
      <c r="CJ1310" s="47"/>
      <c r="CK1310" s="34"/>
      <c r="CL1310" s="63"/>
      <c r="DV1310" s="64"/>
    </row>
    <row r="1311" spans="2:126" s="135" customFormat="1">
      <c r="B1311" s="75"/>
      <c r="C1311" s="75"/>
      <c r="D1311" s="75"/>
      <c r="E1311" s="75"/>
      <c r="F1311" s="75"/>
      <c r="G1311" s="75"/>
      <c r="J1311" s="200"/>
      <c r="K1311" s="200"/>
      <c r="L1311" s="62"/>
      <c r="M1311" s="62"/>
      <c r="N1311" s="62"/>
      <c r="O1311" s="62"/>
      <c r="P1311" s="62"/>
      <c r="Q1311" s="62"/>
      <c r="R1311" s="62"/>
      <c r="S1311" s="62"/>
      <c r="T1311" s="62"/>
      <c r="U1311" s="209"/>
      <c r="V1311" s="209"/>
      <c r="W1311" s="209"/>
      <c r="X1311" s="209"/>
      <c r="Y1311" s="209"/>
      <c r="Z1311" s="209"/>
      <c r="AA1311" s="209"/>
      <c r="AB1311" s="86"/>
      <c r="AC1311" s="86"/>
      <c r="AD1311" s="86"/>
      <c r="AE1311" s="86"/>
      <c r="AF1311" s="86"/>
      <c r="AG1311" s="62"/>
      <c r="AH1311" s="89"/>
      <c r="AI1311" s="89"/>
      <c r="AJ1311" s="89"/>
      <c r="AK1311" s="62"/>
      <c r="AL1311" s="86"/>
      <c r="AM1311" s="91"/>
      <c r="AN1311" s="89"/>
      <c r="AO1311" s="89"/>
      <c r="AP1311" s="89"/>
      <c r="AQ1311" s="89"/>
      <c r="AR1311" s="91"/>
      <c r="AS1311" s="91"/>
      <c r="AT1311" s="94"/>
      <c r="AU1311" s="91"/>
      <c r="AV1311" s="91"/>
      <c r="AW1311" s="123"/>
      <c r="AX1311" s="62"/>
      <c r="AY1311" s="62"/>
      <c r="AZ1311" s="89"/>
      <c r="BA1311" s="89"/>
      <c r="BB1311" s="124"/>
      <c r="BC1311" s="62"/>
      <c r="BD1311" s="62"/>
      <c r="BE1311" s="61"/>
      <c r="BF1311" s="61"/>
      <c r="BG1311" s="46"/>
      <c r="BH1311" s="46"/>
      <c r="BI1311" s="46"/>
      <c r="BJ1311" s="46"/>
      <c r="BK1311" s="46"/>
      <c r="BL1311" s="46"/>
      <c r="CF1311" s="60"/>
      <c r="CI1311" s="91"/>
      <c r="CJ1311" s="47"/>
      <c r="CK1311" s="34"/>
      <c r="CL1311" s="63"/>
      <c r="DV1311" s="64"/>
    </row>
    <row r="1312" spans="2:126" s="135" customFormat="1">
      <c r="B1312" s="75"/>
      <c r="C1312" s="75"/>
      <c r="D1312" s="75"/>
      <c r="E1312" s="75"/>
      <c r="F1312" s="75"/>
      <c r="G1312" s="75"/>
      <c r="J1312" s="200"/>
      <c r="K1312" s="200"/>
      <c r="L1312" s="62"/>
      <c r="M1312" s="62"/>
      <c r="N1312" s="62"/>
      <c r="O1312" s="62"/>
      <c r="P1312" s="62"/>
      <c r="Q1312" s="62"/>
      <c r="R1312" s="62"/>
      <c r="S1312" s="62"/>
      <c r="T1312" s="62"/>
      <c r="U1312" s="209"/>
      <c r="V1312" s="209"/>
      <c r="W1312" s="209"/>
      <c r="X1312" s="209"/>
      <c r="Y1312" s="209"/>
      <c r="Z1312" s="209"/>
      <c r="AA1312" s="209"/>
      <c r="AB1312" s="86"/>
      <c r="AC1312" s="86"/>
      <c r="AD1312" s="86"/>
      <c r="AE1312" s="86"/>
      <c r="AF1312" s="86"/>
      <c r="AG1312" s="62"/>
      <c r="AH1312" s="89"/>
      <c r="AI1312" s="89"/>
      <c r="AJ1312" s="89"/>
      <c r="AK1312" s="62"/>
      <c r="AL1312" s="86"/>
      <c r="AM1312" s="91"/>
      <c r="AN1312" s="89"/>
      <c r="AO1312" s="89"/>
      <c r="AP1312" s="89"/>
      <c r="AQ1312" s="89"/>
      <c r="AR1312" s="91"/>
      <c r="AS1312" s="91"/>
      <c r="AT1312" s="94"/>
      <c r="AU1312" s="91"/>
      <c r="AV1312" s="91"/>
      <c r="AW1312" s="123"/>
      <c r="AX1312" s="62"/>
      <c r="AY1312" s="62"/>
      <c r="AZ1312" s="89"/>
      <c r="BA1312" s="89"/>
      <c r="BB1312" s="124"/>
      <c r="BC1312" s="62"/>
      <c r="BD1312" s="62"/>
      <c r="BE1312" s="61"/>
      <c r="BF1312" s="61"/>
      <c r="BG1312" s="46"/>
      <c r="BH1312" s="46"/>
      <c r="BI1312" s="46"/>
      <c r="BJ1312" s="46"/>
      <c r="BK1312" s="46"/>
      <c r="BL1312" s="46"/>
      <c r="CF1312" s="60"/>
      <c r="CI1312" s="91"/>
      <c r="CJ1312" s="47"/>
      <c r="CK1312" s="34"/>
      <c r="CL1312" s="63"/>
      <c r="DV1312" s="64"/>
    </row>
    <row r="1313" spans="2:126" s="135" customFormat="1">
      <c r="B1313" s="75"/>
      <c r="C1313" s="75"/>
      <c r="D1313" s="75"/>
      <c r="E1313" s="75"/>
      <c r="F1313" s="75"/>
      <c r="G1313" s="75"/>
      <c r="J1313" s="200"/>
      <c r="K1313" s="200"/>
      <c r="L1313" s="62"/>
      <c r="M1313" s="62"/>
      <c r="N1313" s="62"/>
      <c r="O1313" s="62"/>
      <c r="P1313" s="62"/>
      <c r="Q1313" s="62"/>
      <c r="R1313" s="62"/>
      <c r="S1313" s="62"/>
      <c r="T1313" s="62"/>
      <c r="U1313" s="209"/>
      <c r="V1313" s="209"/>
      <c r="W1313" s="209"/>
      <c r="X1313" s="209"/>
      <c r="Y1313" s="209"/>
      <c r="Z1313" s="209"/>
      <c r="AA1313" s="209"/>
      <c r="AB1313" s="86"/>
      <c r="AC1313" s="86"/>
      <c r="AD1313" s="86"/>
      <c r="AE1313" s="86"/>
      <c r="AF1313" s="86"/>
      <c r="AG1313" s="62"/>
      <c r="AH1313" s="89"/>
      <c r="AI1313" s="89"/>
      <c r="AJ1313" s="89"/>
      <c r="AK1313" s="62"/>
      <c r="AL1313" s="86"/>
      <c r="AM1313" s="91"/>
      <c r="AN1313" s="89"/>
      <c r="AO1313" s="89"/>
      <c r="AP1313" s="89"/>
      <c r="AQ1313" s="89"/>
      <c r="AR1313" s="91"/>
      <c r="AS1313" s="91"/>
      <c r="AT1313" s="94"/>
      <c r="AU1313" s="91"/>
      <c r="AV1313" s="91"/>
      <c r="AW1313" s="123"/>
      <c r="AX1313" s="62"/>
      <c r="AY1313" s="62"/>
      <c r="AZ1313" s="89"/>
      <c r="BA1313" s="89"/>
      <c r="BB1313" s="124"/>
      <c r="BC1313" s="62"/>
      <c r="BD1313" s="62"/>
      <c r="BE1313" s="61"/>
      <c r="BF1313" s="61"/>
      <c r="BG1313" s="46"/>
      <c r="BH1313" s="46"/>
      <c r="BI1313" s="46"/>
      <c r="BJ1313" s="46"/>
      <c r="BK1313" s="46"/>
      <c r="BL1313" s="46"/>
      <c r="CF1313" s="60"/>
      <c r="CI1313" s="91"/>
      <c r="CJ1313" s="47"/>
      <c r="CK1313" s="34"/>
      <c r="CL1313" s="63"/>
      <c r="DV1313" s="64"/>
    </row>
    <row r="1314" spans="2:126" s="135" customFormat="1">
      <c r="B1314" s="75"/>
      <c r="C1314" s="75"/>
      <c r="D1314" s="75"/>
      <c r="E1314" s="75"/>
      <c r="F1314" s="75"/>
      <c r="G1314" s="75"/>
      <c r="J1314" s="200"/>
      <c r="K1314" s="200"/>
      <c r="L1314" s="62"/>
      <c r="M1314" s="62"/>
      <c r="N1314" s="62"/>
      <c r="O1314" s="62"/>
      <c r="P1314" s="62"/>
      <c r="Q1314" s="62"/>
      <c r="R1314" s="62"/>
      <c r="S1314" s="62"/>
      <c r="T1314" s="62"/>
      <c r="U1314" s="209"/>
      <c r="V1314" s="209"/>
      <c r="W1314" s="209"/>
      <c r="X1314" s="209"/>
      <c r="Y1314" s="209"/>
      <c r="Z1314" s="209"/>
      <c r="AA1314" s="209"/>
      <c r="AB1314" s="86"/>
      <c r="AC1314" s="86"/>
      <c r="AD1314" s="86"/>
      <c r="AE1314" s="86"/>
      <c r="AF1314" s="86"/>
      <c r="AG1314" s="62"/>
      <c r="AH1314" s="89"/>
      <c r="AI1314" s="89"/>
      <c r="AJ1314" s="89"/>
      <c r="AK1314" s="62"/>
      <c r="AL1314" s="86"/>
      <c r="AM1314" s="91"/>
      <c r="AN1314" s="89"/>
      <c r="AO1314" s="89"/>
      <c r="AP1314" s="89"/>
      <c r="AQ1314" s="89"/>
      <c r="AR1314" s="91"/>
      <c r="AS1314" s="91"/>
      <c r="AT1314" s="94"/>
      <c r="AU1314" s="91"/>
      <c r="AV1314" s="91"/>
      <c r="AW1314" s="123"/>
      <c r="AX1314" s="62"/>
      <c r="AY1314" s="62"/>
      <c r="AZ1314" s="89"/>
      <c r="BA1314" s="89"/>
      <c r="BB1314" s="124"/>
      <c r="BC1314" s="62"/>
      <c r="BD1314" s="62"/>
      <c r="BE1314" s="61"/>
      <c r="BF1314" s="61"/>
      <c r="BG1314" s="46"/>
      <c r="BH1314" s="46"/>
      <c r="BI1314" s="46"/>
      <c r="BJ1314" s="46"/>
      <c r="BK1314" s="46"/>
      <c r="BL1314" s="46"/>
      <c r="CF1314" s="60"/>
      <c r="CI1314" s="91"/>
      <c r="CJ1314" s="47"/>
      <c r="CK1314" s="34"/>
      <c r="CL1314" s="63"/>
      <c r="DV1314" s="64"/>
    </row>
    <row r="1315" spans="2:126" s="135" customFormat="1">
      <c r="B1315" s="75"/>
      <c r="C1315" s="75"/>
      <c r="D1315" s="75"/>
      <c r="E1315" s="75"/>
      <c r="F1315" s="75"/>
      <c r="G1315" s="75"/>
      <c r="J1315" s="200"/>
      <c r="K1315" s="200"/>
      <c r="L1315" s="62"/>
      <c r="M1315" s="62"/>
      <c r="N1315" s="62"/>
      <c r="O1315" s="62"/>
      <c r="P1315" s="62"/>
      <c r="Q1315" s="62"/>
      <c r="R1315" s="62"/>
      <c r="S1315" s="62"/>
      <c r="T1315" s="62"/>
      <c r="U1315" s="209"/>
      <c r="V1315" s="209"/>
      <c r="W1315" s="209"/>
      <c r="X1315" s="209"/>
      <c r="Y1315" s="209"/>
      <c r="Z1315" s="209"/>
      <c r="AA1315" s="209"/>
      <c r="AB1315" s="86"/>
      <c r="AC1315" s="86"/>
      <c r="AD1315" s="86"/>
      <c r="AE1315" s="86"/>
      <c r="AF1315" s="86"/>
      <c r="AG1315" s="62"/>
      <c r="AH1315" s="89"/>
      <c r="AI1315" s="89"/>
      <c r="AJ1315" s="89"/>
      <c r="AK1315" s="62"/>
      <c r="AL1315" s="86"/>
      <c r="AM1315" s="91"/>
      <c r="AN1315" s="89"/>
      <c r="AO1315" s="89"/>
      <c r="AP1315" s="89"/>
      <c r="AQ1315" s="89"/>
      <c r="AR1315" s="91"/>
      <c r="AS1315" s="91"/>
      <c r="AT1315" s="94"/>
      <c r="AU1315" s="91"/>
      <c r="AV1315" s="91"/>
      <c r="AW1315" s="123"/>
      <c r="AX1315" s="62"/>
      <c r="AY1315" s="62"/>
      <c r="AZ1315" s="89"/>
      <c r="BA1315" s="89"/>
      <c r="BB1315" s="124"/>
      <c r="BC1315" s="62"/>
      <c r="BD1315" s="62"/>
      <c r="BE1315" s="61"/>
      <c r="BF1315" s="61"/>
      <c r="BG1315" s="46"/>
      <c r="BH1315" s="46"/>
      <c r="BI1315" s="46"/>
      <c r="BJ1315" s="46"/>
      <c r="BK1315" s="46"/>
      <c r="BL1315" s="46"/>
      <c r="CF1315" s="60"/>
      <c r="CI1315" s="91"/>
      <c r="CJ1315" s="47"/>
      <c r="CK1315" s="34"/>
      <c r="CL1315" s="63"/>
      <c r="DV1315" s="64"/>
    </row>
    <row r="1316" spans="2:126" s="135" customFormat="1">
      <c r="B1316" s="75"/>
      <c r="C1316" s="75"/>
      <c r="D1316" s="75"/>
      <c r="E1316" s="75"/>
      <c r="F1316" s="75"/>
      <c r="G1316" s="75"/>
      <c r="J1316" s="200"/>
      <c r="K1316" s="200"/>
      <c r="L1316" s="62"/>
      <c r="M1316" s="62"/>
      <c r="N1316" s="62"/>
      <c r="O1316" s="62"/>
      <c r="P1316" s="62"/>
      <c r="Q1316" s="62"/>
      <c r="R1316" s="62"/>
      <c r="S1316" s="62"/>
      <c r="T1316" s="62"/>
      <c r="U1316" s="209"/>
      <c r="V1316" s="209"/>
      <c r="W1316" s="209"/>
      <c r="X1316" s="209"/>
      <c r="Y1316" s="209"/>
      <c r="Z1316" s="209"/>
      <c r="AA1316" s="209"/>
      <c r="AB1316" s="86"/>
      <c r="AC1316" s="86"/>
      <c r="AD1316" s="86"/>
      <c r="AE1316" s="86"/>
      <c r="AF1316" s="86"/>
      <c r="AG1316" s="62"/>
      <c r="AH1316" s="89"/>
      <c r="AI1316" s="89"/>
      <c r="AJ1316" s="89"/>
      <c r="AK1316" s="62"/>
      <c r="AL1316" s="86"/>
      <c r="AM1316" s="91"/>
      <c r="AN1316" s="89"/>
      <c r="AO1316" s="89"/>
      <c r="AP1316" s="89"/>
      <c r="AQ1316" s="89"/>
      <c r="AR1316" s="91"/>
      <c r="AS1316" s="91"/>
      <c r="AT1316" s="94"/>
      <c r="AU1316" s="91"/>
      <c r="AV1316" s="91"/>
      <c r="AW1316" s="123"/>
      <c r="AX1316" s="62"/>
      <c r="AY1316" s="62"/>
      <c r="AZ1316" s="89"/>
      <c r="BA1316" s="89"/>
      <c r="BB1316" s="124"/>
      <c r="BC1316" s="62"/>
      <c r="BD1316" s="62"/>
      <c r="BE1316" s="61"/>
      <c r="BF1316" s="61"/>
      <c r="BG1316" s="46"/>
      <c r="BH1316" s="46"/>
      <c r="BI1316" s="46"/>
      <c r="BJ1316" s="46"/>
      <c r="BK1316" s="46"/>
      <c r="BL1316" s="46"/>
      <c r="CF1316" s="60"/>
      <c r="CI1316" s="91"/>
      <c r="CJ1316" s="47"/>
      <c r="CK1316" s="34"/>
      <c r="CL1316" s="63"/>
      <c r="DV1316" s="64"/>
    </row>
    <row r="1317" spans="2:126" s="135" customFormat="1">
      <c r="B1317" s="75"/>
      <c r="C1317" s="75"/>
      <c r="D1317" s="75"/>
      <c r="E1317" s="75"/>
      <c r="F1317" s="75"/>
      <c r="G1317" s="75"/>
      <c r="J1317" s="200"/>
      <c r="K1317" s="200"/>
      <c r="L1317" s="62"/>
      <c r="M1317" s="62"/>
      <c r="N1317" s="62"/>
      <c r="O1317" s="62"/>
      <c r="P1317" s="62"/>
      <c r="Q1317" s="62"/>
      <c r="R1317" s="62"/>
      <c r="S1317" s="62"/>
      <c r="T1317" s="62"/>
      <c r="U1317" s="209"/>
      <c r="V1317" s="209"/>
      <c r="W1317" s="209"/>
      <c r="X1317" s="209"/>
      <c r="Y1317" s="209"/>
      <c r="Z1317" s="209"/>
      <c r="AA1317" s="209"/>
      <c r="AB1317" s="86"/>
      <c r="AC1317" s="86"/>
      <c r="AD1317" s="86"/>
      <c r="AE1317" s="86"/>
      <c r="AF1317" s="86"/>
      <c r="AG1317" s="62"/>
      <c r="AH1317" s="89"/>
      <c r="AI1317" s="89"/>
      <c r="AJ1317" s="89"/>
      <c r="AK1317" s="62"/>
      <c r="AL1317" s="86"/>
      <c r="AM1317" s="91"/>
      <c r="AN1317" s="89"/>
      <c r="AO1317" s="89"/>
      <c r="AP1317" s="89"/>
      <c r="AQ1317" s="89"/>
      <c r="AR1317" s="91"/>
      <c r="AS1317" s="91"/>
      <c r="AT1317" s="94"/>
      <c r="AU1317" s="91"/>
      <c r="AV1317" s="91"/>
      <c r="AW1317" s="123"/>
      <c r="AX1317" s="62"/>
      <c r="AY1317" s="62"/>
      <c r="AZ1317" s="89"/>
      <c r="BA1317" s="89"/>
      <c r="BB1317" s="124"/>
      <c r="BC1317" s="62"/>
      <c r="BD1317" s="62"/>
      <c r="BE1317" s="61"/>
      <c r="BF1317" s="61"/>
      <c r="BG1317" s="46"/>
      <c r="BH1317" s="46"/>
      <c r="BI1317" s="46"/>
      <c r="BJ1317" s="46"/>
      <c r="BK1317" s="46"/>
      <c r="BL1317" s="46"/>
      <c r="CF1317" s="60"/>
      <c r="CI1317" s="91"/>
      <c r="CJ1317" s="47"/>
      <c r="CK1317" s="34"/>
      <c r="CL1317" s="63"/>
      <c r="DV1317" s="64"/>
    </row>
    <row r="1318" spans="2:126" s="135" customFormat="1">
      <c r="B1318" s="75"/>
      <c r="C1318" s="75"/>
      <c r="D1318" s="75"/>
      <c r="E1318" s="75"/>
      <c r="F1318" s="75"/>
      <c r="G1318" s="75"/>
      <c r="J1318" s="200"/>
      <c r="K1318" s="200"/>
      <c r="L1318" s="62"/>
      <c r="M1318" s="62"/>
      <c r="N1318" s="62"/>
      <c r="O1318" s="62"/>
      <c r="P1318" s="62"/>
      <c r="Q1318" s="62"/>
      <c r="R1318" s="62"/>
      <c r="S1318" s="62"/>
      <c r="T1318" s="62"/>
      <c r="U1318" s="209"/>
      <c r="V1318" s="209"/>
      <c r="W1318" s="209"/>
      <c r="X1318" s="209"/>
      <c r="Y1318" s="209"/>
      <c r="Z1318" s="209"/>
      <c r="AA1318" s="209"/>
      <c r="AB1318" s="86"/>
      <c r="AC1318" s="86"/>
      <c r="AD1318" s="86"/>
      <c r="AE1318" s="86"/>
      <c r="AF1318" s="86"/>
      <c r="AG1318" s="62"/>
      <c r="AH1318" s="89"/>
      <c r="AI1318" s="89"/>
      <c r="AJ1318" s="89"/>
      <c r="AK1318" s="62"/>
      <c r="AL1318" s="86"/>
      <c r="AM1318" s="91"/>
      <c r="AN1318" s="89"/>
      <c r="AO1318" s="89"/>
      <c r="AP1318" s="89"/>
      <c r="AQ1318" s="89"/>
      <c r="AR1318" s="91"/>
      <c r="AS1318" s="91"/>
      <c r="AT1318" s="94"/>
      <c r="AU1318" s="91"/>
      <c r="AV1318" s="91"/>
      <c r="AW1318" s="123"/>
      <c r="AX1318" s="62"/>
      <c r="AY1318" s="62"/>
      <c r="AZ1318" s="89"/>
      <c r="BA1318" s="89"/>
      <c r="BB1318" s="124"/>
      <c r="BC1318" s="62"/>
      <c r="BD1318" s="62"/>
      <c r="BE1318" s="61"/>
      <c r="BF1318" s="61"/>
      <c r="BG1318" s="46"/>
      <c r="BH1318" s="46"/>
      <c r="BI1318" s="46"/>
      <c r="BJ1318" s="46"/>
      <c r="BK1318" s="46"/>
      <c r="BL1318" s="46"/>
      <c r="CF1318" s="60"/>
      <c r="CI1318" s="91"/>
      <c r="CJ1318" s="47"/>
      <c r="CK1318" s="34"/>
      <c r="CL1318" s="63"/>
      <c r="DV1318" s="64"/>
    </row>
    <row r="1319" spans="2:126" s="135" customFormat="1">
      <c r="B1319" s="75"/>
      <c r="C1319" s="75"/>
      <c r="D1319" s="75"/>
      <c r="E1319" s="75"/>
      <c r="F1319" s="75"/>
      <c r="G1319" s="75"/>
      <c r="J1319" s="200"/>
      <c r="K1319" s="200"/>
      <c r="L1319" s="62"/>
      <c r="M1319" s="62"/>
      <c r="N1319" s="62"/>
      <c r="O1319" s="62"/>
      <c r="P1319" s="62"/>
      <c r="Q1319" s="62"/>
      <c r="R1319" s="62"/>
      <c r="S1319" s="62"/>
      <c r="T1319" s="62"/>
      <c r="U1319" s="209"/>
      <c r="V1319" s="209"/>
      <c r="W1319" s="209"/>
      <c r="X1319" s="209"/>
      <c r="Y1319" s="209"/>
      <c r="Z1319" s="209"/>
      <c r="AA1319" s="209"/>
      <c r="AB1319" s="86"/>
      <c r="AC1319" s="86"/>
      <c r="AD1319" s="86"/>
      <c r="AE1319" s="86"/>
      <c r="AF1319" s="86"/>
      <c r="AG1319" s="62"/>
      <c r="AH1319" s="89"/>
      <c r="AI1319" s="89"/>
      <c r="AJ1319" s="89"/>
      <c r="AK1319" s="62"/>
      <c r="AL1319" s="86"/>
      <c r="AM1319" s="91"/>
      <c r="AN1319" s="89"/>
      <c r="AO1319" s="89"/>
      <c r="AP1319" s="89"/>
      <c r="AQ1319" s="89"/>
      <c r="AR1319" s="91"/>
      <c r="AS1319" s="91"/>
      <c r="AT1319" s="94"/>
      <c r="AU1319" s="91"/>
      <c r="AV1319" s="91"/>
      <c r="AW1319" s="123"/>
      <c r="AX1319" s="62"/>
      <c r="AY1319" s="62"/>
      <c r="AZ1319" s="89"/>
      <c r="BA1319" s="89"/>
      <c r="BB1319" s="124"/>
      <c r="BC1319" s="62"/>
      <c r="BD1319" s="62"/>
      <c r="BE1319" s="61"/>
      <c r="BF1319" s="61"/>
      <c r="BG1319" s="46"/>
      <c r="BH1319" s="46"/>
      <c r="BI1319" s="46"/>
      <c r="BJ1319" s="46"/>
      <c r="BK1319" s="46"/>
      <c r="BL1319" s="46"/>
      <c r="CF1319" s="60"/>
      <c r="CI1319" s="91"/>
      <c r="CJ1319" s="47"/>
      <c r="CK1319" s="34"/>
      <c r="CL1319" s="63"/>
      <c r="DV1319" s="64"/>
    </row>
    <row r="1320" spans="2:126" s="135" customFormat="1">
      <c r="B1320" s="75"/>
      <c r="C1320" s="75"/>
      <c r="D1320" s="75"/>
      <c r="E1320" s="75"/>
      <c r="F1320" s="75"/>
      <c r="G1320" s="75"/>
      <c r="J1320" s="200"/>
      <c r="K1320" s="200"/>
      <c r="L1320" s="62"/>
      <c r="M1320" s="62"/>
      <c r="N1320" s="62"/>
      <c r="O1320" s="62"/>
      <c r="P1320" s="62"/>
      <c r="Q1320" s="62"/>
      <c r="R1320" s="62"/>
      <c r="S1320" s="62"/>
      <c r="T1320" s="62"/>
      <c r="U1320" s="209"/>
      <c r="V1320" s="209"/>
      <c r="W1320" s="209"/>
      <c r="X1320" s="209"/>
      <c r="Y1320" s="209"/>
      <c r="Z1320" s="209"/>
      <c r="AA1320" s="209"/>
      <c r="AB1320" s="86"/>
      <c r="AC1320" s="86"/>
      <c r="AD1320" s="86"/>
      <c r="AE1320" s="86"/>
      <c r="AF1320" s="86"/>
      <c r="AG1320" s="62"/>
      <c r="AH1320" s="89"/>
      <c r="AI1320" s="89"/>
      <c r="AJ1320" s="89"/>
      <c r="AK1320" s="62"/>
      <c r="AL1320" s="86"/>
      <c r="AM1320" s="91"/>
      <c r="AN1320" s="89"/>
      <c r="AO1320" s="89"/>
      <c r="AP1320" s="89"/>
      <c r="AQ1320" s="89"/>
      <c r="AR1320" s="91"/>
      <c r="AS1320" s="91"/>
      <c r="AT1320" s="94"/>
      <c r="AU1320" s="91"/>
      <c r="AV1320" s="91"/>
      <c r="AW1320" s="123"/>
      <c r="AX1320" s="62"/>
      <c r="AY1320" s="62"/>
      <c r="AZ1320" s="89"/>
      <c r="BA1320" s="89"/>
      <c r="BB1320" s="124"/>
      <c r="BC1320" s="62"/>
      <c r="BD1320" s="62"/>
      <c r="BE1320" s="61"/>
      <c r="BF1320" s="61"/>
      <c r="BG1320" s="46"/>
      <c r="BH1320" s="46"/>
      <c r="BI1320" s="46"/>
      <c r="BJ1320" s="46"/>
      <c r="BK1320" s="46"/>
      <c r="BL1320" s="46"/>
      <c r="CF1320" s="60"/>
      <c r="CI1320" s="91"/>
      <c r="CJ1320" s="47"/>
      <c r="CK1320" s="34"/>
      <c r="CL1320" s="63"/>
      <c r="DV1320" s="64"/>
    </row>
    <row r="1321" spans="2:126" s="135" customFormat="1">
      <c r="J1321" s="200"/>
      <c r="K1321" s="200"/>
      <c r="L1321" s="62"/>
      <c r="M1321" s="62"/>
      <c r="N1321" s="62"/>
      <c r="O1321" s="62"/>
      <c r="P1321" s="62"/>
      <c r="Q1321" s="62"/>
      <c r="R1321" s="62"/>
      <c r="S1321" s="62"/>
      <c r="T1321" s="62"/>
      <c r="U1321" s="209"/>
      <c r="V1321" s="209"/>
      <c r="W1321" s="209"/>
      <c r="X1321" s="209"/>
      <c r="Y1321" s="209"/>
      <c r="Z1321" s="209"/>
      <c r="AA1321" s="209"/>
      <c r="AB1321" s="86"/>
      <c r="AC1321" s="86"/>
      <c r="AD1321" s="86"/>
      <c r="AE1321" s="86"/>
      <c r="AF1321" s="86"/>
      <c r="AG1321" s="62"/>
      <c r="AH1321" s="86"/>
      <c r="AI1321" s="86"/>
      <c r="AJ1321" s="86"/>
      <c r="AK1321" s="62"/>
      <c r="AL1321" s="86"/>
      <c r="AM1321" s="91"/>
      <c r="AN1321" s="89"/>
      <c r="AO1321" s="89"/>
      <c r="AP1321" s="89"/>
      <c r="AQ1321" s="89"/>
      <c r="AR1321" s="91"/>
      <c r="AS1321" s="91"/>
      <c r="AT1321" s="91"/>
      <c r="AU1321" s="91"/>
      <c r="AV1321" s="91"/>
      <c r="AW1321" s="122"/>
      <c r="AX1321" s="62"/>
      <c r="AY1321" s="62"/>
      <c r="AZ1321" s="62"/>
      <c r="BA1321" s="62"/>
      <c r="BB1321" s="62"/>
      <c r="BC1321" s="62"/>
      <c r="BD1321" s="62"/>
      <c r="BE1321" s="61"/>
      <c r="BF1321" s="61"/>
      <c r="BG1321" s="61"/>
      <c r="BH1321" s="44"/>
      <c r="BI1321" s="44"/>
      <c r="BJ1321" s="44"/>
      <c r="BK1321" s="44"/>
      <c r="BL1321" s="44"/>
      <c r="CI1321" s="62"/>
      <c r="CJ1321" s="62"/>
      <c r="CL1321" s="62"/>
    </row>
    <row r="1322" spans="2:126" s="135" customFormat="1">
      <c r="B1322" s="75"/>
      <c r="C1322" s="75"/>
      <c r="D1322" s="75"/>
      <c r="E1322" s="75"/>
      <c r="F1322" s="75"/>
      <c r="G1322" s="75"/>
      <c r="I1322" s="45"/>
      <c r="J1322" s="201"/>
      <c r="K1322" s="201"/>
      <c r="L1322" s="62"/>
      <c r="M1322" s="62"/>
      <c r="N1322" s="62"/>
      <c r="O1322" s="62"/>
      <c r="P1322" s="62"/>
      <c r="Q1322" s="62"/>
      <c r="R1322" s="62"/>
      <c r="S1322" s="62"/>
      <c r="T1322" s="62"/>
      <c r="U1322" s="209"/>
      <c r="V1322" s="209"/>
      <c r="W1322" s="209"/>
      <c r="X1322" s="209"/>
      <c r="Y1322" s="209"/>
      <c r="Z1322" s="209"/>
      <c r="AA1322" s="209"/>
      <c r="AB1322" s="86"/>
      <c r="AC1322" s="86"/>
      <c r="AD1322" s="86"/>
      <c r="AE1322" s="86"/>
      <c r="AF1322" s="86"/>
      <c r="AG1322" s="62"/>
      <c r="AH1322" s="89"/>
      <c r="AI1322" s="89"/>
      <c r="AJ1322" s="89"/>
      <c r="AK1322" s="62"/>
      <c r="AL1322" s="86"/>
      <c r="AM1322" s="91"/>
      <c r="AN1322" s="89"/>
      <c r="AO1322" s="89"/>
      <c r="AP1322" s="89"/>
      <c r="AQ1322" s="89"/>
      <c r="AR1322" s="91"/>
      <c r="AS1322" s="91"/>
      <c r="AT1322" s="94"/>
      <c r="AU1322" s="91"/>
      <c r="AV1322" s="91"/>
      <c r="AW1322" s="123"/>
      <c r="AX1322" s="62"/>
      <c r="AY1322" s="62"/>
      <c r="AZ1322" s="89"/>
      <c r="BA1322" s="89"/>
      <c r="BB1322" s="124"/>
      <c r="BC1322" s="62"/>
      <c r="BD1322" s="62"/>
      <c r="BE1322" s="61"/>
      <c r="BF1322" s="61"/>
      <c r="BG1322" s="46"/>
      <c r="BH1322" s="46"/>
      <c r="BI1322" s="46"/>
      <c r="BJ1322" s="46"/>
      <c r="BK1322" s="46"/>
      <c r="BL1322" s="46"/>
      <c r="CF1322" s="60"/>
      <c r="CI1322" s="91"/>
      <c r="CJ1322" s="47"/>
      <c r="CK1322" s="34"/>
      <c r="CL1322" s="63"/>
      <c r="DV1322" s="64"/>
    </row>
    <row r="1323" spans="2:126" s="135" customFormat="1">
      <c r="B1323" s="75"/>
      <c r="C1323" s="75"/>
      <c r="D1323" s="75"/>
      <c r="E1323" s="75"/>
      <c r="F1323" s="75"/>
      <c r="G1323" s="75"/>
      <c r="I1323" s="45"/>
      <c r="J1323" s="201"/>
      <c r="K1323" s="201"/>
      <c r="L1323" s="62"/>
      <c r="M1323" s="62"/>
      <c r="N1323" s="62"/>
      <c r="O1323" s="62"/>
      <c r="P1323" s="62"/>
      <c r="Q1323" s="62"/>
      <c r="R1323" s="62"/>
      <c r="S1323" s="62"/>
      <c r="T1323" s="62"/>
      <c r="U1323" s="209"/>
      <c r="V1323" s="209"/>
      <c r="W1323" s="209"/>
      <c r="X1323" s="209"/>
      <c r="Y1323" s="209"/>
      <c r="Z1323" s="209"/>
      <c r="AA1323" s="209"/>
      <c r="AB1323" s="86"/>
      <c r="AC1323" s="86"/>
      <c r="AD1323" s="86"/>
      <c r="AE1323" s="86"/>
      <c r="AF1323" s="86"/>
      <c r="AG1323" s="62"/>
      <c r="AH1323" s="89"/>
      <c r="AI1323" s="89"/>
      <c r="AJ1323" s="89"/>
      <c r="AK1323" s="62"/>
      <c r="AL1323" s="86"/>
      <c r="AM1323" s="91"/>
      <c r="AN1323" s="89"/>
      <c r="AO1323" s="89"/>
      <c r="AP1323" s="89"/>
      <c r="AQ1323" s="89"/>
      <c r="AR1323" s="91"/>
      <c r="AS1323" s="91"/>
      <c r="AT1323" s="94"/>
      <c r="AU1323" s="91"/>
      <c r="AV1323" s="91"/>
      <c r="AW1323" s="123"/>
      <c r="AX1323" s="62"/>
      <c r="AY1323" s="62"/>
      <c r="AZ1323" s="89"/>
      <c r="BA1323" s="89"/>
      <c r="BB1323" s="124"/>
      <c r="BC1323" s="62"/>
      <c r="BD1323" s="62"/>
      <c r="BE1323" s="61"/>
      <c r="BF1323" s="61"/>
      <c r="BG1323" s="46"/>
      <c r="BH1323" s="46"/>
      <c r="BI1323" s="46"/>
      <c r="BJ1323" s="46"/>
      <c r="BK1323" s="46"/>
      <c r="BL1323" s="46"/>
      <c r="CF1323" s="60"/>
      <c r="CI1323" s="91"/>
      <c r="CJ1323" s="47"/>
      <c r="CK1323" s="34"/>
      <c r="CL1323" s="63"/>
      <c r="DV1323" s="64"/>
    </row>
    <row r="1324" spans="2:126" s="135" customFormat="1">
      <c r="B1324" s="75"/>
      <c r="C1324" s="75"/>
      <c r="D1324" s="75"/>
      <c r="E1324" s="75"/>
      <c r="F1324" s="75"/>
      <c r="G1324" s="75"/>
      <c r="J1324" s="200"/>
      <c r="K1324" s="200"/>
      <c r="L1324" s="62"/>
      <c r="M1324" s="62"/>
      <c r="N1324" s="62"/>
      <c r="O1324" s="62"/>
      <c r="P1324" s="62"/>
      <c r="Q1324" s="62"/>
      <c r="R1324" s="62"/>
      <c r="S1324" s="62"/>
      <c r="T1324" s="62"/>
      <c r="U1324" s="209"/>
      <c r="V1324" s="209"/>
      <c r="W1324" s="209"/>
      <c r="X1324" s="209"/>
      <c r="Y1324" s="209"/>
      <c r="Z1324" s="209"/>
      <c r="AA1324" s="209"/>
      <c r="AB1324" s="86"/>
      <c r="AC1324" s="86"/>
      <c r="AD1324" s="86"/>
      <c r="AE1324" s="86"/>
      <c r="AF1324" s="86"/>
      <c r="AG1324" s="62"/>
      <c r="AH1324" s="89"/>
      <c r="AI1324" s="89"/>
      <c r="AJ1324" s="89"/>
      <c r="AK1324" s="62"/>
      <c r="AL1324" s="86"/>
      <c r="AM1324" s="91"/>
      <c r="AN1324" s="89"/>
      <c r="AO1324" s="89"/>
      <c r="AP1324" s="89"/>
      <c r="AQ1324" s="89"/>
      <c r="AR1324" s="91"/>
      <c r="AS1324" s="91"/>
      <c r="AT1324" s="94"/>
      <c r="AU1324" s="91"/>
      <c r="AV1324" s="91"/>
      <c r="AW1324" s="123"/>
      <c r="AX1324" s="62"/>
      <c r="AY1324" s="62"/>
      <c r="AZ1324" s="89"/>
      <c r="BA1324" s="89"/>
      <c r="BB1324" s="124"/>
      <c r="BC1324" s="62"/>
      <c r="BD1324" s="62"/>
      <c r="BE1324" s="61"/>
      <c r="BF1324" s="61"/>
      <c r="BG1324" s="46"/>
      <c r="BH1324" s="46"/>
      <c r="BI1324" s="46"/>
      <c r="BJ1324" s="46"/>
      <c r="BK1324" s="46"/>
      <c r="BL1324" s="46"/>
      <c r="CF1324" s="60"/>
      <c r="CI1324" s="91"/>
      <c r="CJ1324" s="47"/>
      <c r="CK1324" s="34"/>
      <c r="CL1324" s="63"/>
      <c r="DV1324" s="64"/>
    </row>
    <row r="1325" spans="2:126" s="135" customFormat="1">
      <c r="B1325" s="75"/>
      <c r="C1325" s="75"/>
      <c r="D1325" s="75"/>
      <c r="E1325" s="75"/>
      <c r="F1325" s="75"/>
      <c r="G1325" s="75"/>
      <c r="I1325" s="45"/>
      <c r="J1325" s="201"/>
      <c r="K1325" s="201"/>
      <c r="L1325" s="62"/>
      <c r="M1325" s="62"/>
      <c r="N1325" s="62"/>
      <c r="O1325" s="62"/>
      <c r="P1325" s="62"/>
      <c r="Q1325" s="62"/>
      <c r="R1325" s="62"/>
      <c r="S1325" s="62"/>
      <c r="T1325" s="62"/>
      <c r="U1325" s="209"/>
      <c r="V1325" s="209"/>
      <c r="W1325" s="209"/>
      <c r="X1325" s="209"/>
      <c r="Y1325" s="209"/>
      <c r="Z1325" s="209"/>
      <c r="AA1325" s="209"/>
      <c r="AB1325" s="86"/>
      <c r="AC1325" s="86"/>
      <c r="AD1325" s="86"/>
      <c r="AE1325" s="86"/>
      <c r="AF1325" s="86"/>
      <c r="AG1325" s="62"/>
      <c r="AH1325" s="89"/>
      <c r="AI1325" s="89"/>
      <c r="AJ1325" s="89"/>
      <c r="AK1325" s="62"/>
      <c r="AL1325" s="86"/>
      <c r="AM1325" s="91"/>
      <c r="AN1325" s="89"/>
      <c r="AO1325" s="89"/>
      <c r="AP1325" s="89"/>
      <c r="AQ1325" s="89"/>
      <c r="AR1325" s="91"/>
      <c r="AS1325" s="91"/>
      <c r="AT1325" s="94"/>
      <c r="AU1325" s="91"/>
      <c r="AV1325" s="91"/>
      <c r="AW1325" s="123"/>
      <c r="AX1325" s="62"/>
      <c r="AY1325" s="62"/>
      <c r="AZ1325" s="89"/>
      <c r="BA1325" s="89"/>
      <c r="BB1325" s="124"/>
      <c r="BC1325" s="62"/>
      <c r="BD1325" s="62"/>
      <c r="BE1325" s="61"/>
      <c r="BF1325" s="61"/>
      <c r="BG1325" s="46"/>
      <c r="BH1325" s="46"/>
      <c r="BI1325" s="46"/>
      <c r="BJ1325" s="46"/>
      <c r="BK1325" s="46"/>
      <c r="BL1325" s="46"/>
      <c r="CF1325" s="60"/>
      <c r="CI1325" s="91"/>
      <c r="CJ1325" s="47"/>
      <c r="CK1325" s="34"/>
      <c r="CL1325" s="63"/>
      <c r="DV1325" s="64"/>
    </row>
    <row r="1326" spans="2:126" s="135" customFormat="1">
      <c r="B1326" s="75"/>
      <c r="C1326" s="75"/>
      <c r="D1326" s="75"/>
      <c r="E1326" s="75"/>
      <c r="F1326" s="75"/>
      <c r="G1326" s="75"/>
      <c r="J1326" s="200"/>
      <c r="K1326" s="200"/>
      <c r="L1326" s="62"/>
      <c r="M1326" s="62"/>
      <c r="N1326" s="62"/>
      <c r="O1326" s="62"/>
      <c r="P1326" s="62"/>
      <c r="Q1326" s="62"/>
      <c r="R1326" s="62"/>
      <c r="S1326" s="62"/>
      <c r="T1326" s="62"/>
      <c r="U1326" s="209"/>
      <c r="V1326" s="209"/>
      <c r="W1326" s="209"/>
      <c r="X1326" s="209"/>
      <c r="Y1326" s="209"/>
      <c r="Z1326" s="209"/>
      <c r="AA1326" s="209"/>
      <c r="AB1326" s="86"/>
      <c r="AC1326" s="86"/>
      <c r="AD1326" s="86"/>
      <c r="AE1326" s="86"/>
      <c r="AF1326" s="86"/>
      <c r="AG1326" s="62"/>
      <c r="AH1326" s="89"/>
      <c r="AI1326" s="89"/>
      <c r="AJ1326" s="89"/>
      <c r="AK1326" s="62"/>
      <c r="AL1326" s="86"/>
      <c r="AM1326" s="91"/>
      <c r="AN1326" s="89"/>
      <c r="AO1326" s="89"/>
      <c r="AP1326" s="89"/>
      <c r="AQ1326" s="89"/>
      <c r="AR1326" s="91"/>
      <c r="AS1326" s="91"/>
      <c r="AT1326" s="94"/>
      <c r="AU1326" s="91"/>
      <c r="AV1326" s="91"/>
      <c r="AW1326" s="123"/>
      <c r="AX1326" s="62"/>
      <c r="AY1326" s="62"/>
      <c r="AZ1326" s="89"/>
      <c r="BA1326" s="89"/>
      <c r="BB1326" s="124"/>
      <c r="BC1326" s="62"/>
      <c r="BD1326" s="62"/>
      <c r="BE1326" s="61"/>
      <c r="BF1326" s="61"/>
      <c r="BG1326" s="46"/>
      <c r="BH1326" s="46"/>
      <c r="BI1326" s="46"/>
      <c r="BJ1326" s="46"/>
      <c r="BK1326" s="46"/>
      <c r="BL1326" s="46"/>
      <c r="CF1326" s="60"/>
      <c r="CI1326" s="91"/>
      <c r="CJ1326" s="47"/>
      <c r="CK1326" s="34"/>
      <c r="CL1326" s="63"/>
      <c r="DV1326" s="64"/>
    </row>
    <row r="1327" spans="2:126" s="135" customFormat="1">
      <c r="B1327" s="75"/>
      <c r="C1327" s="75"/>
      <c r="D1327" s="75"/>
      <c r="E1327" s="75"/>
      <c r="F1327" s="75"/>
      <c r="G1327" s="75"/>
      <c r="I1327" s="45"/>
      <c r="J1327" s="201"/>
      <c r="K1327" s="201"/>
      <c r="L1327" s="62"/>
      <c r="M1327" s="62"/>
      <c r="N1327" s="62"/>
      <c r="O1327" s="62"/>
      <c r="P1327" s="62"/>
      <c r="Q1327" s="62"/>
      <c r="R1327" s="62"/>
      <c r="S1327" s="62"/>
      <c r="T1327" s="62"/>
      <c r="U1327" s="209"/>
      <c r="V1327" s="209"/>
      <c r="W1327" s="209"/>
      <c r="X1327" s="209"/>
      <c r="Y1327" s="209"/>
      <c r="Z1327" s="209"/>
      <c r="AA1327" s="209"/>
      <c r="AB1327" s="86"/>
      <c r="AC1327" s="86"/>
      <c r="AD1327" s="86"/>
      <c r="AE1327" s="86"/>
      <c r="AF1327" s="86"/>
      <c r="AG1327" s="62"/>
      <c r="AH1327" s="89"/>
      <c r="AI1327" s="89"/>
      <c r="AJ1327" s="89"/>
      <c r="AK1327" s="62"/>
      <c r="AL1327" s="86"/>
      <c r="AM1327" s="91"/>
      <c r="AN1327" s="89"/>
      <c r="AO1327" s="89"/>
      <c r="AP1327" s="89"/>
      <c r="AQ1327" s="89"/>
      <c r="AR1327" s="91"/>
      <c r="AS1327" s="91"/>
      <c r="AT1327" s="94"/>
      <c r="AU1327" s="91"/>
      <c r="AV1327" s="91"/>
      <c r="AW1327" s="123"/>
      <c r="AX1327" s="62"/>
      <c r="AY1327" s="62"/>
      <c r="AZ1327" s="89"/>
      <c r="BA1327" s="89"/>
      <c r="BB1327" s="124"/>
      <c r="BC1327" s="62"/>
      <c r="BD1327" s="62"/>
      <c r="BE1327" s="61"/>
      <c r="BF1327" s="61"/>
      <c r="BG1327" s="46"/>
      <c r="BH1327" s="46"/>
      <c r="BI1327" s="46"/>
      <c r="BJ1327" s="46"/>
      <c r="BK1327" s="46"/>
      <c r="BL1327" s="46"/>
      <c r="CF1327" s="60"/>
      <c r="CI1327" s="91"/>
      <c r="CJ1327" s="47"/>
      <c r="CK1327" s="34"/>
      <c r="CL1327" s="63"/>
      <c r="DV1327" s="64"/>
    </row>
    <row r="1328" spans="2:126" s="135" customFormat="1">
      <c r="B1328" s="75"/>
      <c r="C1328" s="75"/>
      <c r="D1328" s="75"/>
      <c r="E1328" s="75"/>
      <c r="F1328" s="75"/>
      <c r="G1328" s="75"/>
      <c r="J1328" s="200"/>
      <c r="K1328" s="200"/>
      <c r="L1328" s="62"/>
      <c r="M1328" s="62"/>
      <c r="N1328" s="62"/>
      <c r="O1328" s="62"/>
      <c r="P1328" s="62"/>
      <c r="Q1328" s="62"/>
      <c r="R1328" s="62"/>
      <c r="S1328" s="62"/>
      <c r="T1328" s="62"/>
      <c r="U1328" s="209"/>
      <c r="V1328" s="209"/>
      <c r="W1328" s="209"/>
      <c r="X1328" s="209"/>
      <c r="Y1328" s="209"/>
      <c r="Z1328" s="209"/>
      <c r="AA1328" s="209"/>
      <c r="AB1328" s="86"/>
      <c r="AC1328" s="86"/>
      <c r="AD1328" s="86"/>
      <c r="AE1328" s="86"/>
      <c r="AF1328" s="86"/>
      <c r="AG1328" s="62"/>
      <c r="AH1328" s="89"/>
      <c r="AI1328" s="89"/>
      <c r="AJ1328" s="89"/>
      <c r="AK1328" s="62"/>
      <c r="AL1328" s="86"/>
      <c r="AM1328" s="91"/>
      <c r="AN1328" s="89"/>
      <c r="AO1328" s="89"/>
      <c r="AP1328" s="89"/>
      <c r="AQ1328" s="89"/>
      <c r="AR1328" s="91"/>
      <c r="AS1328" s="91"/>
      <c r="AT1328" s="94"/>
      <c r="AU1328" s="91"/>
      <c r="AV1328" s="91"/>
      <c r="AW1328" s="123"/>
      <c r="AX1328" s="62"/>
      <c r="AY1328" s="62"/>
      <c r="AZ1328" s="89"/>
      <c r="BA1328" s="89"/>
      <c r="BB1328" s="124"/>
      <c r="BC1328" s="62"/>
      <c r="BD1328" s="62"/>
      <c r="BE1328" s="61"/>
      <c r="BF1328" s="61"/>
      <c r="BG1328" s="46"/>
      <c r="BH1328" s="46"/>
      <c r="BI1328" s="46"/>
      <c r="BJ1328" s="46"/>
      <c r="BK1328" s="46"/>
      <c r="BL1328" s="46"/>
      <c r="CF1328" s="60"/>
      <c r="CI1328" s="91"/>
      <c r="CJ1328" s="47"/>
      <c r="CK1328" s="34"/>
      <c r="CL1328" s="63"/>
      <c r="DV1328" s="64"/>
    </row>
    <row r="1329" spans="2:126" s="135" customFormat="1">
      <c r="B1329" s="75"/>
      <c r="C1329" s="75"/>
      <c r="D1329" s="75"/>
      <c r="E1329" s="75"/>
      <c r="F1329" s="75"/>
      <c r="G1329" s="75"/>
      <c r="I1329" s="45"/>
      <c r="J1329" s="201"/>
      <c r="K1329" s="201"/>
      <c r="L1329" s="62"/>
      <c r="M1329" s="62"/>
      <c r="N1329" s="62"/>
      <c r="O1329" s="62"/>
      <c r="P1329" s="62"/>
      <c r="Q1329" s="62"/>
      <c r="R1329" s="62"/>
      <c r="S1329" s="62"/>
      <c r="T1329" s="62"/>
      <c r="U1329" s="209"/>
      <c r="V1329" s="209"/>
      <c r="W1329" s="209"/>
      <c r="X1329" s="209"/>
      <c r="Y1329" s="209"/>
      <c r="Z1329" s="209"/>
      <c r="AA1329" s="209"/>
      <c r="AB1329" s="86"/>
      <c r="AC1329" s="86"/>
      <c r="AD1329" s="86"/>
      <c r="AE1329" s="86"/>
      <c r="AF1329" s="86"/>
      <c r="AG1329" s="62"/>
      <c r="AH1329" s="89"/>
      <c r="AI1329" s="89"/>
      <c r="AJ1329" s="89"/>
      <c r="AK1329" s="62"/>
      <c r="AL1329" s="86"/>
      <c r="AM1329" s="91"/>
      <c r="AN1329" s="89"/>
      <c r="AO1329" s="89"/>
      <c r="AP1329" s="89"/>
      <c r="AQ1329" s="89"/>
      <c r="AR1329" s="91"/>
      <c r="AS1329" s="91"/>
      <c r="AT1329" s="94"/>
      <c r="AU1329" s="91"/>
      <c r="AV1329" s="91"/>
      <c r="AW1329" s="123"/>
      <c r="AX1329" s="62"/>
      <c r="AY1329" s="62"/>
      <c r="AZ1329" s="89"/>
      <c r="BA1329" s="89"/>
      <c r="BB1329" s="124"/>
      <c r="BC1329" s="62"/>
      <c r="BD1329" s="62"/>
      <c r="BE1329" s="61"/>
      <c r="BF1329" s="61"/>
      <c r="BG1329" s="46"/>
      <c r="BH1329" s="46"/>
      <c r="BI1329" s="46"/>
      <c r="BJ1329" s="46"/>
      <c r="BK1329" s="46"/>
      <c r="BL1329" s="46"/>
      <c r="CF1329" s="60"/>
      <c r="CI1329" s="91"/>
      <c r="CJ1329" s="47"/>
      <c r="CK1329" s="34"/>
      <c r="CL1329" s="63"/>
      <c r="DV1329" s="64"/>
    </row>
    <row r="1330" spans="2:126" s="135" customFormat="1">
      <c r="B1330" s="75"/>
      <c r="C1330" s="75"/>
      <c r="D1330" s="75"/>
      <c r="E1330" s="75"/>
      <c r="F1330" s="75"/>
      <c r="G1330" s="75"/>
      <c r="J1330" s="200"/>
      <c r="K1330" s="200"/>
      <c r="L1330" s="62"/>
      <c r="M1330" s="62"/>
      <c r="N1330" s="62"/>
      <c r="O1330" s="62"/>
      <c r="P1330" s="62"/>
      <c r="Q1330" s="62"/>
      <c r="R1330" s="62"/>
      <c r="S1330" s="62"/>
      <c r="T1330" s="62"/>
      <c r="U1330" s="209"/>
      <c r="V1330" s="209"/>
      <c r="W1330" s="209"/>
      <c r="X1330" s="209"/>
      <c r="Y1330" s="209"/>
      <c r="Z1330" s="209"/>
      <c r="AA1330" s="209"/>
      <c r="AB1330" s="86"/>
      <c r="AC1330" s="86"/>
      <c r="AD1330" s="86"/>
      <c r="AE1330" s="86"/>
      <c r="AF1330" s="86"/>
      <c r="AG1330" s="62"/>
      <c r="AH1330" s="89"/>
      <c r="AI1330" s="89"/>
      <c r="AJ1330" s="89"/>
      <c r="AK1330" s="62"/>
      <c r="AL1330" s="86"/>
      <c r="AM1330" s="91"/>
      <c r="AN1330" s="89"/>
      <c r="AO1330" s="89"/>
      <c r="AP1330" s="89"/>
      <c r="AQ1330" s="89"/>
      <c r="AR1330" s="91"/>
      <c r="AS1330" s="91"/>
      <c r="AT1330" s="94"/>
      <c r="AU1330" s="91"/>
      <c r="AV1330" s="91"/>
      <c r="AW1330" s="123"/>
      <c r="AX1330" s="62"/>
      <c r="AY1330" s="62"/>
      <c r="AZ1330" s="89"/>
      <c r="BA1330" s="89"/>
      <c r="BB1330" s="124"/>
      <c r="BC1330" s="62"/>
      <c r="BD1330" s="62"/>
      <c r="BE1330" s="61"/>
      <c r="BF1330" s="61"/>
      <c r="BG1330" s="46"/>
      <c r="BH1330" s="46"/>
      <c r="BI1330" s="46"/>
      <c r="BJ1330" s="46"/>
      <c r="BK1330" s="46"/>
      <c r="BL1330" s="46"/>
      <c r="CF1330" s="60"/>
      <c r="CI1330" s="91"/>
      <c r="CJ1330" s="47"/>
      <c r="CK1330" s="34"/>
      <c r="CL1330" s="63"/>
      <c r="DV1330" s="64"/>
    </row>
    <row r="1331" spans="2:126" s="135" customFormat="1">
      <c r="B1331" s="75"/>
      <c r="C1331" s="75"/>
      <c r="D1331" s="75"/>
      <c r="E1331" s="75"/>
      <c r="F1331" s="75"/>
      <c r="G1331" s="75"/>
      <c r="I1331" s="45"/>
      <c r="J1331" s="201"/>
      <c r="K1331" s="201"/>
      <c r="L1331" s="62"/>
      <c r="M1331" s="62"/>
      <c r="N1331" s="62"/>
      <c r="O1331" s="62"/>
      <c r="P1331" s="62"/>
      <c r="Q1331" s="62"/>
      <c r="R1331" s="62"/>
      <c r="S1331" s="62"/>
      <c r="T1331" s="62"/>
      <c r="U1331" s="209"/>
      <c r="V1331" s="209"/>
      <c r="W1331" s="209"/>
      <c r="X1331" s="209"/>
      <c r="Y1331" s="209"/>
      <c r="Z1331" s="209"/>
      <c r="AA1331" s="209"/>
      <c r="AB1331" s="86"/>
      <c r="AC1331" s="86"/>
      <c r="AD1331" s="86"/>
      <c r="AE1331" s="86"/>
      <c r="AF1331" s="86"/>
      <c r="AG1331" s="62"/>
      <c r="AH1331" s="89"/>
      <c r="AI1331" s="89"/>
      <c r="AJ1331" s="89"/>
      <c r="AK1331" s="62"/>
      <c r="AL1331" s="86"/>
      <c r="AM1331" s="91"/>
      <c r="AN1331" s="89"/>
      <c r="AO1331" s="89"/>
      <c r="AP1331" s="89"/>
      <c r="AQ1331" s="89"/>
      <c r="AR1331" s="91"/>
      <c r="AS1331" s="91"/>
      <c r="AT1331" s="94"/>
      <c r="AU1331" s="91"/>
      <c r="AV1331" s="91"/>
      <c r="AW1331" s="123"/>
      <c r="AX1331" s="62"/>
      <c r="AY1331" s="62"/>
      <c r="AZ1331" s="89"/>
      <c r="BA1331" s="89"/>
      <c r="BB1331" s="124"/>
      <c r="BC1331" s="62"/>
      <c r="BD1331" s="62"/>
      <c r="BE1331" s="61"/>
      <c r="BF1331" s="61"/>
      <c r="BG1331" s="46"/>
      <c r="BH1331" s="46"/>
      <c r="BI1331" s="46"/>
      <c r="BJ1331" s="46"/>
      <c r="BK1331" s="46"/>
      <c r="BL1331" s="46"/>
      <c r="CF1331" s="60"/>
      <c r="CI1331" s="91"/>
      <c r="CJ1331" s="47"/>
      <c r="CK1331" s="34"/>
      <c r="CL1331" s="63"/>
      <c r="DV1331" s="64"/>
    </row>
    <row r="1332" spans="2:126" s="135" customFormat="1">
      <c r="B1332" s="75"/>
      <c r="C1332" s="75"/>
      <c r="D1332" s="75"/>
      <c r="E1332" s="75"/>
      <c r="F1332" s="75"/>
      <c r="G1332" s="75"/>
      <c r="J1332" s="200"/>
      <c r="K1332" s="200"/>
      <c r="L1332" s="62"/>
      <c r="M1332" s="62"/>
      <c r="N1332" s="62"/>
      <c r="O1332" s="62"/>
      <c r="P1332" s="62"/>
      <c r="Q1332" s="62"/>
      <c r="R1332" s="62"/>
      <c r="S1332" s="62"/>
      <c r="T1332" s="62"/>
      <c r="U1332" s="209"/>
      <c r="V1332" s="209"/>
      <c r="W1332" s="209"/>
      <c r="X1332" s="209"/>
      <c r="Y1332" s="209"/>
      <c r="Z1332" s="209"/>
      <c r="AA1332" s="209"/>
      <c r="AB1332" s="86"/>
      <c r="AC1332" s="86"/>
      <c r="AD1332" s="86"/>
      <c r="AE1332" s="86"/>
      <c r="AF1332" s="86"/>
      <c r="AG1332" s="62"/>
      <c r="AH1332" s="89"/>
      <c r="AI1332" s="89"/>
      <c r="AJ1332" s="89"/>
      <c r="AK1332" s="62"/>
      <c r="AL1332" s="86"/>
      <c r="AM1332" s="91"/>
      <c r="AN1332" s="89"/>
      <c r="AO1332" s="89"/>
      <c r="AP1332" s="89"/>
      <c r="AQ1332" s="89"/>
      <c r="AR1332" s="91"/>
      <c r="AS1332" s="91"/>
      <c r="AT1332" s="94"/>
      <c r="AU1332" s="91"/>
      <c r="AV1332" s="91"/>
      <c r="AW1332" s="123"/>
      <c r="AX1332" s="62"/>
      <c r="AY1332" s="62"/>
      <c r="AZ1332" s="89"/>
      <c r="BA1332" s="89"/>
      <c r="BB1332" s="124"/>
      <c r="BC1332" s="62"/>
      <c r="BD1332" s="62"/>
      <c r="BE1332" s="61"/>
      <c r="BF1332" s="61"/>
      <c r="BG1332" s="46"/>
      <c r="BH1332" s="46"/>
      <c r="BI1332" s="46"/>
      <c r="BJ1332" s="46"/>
      <c r="BK1332" s="46"/>
      <c r="BL1332" s="46"/>
      <c r="CF1332" s="60"/>
      <c r="CI1332" s="91"/>
      <c r="CJ1332" s="47"/>
      <c r="CK1332" s="34"/>
      <c r="CL1332" s="63"/>
      <c r="DV1332" s="64"/>
    </row>
    <row r="1333" spans="2:126" s="135" customFormat="1">
      <c r="B1333" s="75"/>
      <c r="C1333" s="75"/>
      <c r="D1333" s="75"/>
      <c r="E1333" s="75"/>
      <c r="F1333" s="75"/>
      <c r="G1333" s="75"/>
      <c r="I1333" s="45"/>
      <c r="J1333" s="201"/>
      <c r="K1333" s="201"/>
      <c r="L1333" s="62"/>
      <c r="M1333" s="62"/>
      <c r="N1333" s="62"/>
      <c r="O1333" s="62"/>
      <c r="P1333" s="62"/>
      <c r="Q1333" s="62"/>
      <c r="R1333" s="62"/>
      <c r="S1333" s="62"/>
      <c r="T1333" s="62"/>
      <c r="U1333" s="209"/>
      <c r="V1333" s="209"/>
      <c r="W1333" s="209"/>
      <c r="X1333" s="209"/>
      <c r="Y1333" s="209"/>
      <c r="Z1333" s="209"/>
      <c r="AA1333" s="209"/>
      <c r="AB1333" s="86"/>
      <c r="AC1333" s="86"/>
      <c r="AD1333" s="86"/>
      <c r="AE1333" s="86"/>
      <c r="AF1333" s="86"/>
      <c r="AG1333" s="62"/>
      <c r="AH1333" s="89"/>
      <c r="AI1333" s="89"/>
      <c r="AJ1333" s="89"/>
      <c r="AK1333" s="62"/>
      <c r="AL1333" s="86"/>
      <c r="AM1333" s="91"/>
      <c r="AN1333" s="89"/>
      <c r="AO1333" s="89"/>
      <c r="AP1333" s="89"/>
      <c r="AQ1333" s="89"/>
      <c r="AR1333" s="91"/>
      <c r="AS1333" s="91"/>
      <c r="AT1333" s="94"/>
      <c r="AU1333" s="91"/>
      <c r="AV1333" s="91"/>
      <c r="AW1333" s="123"/>
      <c r="AX1333" s="62"/>
      <c r="AY1333" s="62"/>
      <c r="AZ1333" s="89"/>
      <c r="BA1333" s="89"/>
      <c r="BB1333" s="124"/>
      <c r="BC1333" s="62"/>
      <c r="BD1333" s="62"/>
      <c r="BE1333" s="61"/>
      <c r="BF1333" s="61"/>
      <c r="BG1333" s="46"/>
      <c r="BH1333" s="46"/>
      <c r="BI1333" s="46"/>
      <c r="BJ1333" s="46"/>
      <c r="BK1333" s="46"/>
      <c r="BL1333" s="46"/>
      <c r="CF1333" s="60"/>
      <c r="CI1333" s="91"/>
      <c r="CJ1333" s="47"/>
      <c r="CK1333" s="34"/>
      <c r="CL1333" s="63"/>
      <c r="DV1333" s="64"/>
    </row>
    <row r="1334" spans="2:126" s="135" customFormat="1">
      <c r="B1334" s="75"/>
      <c r="C1334" s="75"/>
      <c r="D1334" s="75"/>
      <c r="E1334" s="75"/>
      <c r="F1334" s="75"/>
      <c r="G1334" s="75"/>
      <c r="J1334" s="200"/>
      <c r="K1334" s="200"/>
      <c r="L1334" s="62"/>
      <c r="M1334" s="62"/>
      <c r="N1334" s="62"/>
      <c r="O1334" s="62"/>
      <c r="P1334" s="62"/>
      <c r="Q1334" s="62"/>
      <c r="R1334" s="62"/>
      <c r="S1334" s="62"/>
      <c r="T1334" s="62"/>
      <c r="U1334" s="209"/>
      <c r="V1334" s="209"/>
      <c r="W1334" s="209"/>
      <c r="X1334" s="209"/>
      <c r="Y1334" s="209"/>
      <c r="Z1334" s="209"/>
      <c r="AA1334" s="209"/>
      <c r="AB1334" s="86"/>
      <c r="AC1334" s="86"/>
      <c r="AD1334" s="86"/>
      <c r="AE1334" s="86"/>
      <c r="AF1334" s="86"/>
      <c r="AG1334" s="62"/>
      <c r="AH1334" s="89"/>
      <c r="AI1334" s="89"/>
      <c r="AJ1334" s="89"/>
      <c r="AK1334" s="62"/>
      <c r="AL1334" s="86"/>
      <c r="AM1334" s="91"/>
      <c r="AN1334" s="89"/>
      <c r="AO1334" s="89"/>
      <c r="AP1334" s="89"/>
      <c r="AQ1334" s="89"/>
      <c r="AR1334" s="91"/>
      <c r="AS1334" s="91"/>
      <c r="AT1334" s="94"/>
      <c r="AU1334" s="91"/>
      <c r="AV1334" s="91"/>
      <c r="AW1334" s="123"/>
      <c r="AX1334" s="62"/>
      <c r="AY1334" s="62"/>
      <c r="AZ1334" s="89"/>
      <c r="BA1334" s="89"/>
      <c r="BB1334" s="124"/>
      <c r="BC1334" s="62"/>
      <c r="BD1334" s="62"/>
      <c r="BE1334" s="61"/>
      <c r="BF1334" s="61"/>
      <c r="BG1334" s="46"/>
      <c r="BH1334" s="46"/>
      <c r="BI1334" s="46"/>
      <c r="BJ1334" s="46"/>
      <c r="BK1334" s="46"/>
      <c r="BL1334" s="46"/>
      <c r="CF1334" s="60"/>
      <c r="CI1334" s="91"/>
      <c r="CJ1334" s="47"/>
      <c r="CK1334" s="34"/>
      <c r="CL1334" s="63"/>
      <c r="DV1334" s="64"/>
    </row>
    <row r="1335" spans="2:126" s="135" customFormat="1">
      <c r="B1335" s="75"/>
      <c r="C1335" s="75"/>
      <c r="D1335" s="75"/>
      <c r="E1335" s="75"/>
      <c r="F1335" s="75"/>
      <c r="G1335" s="75"/>
      <c r="J1335" s="200"/>
      <c r="K1335" s="200"/>
      <c r="L1335" s="62"/>
      <c r="M1335" s="62"/>
      <c r="N1335" s="62"/>
      <c r="O1335" s="62"/>
      <c r="P1335" s="62"/>
      <c r="Q1335" s="62"/>
      <c r="R1335" s="62"/>
      <c r="S1335" s="62"/>
      <c r="T1335" s="62"/>
      <c r="U1335" s="209"/>
      <c r="V1335" s="209"/>
      <c r="W1335" s="209"/>
      <c r="X1335" s="209"/>
      <c r="Y1335" s="209"/>
      <c r="Z1335" s="209"/>
      <c r="AA1335" s="209"/>
      <c r="AB1335" s="86"/>
      <c r="AC1335" s="86"/>
      <c r="AD1335" s="86"/>
      <c r="AE1335" s="86"/>
      <c r="AF1335" s="86"/>
      <c r="AG1335" s="62"/>
      <c r="AH1335" s="89"/>
      <c r="AI1335" s="89"/>
      <c r="AJ1335" s="89"/>
      <c r="AK1335" s="62"/>
      <c r="AL1335" s="86"/>
      <c r="AM1335" s="91"/>
      <c r="AN1335" s="89"/>
      <c r="AO1335" s="89"/>
      <c r="AP1335" s="89"/>
      <c r="AQ1335" s="89"/>
      <c r="AR1335" s="91"/>
      <c r="AS1335" s="91"/>
      <c r="AT1335" s="94"/>
      <c r="AU1335" s="91"/>
      <c r="AV1335" s="91"/>
      <c r="AW1335" s="123"/>
      <c r="AX1335" s="62"/>
      <c r="AY1335" s="62"/>
      <c r="AZ1335" s="89"/>
      <c r="BA1335" s="89"/>
      <c r="BB1335" s="124"/>
      <c r="BC1335" s="62"/>
      <c r="BD1335" s="62"/>
      <c r="BE1335" s="61"/>
      <c r="BF1335" s="61"/>
      <c r="BG1335" s="46"/>
      <c r="BH1335" s="46"/>
      <c r="BI1335" s="46"/>
      <c r="BJ1335" s="46"/>
      <c r="BK1335" s="46"/>
      <c r="BL1335" s="46"/>
      <c r="CF1335" s="60"/>
      <c r="CI1335" s="91"/>
      <c r="CJ1335" s="47"/>
      <c r="CK1335" s="34"/>
      <c r="CL1335" s="63"/>
      <c r="DV1335" s="64"/>
    </row>
    <row r="1336" spans="2:126" s="135" customFormat="1">
      <c r="B1336" s="75"/>
      <c r="C1336" s="75"/>
      <c r="D1336" s="75"/>
      <c r="E1336" s="75"/>
      <c r="F1336" s="75"/>
      <c r="G1336" s="75"/>
      <c r="J1336" s="200"/>
      <c r="K1336" s="200"/>
      <c r="L1336" s="62"/>
      <c r="M1336" s="62"/>
      <c r="N1336" s="62"/>
      <c r="O1336" s="62"/>
      <c r="P1336" s="62"/>
      <c r="Q1336" s="62"/>
      <c r="R1336" s="62"/>
      <c r="S1336" s="62"/>
      <c r="T1336" s="62"/>
      <c r="U1336" s="209"/>
      <c r="V1336" s="209"/>
      <c r="W1336" s="209"/>
      <c r="X1336" s="209"/>
      <c r="Y1336" s="209"/>
      <c r="Z1336" s="209"/>
      <c r="AA1336" s="209"/>
      <c r="AB1336" s="86"/>
      <c r="AC1336" s="86"/>
      <c r="AD1336" s="86"/>
      <c r="AE1336" s="86"/>
      <c r="AF1336" s="86"/>
      <c r="AG1336" s="62"/>
      <c r="AH1336" s="89"/>
      <c r="AI1336" s="89"/>
      <c r="AJ1336" s="89"/>
      <c r="AK1336" s="62"/>
      <c r="AL1336" s="86"/>
      <c r="AM1336" s="91"/>
      <c r="AN1336" s="89"/>
      <c r="AO1336" s="89"/>
      <c r="AP1336" s="89"/>
      <c r="AQ1336" s="89"/>
      <c r="AR1336" s="91"/>
      <c r="AS1336" s="91"/>
      <c r="AT1336" s="94"/>
      <c r="AU1336" s="91"/>
      <c r="AV1336" s="91"/>
      <c r="AW1336" s="123"/>
      <c r="AX1336" s="62"/>
      <c r="AY1336" s="62"/>
      <c r="AZ1336" s="89"/>
      <c r="BA1336" s="89"/>
      <c r="BB1336" s="124"/>
      <c r="BC1336" s="62"/>
      <c r="BD1336" s="62"/>
      <c r="BE1336" s="61"/>
      <c r="BF1336" s="61"/>
      <c r="BG1336" s="46"/>
      <c r="BH1336" s="46"/>
      <c r="BI1336" s="46"/>
      <c r="BJ1336" s="46"/>
      <c r="BK1336" s="46"/>
      <c r="BL1336" s="46"/>
      <c r="CF1336" s="60"/>
      <c r="CI1336" s="91"/>
      <c r="CJ1336" s="47"/>
      <c r="CK1336" s="34"/>
      <c r="CL1336" s="63"/>
      <c r="DV1336" s="64"/>
    </row>
    <row r="1337" spans="2:126" s="135" customFormat="1">
      <c r="B1337" s="75"/>
      <c r="C1337" s="75"/>
      <c r="D1337" s="75"/>
      <c r="E1337" s="75"/>
      <c r="F1337" s="75"/>
      <c r="G1337" s="75"/>
      <c r="J1337" s="200"/>
      <c r="K1337" s="200"/>
      <c r="L1337" s="62"/>
      <c r="M1337" s="62"/>
      <c r="N1337" s="62"/>
      <c r="O1337" s="62"/>
      <c r="P1337" s="62"/>
      <c r="Q1337" s="62"/>
      <c r="R1337" s="62"/>
      <c r="S1337" s="62"/>
      <c r="T1337" s="62"/>
      <c r="U1337" s="209"/>
      <c r="V1337" s="209"/>
      <c r="W1337" s="209"/>
      <c r="X1337" s="209"/>
      <c r="Y1337" s="209"/>
      <c r="Z1337" s="209"/>
      <c r="AA1337" s="209"/>
      <c r="AB1337" s="86"/>
      <c r="AC1337" s="86"/>
      <c r="AD1337" s="86"/>
      <c r="AE1337" s="86"/>
      <c r="AF1337" s="86"/>
      <c r="AG1337" s="62"/>
      <c r="AH1337" s="89"/>
      <c r="AI1337" s="89"/>
      <c r="AJ1337" s="89"/>
      <c r="AK1337" s="62"/>
      <c r="AL1337" s="86"/>
      <c r="AM1337" s="91"/>
      <c r="AN1337" s="89"/>
      <c r="AO1337" s="89"/>
      <c r="AP1337" s="89"/>
      <c r="AQ1337" s="89"/>
      <c r="AR1337" s="91"/>
      <c r="AS1337" s="91"/>
      <c r="AT1337" s="94"/>
      <c r="AU1337" s="91"/>
      <c r="AV1337" s="91"/>
      <c r="AW1337" s="123"/>
      <c r="AX1337" s="62"/>
      <c r="AY1337" s="62"/>
      <c r="AZ1337" s="89"/>
      <c r="BA1337" s="89"/>
      <c r="BB1337" s="124"/>
      <c r="BC1337" s="62"/>
      <c r="BD1337" s="62"/>
      <c r="BE1337" s="61"/>
      <c r="BF1337" s="61"/>
      <c r="BG1337" s="46"/>
      <c r="BH1337" s="46"/>
      <c r="BI1337" s="46"/>
      <c r="BJ1337" s="46"/>
      <c r="BK1337" s="46"/>
      <c r="BL1337" s="46"/>
      <c r="CF1337" s="60"/>
      <c r="CI1337" s="91"/>
      <c r="CJ1337" s="47"/>
      <c r="CK1337" s="34"/>
      <c r="CL1337" s="63"/>
      <c r="DV1337" s="64"/>
    </row>
    <row r="1338" spans="2:126" s="135" customFormat="1">
      <c r="B1338" s="75"/>
      <c r="C1338" s="75"/>
      <c r="D1338" s="75"/>
      <c r="E1338" s="75"/>
      <c r="F1338" s="75"/>
      <c r="G1338" s="75"/>
      <c r="J1338" s="200"/>
      <c r="K1338" s="200"/>
      <c r="L1338" s="62"/>
      <c r="M1338" s="62"/>
      <c r="N1338" s="62"/>
      <c r="O1338" s="62"/>
      <c r="P1338" s="62"/>
      <c r="Q1338" s="62"/>
      <c r="R1338" s="62"/>
      <c r="S1338" s="62"/>
      <c r="T1338" s="62"/>
      <c r="U1338" s="209"/>
      <c r="V1338" s="209"/>
      <c r="W1338" s="209"/>
      <c r="X1338" s="209"/>
      <c r="Y1338" s="209"/>
      <c r="Z1338" s="209"/>
      <c r="AA1338" s="209"/>
      <c r="AB1338" s="86"/>
      <c r="AC1338" s="86"/>
      <c r="AD1338" s="86"/>
      <c r="AE1338" s="86"/>
      <c r="AF1338" s="86"/>
      <c r="AG1338" s="62"/>
      <c r="AH1338" s="89"/>
      <c r="AI1338" s="89"/>
      <c r="AJ1338" s="89"/>
      <c r="AK1338" s="62"/>
      <c r="AL1338" s="86"/>
      <c r="AM1338" s="91"/>
      <c r="AN1338" s="89"/>
      <c r="AO1338" s="89"/>
      <c r="AP1338" s="89"/>
      <c r="AQ1338" s="89"/>
      <c r="AR1338" s="91"/>
      <c r="AS1338" s="91"/>
      <c r="AT1338" s="94"/>
      <c r="AU1338" s="91"/>
      <c r="AV1338" s="91"/>
      <c r="AW1338" s="123"/>
      <c r="AX1338" s="62"/>
      <c r="AY1338" s="62"/>
      <c r="AZ1338" s="89"/>
      <c r="BA1338" s="89"/>
      <c r="BB1338" s="124"/>
      <c r="BC1338" s="62"/>
      <c r="BD1338" s="62"/>
      <c r="BE1338" s="61"/>
      <c r="BF1338" s="61"/>
      <c r="BG1338" s="46"/>
      <c r="BH1338" s="46"/>
      <c r="BI1338" s="46"/>
      <c r="BJ1338" s="46"/>
      <c r="BK1338" s="46"/>
      <c r="BL1338" s="46"/>
      <c r="CF1338" s="60"/>
      <c r="CI1338" s="91"/>
      <c r="CJ1338" s="47"/>
      <c r="CK1338" s="34"/>
      <c r="CL1338" s="63"/>
      <c r="DV1338" s="64"/>
    </row>
    <row r="1339" spans="2:126" s="135" customFormat="1">
      <c r="B1339" s="75"/>
      <c r="C1339" s="75"/>
      <c r="D1339" s="75"/>
      <c r="E1339" s="75"/>
      <c r="F1339" s="75"/>
      <c r="G1339" s="75"/>
      <c r="J1339" s="200"/>
      <c r="K1339" s="200"/>
      <c r="L1339" s="62"/>
      <c r="M1339" s="62"/>
      <c r="N1339" s="62"/>
      <c r="O1339" s="62"/>
      <c r="P1339" s="62"/>
      <c r="Q1339" s="62"/>
      <c r="R1339" s="62"/>
      <c r="S1339" s="62"/>
      <c r="T1339" s="62"/>
      <c r="U1339" s="209"/>
      <c r="V1339" s="209"/>
      <c r="W1339" s="209"/>
      <c r="X1339" s="209"/>
      <c r="Y1339" s="209"/>
      <c r="Z1339" s="209"/>
      <c r="AA1339" s="209"/>
      <c r="AB1339" s="86"/>
      <c r="AC1339" s="86"/>
      <c r="AD1339" s="86"/>
      <c r="AE1339" s="86"/>
      <c r="AF1339" s="86"/>
      <c r="AG1339" s="62"/>
      <c r="AH1339" s="89"/>
      <c r="AI1339" s="89"/>
      <c r="AJ1339" s="89"/>
      <c r="AK1339" s="62"/>
      <c r="AL1339" s="86"/>
      <c r="AM1339" s="91"/>
      <c r="AN1339" s="89"/>
      <c r="AO1339" s="89"/>
      <c r="AP1339" s="89"/>
      <c r="AQ1339" s="89"/>
      <c r="AR1339" s="91"/>
      <c r="AS1339" s="91"/>
      <c r="AT1339" s="94"/>
      <c r="AU1339" s="91"/>
      <c r="AV1339" s="91"/>
      <c r="AW1339" s="123"/>
      <c r="AX1339" s="62"/>
      <c r="AY1339" s="62"/>
      <c r="AZ1339" s="89"/>
      <c r="BA1339" s="89"/>
      <c r="BB1339" s="124"/>
      <c r="BC1339" s="62"/>
      <c r="BD1339" s="62"/>
      <c r="BE1339" s="61"/>
      <c r="BF1339" s="61"/>
      <c r="BG1339" s="46"/>
      <c r="BH1339" s="46"/>
      <c r="BI1339" s="46"/>
      <c r="BJ1339" s="46"/>
      <c r="BK1339" s="46"/>
      <c r="BL1339" s="46"/>
      <c r="CF1339" s="60"/>
      <c r="CI1339" s="91"/>
      <c r="CJ1339" s="47"/>
      <c r="CK1339" s="34"/>
      <c r="CL1339" s="63"/>
      <c r="DV1339" s="64"/>
    </row>
    <row r="1340" spans="2:126" s="135" customFormat="1">
      <c r="B1340" s="75"/>
      <c r="C1340" s="75"/>
      <c r="D1340" s="75"/>
      <c r="E1340" s="75"/>
      <c r="F1340" s="75"/>
      <c r="G1340" s="75"/>
      <c r="J1340" s="200"/>
      <c r="K1340" s="200"/>
      <c r="L1340" s="62"/>
      <c r="M1340" s="62"/>
      <c r="N1340" s="62"/>
      <c r="O1340" s="62"/>
      <c r="P1340" s="62"/>
      <c r="Q1340" s="62"/>
      <c r="R1340" s="62"/>
      <c r="S1340" s="62"/>
      <c r="T1340" s="62"/>
      <c r="U1340" s="209"/>
      <c r="V1340" s="209"/>
      <c r="W1340" s="209"/>
      <c r="X1340" s="209"/>
      <c r="Y1340" s="209"/>
      <c r="Z1340" s="209"/>
      <c r="AA1340" s="209"/>
      <c r="AB1340" s="86"/>
      <c r="AC1340" s="86"/>
      <c r="AD1340" s="86"/>
      <c r="AE1340" s="86"/>
      <c r="AF1340" s="86"/>
      <c r="AG1340" s="62"/>
      <c r="AH1340" s="89"/>
      <c r="AI1340" s="89"/>
      <c r="AJ1340" s="89"/>
      <c r="AK1340" s="62"/>
      <c r="AL1340" s="86"/>
      <c r="AM1340" s="91"/>
      <c r="AN1340" s="89"/>
      <c r="AO1340" s="89"/>
      <c r="AP1340" s="89"/>
      <c r="AQ1340" s="89"/>
      <c r="AR1340" s="91"/>
      <c r="AS1340" s="91"/>
      <c r="AT1340" s="94"/>
      <c r="AU1340" s="91"/>
      <c r="AV1340" s="91"/>
      <c r="AW1340" s="123"/>
      <c r="AX1340" s="62"/>
      <c r="AY1340" s="62"/>
      <c r="AZ1340" s="89"/>
      <c r="BA1340" s="89"/>
      <c r="BB1340" s="124"/>
      <c r="BC1340" s="62"/>
      <c r="BD1340" s="62"/>
      <c r="BE1340" s="61"/>
      <c r="BF1340" s="61"/>
      <c r="BG1340" s="46"/>
      <c r="BH1340" s="46"/>
      <c r="BI1340" s="46"/>
      <c r="BJ1340" s="46"/>
      <c r="BK1340" s="46"/>
      <c r="BL1340" s="46"/>
      <c r="CF1340" s="60"/>
      <c r="CI1340" s="91"/>
      <c r="CJ1340" s="47"/>
      <c r="CK1340" s="34"/>
      <c r="CL1340" s="63"/>
      <c r="DV1340" s="64"/>
    </row>
    <row r="1341" spans="2:126" s="135" customFormat="1">
      <c r="B1341" s="75"/>
      <c r="C1341" s="75"/>
      <c r="D1341" s="75"/>
      <c r="E1341" s="75"/>
      <c r="F1341" s="75"/>
      <c r="G1341" s="75"/>
      <c r="J1341" s="200"/>
      <c r="K1341" s="200"/>
      <c r="L1341" s="62"/>
      <c r="M1341" s="62"/>
      <c r="N1341" s="62"/>
      <c r="O1341" s="62"/>
      <c r="P1341" s="62"/>
      <c r="Q1341" s="62"/>
      <c r="R1341" s="62"/>
      <c r="S1341" s="62"/>
      <c r="T1341" s="62"/>
      <c r="U1341" s="209"/>
      <c r="V1341" s="209"/>
      <c r="W1341" s="209"/>
      <c r="X1341" s="209"/>
      <c r="Y1341" s="209"/>
      <c r="Z1341" s="209"/>
      <c r="AA1341" s="209"/>
      <c r="AB1341" s="86"/>
      <c r="AC1341" s="86"/>
      <c r="AD1341" s="86"/>
      <c r="AE1341" s="86"/>
      <c r="AF1341" s="86"/>
      <c r="AG1341" s="62"/>
      <c r="AH1341" s="89"/>
      <c r="AI1341" s="89"/>
      <c r="AJ1341" s="89"/>
      <c r="AK1341" s="62"/>
      <c r="AL1341" s="86"/>
      <c r="AM1341" s="91"/>
      <c r="AN1341" s="89"/>
      <c r="AO1341" s="89"/>
      <c r="AP1341" s="89"/>
      <c r="AQ1341" s="89"/>
      <c r="AR1341" s="91"/>
      <c r="AS1341" s="91"/>
      <c r="AT1341" s="94"/>
      <c r="AU1341" s="91"/>
      <c r="AV1341" s="91"/>
      <c r="AW1341" s="123"/>
      <c r="AX1341" s="62"/>
      <c r="AY1341" s="62"/>
      <c r="AZ1341" s="89"/>
      <c r="BA1341" s="89"/>
      <c r="BB1341" s="124"/>
      <c r="BC1341" s="62"/>
      <c r="BD1341" s="62"/>
      <c r="BE1341" s="61"/>
      <c r="BF1341" s="61"/>
      <c r="BG1341" s="46"/>
      <c r="BH1341" s="46"/>
      <c r="BI1341" s="46"/>
      <c r="BJ1341" s="46"/>
      <c r="BK1341" s="46"/>
      <c r="BL1341" s="46"/>
      <c r="CF1341" s="60"/>
      <c r="CI1341" s="91"/>
      <c r="CJ1341" s="47"/>
      <c r="CK1341" s="34"/>
      <c r="CL1341" s="63"/>
      <c r="DV1341" s="64"/>
    </row>
    <row r="1342" spans="2:126" s="135" customFormat="1">
      <c r="B1342" s="75"/>
      <c r="C1342" s="75"/>
      <c r="D1342" s="75"/>
      <c r="E1342" s="75"/>
      <c r="F1342" s="75"/>
      <c r="G1342" s="75"/>
      <c r="J1342" s="200"/>
      <c r="K1342" s="200"/>
      <c r="L1342" s="62"/>
      <c r="M1342" s="62"/>
      <c r="N1342" s="62"/>
      <c r="O1342" s="62"/>
      <c r="P1342" s="62"/>
      <c r="Q1342" s="62"/>
      <c r="R1342" s="62"/>
      <c r="S1342" s="62"/>
      <c r="T1342" s="62"/>
      <c r="U1342" s="209"/>
      <c r="V1342" s="209"/>
      <c r="W1342" s="209"/>
      <c r="X1342" s="209"/>
      <c r="Y1342" s="209"/>
      <c r="Z1342" s="209"/>
      <c r="AA1342" s="209"/>
      <c r="AB1342" s="86"/>
      <c r="AC1342" s="86"/>
      <c r="AD1342" s="86"/>
      <c r="AE1342" s="86"/>
      <c r="AF1342" s="86"/>
      <c r="AG1342" s="62"/>
      <c r="AH1342" s="89"/>
      <c r="AI1342" s="89"/>
      <c r="AJ1342" s="89"/>
      <c r="AK1342" s="62"/>
      <c r="AL1342" s="86"/>
      <c r="AM1342" s="91"/>
      <c r="AN1342" s="89"/>
      <c r="AO1342" s="89"/>
      <c r="AP1342" s="89"/>
      <c r="AQ1342" s="89"/>
      <c r="AR1342" s="91"/>
      <c r="AS1342" s="91"/>
      <c r="AT1342" s="94"/>
      <c r="AU1342" s="91"/>
      <c r="AV1342" s="91"/>
      <c r="AW1342" s="123"/>
      <c r="AX1342" s="62"/>
      <c r="AY1342" s="62"/>
      <c r="AZ1342" s="89"/>
      <c r="BA1342" s="89"/>
      <c r="BB1342" s="124"/>
      <c r="BC1342" s="62"/>
      <c r="BD1342" s="62"/>
      <c r="BE1342" s="61"/>
      <c r="BF1342" s="61"/>
      <c r="BG1342" s="46"/>
      <c r="BH1342" s="46"/>
      <c r="BI1342" s="46"/>
      <c r="BJ1342" s="46"/>
      <c r="BK1342" s="46"/>
      <c r="BL1342" s="46"/>
      <c r="CF1342" s="60"/>
      <c r="CI1342" s="91"/>
      <c r="CJ1342" s="47"/>
      <c r="CK1342" s="34"/>
      <c r="CL1342" s="63"/>
      <c r="DV1342" s="64"/>
    </row>
    <row r="1343" spans="2:126" s="135" customFormat="1">
      <c r="B1343" s="75"/>
      <c r="C1343" s="75"/>
      <c r="D1343" s="75"/>
      <c r="E1343" s="75"/>
      <c r="F1343" s="75"/>
      <c r="G1343" s="75"/>
      <c r="J1343" s="200"/>
      <c r="K1343" s="200"/>
      <c r="L1343" s="62"/>
      <c r="M1343" s="62"/>
      <c r="N1343" s="62"/>
      <c r="O1343" s="62"/>
      <c r="P1343" s="62"/>
      <c r="Q1343" s="62"/>
      <c r="R1343" s="62"/>
      <c r="S1343" s="62"/>
      <c r="T1343" s="62"/>
      <c r="U1343" s="209"/>
      <c r="V1343" s="209"/>
      <c r="W1343" s="209"/>
      <c r="X1343" s="209"/>
      <c r="Y1343" s="209"/>
      <c r="Z1343" s="209"/>
      <c r="AA1343" s="209"/>
      <c r="AB1343" s="86"/>
      <c r="AC1343" s="86"/>
      <c r="AD1343" s="86"/>
      <c r="AE1343" s="86"/>
      <c r="AF1343" s="86"/>
      <c r="AG1343" s="62"/>
      <c r="AH1343" s="89"/>
      <c r="AI1343" s="89"/>
      <c r="AJ1343" s="89"/>
      <c r="AK1343" s="62"/>
      <c r="AL1343" s="86"/>
      <c r="AM1343" s="91"/>
      <c r="AN1343" s="89"/>
      <c r="AO1343" s="89"/>
      <c r="AP1343" s="89"/>
      <c r="AQ1343" s="89"/>
      <c r="AR1343" s="91"/>
      <c r="AS1343" s="91"/>
      <c r="AT1343" s="94"/>
      <c r="AU1343" s="91"/>
      <c r="AV1343" s="91"/>
      <c r="AW1343" s="123"/>
      <c r="AX1343" s="62"/>
      <c r="AY1343" s="62"/>
      <c r="AZ1343" s="89"/>
      <c r="BA1343" s="89"/>
      <c r="BB1343" s="124"/>
      <c r="BC1343" s="62"/>
      <c r="BD1343" s="62"/>
      <c r="BE1343" s="61"/>
      <c r="BF1343" s="61"/>
      <c r="BG1343" s="46"/>
      <c r="BH1343" s="46"/>
      <c r="BI1343" s="46"/>
      <c r="BJ1343" s="46"/>
      <c r="BK1343" s="46"/>
      <c r="BL1343" s="46"/>
      <c r="CF1343" s="60"/>
      <c r="CI1343" s="91"/>
      <c r="CJ1343" s="47"/>
      <c r="CK1343" s="34"/>
      <c r="CL1343" s="63"/>
      <c r="DV1343" s="64"/>
    </row>
    <row r="1344" spans="2:126" s="135" customFormat="1">
      <c r="B1344" s="75"/>
      <c r="C1344" s="75"/>
      <c r="D1344" s="75"/>
      <c r="E1344" s="75"/>
      <c r="F1344" s="75"/>
      <c r="G1344" s="75"/>
      <c r="J1344" s="200"/>
      <c r="K1344" s="200"/>
      <c r="L1344" s="62"/>
      <c r="M1344" s="62"/>
      <c r="N1344" s="62"/>
      <c r="O1344" s="62"/>
      <c r="P1344" s="62"/>
      <c r="Q1344" s="62"/>
      <c r="R1344" s="62"/>
      <c r="S1344" s="62"/>
      <c r="T1344" s="62"/>
      <c r="U1344" s="209"/>
      <c r="V1344" s="209"/>
      <c r="W1344" s="209"/>
      <c r="X1344" s="209"/>
      <c r="Y1344" s="209"/>
      <c r="Z1344" s="209"/>
      <c r="AA1344" s="209"/>
      <c r="AB1344" s="86"/>
      <c r="AC1344" s="86"/>
      <c r="AD1344" s="86"/>
      <c r="AE1344" s="86"/>
      <c r="AF1344" s="86"/>
      <c r="AG1344" s="62"/>
      <c r="AH1344" s="89"/>
      <c r="AI1344" s="89"/>
      <c r="AJ1344" s="89"/>
      <c r="AK1344" s="62"/>
      <c r="AL1344" s="86"/>
      <c r="AM1344" s="91"/>
      <c r="AN1344" s="89"/>
      <c r="AO1344" s="89"/>
      <c r="AP1344" s="89"/>
      <c r="AQ1344" s="89"/>
      <c r="AR1344" s="91"/>
      <c r="AS1344" s="91"/>
      <c r="AT1344" s="94"/>
      <c r="AU1344" s="91"/>
      <c r="AV1344" s="91"/>
      <c r="AW1344" s="123"/>
      <c r="AX1344" s="62"/>
      <c r="AY1344" s="62"/>
      <c r="AZ1344" s="89"/>
      <c r="BA1344" s="89"/>
      <c r="BB1344" s="124"/>
      <c r="BC1344" s="62"/>
      <c r="BD1344" s="62"/>
      <c r="BE1344" s="61"/>
      <c r="BF1344" s="61"/>
      <c r="BG1344" s="46"/>
      <c r="BH1344" s="46"/>
      <c r="BI1344" s="46"/>
      <c r="BJ1344" s="46"/>
      <c r="BK1344" s="46"/>
      <c r="BL1344" s="46"/>
      <c r="CF1344" s="60"/>
      <c r="CI1344" s="91"/>
      <c r="CJ1344" s="47"/>
      <c r="CK1344" s="34"/>
      <c r="CL1344" s="63"/>
      <c r="DV1344" s="64"/>
    </row>
    <row r="1345" spans="2:126" s="135" customFormat="1">
      <c r="B1345" s="75"/>
      <c r="C1345" s="75"/>
      <c r="D1345" s="75"/>
      <c r="E1345" s="75"/>
      <c r="F1345" s="75"/>
      <c r="G1345" s="75"/>
      <c r="J1345" s="200"/>
      <c r="K1345" s="200"/>
      <c r="L1345" s="62"/>
      <c r="M1345" s="62"/>
      <c r="N1345" s="62"/>
      <c r="O1345" s="62"/>
      <c r="P1345" s="62"/>
      <c r="Q1345" s="62"/>
      <c r="R1345" s="62"/>
      <c r="S1345" s="62"/>
      <c r="T1345" s="62"/>
      <c r="U1345" s="209"/>
      <c r="V1345" s="209"/>
      <c r="W1345" s="209"/>
      <c r="X1345" s="209"/>
      <c r="Y1345" s="209"/>
      <c r="Z1345" s="209"/>
      <c r="AA1345" s="209"/>
      <c r="AB1345" s="86"/>
      <c r="AC1345" s="86"/>
      <c r="AD1345" s="86"/>
      <c r="AE1345" s="86"/>
      <c r="AF1345" s="86"/>
      <c r="AG1345" s="62"/>
      <c r="AH1345" s="89"/>
      <c r="AI1345" s="89"/>
      <c r="AJ1345" s="89"/>
      <c r="AK1345" s="62"/>
      <c r="AL1345" s="86"/>
      <c r="AM1345" s="91"/>
      <c r="AN1345" s="89"/>
      <c r="AO1345" s="89"/>
      <c r="AP1345" s="89"/>
      <c r="AQ1345" s="89"/>
      <c r="AR1345" s="91"/>
      <c r="AS1345" s="91"/>
      <c r="AT1345" s="94"/>
      <c r="AU1345" s="91"/>
      <c r="AV1345" s="91"/>
      <c r="AW1345" s="123"/>
      <c r="AX1345" s="62"/>
      <c r="AY1345" s="62"/>
      <c r="AZ1345" s="89"/>
      <c r="BA1345" s="89"/>
      <c r="BB1345" s="124"/>
      <c r="BC1345" s="62"/>
      <c r="BD1345" s="62"/>
      <c r="BE1345" s="61"/>
      <c r="BF1345" s="61"/>
      <c r="BG1345" s="46"/>
      <c r="BH1345" s="46"/>
      <c r="BI1345" s="46"/>
      <c r="BJ1345" s="46"/>
      <c r="BK1345" s="46"/>
      <c r="BL1345" s="46"/>
      <c r="CF1345" s="60"/>
      <c r="CI1345" s="91"/>
      <c r="CJ1345" s="47"/>
      <c r="CK1345" s="34"/>
      <c r="CL1345" s="63"/>
      <c r="DV1345" s="64"/>
    </row>
    <row r="1346" spans="2:126" s="135" customFormat="1">
      <c r="B1346" s="75"/>
      <c r="C1346" s="75"/>
      <c r="D1346" s="75"/>
      <c r="E1346" s="75"/>
      <c r="F1346" s="75"/>
      <c r="G1346" s="75"/>
      <c r="J1346" s="200"/>
      <c r="K1346" s="200"/>
      <c r="L1346" s="62"/>
      <c r="M1346" s="62"/>
      <c r="N1346" s="62"/>
      <c r="O1346" s="62"/>
      <c r="P1346" s="62"/>
      <c r="Q1346" s="62"/>
      <c r="R1346" s="62"/>
      <c r="S1346" s="62"/>
      <c r="T1346" s="62"/>
      <c r="U1346" s="209"/>
      <c r="V1346" s="209"/>
      <c r="W1346" s="209"/>
      <c r="X1346" s="209"/>
      <c r="Y1346" s="209"/>
      <c r="Z1346" s="209"/>
      <c r="AA1346" s="209"/>
      <c r="AB1346" s="86"/>
      <c r="AC1346" s="86"/>
      <c r="AD1346" s="86"/>
      <c r="AE1346" s="86"/>
      <c r="AF1346" s="86"/>
      <c r="AG1346" s="62"/>
      <c r="AH1346" s="89"/>
      <c r="AI1346" s="89"/>
      <c r="AJ1346" s="89"/>
      <c r="AK1346" s="62"/>
      <c r="AL1346" s="86"/>
      <c r="AM1346" s="91"/>
      <c r="AN1346" s="89"/>
      <c r="AO1346" s="89"/>
      <c r="AP1346" s="89"/>
      <c r="AQ1346" s="89"/>
      <c r="AR1346" s="91"/>
      <c r="AS1346" s="91"/>
      <c r="AT1346" s="94"/>
      <c r="AU1346" s="91"/>
      <c r="AV1346" s="91"/>
      <c r="AW1346" s="123"/>
      <c r="AX1346" s="62"/>
      <c r="AY1346" s="62"/>
      <c r="AZ1346" s="89"/>
      <c r="BA1346" s="89"/>
      <c r="BB1346" s="124"/>
      <c r="BC1346" s="62"/>
      <c r="BD1346" s="62"/>
      <c r="BE1346" s="61"/>
      <c r="BF1346" s="61"/>
      <c r="BG1346" s="46"/>
      <c r="BH1346" s="46"/>
      <c r="BI1346" s="46"/>
      <c r="BJ1346" s="46"/>
      <c r="BK1346" s="46"/>
      <c r="BL1346" s="46"/>
      <c r="CF1346" s="60"/>
      <c r="CI1346" s="91"/>
      <c r="CJ1346" s="47"/>
      <c r="CK1346" s="34"/>
      <c r="CL1346" s="63"/>
      <c r="DV1346" s="64"/>
    </row>
    <row r="1347" spans="2:126" s="135" customFormat="1">
      <c r="B1347" s="75"/>
      <c r="C1347" s="75"/>
      <c r="D1347" s="75"/>
      <c r="E1347" s="75"/>
      <c r="F1347" s="75"/>
      <c r="G1347" s="75"/>
      <c r="J1347" s="200"/>
      <c r="K1347" s="200"/>
      <c r="L1347" s="62"/>
      <c r="M1347" s="62"/>
      <c r="N1347" s="62"/>
      <c r="O1347" s="62"/>
      <c r="P1347" s="62"/>
      <c r="Q1347" s="62"/>
      <c r="R1347" s="62"/>
      <c r="S1347" s="62"/>
      <c r="T1347" s="62"/>
      <c r="U1347" s="209"/>
      <c r="V1347" s="209"/>
      <c r="W1347" s="209"/>
      <c r="X1347" s="209"/>
      <c r="Y1347" s="209"/>
      <c r="Z1347" s="209"/>
      <c r="AA1347" s="209"/>
      <c r="AB1347" s="86"/>
      <c r="AC1347" s="86"/>
      <c r="AD1347" s="86"/>
      <c r="AE1347" s="86"/>
      <c r="AF1347" s="86"/>
      <c r="AG1347" s="62"/>
      <c r="AH1347" s="89"/>
      <c r="AI1347" s="89"/>
      <c r="AJ1347" s="89"/>
      <c r="AK1347" s="62"/>
      <c r="AL1347" s="86"/>
      <c r="AM1347" s="91"/>
      <c r="AN1347" s="89"/>
      <c r="AO1347" s="89"/>
      <c r="AP1347" s="89"/>
      <c r="AQ1347" s="89"/>
      <c r="AR1347" s="91"/>
      <c r="AS1347" s="91"/>
      <c r="AT1347" s="94"/>
      <c r="AU1347" s="91"/>
      <c r="AV1347" s="91"/>
      <c r="AW1347" s="123"/>
      <c r="AX1347" s="62"/>
      <c r="AY1347" s="62"/>
      <c r="AZ1347" s="89"/>
      <c r="BA1347" s="89"/>
      <c r="BB1347" s="124"/>
      <c r="BC1347" s="62"/>
      <c r="BD1347" s="62"/>
      <c r="BE1347" s="61"/>
      <c r="BF1347" s="61"/>
      <c r="BG1347" s="46"/>
      <c r="BH1347" s="46"/>
      <c r="BI1347" s="46"/>
      <c r="BJ1347" s="46"/>
      <c r="BK1347" s="46"/>
      <c r="BL1347" s="46"/>
      <c r="CF1347" s="60"/>
      <c r="CI1347" s="91"/>
      <c r="CJ1347" s="47"/>
      <c r="CK1347" s="34"/>
      <c r="CL1347" s="63"/>
      <c r="DV1347" s="64"/>
    </row>
    <row r="1348" spans="2:126" s="135" customFormat="1">
      <c r="B1348" s="75"/>
      <c r="C1348" s="75"/>
      <c r="D1348" s="75"/>
      <c r="E1348" s="75"/>
      <c r="F1348" s="75"/>
      <c r="G1348" s="75"/>
      <c r="J1348" s="200"/>
      <c r="K1348" s="200"/>
      <c r="L1348" s="62"/>
      <c r="M1348" s="62"/>
      <c r="N1348" s="62"/>
      <c r="O1348" s="62"/>
      <c r="P1348" s="62"/>
      <c r="Q1348" s="62"/>
      <c r="R1348" s="62"/>
      <c r="S1348" s="62"/>
      <c r="T1348" s="62"/>
      <c r="U1348" s="209"/>
      <c r="V1348" s="209"/>
      <c r="W1348" s="209"/>
      <c r="X1348" s="209"/>
      <c r="Y1348" s="209"/>
      <c r="Z1348" s="209"/>
      <c r="AA1348" s="209"/>
      <c r="AB1348" s="86"/>
      <c r="AC1348" s="86"/>
      <c r="AD1348" s="86"/>
      <c r="AE1348" s="86"/>
      <c r="AF1348" s="86"/>
      <c r="AG1348" s="62"/>
      <c r="AH1348" s="89"/>
      <c r="AI1348" s="89"/>
      <c r="AJ1348" s="89"/>
      <c r="AK1348" s="62"/>
      <c r="AL1348" s="86"/>
      <c r="AM1348" s="91"/>
      <c r="AN1348" s="89"/>
      <c r="AO1348" s="89"/>
      <c r="AP1348" s="89"/>
      <c r="AQ1348" s="89"/>
      <c r="AR1348" s="91"/>
      <c r="AS1348" s="91"/>
      <c r="AT1348" s="94"/>
      <c r="AU1348" s="91"/>
      <c r="AV1348" s="91"/>
      <c r="AW1348" s="123"/>
      <c r="AX1348" s="62"/>
      <c r="AY1348" s="62"/>
      <c r="AZ1348" s="89"/>
      <c r="BA1348" s="89"/>
      <c r="BB1348" s="124"/>
      <c r="BC1348" s="62"/>
      <c r="BD1348" s="62"/>
      <c r="BE1348" s="61"/>
      <c r="BF1348" s="61"/>
      <c r="BG1348" s="46"/>
      <c r="BH1348" s="46"/>
      <c r="BI1348" s="46"/>
      <c r="BJ1348" s="46"/>
      <c r="BK1348" s="46"/>
      <c r="BL1348" s="46"/>
      <c r="CF1348" s="60"/>
      <c r="CI1348" s="91"/>
      <c r="CJ1348" s="47"/>
      <c r="CK1348" s="34"/>
      <c r="CL1348" s="63"/>
      <c r="DV1348" s="64"/>
    </row>
    <row r="1349" spans="2:126" s="135" customFormat="1">
      <c r="B1349" s="75"/>
      <c r="C1349" s="75"/>
      <c r="D1349" s="75"/>
      <c r="E1349" s="75"/>
      <c r="F1349" s="75"/>
      <c r="G1349" s="75"/>
      <c r="J1349" s="200"/>
      <c r="K1349" s="200"/>
      <c r="L1349" s="62"/>
      <c r="M1349" s="62"/>
      <c r="N1349" s="62"/>
      <c r="O1349" s="62"/>
      <c r="P1349" s="62"/>
      <c r="Q1349" s="62"/>
      <c r="R1349" s="62"/>
      <c r="S1349" s="62"/>
      <c r="T1349" s="62"/>
      <c r="U1349" s="209"/>
      <c r="V1349" s="209"/>
      <c r="W1349" s="209"/>
      <c r="X1349" s="209"/>
      <c r="Y1349" s="209"/>
      <c r="Z1349" s="209"/>
      <c r="AA1349" s="209"/>
      <c r="AB1349" s="86"/>
      <c r="AC1349" s="86"/>
      <c r="AD1349" s="86"/>
      <c r="AE1349" s="86"/>
      <c r="AF1349" s="86"/>
      <c r="AG1349" s="62"/>
      <c r="AH1349" s="89"/>
      <c r="AI1349" s="89"/>
      <c r="AJ1349" s="89"/>
      <c r="AK1349" s="62"/>
      <c r="AL1349" s="86"/>
      <c r="AM1349" s="91"/>
      <c r="AN1349" s="89"/>
      <c r="AO1349" s="89"/>
      <c r="AP1349" s="89"/>
      <c r="AQ1349" s="89"/>
      <c r="AR1349" s="91"/>
      <c r="AS1349" s="91"/>
      <c r="AT1349" s="94"/>
      <c r="AU1349" s="91"/>
      <c r="AV1349" s="91"/>
      <c r="AW1349" s="123"/>
      <c r="AX1349" s="62"/>
      <c r="AY1349" s="62"/>
      <c r="AZ1349" s="89"/>
      <c r="BA1349" s="89"/>
      <c r="BB1349" s="124"/>
      <c r="BC1349" s="62"/>
      <c r="BD1349" s="62"/>
      <c r="BE1349" s="61"/>
      <c r="BF1349" s="61"/>
      <c r="BG1349" s="46"/>
      <c r="BH1349" s="46"/>
      <c r="BI1349" s="46"/>
      <c r="BJ1349" s="46"/>
      <c r="BK1349" s="46"/>
      <c r="BL1349" s="46"/>
      <c r="CF1349" s="60"/>
      <c r="CI1349" s="91"/>
      <c r="CJ1349" s="47"/>
      <c r="CK1349" s="34"/>
      <c r="CL1349" s="63"/>
      <c r="DV1349" s="64"/>
    </row>
    <row r="1350" spans="2:126" s="135" customFormat="1">
      <c r="B1350" s="75"/>
      <c r="C1350" s="75"/>
      <c r="D1350" s="75"/>
      <c r="E1350" s="75"/>
      <c r="F1350" s="75"/>
      <c r="G1350" s="75"/>
      <c r="J1350" s="200"/>
      <c r="K1350" s="200"/>
      <c r="L1350" s="62"/>
      <c r="M1350" s="62"/>
      <c r="N1350" s="62"/>
      <c r="O1350" s="62"/>
      <c r="P1350" s="62"/>
      <c r="Q1350" s="62"/>
      <c r="R1350" s="62"/>
      <c r="S1350" s="62"/>
      <c r="T1350" s="62"/>
      <c r="U1350" s="209"/>
      <c r="V1350" s="209"/>
      <c r="W1350" s="209"/>
      <c r="X1350" s="209"/>
      <c r="Y1350" s="209"/>
      <c r="Z1350" s="209"/>
      <c r="AA1350" s="209"/>
      <c r="AB1350" s="86"/>
      <c r="AC1350" s="86"/>
      <c r="AD1350" s="86"/>
      <c r="AE1350" s="86"/>
      <c r="AF1350" s="86"/>
      <c r="AG1350" s="62"/>
      <c r="AH1350" s="89"/>
      <c r="AI1350" s="89"/>
      <c r="AJ1350" s="89"/>
      <c r="AK1350" s="62"/>
      <c r="AL1350" s="86"/>
      <c r="AM1350" s="91"/>
      <c r="AN1350" s="89"/>
      <c r="AO1350" s="89"/>
      <c r="AP1350" s="89"/>
      <c r="AQ1350" s="89"/>
      <c r="AR1350" s="91"/>
      <c r="AS1350" s="91"/>
      <c r="AT1350" s="94"/>
      <c r="AU1350" s="91"/>
      <c r="AV1350" s="91"/>
      <c r="AW1350" s="123"/>
      <c r="AX1350" s="62"/>
      <c r="AY1350" s="62"/>
      <c r="AZ1350" s="89"/>
      <c r="BA1350" s="89"/>
      <c r="BB1350" s="124"/>
      <c r="BC1350" s="62"/>
      <c r="BD1350" s="62"/>
      <c r="BE1350" s="61"/>
      <c r="BF1350" s="61"/>
      <c r="BG1350" s="46"/>
      <c r="BH1350" s="46"/>
      <c r="BI1350" s="46"/>
      <c r="BJ1350" s="46"/>
      <c r="BK1350" s="46"/>
      <c r="BL1350" s="46"/>
      <c r="CF1350" s="60"/>
      <c r="CI1350" s="91"/>
      <c r="CJ1350" s="47"/>
      <c r="CK1350" s="34"/>
      <c r="CL1350" s="63"/>
      <c r="DV1350" s="64"/>
    </row>
    <row r="1351" spans="2:126" s="135" customFormat="1">
      <c r="B1351" s="75"/>
      <c r="C1351" s="75"/>
      <c r="D1351" s="75"/>
      <c r="E1351" s="75"/>
      <c r="F1351" s="75"/>
      <c r="G1351" s="75"/>
      <c r="J1351" s="200"/>
      <c r="K1351" s="200"/>
      <c r="L1351" s="62"/>
      <c r="M1351" s="62"/>
      <c r="N1351" s="62"/>
      <c r="O1351" s="62"/>
      <c r="P1351" s="62"/>
      <c r="Q1351" s="62"/>
      <c r="R1351" s="62"/>
      <c r="S1351" s="62"/>
      <c r="T1351" s="62"/>
      <c r="U1351" s="209"/>
      <c r="V1351" s="209"/>
      <c r="W1351" s="209"/>
      <c r="X1351" s="209"/>
      <c r="Y1351" s="209"/>
      <c r="Z1351" s="209"/>
      <c r="AA1351" s="209"/>
      <c r="AB1351" s="86"/>
      <c r="AC1351" s="86"/>
      <c r="AD1351" s="86"/>
      <c r="AE1351" s="86"/>
      <c r="AF1351" s="86"/>
      <c r="AG1351" s="62"/>
      <c r="AH1351" s="89"/>
      <c r="AI1351" s="89"/>
      <c r="AJ1351" s="89"/>
      <c r="AK1351" s="62"/>
      <c r="AL1351" s="86"/>
      <c r="AM1351" s="91"/>
      <c r="AN1351" s="89"/>
      <c r="AO1351" s="89"/>
      <c r="AP1351" s="89"/>
      <c r="AQ1351" s="89"/>
      <c r="AR1351" s="91"/>
      <c r="AS1351" s="91"/>
      <c r="AT1351" s="94"/>
      <c r="AU1351" s="91"/>
      <c r="AV1351" s="91"/>
      <c r="AW1351" s="123"/>
      <c r="AX1351" s="62"/>
      <c r="AY1351" s="62"/>
      <c r="AZ1351" s="89"/>
      <c r="BA1351" s="89"/>
      <c r="BB1351" s="124"/>
      <c r="BC1351" s="62"/>
      <c r="BD1351" s="62"/>
      <c r="BE1351" s="61"/>
      <c r="BF1351" s="61"/>
      <c r="BG1351" s="46"/>
      <c r="BH1351" s="46"/>
      <c r="BI1351" s="46"/>
      <c r="BJ1351" s="46"/>
      <c r="BK1351" s="46"/>
      <c r="BL1351" s="46"/>
      <c r="CF1351" s="60"/>
      <c r="CI1351" s="91"/>
      <c r="CJ1351" s="47"/>
      <c r="CK1351" s="34"/>
      <c r="CL1351" s="63"/>
      <c r="DV1351" s="64"/>
    </row>
    <row r="1352" spans="2:126" s="135" customFormat="1">
      <c r="B1352" s="75"/>
      <c r="C1352" s="75"/>
      <c r="D1352" s="75"/>
      <c r="E1352" s="75"/>
      <c r="F1352" s="75"/>
      <c r="G1352" s="75"/>
      <c r="J1352" s="200"/>
      <c r="K1352" s="200"/>
      <c r="L1352" s="62"/>
      <c r="M1352" s="62"/>
      <c r="N1352" s="62"/>
      <c r="O1352" s="62"/>
      <c r="P1352" s="62"/>
      <c r="Q1352" s="62"/>
      <c r="R1352" s="62"/>
      <c r="S1352" s="62"/>
      <c r="T1352" s="62"/>
      <c r="U1352" s="209"/>
      <c r="V1352" s="209"/>
      <c r="W1352" s="209"/>
      <c r="X1352" s="209"/>
      <c r="Y1352" s="209"/>
      <c r="Z1352" s="209"/>
      <c r="AA1352" s="209"/>
      <c r="AB1352" s="86"/>
      <c r="AC1352" s="86"/>
      <c r="AD1352" s="86"/>
      <c r="AE1352" s="86"/>
      <c r="AF1352" s="86"/>
      <c r="AG1352" s="62"/>
      <c r="AH1352" s="89"/>
      <c r="AI1352" s="89"/>
      <c r="AJ1352" s="89"/>
      <c r="AK1352" s="62"/>
      <c r="AL1352" s="86"/>
      <c r="AM1352" s="91"/>
      <c r="AN1352" s="89"/>
      <c r="AO1352" s="89"/>
      <c r="AP1352" s="89"/>
      <c r="AQ1352" s="89"/>
      <c r="AR1352" s="91"/>
      <c r="AS1352" s="91"/>
      <c r="AT1352" s="94"/>
      <c r="AU1352" s="91"/>
      <c r="AV1352" s="91"/>
      <c r="AW1352" s="123"/>
      <c r="AX1352" s="62"/>
      <c r="AY1352" s="62"/>
      <c r="AZ1352" s="89"/>
      <c r="BA1352" s="89"/>
      <c r="BB1352" s="124"/>
      <c r="BC1352" s="62"/>
      <c r="BD1352" s="62"/>
      <c r="BE1352" s="61"/>
      <c r="BF1352" s="61"/>
      <c r="BG1352" s="46"/>
      <c r="BH1352" s="46"/>
      <c r="BI1352" s="46"/>
      <c r="BJ1352" s="46"/>
      <c r="BK1352" s="46"/>
      <c r="BL1352" s="46"/>
      <c r="CF1352" s="60"/>
      <c r="CI1352" s="91"/>
      <c r="CJ1352" s="47"/>
      <c r="CK1352" s="34"/>
      <c r="CL1352" s="63"/>
      <c r="DV1352" s="64"/>
    </row>
    <row r="1353" spans="2:126" s="135" customFormat="1">
      <c r="B1353" s="75"/>
      <c r="C1353" s="75"/>
      <c r="D1353" s="75"/>
      <c r="E1353" s="75"/>
      <c r="F1353" s="75"/>
      <c r="G1353" s="75"/>
      <c r="J1353" s="200"/>
      <c r="K1353" s="200"/>
      <c r="L1353" s="62"/>
      <c r="M1353" s="62"/>
      <c r="N1353" s="62"/>
      <c r="O1353" s="62"/>
      <c r="P1353" s="62"/>
      <c r="Q1353" s="62"/>
      <c r="R1353" s="62"/>
      <c r="S1353" s="62"/>
      <c r="T1353" s="62"/>
      <c r="U1353" s="209"/>
      <c r="V1353" s="209"/>
      <c r="W1353" s="209"/>
      <c r="X1353" s="209"/>
      <c r="Y1353" s="209"/>
      <c r="Z1353" s="209"/>
      <c r="AA1353" s="209"/>
      <c r="AB1353" s="86"/>
      <c r="AC1353" s="86"/>
      <c r="AD1353" s="86"/>
      <c r="AE1353" s="86"/>
      <c r="AF1353" s="86"/>
      <c r="AG1353" s="62"/>
      <c r="AH1353" s="89"/>
      <c r="AI1353" s="89"/>
      <c r="AJ1353" s="89"/>
      <c r="AK1353" s="62"/>
      <c r="AL1353" s="86"/>
      <c r="AM1353" s="91"/>
      <c r="AN1353" s="89"/>
      <c r="AO1353" s="89"/>
      <c r="AP1353" s="89"/>
      <c r="AQ1353" s="89"/>
      <c r="AR1353" s="91"/>
      <c r="AS1353" s="91"/>
      <c r="AT1353" s="94"/>
      <c r="AU1353" s="91"/>
      <c r="AV1353" s="91"/>
      <c r="AW1353" s="123"/>
      <c r="AX1353" s="62"/>
      <c r="AY1353" s="62"/>
      <c r="AZ1353" s="89"/>
      <c r="BA1353" s="89"/>
      <c r="BB1353" s="124"/>
      <c r="BC1353" s="62"/>
      <c r="BD1353" s="62"/>
      <c r="BE1353" s="61"/>
      <c r="BF1353" s="61"/>
      <c r="BG1353" s="46"/>
      <c r="BH1353" s="46"/>
      <c r="BI1353" s="46"/>
      <c r="BJ1353" s="46"/>
      <c r="BK1353" s="46"/>
      <c r="BL1353" s="46"/>
      <c r="CF1353" s="60"/>
      <c r="CI1353" s="91"/>
      <c r="CJ1353" s="47"/>
      <c r="CK1353" s="34"/>
      <c r="CL1353" s="63"/>
      <c r="DV1353" s="64"/>
    </row>
    <row r="1354" spans="2:126" s="135" customFormat="1">
      <c r="B1354" s="75"/>
      <c r="C1354" s="75"/>
      <c r="D1354" s="75"/>
      <c r="E1354" s="75"/>
      <c r="F1354" s="75"/>
      <c r="G1354" s="75"/>
      <c r="J1354" s="200"/>
      <c r="K1354" s="200"/>
      <c r="L1354" s="62"/>
      <c r="M1354" s="62"/>
      <c r="N1354" s="62"/>
      <c r="O1354" s="62"/>
      <c r="P1354" s="62"/>
      <c r="Q1354" s="62"/>
      <c r="R1354" s="62"/>
      <c r="S1354" s="62"/>
      <c r="T1354" s="62"/>
      <c r="U1354" s="209"/>
      <c r="V1354" s="209"/>
      <c r="W1354" s="209"/>
      <c r="X1354" s="209"/>
      <c r="Y1354" s="209"/>
      <c r="Z1354" s="209"/>
      <c r="AA1354" s="209"/>
      <c r="AB1354" s="86"/>
      <c r="AC1354" s="86"/>
      <c r="AD1354" s="86"/>
      <c r="AE1354" s="86"/>
      <c r="AF1354" s="86"/>
      <c r="AG1354" s="62"/>
      <c r="AH1354" s="89"/>
      <c r="AI1354" s="89"/>
      <c r="AJ1354" s="89"/>
      <c r="AK1354" s="62"/>
      <c r="AL1354" s="86"/>
      <c r="AM1354" s="91"/>
      <c r="AN1354" s="89"/>
      <c r="AO1354" s="89"/>
      <c r="AP1354" s="89"/>
      <c r="AQ1354" s="89"/>
      <c r="AR1354" s="91"/>
      <c r="AS1354" s="91"/>
      <c r="AT1354" s="94"/>
      <c r="AU1354" s="91"/>
      <c r="AV1354" s="91"/>
      <c r="AW1354" s="123"/>
      <c r="AX1354" s="62"/>
      <c r="AY1354" s="62"/>
      <c r="AZ1354" s="89"/>
      <c r="BA1354" s="89"/>
      <c r="BB1354" s="124"/>
      <c r="BC1354" s="62"/>
      <c r="BD1354" s="62"/>
      <c r="BE1354" s="61"/>
      <c r="BF1354" s="61"/>
      <c r="BG1354" s="46"/>
      <c r="BH1354" s="46"/>
      <c r="BI1354" s="46"/>
      <c r="BJ1354" s="46"/>
      <c r="BK1354" s="46"/>
      <c r="BL1354" s="46"/>
      <c r="CF1354" s="60"/>
      <c r="CI1354" s="91"/>
      <c r="CJ1354" s="47"/>
      <c r="CK1354" s="34"/>
      <c r="CL1354" s="63"/>
      <c r="DV1354" s="64"/>
    </row>
    <row r="1355" spans="2:126" s="135" customFormat="1">
      <c r="B1355" s="75"/>
      <c r="C1355" s="75"/>
      <c r="D1355" s="75"/>
      <c r="E1355" s="75"/>
      <c r="F1355" s="75"/>
      <c r="G1355" s="75"/>
      <c r="J1355" s="200"/>
      <c r="K1355" s="200"/>
      <c r="L1355" s="62"/>
      <c r="M1355" s="62"/>
      <c r="N1355" s="62"/>
      <c r="O1355" s="62"/>
      <c r="P1355" s="62"/>
      <c r="Q1355" s="62"/>
      <c r="R1355" s="62"/>
      <c r="S1355" s="62"/>
      <c r="T1355" s="62"/>
      <c r="U1355" s="209"/>
      <c r="V1355" s="209"/>
      <c r="W1355" s="209"/>
      <c r="X1355" s="209"/>
      <c r="Y1355" s="209"/>
      <c r="Z1355" s="209"/>
      <c r="AA1355" s="209"/>
      <c r="AB1355" s="86"/>
      <c r="AC1355" s="86"/>
      <c r="AD1355" s="86"/>
      <c r="AE1355" s="86"/>
      <c r="AF1355" s="86"/>
      <c r="AG1355" s="62"/>
      <c r="AH1355" s="89"/>
      <c r="AI1355" s="89"/>
      <c r="AJ1355" s="89"/>
      <c r="AK1355" s="62"/>
      <c r="AL1355" s="86"/>
      <c r="AM1355" s="91"/>
      <c r="AN1355" s="89"/>
      <c r="AO1355" s="89"/>
      <c r="AP1355" s="89"/>
      <c r="AQ1355" s="89"/>
      <c r="AR1355" s="91"/>
      <c r="AS1355" s="91"/>
      <c r="AT1355" s="94"/>
      <c r="AU1355" s="91"/>
      <c r="AV1355" s="91"/>
      <c r="AW1355" s="123"/>
      <c r="AX1355" s="62"/>
      <c r="AY1355" s="62"/>
      <c r="AZ1355" s="89"/>
      <c r="BA1355" s="89"/>
      <c r="BB1355" s="124"/>
      <c r="BC1355" s="62"/>
      <c r="BD1355" s="62"/>
      <c r="BE1355" s="61"/>
      <c r="BF1355" s="61"/>
      <c r="BG1355" s="46"/>
      <c r="BH1355" s="46"/>
      <c r="BI1355" s="46"/>
      <c r="BJ1355" s="46"/>
      <c r="BK1355" s="46"/>
      <c r="BL1355" s="46"/>
      <c r="CF1355" s="60"/>
      <c r="CI1355" s="91"/>
      <c r="CJ1355" s="47"/>
      <c r="CK1355" s="34"/>
      <c r="CL1355" s="63"/>
      <c r="DV1355" s="64"/>
    </row>
    <row r="1356" spans="2:126" s="135" customFormat="1">
      <c r="B1356" s="75"/>
      <c r="C1356" s="75"/>
      <c r="D1356" s="75"/>
      <c r="E1356" s="75"/>
      <c r="F1356" s="75"/>
      <c r="G1356" s="75"/>
      <c r="J1356" s="200"/>
      <c r="K1356" s="200"/>
      <c r="L1356" s="62"/>
      <c r="M1356" s="62"/>
      <c r="N1356" s="62"/>
      <c r="O1356" s="62"/>
      <c r="P1356" s="62"/>
      <c r="Q1356" s="62"/>
      <c r="R1356" s="62"/>
      <c r="S1356" s="62"/>
      <c r="T1356" s="62"/>
      <c r="U1356" s="209"/>
      <c r="V1356" s="209"/>
      <c r="W1356" s="209"/>
      <c r="X1356" s="209"/>
      <c r="Y1356" s="209"/>
      <c r="Z1356" s="209"/>
      <c r="AA1356" s="209"/>
      <c r="AB1356" s="86"/>
      <c r="AC1356" s="86"/>
      <c r="AD1356" s="86"/>
      <c r="AE1356" s="86"/>
      <c r="AF1356" s="86"/>
      <c r="AG1356" s="62"/>
      <c r="AH1356" s="89"/>
      <c r="AI1356" s="89"/>
      <c r="AJ1356" s="89"/>
      <c r="AK1356" s="62"/>
      <c r="AL1356" s="86"/>
      <c r="AM1356" s="91"/>
      <c r="AN1356" s="89"/>
      <c r="AO1356" s="89"/>
      <c r="AP1356" s="89"/>
      <c r="AQ1356" s="89"/>
      <c r="AR1356" s="91"/>
      <c r="AS1356" s="91"/>
      <c r="AT1356" s="94"/>
      <c r="AU1356" s="91"/>
      <c r="AV1356" s="91"/>
      <c r="AW1356" s="123"/>
      <c r="AX1356" s="62"/>
      <c r="AY1356" s="62"/>
      <c r="AZ1356" s="89"/>
      <c r="BA1356" s="89"/>
      <c r="BB1356" s="124"/>
      <c r="BC1356" s="62"/>
      <c r="BD1356" s="62"/>
      <c r="BE1356" s="61"/>
      <c r="BF1356" s="61"/>
      <c r="BG1356" s="46"/>
      <c r="BH1356" s="46"/>
      <c r="BI1356" s="46"/>
      <c r="BJ1356" s="46"/>
      <c r="BK1356" s="46"/>
      <c r="BL1356" s="46"/>
      <c r="CF1356" s="60"/>
      <c r="CI1356" s="91"/>
      <c r="CJ1356" s="47"/>
      <c r="CK1356" s="34"/>
      <c r="CL1356" s="63"/>
      <c r="DV1356" s="64"/>
    </row>
    <row r="1357" spans="2:126" s="135" customFormat="1">
      <c r="B1357" s="75"/>
      <c r="C1357" s="75"/>
      <c r="D1357" s="75"/>
      <c r="E1357" s="75"/>
      <c r="F1357" s="75"/>
      <c r="G1357" s="75"/>
      <c r="J1357" s="200"/>
      <c r="K1357" s="200"/>
      <c r="L1357" s="62"/>
      <c r="M1357" s="62"/>
      <c r="N1357" s="62"/>
      <c r="O1357" s="62"/>
      <c r="P1357" s="62"/>
      <c r="Q1357" s="62"/>
      <c r="R1357" s="62"/>
      <c r="S1357" s="62"/>
      <c r="T1357" s="62"/>
      <c r="U1357" s="209"/>
      <c r="V1357" s="209"/>
      <c r="W1357" s="209"/>
      <c r="X1357" s="209"/>
      <c r="Y1357" s="209"/>
      <c r="Z1357" s="209"/>
      <c r="AA1357" s="209"/>
      <c r="AB1357" s="86"/>
      <c r="AC1357" s="86"/>
      <c r="AD1357" s="86"/>
      <c r="AE1357" s="86"/>
      <c r="AF1357" s="86"/>
      <c r="AG1357" s="62"/>
      <c r="AH1357" s="89"/>
      <c r="AI1357" s="89"/>
      <c r="AJ1357" s="89"/>
      <c r="AK1357" s="62"/>
      <c r="AL1357" s="86"/>
      <c r="AM1357" s="91"/>
      <c r="AN1357" s="89"/>
      <c r="AO1357" s="89"/>
      <c r="AP1357" s="89"/>
      <c r="AQ1357" s="89"/>
      <c r="AR1357" s="91"/>
      <c r="AS1357" s="91"/>
      <c r="AT1357" s="94"/>
      <c r="AU1357" s="91"/>
      <c r="AV1357" s="91"/>
      <c r="AW1357" s="123"/>
      <c r="AX1357" s="62"/>
      <c r="AY1357" s="62"/>
      <c r="AZ1357" s="89"/>
      <c r="BA1357" s="89"/>
      <c r="BB1357" s="124"/>
      <c r="BC1357" s="62"/>
      <c r="BD1357" s="62"/>
      <c r="BE1357" s="61"/>
      <c r="BF1357" s="61"/>
      <c r="BG1357" s="46"/>
      <c r="BH1357" s="46"/>
      <c r="BI1357" s="46"/>
      <c r="BJ1357" s="46"/>
      <c r="BK1357" s="46"/>
      <c r="BL1357" s="46"/>
      <c r="CF1357" s="60"/>
      <c r="CI1357" s="91"/>
      <c r="CJ1357" s="47"/>
      <c r="CK1357" s="34"/>
      <c r="CL1357" s="63"/>
      <c r="DV1357" s="64"/>
    </row>
    <row r="1358" spans="2:126" s="135" customFormat="1">
      <c r="B1358" s="75"/>
      <c r="C1358" s="75"/>
      <c r="D1358" s="75"/>
      <c r="E1358" s="75"/>
      <c r="F1358" s="75"/>
      <c r="G1358" s="75"/>
      <c r="J1358" s="200"/>
      <c r="K1358" s="200"/>
      <c r="L1358" s="62"/>
      <c r="M1358" s="62"/>
      <c r="N1358" s="62"/>
      <c r="O1358" s="62"/>
      <c r="P1358" s="62"/>
      <c r="Q1358" s="62"/>
      <c r="R1358" s="62"/>
      <c r="S1358" s="62"/>
      <c r="T1358" s="62"/>
      <c r="U1358" s="209"/>
      <c r="V1358" s="209"/>
      <c r="W1358" s="209"/>
      <c r="X1358" s="209"/>
      <c r="Y1358" s="209"/>
      <c r="Z1358" s="209"/>
      <c r="AA1358" s="209"/>
      <c r="AB1358" s="86"/>
      <c r="AC1358" s="86"/>
      <c r="AD1358" s="86"/>
      <c r="AE1358" s="86"/>
      <c r="AF1358" s="86"/>
      <c r="AG1358" s="62"/>
      <c r="AH1358" s="89"/>
      <c r="AI1358" s="89"/>
      <c r="AJ1358" s="89"/>
      <c r="AK1358" s="62"/>
      <c r="AL1358" s="86"/>
      <c r="AM1358" s="91"/>
      <c r="AN1358" s="89"/>
      <c r="AO1358" s="89"/>
      <c r="AP1358" s="89"/>
      <c r="AQ1358" s="89"/>
      <c r="AR1358" s="91"/>
      <c r="AS1358" s="91"/>
      <c r="AT1358" s="94"/>
      <c r="AU1358" s="91"/>
      <c r="AV1358" s="91"/>
      <c r="AW1358" s="123"/>
      <c r="AX1358" s="62"/>
      <c r="AY1358" s="62"/>
      <c r="AZ1358" s="89"/>
      <c r="BA1358" s="89"/>
      <c r="BB1358" s="124"/>
      <c r="BC1358" s="62"/>
      <c r="BD1358" s="62"/>
      <c r="BE1358" s="61"/>
      <c r="BF1358" s="61"/>
      <c r="BG1358" s="46"/>
      <c r="BH1358" s="46"/>
      <c r="BI1358" s="46"/>
      <c r="BJ1358" s="46"/>
      <c r="BK1358" s="46"/>
      <c r="BL1358" s="46"/>
      <c r="CF1358" s="60"/>
      <c r="CI1358" s="91"/>
      <c r="CJ1358" s="47"/>
      <c r="CK1358" s="34"/>
      <c r="CL1358" s="63"/>
      <c r="DV1358" s="64"/>
    </row>
    <row r="1359" spans="2:126" s="135" customFormat="1">
      <c r="B1359" s="75"/>
      <c r="C1359" s="75"/>
      <c r="D1359" s="75"/>
      <c r="E1359" s="75"/>
      <c r="F1359" s="75"/>
      <c r="G1359" s="75"/>
      <c r="J1359" s="200"/>
      <c r="K1359" s="200"/>
      <c r="L1359" s="62"/>
      <c r="M1359" s="62"/>
      <c r="N1359" s="62"/>
      <c r="O1359" s="62"/>
      <c r="P1359" s="62"/>
      <c r="Q1359" s="62"/>
      <c r="R1359" s="62"/>
      <c r="S1359" s="62"/>
      <c r="T1359" s="62"/>
      <c r="U1359" s="209"/>
      <c r="V1359" s="209"/>
      <c r="W1359" s="209"/>
      <c r="X1359" s="209"/>
      <c r="Y1359" s="209"/>
      <c r="Z1359" s="209"/>
      <c r="AA1359" s="209"/>
      <c r="AB1359" s="86"/>
      <c r="AC1359" s="86"/>
      <c r="AD1359" s="86"/>
      <c r="AE1359" s="86"/>
      <c r="AF1359" s="86"/>
      <c r="AG1359" s="62"/>
      <c r="AH1359" s="89"/>
      <c r="AI1359" s="89"/>
      <c r="AJ1359" s="89"/>
      <c r="AK1359" s="62"/>
      <c r="AL1359" s="86"/>
      <c r="AM1359" s="91"/>
      <c r="AN1359" s="89"/>
      <c r="AO1359" s="89"/>
      <c r="AP1359" s="89"/>
      <c r="AQ1359" s="89"/>
      <c r="AR1359" s="91"/>
      <c r="AS1359" s="91"/>
      <c r="AT1359" s="94"/>
      <c r="AU1359" s="91"/>
      <c r="AV1359" s="91"/>
      <c r="AW1359" s="123"/>
      <c r="AX1359" s="62"/>
      <c r="AY1359" s="62"/>
      <c r="AZ1359" s="89"/>
      <c r="BA1359" s="89"/>
      <c r="BB1359" s="124"/>
      <c r="BC1359" s="62"/>
      <c r="BD1359" s="62"/>
      <c r="BE1359" s="61"/>
      <c r="BF1359" s="61"/>
      <c r="BG1359" s="46"/>
      <c r="BH1359" s="46"/>
      <c r="BI1359" s="46"/>
      <c r="BJ1359" s="46"/>
      <c r="BK1359" s="46"/>
      <c r="BL1359" s="46"/>
      <c r="CF1359" s="60"/>
      <c r="CI1359" s="91"/>
      <c r="CJ1359" s="47"/>
      <c r="CK1359" s="34"/>
      <c r="CL1359" s="63"/>
      <c r="DV1359" s="64"/>
    </row>
    <row r="1360" spans="2:126" s="135" customFormat="1">
      <c r="B1360" s="75"/>
      <c r="C1360" s="75"/>
      <c r="D1360" s="75"/>
      <c r="E1360" s="75"/>
      <c r="F1360" s="75"/>
      <c r="G1360" s="75"/>
      <c r="J1360" s="200"/>
      <c r="K1360" s="200"/>
      <c r="L1360" s="62"/>
      <c r="M1360" s="62"/>
      <c r="N1360" s="62"/>
      <c r="O1360" s="62"/>
      <c r="P1360" s="62"/>
      <c r="Q1360" s="62"/>
      <c r="R1360" s="62"/>
      <c r="S1360" s="62"/>
      <c r="T1360" s="62"/>
      <c r="U1360" s="209"/>
      <c r="V1360" s="209"/>
      <c r="W1360" s="209"/>
      <c r="X1360" s="209"/>
      <c r="Y1360" s="209"/>
      <c r="Z1360" s="209"/>
      <c r="AA1360" s="209"/>
      <c r="AB1360" s="86"/>
      <c r="AC1360" s="86"/>
      <c r="AD1360" s="86"/>
      <c r="AE1360" s="86"/>
      <c r="AF1360" s="86"/>
      <c r="AG1360" s="62"/>
      <c r="AH1360" s="89"/>
      <c r="AI1360" s="89"/>
      <c r="AJ1360" s="89"/>
      <c r="AK1360" s="62"/>
      <c r="AL1360" s="86"/>
      <c r="AM1360" s="91"/>
      <c r="AN1360" s="89"/>
      <c r="AO1360" s="89"/>
      <c r="AP1360" s="89"/>
      <c r="AQ1360" s="89"/>
      <c r="AR1360" s="91"/>
      <c r="AS1360" s="91"/>
      <c r="AT1360" s="94"/>
      <c r="AU1360" s="91"/>
      <c r="AV1360" s="91"/>
      <c r="AW1360" s="123"/>
      <c r="AX1360" s="62"/>
      <c r="AY1360" s="62"/>
      <c r="AZ1360" s="89"/>
      <c r="BA1360" s="89"/>
      <c r="BB1360" s="124"/>
      <c r="BC1360" s="62"/>
      <c r="BD1360" s="62"/>
      <c r="BE1360" s="61"/>
      <c r="BF1360" s="61"/>
      <c r="BG1360" s="46"/>
      <c r="BH1360" s="46"/>
      <c r="BI1360" s="46"/>
      <c r="BJ1360" s="46"/>
      <c r="BK1360" s="46"/>
      <c r="BL1360" s="46"/>
      <c r="CF1360" s="60"/>
      <c r="CI1360" s="91"/>
      <c r="CJ1360" s="47"/>
      <c r="CK1360" s="34"/>
      <c r="CL1360" s="63"/>
      <c r="DV1360" s="64"/>
    </row>
    <row r="1361" spans="2:126" s="135" customFormat="1">
      <c r="B1361" s="75"/>
      <c r="C1361" s="75"/>
      <c r="D1361" s="75"/>
      <c r="E1361" s="75"/>
      <c r="F1361" s="75"/>
      <c r="G1361" s="75"/>
      <c r="J1361" s="200"/>
      <c r="K1361" s="200"/>
      <c r="L1361" s="62"/>
      <c r="M1361" s="62"/>
      <c r="N1361" s="62"/>
      <c r="O1361" s="62"/>
      <c r="P1361" s="62"/>
      <c r="Q1361" s="62"/>
      <c r="R1361" s="62"/>
      <c r="S1361" s="62"/>
      <c r="T1361" s="62"/>
      <c r="U1361" s="209"/>
      <c r="V1361" s="209"/>
      <c r="W1361" s="209"/>
      <c r="X1361" s="209"/>
      <c r="Y1361" s="209"/>
      <c r="Z1361" s="209"/>
      <c r="AA1361" s="209"/>
      <c r="AB1361" s="86"/>
      <c r="AC1361" s="86"/>
      <c r="AD1361" s="86"/>
      <c r="AE1361" s="86"/>
      <c r="AF1361" s="86"/>
      <c r="AG1361" s="62"/>
      <c r="AH1361" s="89"/>
      <c r="AI1361" s="89"/>
      <c r="AJ1361" s="89"/>
      <c r="AK1361" s="62"/>
      <c r="AL1361" s="86"/>
      <c r="AM1361" s="91"/>
      <c r="AN1361" s="89"/>
      <c r="AO1361" s="89"/>
      <c r="AP1361" s="89"/>
      <c r="AQ1361" s="89"/>
      <c r="AR1361" s="91"/>
      <c r="AS1361" s="91"/>
      <c r="AT1361" s="94"/>
      <c r="AU1361" s="91"/>
      <c r="AV1361" s="91"/>
      <c r="AW1361" s="123"/>
      <c r="AX1361" s="62"/>
      <c r="AY1361" s="62"/>
      <c r="AZ1361" s="89"/>
      <c r="BA1361" s="89"/>
      <c r="BB1361" s="124"/>
      <c r="BC1361" s="62"/>
      <c r="BD1361" s="62"/>
      <c r="BE1361" s="61"/>
      <c r="BF1361" s="61"/>
      <c r="BG1361" s="46"/>
      <c r="BH1361" s="46"/>
      <c r="BI1361" s="46"/>
      <c r="BJ1361" s="46"/>
      <c r="BK1361" s="46"/>
      <c r="BL1361" s="46"/>
      <c r="CF1361" s="60"/>
      <c r="CI1361" s="91"/>
      <c r="CJ1361" s="47"/>
      <c r="CK1361" s="34"/>
      <c r="CL1361" s="63"/>
      <c r="DV1361" s="64"/>
    </row>
    <row r="1362" spans="2:126" s="135" customFormat="1">
      <c r="B1362" s="75"/>
      <c r="C1362" s="75"/>
      <c r="D1362" s="75"/>
      <c r="E1362" s="75"/>
      <c r="F1362" s="75"/>
      <c r="G1362" s="75"/>
      <c r="J1362" s="200"/>
      <c r="K1362" s="200"/>
      <c r="L1362" s="62"/>
      <c r="M1362" s="62"/>
      <c r="N1362" s="62"/>
      <c r="O1362" s="62"/>
      <c r="P1362" s="62"/>
      <c r="Q1362" s="62"/>
      <c r="R1362" s="62"/>
      <c r="S1362" s="62"/>
      <c r="T1362" s="62"/>
      <c r="U1362" s="209"/>
      <c r="V1362" s="209"/>
      <c r="W1362" s="209"/>
      <c r="X1362" s="209"/>
      <c r="Y1362" s="209"/>
      <c r="Z1362" s="209"/>
      <c r="AA1362" s="209"/>
      <c r="AB1362" s="86"/>
      <c r="AC1362" s="86"/>
      <c r="AD1362" s="86"/>
      <c r="AE1362" s="86"/>
      <c r="AF1362" s="86"/>
      <c r="AG1362" s="62"/>
      <c r="AH1362" s="89"/>
      <c r="AI1362" s="89"/>
      <c r="AJ1362" s="89"/>
      <c r="AK1362" s="62"/>
      <c r="AL1362" s="86"/>
      <c r="AM1362" s="91"/>
      <c r="AN1362" s="89"/>
      <c r="AO1362" s="89"/>
      <c r="AP1362" s="89"/>
      <c r="AQ1362" s="89"/>
      <c r="AR1362" s="91"/>
      <c r="AS1362" s="91"/>
      <c r="AT1362" s="94"/>
      <c r="AU1362" s="91"/>
      <c r="AV1362" s="91"/>
      <c r="AW1362" s="123"/>
      <c r="AX1362" s="62"/>
      <c r="AY1362" s="62"/>
      <c r="AZ1362" s="89"/>
      <c r="BA1362" s="89"/>
      <c r="BB1362" s="124"/>
      <c r="BC1362" s="62"/>
      <c r="BD1362" s="62"/>
      <c r="BE1362" s="61"/>
      <c r="BF1362" s="61"/>
      <c r="BG1362" s="46"/>
      <c r="BH1362" s="46"/>
      <c r="BI1362" s="46"/>
      <c r="BJ1362" s="46"/>
      <c r="BK1362" s="46"/>
      <c r="BL1362" s="46"/>
      <c r="CF1362" s="60"/>
      <c r="CI1362" s="91"/>
      <c r="CJ1362" s="47"/>
      <c r="CK1362" s="34"/>
      <c r="CL1362" s="63"/>
      <c r="DV1362" s="64"/>
    </row>
    <row r="1363" spans="2:126" s="135" customFormat="1">
      <c r="B1363" s="75"/>
      <c r="C1363" s="75"/>
      <c r="D1363" s="75"/>
      <c r="E1363" s="75"/>
      <c r="F1363" s="75"/>
      <c r="G1363" s="75"/>
      <c r="J1363" s="200"/>
      <c r="K1363" s="200"/>
      <c r="L1363" s="62"/>
      <c r="M1363" s="62"/>
      <c r="N1363" s="62"/>
      <c r="O1363" s="62"/>
      <c r="P1363" s="62"/>
      <c r="Q1363" s="62"/>
      <c r="R1363" s="62"/>
      <c r="S1363" s="62"/>
      <c r="T1363" s="62"/>
      <c r="U1363" s="209"/>
      <c r="V1363" s="209"/>
      <c r="W1363" s="209"/>
      <c r="X1363" s="209"/>
      <c r="Y1363" s="209"/>
      <c r="Z1363" s="209"/>
      <c r="AA1363" s="209"/>
      <c r="AB1363" s="86"/>
      <c r="AC1363" s="86"/>
      <c r="AD1363" s="86"/>
      <c r="AE1363" s="86"/>
      <c r="AF1363" s="86"/>
      <c r="AG1363" s="62"/>
      <c r="AH1363" s="89"/>
      <c r="AI1363" s="89"/>
      <c r="AJ1363" s="89"/>
      <c r="AK1363" s="62"/>
      <c r="AL1363" s="86"/>
      <c r="AM1363" s="91"/>
      <c r="AN1363" s="89"/>
      <c r="AO1363" s="89"/>
      <c r="AP1363" s="89"/>
      <c r="AQ1363" s="89"/>
      <c r="AR1363" s="91"/>
      <c r="AS1363" s="91"/>
      <c r="AT1363" s="94"/>
      <c r="AU1363" s="91"/>
      <c r="AV1363" s="91"/>
      <c r="AW1363" s="123"/>
      <c r="AX1363" s="62"/>
      <c r="AY1363" s="62"/>
      <c r="AZ1363" s="89"/>
      <c r="BA1363" s="89"/>
      <c r="BB1363" s="124"/>
      <c r="BC1363" s="62"/>
      <c r="BD1363" s="62"/>
      <c r="BE1363" s="61"/>
      <c r="BF1363" s="61"/>
      <c r="BG1363" s="46"/>
      <c r="BH1363" s="46"/>
      <c r="BI1363" s="46"/>
      <c r="BJ1363" s="46"/>
      <c r="BK1363" s="46"/>
      <c r="BL1363" s="46"/>
      <c r="CF1363" s="60"/>
      <c r="CI1363" s="91"/>
      <c r="CJ1363" s="47"/>
      <c r="CK1363" s="34"/>
      <c r="CL1363" s="63"/>
      <c r="DV1363" s="64"/>
    </row>
    <row r="1364" spans="2:126" s="135" customFormat="1">
      <c r="B1364" s="75"/>
      <c r="C1364" s="75"/>
      <c r="D1364" s="75"/>
      <c r="E1364" s="75"/>
      <c r="F1364" s="75"/>
      <c r="G1364" s="75"/>
      <c r="J1364" s="200"/>
      <c r="K1364" s="200"/>
      <c r="L1364" s="62"/>
      <c r="M1364" s="62"/>
      <c r="N1364" s="62"/>
      <c r="O1364" s="62"/>
      <c r="P1364" s="62"/>
      <c r="Q1364" s="62"/>
      <c r="R1364" s="62"/>
      <c r="S1364" s="62"/>
      <c r="T1364" s="62"/>
      <c r="U1364" s="209"/>
      <c r="V1364" s="209"/>
      <c r="W1364" s="209"/>
      <c r="X1364" s="209"/>
      <c r="Y1364" s="209"/>
      <c r="Z1364" s="209"/>
      <c r="AA1364" s="209"/>
      <c r="AB1364" s="86"/>
      <c r="AC1364" s="86"/>
      <c r="AD1364" s="86"/>
      <c r="AE1364" s="86"/>
      <c r="AF1364" s="86"/>
      <c r="AG1364" s="62"/>
      <c r="AH1364" s="89"/>
      <c r="AI1364" s="89"/>
      <c r="AJ1364" s="89"/>
      <c r="AK1364" s="62"/>
      <c r="AL1364" s="86"/>
      <c r="AM1364" s="91"/>
      <c r="AN1364" s="89"/>
      <c r="AO1364" s="89"/>
      <c r="AP1364" s="89"/>
      <c r="AQ1364" s="89"/>
      <c r="AR1364" s="91"/>
      <c r="AS1364" s="91"/>
      <c r="AT1364" s="94"/>
      <c r="AU1364" s="91"/>
      <c r="AV1364" s="91"/>
      <c r="AW1364" s="123"/>
      <c r="AX1364" s="62"/>
      <c r="AY1364" s="62"/>
      <c r="AZ1364" s="89"/>
      <c r="BA1364" s="89"/>
      <c r="BB1364" s="124"/>
      <c r="BC1364" s="62"/>
      <c r="BD1364" s="62"/>
      <c r="BE1364" s="61"/>
      <c r="BF1364" s="61"/>
      <c r="BG1364" s="46"/>
      <c r="BH1364" s="46"/>
      <c r="BI1364" s="46"/>
      <c r="BJ1364" s="46"/>
      <c r="BK1364" s="46"/>
      <c r="BL1364" s="46"/>
      <c r="CF1364" s="60"/>
      <c r="CI1364" s="91"/>
      <c r="CJ1364" s="47"/>
      <c r="CK1364" s="34"/>
      <c r="CL1364" s="63"/>
      <c r="DV1364" s="64"/>
    </row>
    <row r="1365" spans="2:126" s="135" customFormat="1">
      <c r="B1365" s="75"/>
      <c r="C1365" s="75"/>
      <c r="D1365" s="75"/>
      <c r="E1365" s="75"/>
      <c r="F1365" s="75"/>
      <c r="G1365" s="75"/>
      <c r="J1365" s="200"/>
      <c r="K1365" s="200"/>
      <c r="L1365" s="62"/>
      <c r="M1365" s="62"/>
      <c r="N1365" s="62"/>
      <c r="O1365" s="62"/>
      <c r="P1365" s="62"/>
      <c r="Q1365" s="62"/>
      <c r="R1365" s="62"/>
      <c r="S1365" s="62"/>
      <c r="T1365" s="62"/>
      <c r="U1365" s="209"/>
      <c r="V1365" s="209"/>
      <c r="W1365" s="209"/>
      <c r="X1365" s="209"/>
      <c r="Y1365" s="209"/>
      <c r="Z1365" s="209"/>
      <c r="AA1365" s="209"/>
      <c r="AB1365" s="86"/>
      <c r="AC1365" s="86"/>
      <c r="AD1365" s="86"/>
      <c r="AE1365" s="86"/>
      <c r="AF1365" s="86"/>
      <c r="AG1365" s="62"/>
      <c r="AH1365" s="89"/>
      <c r="AI1365" s="89"/>
      <c r="AJ1365" s="89"/>
      <c r="AK1365" s="62"/>
      <c r="AL1365" s="86"/>
      <c r="AM1365" s="91"/>
      <c r="AN1365" s="89"/>
      <c r="AO1365" s="89"/>
      <c r="AP1365" s="89"/>
      <c r="AQ1365" s="89"/>
      <c r="AR1365" s="91"/>
      <c r="AS1365" s="91"/>
      <c r="AT1365" s="94"/>
      <c r="AU1365" s="91"/>
      <c r="AV1365" s="91"/>
      <c r="AW1365" s="123"/>
      <c r="AX1365" s="62"/>
      <c r="AY1365" s="62"/>
      <c r="AZ1365" s="89"/>
      <c r="BA1365" s="89"/>
      <c r="BB1365" s="124"/>
      <c r="BC1365" s="62"/>
      <c r="BD1365" s="62"/>
      <c r="BE1365" s="61"/>
      <c r="BF1365" s="61"/>
      <c r="BG1365" s="46"/>
      <c r="BH1365" s="46"/>
      <c r="BI1365" s="46"/>
      <c r="BJ1365" s="46"/>
      <c r="BK1365" s="46"/>
      <c r="BL1365" s="46"/>
      <c r="CF1365" s="60"/>
      <c r="CI1365" s="91"/>
      <c r="CJ1365" s="47"/>
      <c r="CK1365" s="34"/>
      <c r="CL1365" s="63"/>
      <c r="DV1365" s="64"/>
    </row>
    <row r="1366" spans="2:126" s="135" customFormat="1">
      <c r="B1366" s="75"/>
      <c r="C1366" s="75"/>
      <c r="D1366" s="75"/>
      <c r="E1366" s="75"/>
      <c r="F1366" s="75"/>
      <c r="G1366" s="75"/>
      <c r="J1366" s="200"/>
      <c r="K1366" s="200"/>
      <c r="L1366" s="62"/>
      <c r="M1366" s="62"/>
      <c r="N1366" s="62"/>
      <c r="O1366" s="62"/>
      <c r="P1366" s="62"/>
      <c r="Q1366" s="62"/>
      <c r="R1366" s="62"/>
      <c r="S1366" s="62"/>
      <c r="T1366" s="62"/>
      <c r="U1366" s="209"/>
      <c r="V1366" s="209"/>
      <c r="W1366" s="209"/>
      <c r="X1366" s="209"/>
      <c r="Y1366" s="209"/>
      <c r="Z1366" s="209"/>
      <c r="AA1366" s="209"/>
      <c r="AB1366" s="86"/>
      <c r="AC1366" s="86"/>
      <c r="AD1366" s="86"/>
      <c r="AE1366" s="86"/>
      <c r="AF1366" s="86"/>
      <c r="AG1366" s="62"/>
      <c r="AH1366" s="89"/>
      <c r="AI1366" s="89"/>
      <c r="AJ1366" s="89"/>
      <c r="AK1366" s="62"/>
      <c r="AL1366" s="86"/>
      <c r="AM1366" s="91"/>
      <c r="AN1366" s="89"/>
      <c r="AO1366" s="89"/>
      <c r="AP1366" s="89"/>
      <c r="AQ1366" s="89"/>
      <c r="AR1366" s="91"/>
      <c r="AS1366" s="91"/>
      <c r="AT1366" s="94"/>
      <c r="AU1366" s="91"/>
      <c r="AV1366" s="91"/>
      <c r="AW1366" s="123"/>
      <c r="AX1366" s="62"/>
      <c r="AY1366" s="62"/>
      <c r="AZ1366" s="89"/>
      <c r="BA1366" s="89"/>
      <c r="BB1366" s="124"/>
      <c r="BC1366" s="62"/>
      <c r="BD1366" s="62"/>
      <c r="BE1366" s="61"/>
      <c r="BF1366" s="61"/>
      <c r="BG1366" s="46"/>
      <c r="BH1366" s="46"/>
      <c r="BI1366" s="46"/>
      <c r="BJ1366" s="46"/>
      <c r="BK1366" s="46"/>
      <c r="BL1366" s="46"/>
      <c r="CF1366" s="60"/>
      <c r="CI1366" s="91"/>
      <c r="CJ1366" s="47"/>
      <c r="CK1366" s="34"/>
      <c r="CL1366" s="63"/>
      <c r="DV1366" s="64"/>
    </row>
    <row r="1367" spans="2:126" s="135" customFormat="1">
      <c r="B1367" s="75"/>
      <c r="C1367" s="75"/>
      <c r="D1367" s="75"/>
      <c r="E1367" s="75"/>
      <c r="F1367" s="75"/>
      <c r="G1367" s="75"/>
      <c r="J1367" s="200"/>
      <c r="K1367" s="200"/>
      <c r="L1367" s="62"/>
      <c r="M1367" s="62"/>
      <c r="N1367" s="62"/>
      <c r="O1367" s="62"/>
      <c r="P1367" s="62"/>
      <c r="Q1367" s="62"/>
      <c r="R1367" s="62"/>
      <c r="S1367" s="62"/>
      <c r="T1367" s="62"/>
      <c r="U1367" s="209"/>
      <c r="V1367" s="209"/>
      <c r="W1367" s="209"/>
      <c r="X1367" s="209"/>
      <c r="Y1367" s="209"/>
      <c r="Z1367" s="209"/>
      <c r="AA1367" s="209"/>
      <c r="AB1367" s="86"/>
      <c r="AC1367" s="86"/>
      <c r="AD1367" s="86"/>
      <c r="AE1367" s="86"/>
      <c r="AF1367" s="86"/>
      <c r="AG1367" s="62"/>
      <c r="AH1367" s="89"/>
      <c r="AI1367" s="89"/>
      <c r="AJ1367" s="89"/>
      <c r="AK1367" s="62"/>
      <c r="AL1367" s="86"/>
      <c r="AM1367" s="91"/>
      <c r="AN1367" s="89"/>
      <c r="AO1367" s="89"/>
      <c r="AP1367" s="89"/>
      <c r="AQ1367" s="89"/>
      <c r="AR1367" s="91"/>
      <c r="AS1367" s="91"/>
      <c r="AT1367" s="94"/>
      <c r="AU1367" s="91"/>
      <c r="AV1367" s="91"/>
      <c r="AW1367" s="123"/>
      <c r="AX1367" s="62"/>
      <c r="AY1367" s="62"/>
      <c r="AZ1367" s="89"/>
      <c r="BA1367" s="89"/>
      <c r="BB1367" s="124"/>
      <c r="BC1367" s="62"/>
      <c r="BD1367" s="62"/>
      <c r="BE1367" s="61"/>
      <c r="BF1367" s="61"/>
      <c r="BG1367" s="46"/>
      <c r="BH1367" s="46"/>
      <c r="BI1367" s="46"/>
      <c r="BJ1367" s="46"/>
      <c r="BK1367" s="46"/>
      <c r="BL1367" s="46"/>
      <c r="CF1367" s="60"/>
      <c r="CI1367" s="91"/>
      <c r="CJ1367" s="47"/>
      <c r="CK1367" s="34"/>
      <c r="CL1367" s="63"/>
      <c r="DV1367" s="64"/>
    </row>
    <row r="1368" spans="2:126" s="135" customFormat="1">
      <c r="B1368" s="75"/>
      <c r="C1368" s="75"/>
      <c r="D1368" s="75"/>
      <c r="E1368" s="75"/>
      <c r="F1368" s="75"/>
      <c r="G1368" s="75"/>
      <c r="J1368" s="200"/>
      <c r="K1368" s="200"/>
      <c r="L1368" s="62"/>
      <c r="M1368" s="62"/>
      <c r="N1368" s="62"/>
      <c r="O1368" s="62"/>
      <c r="P1368" s="62"/>
      <c r="Q1368" s="62"/>
      <c r="R1368" s="62"/>
      <c r="S1368" s="62"/>
      <c r="T1368" s="62"/>
      <c r="U1368" s="209"/>
      <c r="V1368" s="209"/>
      <c r="W1368" s="209"/>
      <c r="X1368" s="209"/>
      <c r="Y1368" s="209"/>
      <c r="Z1368" s="209"/>
      <c r="AA1368" s="209"/>
      <c r="AB1368" s="86"/>
      <c r="AC1368" s="86"/>
      <c r="AD1368" s="86"/>
      <c r="AE1368" s="86"/>
      <c r="AF1368" s="86"/>
      <c r="AG1368" s="62"/>
      <c r="AH1368" s="89"/>
      <c r="AI1368" s="89"/>
      <c r="AJ1368" s="89"/>
      <c r="AK1368" s="62"/>
      <c r="AL1368" s="86"/>
      <c r="AM1368" s="91"/>
      <c r="AN1368" s="89"/>
      <c r="AO1368" s="89"/>
      <c r="AP1368" s="89"/>
      <c r="AQ1368" s="89"/>
      <c r="AR1368" s="91"/>
      <c r="AS1368" s="91"/>
      <c r="AT1368" s="94"/>
      <c r="AU1368" s="91"/>
      <c r="AV1368" s="91"/>
      <c r="AW1368" s="123"/>
      <c r="AX1368" s="62"/>
      <c r="AY1368" s="62"/>
      <c r="AZ1368" s="89"/>
      <c r="BA1368" s="89"/>
      <c r="BB1368" s="124"/>
      <c r="BC1368" s="62"/>
      <c r="BD1368" s="62"/>
      <c r="BE1368" s="61"/>
      <c r="BF1368" s="61"/>
      <c r="BG1368" s="46"/>
      <c r="BH1368" s="46"/>
      <c r="BI1368" s="46"/>
      <c r="BJ1368" s="46"/>
      <c r="BK1368" s="46"/>
      <c r="BL1368" s="46"/>
      <c r="CF1368" s="60"/>
      <c r="CI1368" s="91"/>
      <c r="CJ1368" s="47"/>
      <c r="CK1368" s="34"/>
      <c r="CL1368" s="63"/>
      <c r="DV1368" s="64"/>
    </row>
    <row r="1369" spans="2:126" s="135" customFormat="1">
      <c r="B1369" s="75"/>
      <c r="C1369" s="75"/>
      <c r="D1369" s="75"/>
      <c r="E1369" s="75"/>
      <c r="F1369" s="75"/>
      <c r="G1369" s="75"/>
      <c r="J1369" s="200"/>
      <c r="K1369" s="200"/>
      <c r="L1369" s="62"/>
      <c r="M1369" s="62"/>
      <c r="N1369" s="62"/>
      <c r="O1369" s="62"/>
      <c r="P1369" s="62"/>
      <c r="Q1369" s="62"/>
      <c r="R1369" s="62"/>
      <c r="S1369" s="62"/>
      <c r="T1369" s="62"/>
      <c r="U1369" s="209"/>
      <c r="V1369" s="209"/>
      <c r="W1369" s="209"/>
      <c r="X1369" s="209"/>
      <c r="Y1369" s="209"/>
      <c r="Z1369" s="209"/>
      <c r="AA1369" s="209"/>
      <c r="AB1369" s="86"/>
      <c r="AC1369" s="86"/>
      <c r="AD1369" s="86"/>
      <c r="AE1369" s="86"/>
      <c r="AF1369" s="86"/>
      <c r="AG1369" s="62"/>
      <c r="AH1369" s="89"/>
      <c r="AI1369" s="89"/>
      <c r="AJ1369" s="89"/>
      <c r="AK1369" s="62"/>
      <c r="AL1369" s="86"/>
      <c r="AM1369" s="91"/>
      <c r="AN1369" s="89"/>
      <c r="AO1369" s="89"/>
      <c r="AP1369" s="89"/>
      <c r="AQ1369" s="89"/>
      <c r="AR1369" s="91"/>
      <c r="AS1369" s="91"/>
      <c r="AT1369" s="94"/>
      <c r="AU1369" s="91"/>
      <c r="AV1369" s="91"/>
      <c r="AW1369" s="123"/>
      <c r="AX1369" s="62"/>
      <c r="AY1369" s="62"/>
      <c r="AZ1369" s="89"/>
      <c r="BA1369" s="89"/>
      <c r="BB1369" s="124"/>
      <c r="BC1369" s="62"/>
      <c r="BD1369" s="62"/>
      <c r="BE1369" s="61"/>
      <c r="BF1369" s="61"/>
      <c r="BG1369" s="46"/>
      <c r="BH1369" s="46"/>
      <c r="BI1369" s="46"/>
      <c r="BJ1369" s="46"/>
      <c r="BK1369" s="46"/>
      <c r="BL1369" s="46"/>
      <c r="CF1369" s="60"/>
      <c r="CI1369" s="91"/>
      <c r="CJ1369" s="47"/>
      <c r="CK1369" s="34"/>
      <c r="CL1369" s="63"/>
      <c r="DV1369" s="64"/>
    </row>
    <row r="1370" spans="2:126" s="135" customFormat="1">
      <c r="B1370" s="75"/>
      <c r="C1370" s="75"/>
      <c r="D1370" s="75"/>
      <c r="E1370" s="75"/>
      <c r="F1370" s="75"/>
      <c r="G1370" s="75"/>
      <c r="J1370" s="200"/>
      <c r="K1370" s="200"/>
      <c r="L1370" s="62"/>
      <c r="M1370" s="62"/>
      <c r="N1370" s="62"/>
      <c r="O1370" s="62"/>
      <c r="P1370" s="62"/>
      <c r="Q1370" s="62"/>
      <c r="R1370" s="62"/>
      <c r="S1370" s="62"/>
      <c r="T1370" s="62"/>
      <c r="U1370" s="209"/>
      <c r="V1370" s="209"/>
      <c r="W1370" s="209"/>
      <c r="X1370" s="209"/>
      <c r="Y1370" s="209"/>
      <c r="Z1370" s="209"/>
      <c r="AA1370" s="209"/>
      <c r="AB1370" s="86"/>
      <c r="AC1370" s="86"/>
      <c r="AD1370" s="86"/>
      <c r="AE1370" s="86"/>
      <c r="AF1370" s="86"/>
      <c r="AG1370" s="62"/>
      <c r="AH1370" s="89"/>
      <c r="AI1370" s="89"/>
      <c r="AJ1370" s="89"/>
      <c r="AK1370" s="62"/>
      <c r="AL1370" s="86"/>
      <c r="AM1370" s="91"/>
      <c r="AN1370" s="89"/>
      <c r="AO1370" s="89"/>
      <c r="AP1370" s="89"/>
      <c r="AQ1370" s="89"/>
      <c r="AR1370" s="91"/>
      <c r="AS1370" s="91"/>
      <c r="AT1370" s="94"/>
      <c r="AU1370" s="91"/>
      <c r="AV1370" s="91"/>
      <c r="AW1370" s="123"/>
      <c r="AX1370" s="62"/>
      <c r="AY1370" s="62"/>
      <c r="AZ1370" s="89"/>
      <c r="BA1370" s="89"/>
      <c r="BB1370" s="124"/>
      <c r="BC1370" s="62"/>
      <c r="BD1370" s="62"/>
      <c r="BE1370" s="61"/>
      <c r="BF1370" s="61"/>
      <c r="BG1370" s="46"/>
      <c r="BH1370" s="46"/>
      <c r="BI1370" s="46"/>
      <c r="BJ1370" s="46"/>
      <c r="BK1370" s="46"/>
      <c r="BL1370" s="46"/>
      <c r="CF1370" s="60"/>
      <c r="CI1370" s="91"/>
      <c r="CJ1370" s="47"/>
      <c r="CK1370" s="34"/>
      <c r="CL1370" s="63"/>
      <c r="DV1370" s="64"/>
    </row>
    <row r="1371" spans="2:126" s="135" customFormat="1">
      <c r="B1371" s="75"/>
      <c r="C1371" s="75"/>
      <c r="D1371" s="75"/>
      <c r="E1371" s="75"/>
      <c r="F1371" s="75"/>
      <c r="G1371" s="75"/>
      <c r="J1371" s="200"/>
      <c r="K1371" s="200"/>
      <c r="L1371" s="62"/>
      <c r="M1371" s="62"/>
      <c r="N1371" s="62"/>
      <c r="O1371" s="62"/>
      <c r="P1371" s="62"/>
      <c r="Q1371" s="62"/>
      <c r="R1371" s="62"/>
      <c r="S1371" s="62"/>
      <c r="T1371" s="62"/>
      <c r="U1371" s="209"/>
      <c r="V1371" s="209"/>
      <c r="W1371" s="209"/>
      <c r="X1371" s="209"/>
      <c r="Y1371" s="209"/>
      <c r="Z1371" s="209"/>
      <c r="AA1371" s="209"/>
      <c r="AB1371" s="86"/>
      <c r="AC1371" s="86"/>
      <c r="AD1371" s="86"/>
      <c r="AE1371" s="86"/>
      <c r="AF1371" s="86"/>
      <c r="AG1371" s="62"/>
      <c r="AH1371" s="89"/>
      <c r="AI1371" s="89"/>
      <c r="AJ1371" s="89"/>
      <c r="AK1371" s="62"/>
      <c r="AL1371" s="86"/>
      <c r="AM1371" s="91"/>
      <c r="AN1371" s="89"/>
      <c r="AO1371" s="89"/>
      <c r="AP1371" s="89"/>
      <c r="AQ1371" s="89"/>
      <c r="AR1371" s="91"/>
      <c r="AS1371" s="91"/>
      <c r="AT1371" s="94"/>
      <c r="AU1371" s="91"/>
      <c r="AV1371" s="91"/>
      <c r="AW1371" s="123"/>
      <c r="AX1371" s="62"/>
      <c r="AY1371" s="62"/>
      <c r="AZ1371" s="89"/>
      <c r="BA1371" s="89"/>
      <c r="BB1371" s="124"/>
      <c r="BC1371" s="62"/>
      <c r="BD1371" s="62"/>
      <c r="BE1371" s="61"/>
      <c r="BF1371" s="61"/>
      <c r="BG1371" s="46"/>
      <c r="BH1371" s="46"/>
      <c r="BI1371" s="46"/>
      <c r="BJ1371" s="46"/>
      <c r="BK1371" s="46"/>
      <c r="BL1371" s="46"/>
      <c r="CF1371" s="60"/>
      <c r="CI1371" s="91"/>
      <c r="CJ1371" s="47"/>
      <c r="CK1371" s="34"/>
      <c r="CL1371" s="63"/>
      <c r="DV1371" s="64"/>
    </row>
    <row r="1372" spans="2:126" s="135" customFormat="1">
      <c r="B1372" s="75"/>
      <c r="C1372" s="75"/>
      <c r="D1372" s="75"/>
      <c r="E1372" s="75"/>
      <c r="F1372" s="75"/>
      <c r="G1372" s="75"/>
      <c r="J1372" s="200"/>
      <c r="K1372" s="200"/>
      <c r="L1372" s="62"/>
      <c r="M1372" s="62"/>
      <c r="N1372" s="62"/>
      <c r="O1372" s="62"/>
      <c r="P1372" s="62"/>
      <c r="Q1372" s="62"/>
      <c r="R1372" s="62"/>
      <c r="S1372" s="62"/>
      <c r="T1372" s="62"/>
      <c r="U1372" s="209"/>
      <c r="V1372" s="209"/>
      <c r="W1372" s="209"/>
      <c r="X1372" s="209"/>
      <c r="Y1372" s="209"/>
      <c r="Z1372" s="209"/>
      <c r="AA1372" s="209"/>
      <c r="AB1372" s="86"/>
      <c r="AC1372" s="86"/>
      <c r="AD1372" s="86"/>
      <c r="AE1372" s="86"/>
      <c r="AF1372" s="86"/>
      <c r="AG1372" s="62"/>
      <c r="AH1372" s="89"/>
      <c r="AI1372" s="89"/>
      <c r="AJ1372" s="89"/>
      <c r="AK1372" s="62"/>
      <c r="AL1372" s="86"/>
      <c r="AM1372" s="91"/>
      <c r="AN1372" s="89"/>
      <c r="AO1372" s="89"/>
      <c r="AP1372" s="89"/>
      <c r="AQ1372" s="89"/>
      <c r="AR1372" s="91"/>
      <c r="AS1372" s="91"/>
      <c r="AT1372" s="94"/>
      <c r="AU1372" s="91"/>
      <c r="AV1372" s="91"/>
      <c r="AW1372" s="123"/>
      <c r="AX1372" s="62"/>
      <c r="AY1372" s="62"/>
      <c r="AZ1372" s="89"/>
      <c r="BA1372" s="89"/>
      <c r="BB1372" s="124"/>
      <c r="BC1372" s="62"/>
      <c r="BD1372" s="62"/>
      <c r="BE1372" s="61"/>
      <c r="BF1372" s="61"/>
      <c r="BG1372" s="46"/>
      <c r="BH1372" s="46"/>
      <c r="BI1372" s="46"/>
      <c r="BJ1372" s="46"/>
      <c r="BK1372" s="46"/>
      <c r="BL1372" s="46"/>
      <c r="CF1372" s="60"/>
      <c r="CI1372" s="91"/>
      <c r="CJ1372" s="47"/>
      <c r="CK1372" s="34"/>
      <c r="CL1372" s="63"/>
      <c r="DV1372" s="64"/>
    </row>
    <row r="1373" spans="2:126" s="135" customFormat="1">
      <c r="B1373" s="75"/>
      <c r="C1373" s="75"/>
      <c r="D1373" s="75"/>
      <c r="E1373" s="75"/>
      <c r="F1373" s="75"/>
      <c r="G1373" s="75"/>
      <c r="J1373" s="200"/>
      <c r="K1373" s="200"/>
      <c r="L1373" s="62"/>
      <c r="M1373" s="62"/>
      <c r="N1373" s="62"/>
      <c r="O1373" s="62"/>
      <c r="P1373" s="62"/>
      <c r="Q1373" s="62"/>
      <c r="R1373" s="62"/>
      <c r="S1373" s="62"/>
      <c r="T1373" s="62"/>
      <c r="U1373" s="209"/>
      <c r="V1373" s="209"/>
      <c r="W1373" s="209"/>
      <c r="X1373" s="209"/>
      <c r="Y1373" s="209"/>
      <c r="Z1373" s="209"/>
      <c r="AA1373" s="209"/>
      <c r="AB1373" s="86"/>
      <c r="AC1373" s="86"/>
      <c r="AD1373" s="86"/>
      <c r="AE1373" s="86"/>
      <c r="AF1373" s="86"/>
      <c r="AG1373" s="62"/>
      <c r="AH1373" s="89"/>
      <c r="AI1373" s="89"/>
      <c r="AJ1373" s="89"/>
      <c r="AK1373" s="62"/>
      <c r="AL1373" s="86"/>
      <c r="AM1373" s="91"/>
      <c r="AN1373" s="89"/>
      <c r="AO1373" s="89"/>
      <c r="AP1373" s="89"/>
      <c r="AQ1373" s="89"/>
      <c r="AR1373" s="91"/>
      <c r="AS1373" s="91"/>
      <c r="AT1373" s="94"/>
      <c r="AU1373" s="91"/>
      <c r="AV1373" s="91"/>
      <c r="AW1373" s="123"/>
      <c r="AX1373" s="62"/>
      <c r="AY1373" s="62"/>
      <c r="AZ1373" s="89"/>
      <c r="BA1373" s="89"/>
      <c r="BB1373" s="124"/>
      <c r="BC1373" s="62"/>
      <c r="BD1373" s="62"/>
      <c r="BE1373" s="61"/>
      <c r="BF1373" s="61"/>
      <c r="BG1373" s="46"/>
      <c r="BH1373" s="46"/>
      <c r="BI1373" s="46"/>
      <c r="BJ1373" s="46"/>
      <c r="BK1373" s="46"/>
      <c r="BL1373" s="46"/>
      <c r="CF1373" s="60"/>
      <c r="CI1373" s="91"/>
      <c r="CJ1373" s="47"/>
      <c r="CK1373" s="34"/>
      <c r="CL1373" s="63"/>
      <c r="DV1373" s="64"/>
    </row>
    <row r="1374" spans="2:126" s="135" customFormat="1">
      <c r="B1374" s="75"/>
      <c r="C1374" s="75"/>
      <c r="D1374" s="75"/>
      <c r="E1374" s="75"/>
      <c r="F1374" s="75"/>
      <c r="G1374" s="75"/>
      <c r="J1374" s="200"/>
      <c r="K1374" s="200"/>
      <c r="L1374" s="62"/>
      <c r="M1374" s="62"/>
      <c r="N1374" s="62"/>
      <c r="O1374" s="62"/>
      <c r="P1374" s="62"/>
      <c r="Q1374" s="62"/>
      <c r="R1374" s="62"/>
      <c r="S1374" s="62"/>
      <c r="T1374" s="62"/>
      <c r="U1374" s="209"/>
      <c r="V1374" s="209"/>
      <c r="W1374" s="209"/>
      <c r="X1374" s="209"/>
      <c r="Y1374" s="209"/>
      <c r="Z1374" s="209"/>
      <c r="AA1374" s="209"/>
      <c r="AB1374" s="86"/>
      <c r="AC1374" s="86"/>
      <c r="AD1374" s="86"/>
      <c r="AE1374" s="86"/>
      <c r="AF1374" s="86"/>
      <c r="AG1374" s="62"/>
      <c r="AH1374" s="89"/>
      <c r="AI1374" s="89"/>
      <c r="AJ1374" s="89"/>
      <c r="AK1374" s="62"/>
      <c r="AL1374" s="86"/>
      <c r="AM1374" s="91"/>
      <c r="AN1374" s="89"/>
      <c r="AO1374" s="89"/>
      <c r="AP1374" s="89"/>
      <c r="AQ1374" s="89"/>
      <c r="AR1374" s="91"/>
      <c r="AS1374" s="91"/>
      <c r="AT1374" s="94"/>
      <c r="AU1374" s="91"/>
      <c r="AV1374" s="91"/>
      <c r="AW1374" s="123"/>
      <c r="AX1374" s="62"/>
      <c r="AY1374" s="62"/>
      <c r="AZ1374" s="89"/>
      <c r="BA1374" s="89"/>
      <c r="BB1374" s="124"/>
      <c r="BC1374" s="62"/>
      <c r="BD1374" s="62"/>
      <c r="BE1374" s="61"/>
      <c r="BF1374" s="61"/>
      <c r="BG1374" s="46"/>
      <c r="BH1374" s="46"/>
      <c r="BI1374" s="46"/>
      <c r="BJ1374" s="46"/>
      <c r="BK1374" s="46"/>
      <c r="BL1374" s="46"/>
      <c r="CF1374" s="60"/>
      <c r="CI1374" s="91"/>
      <c r="CJ1374" s="47"/>
      <c r="CK1374" s="34"/>
      <c r="CL1374" s="63"/>
      <c r="DV1374" s="64"/>
    </row>
    <row r="1375" spans="2:126" s="135" customFormat="1">
      <c r="B1375" s="75"/>
      <c r="C1375" s="75"/>
      <c r="D1375" s="75"/>
      <c r="E1375" s="75"/>
      <c r="F1375" s="75"/>
      <c r="G1375" s="75"/>
      <c r="J1375" s="200"/>
      <c r="K1375" s="200"/>
      <c r="L1375" s="62"/>
      <c r="M1375" s="62"/>
      <c r="N1375" s="62"/>
      <c r="O1375" s="62"/>
      <c r="P1375" s="62"/>
      <c r="Q1375" s="62"/>
      <c r="R1375" s="62"/>
      <c r="S1375" s="62"/>
      <c r="T1375" s="62"/>
      <c r="U1375" s="209"/>
      <c r="V1375" s="209"/>
      <c r="W1375" s="209"/>
      <c r="X1375" s="209"/>
      <c r="Y1375" s="209"/>
      <c r="Z1375" s="209"/>
      <c r="AA1375" s="209"/>
      <c r="AB1375" s="86"/>
      <c r="AC1375" s="86"/>
      <c r="AD1375" s="86"/>
      <c r="AE1375" s="86"/>
      <c r="AF1375" s="86"/>
      <c r="AG1375" s="62"/>
      <c r="AH1375" s="89"/>
      <c r="AI1375" s="89"/>
      <c r="AJ1375" s="89"/>
      <c r="AK1375" s="62"/>
      <c r="AL1375" s="86"/>
      <c r="AM1375" s="91"/>
      <c r="AN1375" s="89"/>
      <c r="AO1375" s="89"/>
      <c r="AP1375" s="89"/>
      <c r="AQ1375" s="89"/>
      <c r="AR1375" s="91"/>
      <c r="AS1375" s="91"/>
      <c r="AT1375" s="94"/>
      <c r="AU1375" s="91"/>
      <c r="AV1375" s="91"/>
      <c r="AW1375" s="123"/>
      <c r="AX1375" s="62"/>
      <c r="AY1375" s="62"/>
      <c r="AZ1375" s="89"/>
      <c r="BA1375" s="89"/>
      <c r="BB1375" s="124"/>
      <c r="BC1375" s="62"/>
      <c r="BD1375" s="62"/>
      <c r="BE1375" s="61"/>
      <c r="BF1375" s="61"/>
      <c r="BG1375" s="46"/>
      <c r="BH1375" s="46"/>
      <c r="BI1375" s="46"/>
      <c r="BJ1375" s="46"/>
      <c r="BK1375" s="46"/>
      <c r="BL1375" s="46"/>
      <c r="CF1375" s="60"/>
      <c r="CI1375" s="91"/>
      <c r="CJ1375" s="47"/>
      <c r="CK1375" s="34"/>
      <c r="CL1375" s="63"/>
      <c r="DV1375" s="64"/>
    </row>
    <row r="1376" spans="2:126" s="135" customFormat="1">
      <c r="B1376" s="75"/>
      <c r="C1376" s="75"/>
      <c r="D1376" s="75"/>
      <c r="E1376" s="75"/>
      <c r="F1376" s="75"/>
      <c r="G1376" s="75"/>
      <c r="J1376" s="200"/>
      <c r="K1376" s="200"/>
      <c r="L1376" s="62"/>
      <c r="M1376" s="62"/>
      <c r="N1376" s="62"/>
      <c r="O1376" s="62"/>
      <c r="P1376" s="62"/>
      <c r="Q1376" s="62"/>
      <c r="R1376" s="62"/>
      <c r="S1376" s="62"/>
      <c r="T1376" s="62"/>
      <c r="U1376" s="209"/>
      <c r="V1376" s="209"/>
      <c r="W1376" s="209"/>
      <c r="X1376" s="209"/>
      <c r="Y1376" s="209"/>
      <c r="Z1376" s="209"/>
      <c r="AA1376" s="209"/>
      <c r="AB1376" s="86"/>
      <c r="AC1376" s="86"/>
      <c r="AD1376" s="86"/>
      <c r="AE1376" s="86"/>
      <c r="AF1376" s="86"/>
      <c r="AG1376" s="62"/>
      <c r="AH1376" s="89"/>
      <c r="AI1376" s="89"/>
      <c r="AJ1376" s="89"/>
      <c r="AK1376" s="62"/>
      <c r="AL1376" s="86"/>
      <c r="AM1376" s="91"/>
      <c r="AN1376" s="89"/>
      <c r="AO1376" s="89"/>
      <c r="AP1376" s="89"/>
      <c r="AQ1376" s="89"/>
      <c r="AR1376" s="91"/>
      <c r="AS1376" s="91"/>
      <c r="AT1376" s="94"/>
      <c r="AU1376" s="91"/>
      <c r="AV1376" s="91"/>
      <c r="AW1376" s="123"/>
      <c r="AX1376" s="62"/>
      <c r="AY1376" s="62"/>
      <c r="AZ1376" s="89"/>
      <c r="BA1376" s="89"/>
      <c r="BB1376" s="124"/>
      <c r="BC1376" s="62"/>
      <c r="BD1376" s="62"/>
      <c r="BE1376" s="61"/>
      <c r="BF1376" s="61"/>
      <c r="BG1376" s="46"/>
      <c r="BH1376" s="46"/>
      <c r="BI1376" s="46"/>
      <c r="BJ1376" s="46"/>
      <c r="BK1376" s="46"/>
      <c r="BL1376" s="46"/>
      <c r="CF1376" s="60"/>
      <c r="CI1376" s="91"/>
      <c r="CJ1376" s="47"/>
      <c r="CK1376" s="34"/>
      <c r="CL1376" s="63"/>
      <c r="DV1376" s="64"/>
    </row>
    <row r="1377" spans="2:126" s="135" customFormat="1">
      <c r="B1377" s="75"/>
      <c r="C1377" s="75"/>
      <c r="D1377" s="75"/>
      <c r="E1377" s="75"/>
      <c r="F1377" s="75"/>
      <c r="G1377" s="75"/>
      <c r="J1377" s="200"/>
      <c r="K1377" s="200"/>
      <c r="L1377" s="62"/>
      <c r="M1377" s="62"/>
      <c r="N1377" s="62"/>
      <c r="O1377" s="62"/>
      <c r="P1377" s="62"/>
      <c r="Q1377" s="62"/>
      <c r="R1377" s="62"/>
      <c r="S1377" s="62"/>
      <c r="T1377" s="62"/>
      <c r="U1377" s="209"/>
      <c r="V1377" s="209"/>
      <c r="W1377" s="209"/>
      <c r="X1377" s="209"/>
      <c r="Y1377" s="209"/>
      <c r="Z1377" s="209"/>
      <c r="AA1377" s="209"/>
      <c r="AB1377" s="86"/>
      <c r="AC1377" s="86"/>
      <c r="AD1377" s="86"/>
      <c r="AE1377" s="86"/>
      <c r="AF1377" s="86"/>
      <c r="AG1377" s="62"/>
      <c r="AH1377" s="89"/>
      <c r="AI1377" s="89"/>
      <c r="AJ1377" s="89"/>
      <c r="AK1377" s="62"/>
      <c r="AL1377" s="86"/>
      <c r="AM1377" s="91"/>
      <c r="AN1377" s="89"/>
      <c r="AO1377" s="89"/>
      <c r="AP1377" s="89"/>
      <c r="AQ1377" s="89"/>
      <c r="AR1377" s="91"/>
      <c r="AS1377" s="91"/>
      <c r="AT1377" s="94"/>
      <c r="AU1377" s="91"/>
      <c r="AV1377" s="91"/>
      <c r="AW1377" s="123"/>
      <c r="AX1377" s="62"/>
      <c r="AY1377" s="62"/>
      <c r="AZ1377" s="89"/>
      <c r="BA1377" s="89"/>
      <c r="BB1377" s="124"/>
      <c r="BC1377" s="62"/>
      <c r="BD1377" s="62"/>
      <c r="BE1377" s="61"/>
      <c r="BF1377" s="61"/>
      <c r="BG1377" s="46"/>
      <c r="BH1377" s="46"/>
      <c r="BI1377" s="46"/>
      <c r="BJ1377" s="46"/>
      <c r="BK1377" s="46"/>
      <c r="BL1377" s="46"/>
      <c r="CF1377" s="60"/>
      <c r="CI1377" s="91"/>
      <c r="CJ1377" s="47"/>
      <c r="CK1377" s="34"/>
      <c r="CL1377" s="63"/>
      <c r="DV1377" s="64"/>
    </row>
    <row r="1378" spans="2:126" s="135" customFormat="1">
      <c r="B1378" s="75"/>
      <c r="C1378" s="75"/>
      <c r="D1378" s="75"/>
      <c r="E1378" s="75"/>
      <c r="F1378" s="75"/>
      <c r="G1378" s="75"/>
      <c r="J1378" s="200"/>
      <c r="K1378" s="200"/>
      <c r="L1378" s="62"/>
      <c r="M1378" s="62"/>
      <c r="N1378" s="62"/>
      <c r="O1378" s="62"/>
      <c r="P1378" s="62"/>
      <c r="Q1378" s="62"/>
      <c r="R1378" s="62"/>
      <c r="S1378" s="62"/>
      <c r="T1378" s="62"/>
      <c r="U1378" s="209"/>
      <c r="V1378" s="209"/>
      <c r="W1378" s="209"/>
      <c r="X1378" s="209"/>
      <c r="Y1378" s="209"/>
      <c r="Z1378" s="209"/>
      <c r="AA1378" s="209"/>
      <c r="AB1378" s="86"/>
      <c r="AC1378" s="86"/>
      <c r="AD1378" s="86"/>
      <c r="AE1378" s="86"/>
      <c r="AF1378" s="86"/>
      <c r="AG1378" s="62"/>
      <c r="AH1378" s="89"/>
      <c r="AI1378" s="89"/>
      <c r="AJ1378" s="89"/>
      <c r="AK1378" s="62"/>
      <c r="AL1378" s="86"/>
      <c r="AM1378" s="91"/>
      <c r="AN1378" s="89"/>
      <c r="AO1378" s="89"/>
      <c r="AP1378" s="89"/>
      <c r="AQ1378" s="89"/>
      <c r="AR1378" s="91"/>
      <c r="AS1378" s="91"/>
      <c r="AT1378" s="94"/>
      <c r="AU1378" s="91"/>
      <c r="AV1378" s="91"/>
      <c r="AW1378" s="123"/>
      <c r="AX1378" s="62"/>
      <c r="AY1378" s="62"/>
      <c r="AZ1378" s="89"/>
      <c r="BA1378" s="89"/>
      <c r="BB1378" s="124"/>
      <c r="BC1378" s="62"/>
      <c r="BD1378" s="62"/>
      <c r="BE1378" s="61"/>
      <c r="BF1378" s="61"/>
      <c r="BG1378" s="46"/>
      <c r="BH1378" s="46"/>
      <c r="BI1378" s="46"/>
      <c r="BJ1378" s="46"/>
      <c r="BK1378" s="46"/>
      <c r="BL1378" s="46"/>
      <c r="CF1378" s="60"/>
      <c r="CI1378" s="91"/>
      <c r="CJ1378" s="47"/>
      <c r="CK1378" s="34"/>
      <c r="CL1378" s="63"/>
      <c r="DV1378" s="64"/>
    </row>
    <row r="1379" spans="2:126" s="135" customFormat="1">
      <c r="B1379" s="75"/>
      <c r="C1379" s="75"/>
      <c r="D1379" s="75"/>
      <c r="E1379" s="75"/>
      <c r="F1379" s="75"/>
      <c r="G1379" s="75"/>
      <c r="J1379" s="200"/>
      <c r="K1379" s="200"/>
      <c r="L1379" s="62"/>
      <c r="M1379" s="62"/>
      <c r="N1379" s="62"/>
      <c r="O1379" s="62"/>
      <c r="P1379" s="62"/>
      <c r="Q1379" s="62"/>
      <c r="R1379" s="62"/>
      <c r="S1379" s="62"/>
      <c r="T1379" s="62"/>
      <c r="U1379" s="209"/>
      <c r="V1379" s="209"/>
      <c r="W1379" s="209"/>
      <c r="X1379" s="209"/>
      <c r="Y1379" s="209"/>
      <c r="Z1379" s="209"/>
      <c r="AA1379" s="209"/>
      <c r="AB1379" s="86"/>
      <c r="AC1379" s="86"/>
      <c r="AD1379" s="86"/>
      <c r="AE1379" s="86"/>
      <c r="AF1379" s="86"/>
      <c r="AG1379" s="62"/>
      <c r="AH1379" s="89"/>
      <c r="AI1379" s="89"/>
      <c r="AJ1379" s="89"/>
      <c r="AK1379" s="62"/>
      <c r="AL1379" s="86"/>
      <c r="AM1379" s="91"/>
      <c r="AN1379" s="89"/>
      <c r="AO1379" s="89"/>
      <c r="AP1379" s="89"/>
      <c r="AQ1379" s="89"/>
      <c r="AR1379" s="91"/>
      <c r="AS1379" s="91"/>
      <c r="AT1379" s="94"/>
      <c r="AU1379" s="91"/>
      <c r="AV1379" s="91"/>
      <c r="AW1379" s="123"/>
      <c r="AX1379" s="62"/>
      <c r="AY1379" s="62"/>
      <c r="AZ1379" s="89"/>
      <c r="BA1379" s="89"/>
      <c r="BB1379" s="124"/>
      <c r="BC1379" s="62"/>
      <c r="BD1379" s="62"/>
      <c r="BE1379" s="61"/>
      <c r="BF1379" s="61"/>
      <c r="BG1379" s="46"/>
      <c r="BH1379" s="46"/>
      <c r="BI1379" s="46"/>
      <c r="BJ1379" s="46"/>
      <c r="BK1379" s="46"/>
      <c r="BL1379" s="46"/>
      <c r="CF1379" s="60"/>
      <c r="CI1379" s="91"/>
      <c r="CJ1379" s="47"/>
      <c r="CK1379" s="34"/>
      <c r="CL1379" s="63"/>
      <c r="DV1379" s="64"/>
    </row>
    <row r="1380" spans="2:126" s="135" customFormat="1">
      <c r="B1380" s="75"/>
      <c r="C1380" s="75"/>
      <c r="D1380" s="75"/>
      <c r="E1380" s="75"/>
      <c r="F1380" s="75"/>
      <c r="G1380" s="75"/>
      <c r="J1380" s="200"/>
      <c r="K1380" s="200"/>
      <c r="L1380" s="62"/>
      <c r="M1380" s="62"/>
      <c r="N1380" s="62"/>
      <c r="O1380" s="62"/>
      <c r="P1380" s="62"/>
      <c r="Q1380" s="62"/>
      <c r="R1380" s="62"/>
      <c r="S1380" s="62"/>
      <c r="T1380" s="62"/>
      <c r="U1380" s="209"/>
      <c r="V1380" s="209"/>
      <c r="W1380" s="209"/>
      <c r="X1380" s="209"/>
      <c r="Y1380" s="209"/>
      <c r="Z1380" s="209"/>
      <c r="AA1380" s="209"/>
      <c r="AB1380" s="86"/>
      <c r="AC1380" s="86"/>
      <c r="AD1380" s="86"/>
      <c r="AE1380" s="86"/>
      <c r="AF1380" s="86"/>
      <c r="AG1380" s="62"/>
      <c r="AH1380" s="89"/>
      <c r="AI1380" s="89"/>
      <c r="AJ1380" s="89"/>
      <c r="AK1380" s="62"/>
      <c r="AL1380" s="86"/>
      <c r="AM1380" s="91"/>
      <c r="AN1380" s="89"/>
      <c r="AO1380" s="89"/>
      <c r="AP1380" s="89"/>
      <c r="AQ1380" s="89"/>
      <c r="AR1380" s="91"/>
      <c r="AS1380" s="91"/>
      <c r="AT1380" s="94"/>
      <c r="AU1380" s="91"/>
      <c r="AV1380" s="91"/>
      <c r="AW1380" s="123"/>
      <c r="AX1380" s="62"/>
      <c r="AY1380" s="62"/>
      <c r="AZ1380" s="89"/>
      <c r="BA1380" s="89"/>
      <c r="BB1380" s="124"/>
      <c r="BC1380" s="62"/>
      <c r="BD1380" s="62"/>
      <c r="BE1380" s="61"/>
      <c r="BF1380" s="61"/>
      <c r="BG1380" s="46"/>
      <c r="BH1380" s="46"/>
      <c r="BI1380" s="46"/>
      <c r="BJ1380" s="46"/>
      <c r="BK1380" s="46"/>
      <c r="BL1380" s="46"/>
      <c r="CF1380" s="60"/>
      <c r="CI1380" s="91"/>
      <c r="CJ1380" s="47"/>
      <c r="CK1380" s="34"/>
      <c r="CL1380" s="63"/>
      <c r="DV1380" s="64"/>
    </row>
    <row r="1381" spans="2:126" s="135" customFormat="1">
      <c r="B1381" s="75"/>
      <c r="C1381" s="75"/>
      <c r="D1381" s="75"/>
      <c r="E1381" s="75"/>
      <c r="F1381" s="75"/>
      <c r="G1381" s="75"/>
      <c r="J1381" s="200"/>
      <c r="K1381" s="200"/>
      <c r="L1381" s="62"/>
      <c r="M1381" s="62"/>
      <c r="N1381" s="62"/>
      <c r="O1381" s="62"/>
      <c r="P1381" s="62"/>
      <c r="Q1381" s="62"/>
      <c r="R1381" s="62"/>
      <c r="S1381" s="62"/>
      <c r="T1381" s="62"/>
      <c r="U1381" s="209"/>
      <c r="V1381" s="209"/>
      <c r="W1381" s="209"/>
      <c r="X1381" s="209"/>
      <c r="Y1381" s="209"/>
      <c r="Z1381" s="209"/>
      <c r="AA1381" s="209"/>
      <c r="AB1381" s="86"/>
      <c r="AC1381" s="86"/>
      <c r="AD1381" s="86"/>
      <c r="AE1381" s="86"/>
      <c r="AF1381" s="86"/>
      <c r="AG1381" s="62"/>
      <c r="AH1381" s="89"/>
      <c r="AI1381" s="89"/>
      <c r="AJ1381" s="89"/>
      <c r="AK1381" s="62"/>
      <c r="AL1381" s="86"/>
      <c r="AM1381" s="91"/>
      <c r="AN1381" s="89"/>
      <c r="AO1381" s="89"/>
      <c r="AP1381" s="89"/>
      <c r="AQ1381" s="89"/>
      <c r="AR1381" s="91"/>
      <c r="AS1381" s="91"/>
      <c r="AT1381" s="94"/>
      <c r="AU1381" s="91"/>
      <c r="AV1381" s="91"/>
      <c r="AW1381" s="123"/>
      <c r="AX1381" s="62"/>
      <c r="AY1381" s="62"/>
      <c r="AZ1381" s="89"/>
      <c r="BA1381" s="89"/>
      <c r="BB1381" s="124"/>
      <c r="BC1381" s="62"/>
      <c r="BD1381" s="62"/>
      <c r="BE1381" s="61"/>
      <c r="BF1381" s="61"/>
      <c r="BG1381" s="46"/>
      <c r="BH1381" s="46"/>
      <c r="BI1381" s="46"/>
      <c r="BJ1381" s="46"/>
      <c r="BK1381" s="46"/>
      <c r="BL1381" s="46"/>
      <c r="CF1381" s="60"/>
      <c r="CI1381" s="91"/>
      <c r="CJ1381" s="47"/>
      <c r="CK1381" s="34"/>
      <c r="CL1381" s="63"/>
      <c r="DV1381" s="64"/>
    </row>
    <row r="1382" spans="2:126" s="135" customFormat="1">
      <c r="B1382" s="75"/>
      <c r="C1382" s="75"/>
      <c r="D1382" s="75"/>
      <c r="E1382" s="75"/>
      <c r="F1382" s="75"/>
      <c r="G1382" s="75"/>
      <c r="J1382" s="200"/>
      <c r="K1382" s="200"/>
      <c r="L1382" s="62"/>
      <c r="M1382" s="62"/>
      <c r="N1382" s="62"/>
      <c r="O1382" s="62"/>
      <c r="P1382" s="62"/>
      <c r="Q1382" s="62"/>
      <c r="R1382" s="62"/>
      <c r="S1382" s="62"/>
      <c r="T1382" s="62"/>
      <c r="U1382" s="209"/>
      <c r="V1382" s="209"/>
      <c r="W1382" s="209"/>
      <c r="X1382" s="209"/>
      <c r="Y1382" s="209"/>
      <c r="Z1382" s="209"/>
      <c r="AA1382" s="209"/>
      <c r="AB1382" s="86"/>
      <c r="AC1382" s="86"/>
      <c r="AD1382" s="86"/>
      <c r="AE1382" s="86"/>
      <c r="AF1382" s="86"/>
      <c r="AG1382" s="62"/>
      <c r="AH1382" s="89"/>
      <c r="AI1382" s="89"/>
      <c r="AJ1382" s="89"/>
      <c r="AK1382" s="62"/>
      <c r="AL1382" s="86"/>
      <c r="AM1382" s="91"/>
      <c r="AN1382" s="89"/>
      <c r="AO1382" s="89"/>
      <c r="AP1382" s="89"/>
      <c r="AQ1382" s="89"/>
      <c r="AR1382" s="91"/>
      <c r="AS1382" s="91"/>
      <c r="AT1382" s="94"/>
      <c r="AU1382" s="91"/>
      <c r="AV1382" s="91"/>
      <c r="AW1382" s="123"/>
      <c r="AX1382" s="62"/>
      <c r="AY1382" s="62"/>
      <c r="AZ1382" s="89"/>
      <c r="BA1382" s="89"/>
      <c r="BB1382" s="124"/>
      <c r="BC1382" s="62"/>
      <c r="BD1382" s="62"/>
      <c r="BE1382" s="61"/>
      <c r="BF1382" s="61"/>
      <c r="BG1382" s="46"/>
      <c r="BH1382" s="46"/>
      <c r="BI1382" s="46"/>
      <c r="BJ1382" s="46"/>
      <c r="BK1382" s="46"/>
      <c r="BL1382" s="46"/>
      <c r="CF1382" s="60"/>
      <c r="CI1382" s="91"/>
      <c r="CJ1382" s="47"/>
      <c r="CK1382" s="34"/>
      <c r="CL1382" s="63"/>
      <c r="DV1382" s="64"/>
    </row>
    <row r="1383" spans="2:126" s="135" customFormat="1">
      <c r="B1383" s="75"/>
      <c r="C1383" s="75"/>
      <c r="D1383" s="75"/>
      <c r="E1383" s="75"/>
      <c r="F1383" s="75"/>
      <c r="G1383" s="75"/>
      <c r="J1383" s="200"/>
      <c r="K1383" s="200"/>
      <c r="L1383" s="62"/>
      <c r="M1383" s="62"/>
      <c r="N1383" s="62"/>
      <c r="O1383" s="62"/>
      <c r="P1383" s="62"/>
      <c r="Q1383" s="62"/>
      <c r="R1383" s="62"/>
      <c r="S1383" s="62"/>
      <c r="T1383" s="62"/>
      <c r="U1383" s="209"/>
      <c r="V1383" s="209"/>
      <c r="W1383" s="209"/>
      <c r="X1383" s="209"/>
      <c r="Y1383" s="209"/>
      <c r="Z1383" s="209"/>
      <c r="AA1383" s="209"/>
      <c r="AB1383" s="86"/>
      <c r="AC1383" s="86"/>
      <c r="AD1383" s="86"/>
      <c r="AE1383" s="86"/>
      <c r="AF1383" s="86"/>
      <c r="AG1383" s="62"/>
      <c r="AH1383" s="89"/>
      <c r="AI1383" s="89"/>
      <c r="AJ1383" s="89"/>
      <c r="AK1383" s="62"/>
      <c r="AL1383" s="86"/>
      <c r="AM1383" s="91"/>
      <c r="AN1383" s="89"/>
      <c r="AO1383" s="89"/>
      <c r="AP1383" s="89"/>
      <c r="AQ1383" s="89"/>
      <c r="AR1383" s="91"/>
      <c r="AS1383" s="91"/>
      <c r="AT1383" s="94"/>
      <c r="AU1383" s="91"/>
      <c r="AV1383" s="91"/>
      <c r="AW1383" s="123"/>
      <c r="AX1383" s="62"/>
      <c r="AY1383" s="62"/>
      <c r="AZ1383" s="89"/>
      <c r="BA1383" s="89"/>
      <c r="BB1383" s="124"/>
      <c r="BC1383" s="62"/>
      <c r="BD1383" s="62"/>
      <c r="BE1383" s="61"/>
      <c r="BF1383" s="61"/>
      <c r="BG1383" s="46"/>
      <c r="BH1383" s="46"/>
      <c r="BI1383" s="46"/>
      <c r="BJ1383" s="46"/>
      <c r="BK1383" s="46"/>
      <c r="BL1383" s="46"/>
      <c r="CF1383" s="60"/>
      <c r="CI1383" s="91"/>
      <c r="CJ1383" s="47"/>
      <c r="CK1383" s="34"/>
      <c r="CL1383" s="63"/>
      <c r="DV1383" s="64"/>
    </row>
    <row r="1384" spans="2:126" s="135" customFormat="1">
      <c r="B1384" s="75"/>
      <c r="C1384" s="75"/>
      <c r="D1384" s="75"/>
      <c r="E1384" s="75"/>
      <c r="F1384" s="75"/>
      <c r="G1384" s="75"/>
      <c r="J1384" s="200"/>
      <c r="K1384" s="200"/>
      <c r="L1384" s="62"/>
      <c r="M1384" s="62"/>
      <c r="N1384" s="62"/>
      <c r="O1384" s="62"/>
      <c r="P1384" s="62"/>
      <c r="Q1384" s="62"/>
      <c r="R1384" s="62"/>
      <c r="S1384" s="62"/>
      <c r="T1384" s="62"/>
      <c r="U1384" s="209"/>
      <c r="V1384" s="209"/>
      <c r="W1384" s="209"/>
      <c r="X1384" s="209"/>
      <c r="Y1384" s="209"/>
      <c r="Z1384" s="209"/>
      <c r="AA1384" s="209"/>
      <c r="AB1384" s="86"/>
      <c r="AC1384" s="86"/>
      <c r="AD1384" s="86"/>
      <c r="AE1384" s="86"/>
      <c r="AF1384" s="86"/>
      <c r="AG1384" s="62"/>
      <c r="AH1384" s="89"/>
      <c r="AI1384" s="89"/>
      <c r="AJ1384" s="89"/>
      <c r="AK1384" s="62"/>
      <c r="AL1384" s="86"/>
      <c r="AM1384" s="91"/>
      <c r="AN1384" s="89"/>
      <c r="AO1384" s="89"/>
      <c r="AP1384" s="89"/>
      <c r="AQ1384" s="89"/>
      <c r="AR1384" s="91"/>
      <c r="AS1384" s="91"/>
      <c r="AT1384" s="94"/>
      <c r="AU1384" s="91"/>
      <c r="AV1384" s="91"/>
      <c r="AW1384" s="123"/>
      <c r="AX1384" s="62"/>
      <c r="AY1384" s="62"/>
      <c r="AZ1384" s="89"/>
      <c r="BA1384" s="89"/>
      <c r="BB1384" s="124"/>
      <c r="BC1384" s="62"/>
      <c r="BD1384" s="62"/>
      <c r="BE1384" s="61"/>
      <c r="BF1384" s="61"/>
      <c r="BG1384" s="46"/>
      <c r="BH1384" s="46"/>
      <c r="BI1384" s="46"/>
      <c r="BJ1384" s="46"/>
      <c r="BK1384" s="46"/>
      <c r="BL1384" s="46"/>
      <c r="CF1384" s="60"/>
      <c r="CI1384" s="91"/>
      <c r="CJ1384" s="47"/>
      <c r="CK1384" s="34"/>
      <c r="CL1384" s="63"/>
      <c r="DV1384" s="64"/>
    </row>
    <row r="1385" spans="2:126" s="135" customFormat="1">
      <c r="B1385" s="75"/>
      <c r="C1385" s="75"/>
      <c r="D1385" s="75"/>
      <c r="E1385" s="75"/>
      <c r="F1385" s="75"/>
      <c r="G1385" s="75"/>
      <c r="J1385" s="200"/>
      <c r="K1385" s="200"/>
      <c r="L1385" s="62"/>
      <c r="M1385" s="62"/>
      <c r="N1385" s="62"/>
      <c r="O1385" s="62"/>
      <c r="P1385" s="62"/>
      <c r="Q1385" s="62"/>
      <c r="R1385" s="62"/>
      <c r="S1385" s="62"/>
      <c r="T1385" s="62"/>
      <c r="U1385" s="209"/>
      <c r="V1385" s="209"/>
      <c r="W1385" s="209"/>
      <c r="X1385" s="209"/>
      <c r="Y1385" s="209"/>
      <c r="Z1385" s="209"/>
      <c r="AA1385" s="209"/>
      <c r="AB1385" s="86"/>
      <c r="AC1385" s="86"/>
      <c r="AD1385" s="86"/>
      <c r="AE1385" s="86"/>
      <c r="AF1385" s="86"/>
      <c r="AG1385" s="62"/>
      <c r="AH1385" s="89"/>
      <c r="AI1385" s="89"/>
      <c r="AJ1385" s="89"/>
      <c r="AK1385" s="62"/>
      <c r="AL1385" s="86"/>
      <c r="AM1385" s="91"/>
      <c r="AN1385" s="89"/>
      <c r="AO1385" s="89"/>
      <c r="AP1385" s="89"/>
      <c r="AQ1385" s="89"/>
      <c r="AR1385" s="91"/>
      <c r="AS1385" s="91"/>
      <c r="AT1385" s="94"/>
      <c r="AU1385" s="91"/>
      <c r="AV1385" s="91"/>
      <c r="AW1385" s="123"/>
      <c r="AX1385" s="62"/>
      <c r="AY1385" s="62"/>
      <c r="AZ1385" s="89"/>
      <c r="BA1385" s="89"/>
      <c r="BB1385" s="124"/>
      <c r="BC1385" s="62"/>
      <c r="BD1385" s="62"/>
      <c r="BE1385" s="61"/>
      <c r="BF1385" s="61"/>
      <c r="BG1385" s="46"/>
      <c r="BH1385" s="46"/>
      <c r="BI1385" s="46"/>
      <c r="BJ1385" s="46"/>
      <c r="BK1385" s="46"/>
      <c r="BL1385" s="46"/>
      <c r="CF1385" s="60"/>
      <c r="CI1385" s="91"/>
      <c r="CJ1385" s="47"/>
      <c r="CK1385" s="34"/>
      <c r="CL1385" s="63"/>
      <c r="DV1385" s="64"/>
    </row>
    <row r="1386" spans="2:126" s="135" customFormat="1">
      <c r="B1386" s="75"/>
      <c r="C1386" s="75"/>
      <c r="D1386" s="75"/>
      <c r="E1386" s="75"/>
      <c r="F1386" s="75"/>
      <c r="G1386" s="75"/>
      <c r="J1386" s="200"/>
      <c r="K1386" s="200"/>
      <c r="L1386" s="62"/>
      <c r="M1386" s="62"/>
      <c r="N1386" s="62"/>
      <c r="O1386" s="62"/>
      <c r="P1386" s="62"/>
      <c r="Q1386" s="62"/>
      <c r="R1386" s="62"/>
      <c r="S1386" s="62"/>
      <c r="T1386" s="62"/>
      <c r="U1386" s="209"/>
      <c r="V1386" s="209"/>
      <c r="W1386" s="209"/>
      <c r="X1386" s="209"/>
      <c r="Y1386" s="209"/>
      <c r="Z1386" s="209"/>
      <c r="AA1386" s="209"/>
      <c r="AB1386" s="86"/>
      <c r="AC1386" s="86"/>
      <c r="AD1386" s="86"/>
      <c r="AE1386" s="86"/>
      <c r="AF1386" s="86"/>
      <c r="AG1386" s="62"/>
      <c r="AH1386" s="89"/>
      <c r="AI1386" s="89"/>
      <c r="AJ1386" s="89"/>
      <c r="AK1386" s="62"/>
      <c r="AL1386" s="86"/>
      <c r="AM1386" s="91"/>
      <c r="AN1386" s="89"/>
      <c r="AO1386" s="89"/>
      <c r="AP1386" s="89"/>
      <c r="AQ1386" s="89"/>
      <c r="AR1386" s="91"/>
      <c r="AS1386" s="91"/>
      <c r="AT1386" s="94"/>
      <c r="AU1386" s="91"/>
      <c r="AV1386" s="91"/>
      <c r="AW1386" s="123"/>
      <c r="AX1386" s="62"/>
      <c r="AY1386" s="62"/>
      <c r="AZ1386" s="89"/>
      <c r="BA1386" s="89"/>
      <c r="BB1386" s="124"/>
      <c r="BC1386" s="62"/>
      <c r="BD1386" s="62"/>
      <c r="BE1386" s="61"/>
      <c r="BF1386" s="61"/>
      <c r="BG1386" s="46"/>
      <c r="BH1386" s="46"/>
      <c r="BI1386" s="46"/>
      <c r="BJ1386" s="46"/>
      <c r="BK1386" s="46"/>
      <c r="BL1386" s="46"/>
      <c r="CF1386" s="60"/>
      <c r="CI1386" s="91"/>
      <c r="CJ1386" s="47"/>
      <c r="CK1386" s="34"/>
      <c r="CL1386" s="63"/>
      <c r="DV1386" s="64"/>
    </row>
    <row r="1387" spans="2:126" s="135" customFormat="1">
      <c r="B1387" s="75"/>
      <c r="C1387" s="75"/>
      <c r="D1387" s="75"/>
      <c r="E1387" s="75"/>
      <c r="F1387" s="75"/>
      <c r="G1387" s="75"/>
      <c r="J1387" s="200"/>
      <c r="K1387" s="200"/>
      <c r="L1387" s="62"/>
      <c r="M1387" s="62"/>
      <c r="N1387" s="62"/>
      <c r="O1387" s="62"/>
      <c r="P1387" s="62"/>
      <c r="Q1387" s="62"/>
      <c r="R1387" s="62"/>
      <c r="S1387" s="62"/>
      <c r="T1387" s="62"/>
      <c r="U1387" s="209"/>
      <c r="V1387" s="209"/>
      <c r="W1387" s="209"/>
      <c r="X1387" s="209"/>
      <c r="Y1387" s="209"/>
      <c r="Z1387" s="209"/>
      <c r="AA1387" s="209"/>
      <c r="AB1387" s="86"/>
      <c r="AC1387" s="86"/>
      <c r="AD1387" s="86"/>
      <c r="AE1387" s="86"/>
      <c r="AF1387" s="86"/>
      <c r="AG1387" s="62"/>
      <c r="AH1387" s="89"/>
      <c r="AI1387" s="89"/>
      <c r="AJ1387" s="89"/>
      <c r="AK1387" s="62"/>
      <c r="AL1387" s="86"/>
      <c r="AM1387" s="91"/>
      <c r="AN1387" s="89"/>
      <c r="AO1387" s="89"/>
      <c r="AP1387" s="89"/>
      <c r="AQ1387" s="89"/>
      <c r="AR1387" s="91"/>
      <c r="AS1387" s="91"/>
      <c r="AT1387" s="94"/>
      <c r="AU1387" s="91"/>
      <c r="AV1387" s="91"/>
      <c r="AW1387" s="123"/>
      <c r="AX1387" s="62"/>
      <c r="AY1387" s="62"/>
      <c r="AZ1387" s="89"/>
      <c r="BA1387" s="89"/>
      <c r="BB1387" s="124"/>
      <c r="BC1387" s="62"/>
      <c r="BD1387" s="62"/>
      <c r="BE1387" s="61"/>
      <c r="BF1387" s="61"/>
      <c r="BG1387" s="46"/>
      <c r="BH1387" s="46"/>
      <c r="BI1387" s="46"/>
      <c r="BJ1387" s="46"/>
      <c r="BK1387" s="46"/>
      <c r="BL1387" s="46"/>
      <c r="CF1387" s="60"/>
      <c r="CI1387" s="91"/>
      <c r="CJ1387" s="47"/>
      <c r="CK1387" s="34"/>
      <c r="CL1387" s="63"/>
      <c r="DV1387" s="64"/>
    </row>
    <row r="1388" spans="2:126" s="135" customFormat="1">
      <c r="B1388" s="75"/>
      <c r="C1388" s="75"/>
      <c r="D1388" s="75"/>
      <c r="E1388" s="75"/>
      <c r="F1388" s="75"/>
      <c r="G1388" s="75"/>
      <c r="J1388" s="200"/>
      <c r="K1388" s="200"/>
      <c r="L1388" s="62"/>
      <c r="M1388" s="62"/>
      <c r="N1388" s="62"/>
      <c r="O1388" s="62"/>
      <c r="P1388" s="62"/>
      <c r="Q1388" s="62"/>
      <c r="R1388" s="62"/>
      <c r="S1388" s="62"/>
      <c r="T1388" s="62"/>
      <c r="U1388" s="209"/>
      <c r="V1388" s="209"/>
      <c r="W1388" s="209"/>
      <c r="X1388" s="209"/>
      <c r="Y1388" s="209"/>
      <c r="Z1388" s="209"/>
      <c r="AA1388" s="209"/>
      <c r="AB1388" s="86"/>
      <c r="AC1388" s="86"/>
      <c r="AD1388" s="86"/>
      <c r="AE1388" s="86"/>
      <c r="AF1388" s="86"/>
      <c r="AG1388" s="62"/>
      <c r="AH1388" s="89"/>
      <c r="AI1388" s="89"/>
      <c r="AJ1388" s="89"/>
      <c r="AK1388" s="62"/>
      <c r="AL1388" s="86"/>
      <c r="AM1388" s="91"/>
      <c r="AN1388" s="89"/>
      <c r="AO1388" s="89"/>
      <c r="AP1388" s="89"/>
      <c r="AQ1388" s="89"/>
      <c r="AR1388" s="91"/>
      <c r="AS1388" s="91"/>
      <c r="AT1388" s="94"/>
      <c r="AU1388" s="91"/>
      <c r="AV1388" s="91"/>
      <c r="AW1388" s="123"/>
      <c r="AX1388" s="62"/>
      <c r="AY1388" s="62"/>
      <c r="AZ1388" s="89"/>
      <c r="BA1388" s="89"/>
      <c r="BB1388" s="124"/>
      <c r="BC1388" s="62"/>
      <c r="BD1388" s="62"/>
      <c r="BE1388" s="61"/>
      <c r="BF1388" s="61"/>
      <c r="BG1388" s="46"/>
      <c r="BH1388" s="46"/>
      <c r="BI1388" s="46"/>
      <c r="BJ1388" s="46"/>
      <c r="BK1388" s="46"/>
      <c r="BL1388" s="46"/>
      <c r="CF1388" s="60"/>
      <c r="CI1388" s="91"/>
      <c r="CJ1388" s="47"/>
      <c r="CK1388" s="34"/>
      <c r="CL1388" s="63"/>
      <c r="DV1388" s="64"/>
    </row>
    <row r="1389" spans="2:126" s="135" customFormat="1">
      <c r="B1389" s="75"/>
      <c r="C1389" s="75"/>
      <c r="D1389" s="75"/>
      <c r="E1389" s="75"/>
      <c r="F1389" s="75"/>
      <c r="G1389" s="75"/>
      <c r="J1389" s="200"/>
      <c r="K1389" s="200"/>
      <c r="L1389" s="62"/>
      <c r="M1389" s="62"/>
      <c r="N1389" s="62"/>
      <c r="O1389" s="62"/>
      <c r="P1389" s="62"/>
      <c r="Q1389" s="62"/>
      <c r="R1389" s="62"/>
      <c r="S1389" s="62"/>
      <c r="T1389" s="62"/>
      <c r="U1389" s="209"/>
      <c r="V1389" s="209"/>
      <c r="W1389" s="209"/>
      <c r="X1389" s="209"/>
      <c r="Y1389" s="209"/>
      <c r="Z1389" s="209"/>
      <c r="AA1389" s="209"/>
      <c r="AB1389" s="86"/>
      <c r="AC1389" s="86"/>
      <c r="AD1389" s="86"/>
      <c r="AE1389" s="86"/>
      <c r="AF1389" s="86"/>
      <c r="AG1389" s="62"/>
      <c r="AH1389" s="89"/>
      <c r="AI1389" s="89"/>
      <c r="AJ1389" s="89"/>
      <c r="AK1389" s="62"/>
      <c r="AL1389" s="86"/>
      <c r="AM1389" s="91"/>
      <c r="AN1389" s="89"/>
      <c r="AO1389" s="89"/>
      <c r="AP1389" s="89"/>
      <c r="AQ1389" s="89"/>
      <c r="AR1389" s="91"/>
      <c r="AS1389" s="91"/>
      <c r="AT1389" s="94"/>
      <c r="AU1389" s="91"/>
      <c r="AV1389" s="91"/>
      <c r="AW1389" s="123"/>
      <c r="AX1389" s="62"/>
      <c r="AY1389" s="62"/>
      <c r="AZ1389" s="89"/>
      <c r="BA1389" s="89"/>
      <c r="BB1389" s="124"/>
      <c r="BC1389" s="62"/>
      <c r="BD1389" s="62"/>
      <c r="BE1389" s="61"/>
      <c r="BF1389" s="61"/>
      <c r="BG1389" s="46"/>
      <c r="BH1389" s="46"/>
      <c r="BI1389" s="46"/>
      <c r="BJ1389" s="46"/>
      <c r="BK1389" s="46"/>
      <c r="BL1389" s="46"/>
      <c r="CF1389" s="60"/>
      <c r="CI1389" s="91"/>
      <c r="CJ1389" s="47"/>
      <c r="CK1389" s="34"/>
      <c r="CL1389" s="63"/>
      <c r="DV1389" s="64"/>
    </row>
    <row r="1390" spans="2:126" s="135" customFormat="1">
      <c r="B1390" s="75"/>
      <c r="C1390" s="75"/>
      <c r="D1390" s="75"/>
      <c r="E1390" s="75"/>
      <c r="F1390" s="75"/>
      <c r="G1390" s="75"/>
      <c r="J1390" s="200"/>
      <c r="K1390" s="200"/>
      <c r="L1390" s="62"/>
      <c r="M1390" s="62"/>
      <c r="N1390" s="62"/>
      <c r="O1390" s="62"/>
      <c r="P1390" s="62"/>
      <c r="Q1390" s="62"/>
      <c r="R1390" s="62"/>
      <c r="S1390" s="62"/>
      <c r="T1390" s="62"/>
      <c r="U1390" s="209"/>
      <c r="V1390" s="209"/>
      <c r="W1390" s="209"/>
      <c r="X1390" s="209"/>
      <c r="Y1390" s="209"/>
      <c r="Z1390" s="209"/>
      <c r="AA1390" s="209"/>
      <c r="AB1390" s="86"/>
      <c r="AC1390" s="86"/>
      <c r="AD1390" s="86"/>
      <c r="AE1390" s="86"/>
      <c r="AF1390" s="86"/>
      <c r="AG1390" s="62"/>
      <c r="AH1390" s="89"/>
      <c r="AI1390" s="89"/>
      <c r="AJ1390" s="89"/>
      <c r="AK1390" s="62"/>
      <c r="AL1390" s="86"/>
      <c r="AM1390" s="91"/>
      <c r="AN1390" s="89"/>
      <c r="AO1390" s="89"/>
      <c r="AP1390" s="89"/>
      <c r="AQ1390" s="89"/>
      <c r="AR1390" s="91"/>
      <c r="AS1390" s="91"/>
      <c r="AT1390" s="94"/>
      <c r="AU1390" s="91"/>
      <c r="AV1390" s="91"/>
      <c r="AW1390" s="123"/>
      <c r="AX1390" s="62"/>
      <c r="AY1390" s="62"/>
      <c r="AZ1390" s="89"/>
      <c r="BA1390" s="89"/>
      <c r="BB1390" s="124"/>
      <c r="BC1390" s="62"/>
      <c r="BD1390" s="62"/>
      <c r="BE1390" s="61"/>
      <c r="BF1390" s="61"/>
      <c r="BG1390" s="46"/>
      <c r="BH1390" s="46"/>
      <c r="BI1390" s="46"/>
      <c r="BJ1390" s="46"/>
      <c r="BK1390" s="46"/>
      <c r="BL1390" s="46"/>
      <c r="CF1390" s="60"/>
      <c r="CI1390" s="91"/>
      <c r="CJ1390" s="47"/>
      <c r="CK1390" s="34"/>
      <c r="CL1390" s="63"/>
      <c r="DV1390" s="64"/>
    </row>
    <row r="1391" spans="2:126" s="135" customFormat="1">
      <c r="B1391" s="75"/>
      <c r="C1391" s="75"/>
      <c r="D1391" s="75"/>
      <c r="E1391" s="75"/>
      <c r="F1391" s="75"/>
      <c r="G1391" s="75"/>
      <c r="J1391" s="200"/>
      <c r="K1391" s="200"/>
      <c r="L1391" s="62"/>
      <c r="M1391" s="62"/>
      <c r="N1391" s="62"/>
      <c r="O1391" s="62"/>
      <c r="P1391" s="62"/>
      <c r="Q1391" s="62"/>
      <c r="R1391" s="62"/>
      <c r="S1391" s="62"/>
      <c r="T1391" s="62"/>
      <c r="U1391" s="209"/>
      <c r="V1391" s="209"/>
      <c r="W1391" s="209"/>
      <c r="X1391" s="209"/>
      <c r="Y1391" s="209"/>
      <c r="Z1391" s="209"/>
      <c r="AA1391" s="209"/>
      <c r="AB1391" s="86"/>
      <c r="AC1391" s="86"/>
      <c r="AD1391" s="86"/>
      <c r="AE1391" s="86"/>
      <c r="AF1391" s="86"/>
      <c r="AG1391" s="62"/>
      <c r="AH1391" s="89"/>
      <c r="AI1391" s="89"/>
      <c r="AJ1391" s="89"/>
      <c r="AK1391" s="62"/>
      <c r="AL1391" s="86"/>
      <c r="AM1391" s="91"/>
      <c r="AN1391" s="89"/>
      <c r="AO1391" s="89"/>
      <c r="AP1391" s="89"/>
      <c r="AQ1391" s="89"/>
      <c r="AR1391" s="91"/>
      <c r="AS1391" s="91"/>
      <c r="AT1391" s="94"/>
      <c r="AU1391" s="91"/>
      <c r="AV1391" s="91"/>
      <c r="AW1391" s="123"/>
      <c r="AX1391" s="62"/>
      <c r="AY1391" s="62"/>
      <c r="AZ1391" s="89"/>
      <c r="BA1391" s="89"/>
      <c r="BB1391" s="124"/>
      <c r="BC1391" s="62"/>
      <c r="BD1391" s="62"/>
      <c r="BE1391" s="61"/>
      <c r="BF1391" s="61"/>
      <c r="BG1391" s="46"/>
      <c r="BH1391" s="46"/>
      <c r="BI1391" s="46"/>
      <c r="BJ1391" s="46"/>
      <c r="BK1391" s="46"/>
      <c r="BL1391" s="46"/>
      <c r="CF1391" s="60"/>
      <c r="CI1391" s="91"/>
      <c r="CJ1391" s="47"/>
      <c r="CK1391" s="34"/>
      <c r="CL1391" s="63"/>
      <c r="DV1391" s="64"/>
    </row>
    <row r="1392" spans="2:126" s="135" customFormat="1">
      <c r="B1392" s="75"/>
      <c r="C1392" s="75"/>
      <c r="D1392" s="75"/>
      <c r="E1392" s="75"/>
      <c r="F1392" s="75"/>
      <c r="G1392" s="75"/>
      <c r="J1392" s="200"/>
      <c r="K1392" s="200"/>
      <c r="L1392" s="62"/>
      <c r="M1392" s="62"/>
      <c r="N1392" s="62"/>
      <c r="O1392" s="62"/>
      <c r="P1392" s="62"/>
      <c r="Q1392" s="62"/>
      <c r="R1392" s="62"/>
      <c r="S1392" s="62"/>
      <c r="T1392" s="62"/>
      <c r="U1392" s="209"/>
      <c r="V1392" s="209"/>
      <c r="W1392" s="209"/>
      <c r="X1392" s="209"/>
      <c r="Y1392" s="209"/>
      <c r="Z1392" s="209"/>
      <c r="AA1392" s="209"/>
      <c r="AB1392" s="86"/>
      <c r="AC1392" s="86"/>
      <c r="AD1392" s="86"/>
      <c r="AE1392" s="86"/>
      <c r="AF1392" s="86"/>
      <c r="AG1392" s="62"/>
      <c r="AH1392" s="89"/>
      <c r="AI1392" s="89"/>
      <c r="AJ1392" s="89"/>
      <c r="AK1392" s="62"/>
      <c r="AL1392" s="86"/>
      <c r="AM1392" s="91"/>
      <c r="AN1392" s="89"/>
      <c r="AO1392" s="89"/>
      <c r="AP1392" s="89"/>
      <c r="AQ1392" s="89"/>
      <c r="AR1392" s="91"/>
      <c r="AS1392" s="91"/>
      <c r="AT1392" s="94"/>
      <c r="AU1392" s="91"/>
      <c r="AV1392" s="91"/>
      <c r="AW1392" s="123"/>
      <c r="AX1392" s="62"/>
      <c r="AY1392" s="62"/>
      <c r="AZ1392" s="89"/>
      <c r="BA1392" s="89"/>
      <c r="BB1392" s="124"/>
      <c r="BC1392" s="62"/>
      <c r="BD1392" s="62"/>
      <c r="BE1392" s="61"/>
      <c r="BF1392" s="61"/>
      <c r="BG1392" s="46"/>
      <c r="BH1392" s="46"/>
      <c r="BI1392" s="46"/>
      <c r="BJ1392" s="46"/>
      <c r="BK1392" s="46"/>
      <c r="BL1392" s="46"/>
      <c r="CF1392" s="60"/>
      <c r="CI1392" s="91"/>
      <c r="CJ1392" s="47"/>
      <c r="CK1392" s="34"/>
      <c r="CL1392" s="63"/>
      <c r="DV1392" s="64"/>
    </row>
    <row r="1393" spans="2:126" s="135" customFormat="1">
      <c r="B1393" s="75"/>
      <c r="C1393" s="75"/>
      <c r="D1393" s="75"/>
      <c r="E1393" s="75"/>
      <c r="F1393" s="75"/>
      <c r="G1393" s="75"/>
      <c r="J1393" s="200"/>
      <c r="K1393" s="200"/>
      <c r="L1393" s="62"/>
      <c r="M1393" s="62"/>
      <c r="N1393" s="62"/>
      <c r="O1393" s="62"/>
      <c r="P1393" s="62"/>
      <c r="Q1393" s="62"/>
      <c r="R1393" s="62"/>
      <c r="S1393" s="62"/>
      <c r="T1393" s="62"/>
      <c r="U1393" s="209"/>
      <c r="V1393" s="209"/>
      <c r="W1393" s="209"/>
      <c r="X1393" s="209"/>
      <c r="Y1393" s="209"/>
      <c r="Z1393" s="209"/>
      <c r="AA1393" s="209"/>
      <c r="AB1393" s="86"/>
      <c r="AC1393" s="86"/>
      <c r="AD1393" s="86"/>
      <c r="AE1393" s="86"/>
      <c r="AF1393" s="86"/>
      <c r="AG1393" s="62"/>
      <c r="AH1393" s="89"/>
      <c r="AI1393" s="89"/>
      <c r="AJ1393" s="89"/>
      <c r="AK1393" s="62"/>
      <c r="AL1393" s="86"/>
      <c r="AM1393" s="91"/>
      <c r="AN1393" s="89"/>
      <c r="AO1393" s="89"/>
      <c r="AP1393" s="89"/>
      <c r="AQ1393" s="89"/>
      <c r="AR1393" s="91"/>
      <c r="AS1393" s="91"/>
      <c r="AT1393" s="94"/>
      <c r="AU1393" s="91"/>
      <c r="AV1393" s="91"/>
      <c r="AW1393" s="123"/>
      <c r="AX1393" s="62"/>
      <c r="AY1393" s="62"/>
      <c r="AZ1393" s="89"/>
      <c r="BA1393" s="89"/>
      <c r="BB1393" s="124"/>
      <c r="BC1393" s="62"/>
      <c r="BD1393" s="62"/>
      <c r="BE1393" s="61"/>
      <c r="BF1393" s="61"/>
      <c r="BG1393" s="46"/>
      <c r="BH1393" s="46"/>
      <c r="BI1393" s="46"/>
      <c r="BJ1393" s="46"/>
      <c r="BK1393" s="46"/>
      <c r="BL1393" s="46"/>
      <c r="CF1393" s="60"/>
      <c r="CI1393" s="91"/>
      <c r="CJ1393" s="47"/>
      <c r="CK1393" s="34"/>
      <c r="CL1393" s="63"/>
      <c r="DV1393" s="64"/>
    </row>
    <row r="1394" spans="2:126" s="135" customFormat="1">
      <c r="B1394" s="75"/>
      <c r="C1394" s="75"/>
      <c r="D1394" s="75"/>
      <c r="E1394" s="75"/>
      <c r="F1394" s="75"/>
      <c r="G1394" s="75"/>
      <c r="J1394" s="200"/>
      <c r="K1394" s="200"/>
      <c r="L1394" s="62"/>
      <c r="M1394" s="62"/>
      <c r="N1394" s="62"/>
      <c r="O1394" s="62"/>
      <c r="P1394" s="62"/>
      <c r="Q1394" s="62"/>
      <c r="R1394" s="62"/>
      <c r="S1394" s="62"/>
      <c r="T1394" s="62"/>
      <c r="U1394" s="209"/>
      <c r="V1394" s="209"/>
      <c r="W1394" s="209"/>
      <c r="X1394" s="209"/>
      <c r="Y1394" s="209"/>
      <c r="Z1394" s="209"/>
      <c r="AA1394" s="209"/>
      <c r="AB1394" s="86"/>
      <c r="AC1394" s="86"/>
      <c r="AD1394" s="86"/>
      <c r="AE1394" s="86"/>
      <c r="AF1394" s="86"/>
      <c r="AG1394" s="62"/>
      <c r="AH1394" s="89"/>
      <c r="AI1394" s="89"/>
      <c r="AJ1394" s="89"/>
      <c r="AK1394" s="62"/>
      <c r="AL1394" s="86"/>
      <c r="AM1394" s="91"/>
      <c r="AN1394" s="89"/>
      <c r="AO1394" s="89"/>
      <c r="AP1394" s="89"/>
      <c r="AQ1394" s="89"/>
      <c r="AR1394" s="91"/>
      <c r="AS1394" s="91"/>
      <c r="AT1394" s="94"/>
      <c r="AU1394" s="91"/>
      <c r="AV1394" s="91"/>
      <c r="AW1394" s="123"/>
      <c r="AX1394" s="62"/>
      <c r="AY1394" s="62"/>
      <c r="AZ1394" s="89"/>
      <c r="BA1394" s="89"/>
      <c r="BB1394" s="124"/>
      <c r="BC1394" s="62"/>
      <c r="BD1394" s="62"/>
      <c r="BE1394" s="61"/>
      <c r="BF1394" s="61"/>
      <c r="BG1394" s="46"/>
      <c r="BH1394" s="46"/>
      <c r="BI1394" s="46"/>
      <c r="BJ1394" s="46"/>
      <c r="BK1394" s="46"/>
      <c r="BL1394" s="46"/>
      <c r="CF1394" s="60"/>
      <c r="CI1394" s="91"/>
      <c r="CJ1394" s="47"/>
      <c r="CK1394" s="34"/>
      <c r="CL1394" s="63"/>
      <c r="DV1394" s="64"/>
    </row>
    <row r="1395" spans="2:126" s="135" customFormat="1">
      <c r="B1395" s="75"/>
      <c r="C1395" s="75"/>
      <c r="D1395" s="75"/>
      <c r="E1395" s="75"/>
      <c r="F1395" s="75"/>
      <c r="G1395" s="75"/>
      <c r="J1395" s="200"/>
      <c r="K1395" s="200"/>
      <c r="L1395" s="62"/>
      <c r="M1395" s="62"/>
      <c r="N1395" s="62"/>
      <c r="O1395" s="62"/>
      <c r="P1395" s="62"/>
      <c r="Q1395" s="62"/>
      <c r="R1395" s="62"/>
      <c r="S1395" s="62"/>
      <c r="T1395" s="62"/>
      <c r="U1395" s="209"/>
      <c r="V1395" s="209"/>
      <c r="W1395" s="209"/>
      <c r="X1395" s="209"/>
      <c r="Y1395" s="209"/>
      <c r="Z1395" s="209"/>
      <c r="AA1395" s="209"/>
      <c r="AB1395" s="86"/>
      <c r="AC1395" s="86"/>
      <c r="AD1395" s="86"/>
      <c r="AE1395" s="86"/>
      <c r="AF1395" s="86"/>
      <c r="AG1395" s="62"/>
      <c r="AH1395" s="89"/>
      <c r="AI1395" s="89"/>
      <c r="AJ1395" s="89"/>
      <c r="AK1395" s="62"/>
      <c r="AL1395" s="86"/>
      <c r="AM1395" s="91"/>
      <c r="AN1395" s="89"/>
      <c r="AO1395" s="89"/>
      <c r="AP1395" s="89"/>
      <c r="AQ1395" s="89"/>
      <c r="AR1395" s="91"/>
      <c r="AS1395" s="91"/>
      <c r="AT1395" s="94"/>
      <c r="AU1395" s="91"/>
      <c r="AV1395" s="91"/>
      <c r="AW1395" s="123"/>
      <c r="AX1395" s="62"/>
      <c r="AY1395" s="62"/>
      <c r="AZ1395" s="89"/>
      <c r="BA1395" s="89"/>
      <c r="BB1395" s="124"/>
      <c r="BC1395" s="62"/>
      <c r="BD1395" s="62"/>
      <c r="BE1395" s="61"/>
      <c r="BF1395" s="61"/>
      <c r="BG1395" s="46"/>
      <c r="BH1395" s="46"/>
      <c r="BI1395" s="46"/>
      <c r="BJ1395" s="46"/>
      <c r="BK1395" s="46"/>
      <c r="BL1395" s="46"/>
      <c r="CF1395" s="60"/>
      <c r="CI1395" s="91"/>
      <c r="CJ1395" s="47"/>
      <c r="CK1395" s="34"/>
      <c r="CL1395" s="63"/>
      <c r="DV1395" s="64"/>
    </row>
    <row r="1396" spans="2:126" s="135" customFormat="1">
      <c r="B1396" s="75"/>
      <c r="C1396" s="75"/>
      <c r="D1396" s="75"/>
      <c r="E1396" s="75"/>
      <c r="F1396" s="75"/>
      <c r="G1396" s="75"/>
      <c r="J1396" s="200"/>
      <c r="K1396" s="200"/>
      <c r="L1396" s="62"/>
      <c r="M1396" s="62"/>
      <c r="N1396" s="62"/>
      <c r="O1396" s="62"/>
      <c r="P1396" s="62"/>
      <c r="Q1396" s="62"/>
      <c r="R1396" s="62"/>
      <c r="S1396" s="62"/>
      <c r="T1396" s="62"/>
      <c r="U1396" s="209"/>
      <c r="V1396" s="209"/>
      <c r="W1396" s="209"/>
      <c r="X1396" s="209"/>
      <c r="Y1396" s="209"/>
      <c r="Z1396" s="209"/>
      <c r="AA1396" s="209"/>
      <c r="AB1396" s="86"/>
      <c r="AC1396" s="86"/>
      <c r="AD1396" s="86"/>
      <c r="AE1396" s="86"/>
      <c r="AF1396" s="86"/>
      <c r="AG1396" s="62"/>
      <c r="AH1396" s="89"/>
      <c r="AI1396" s="89"/>
      <c r="AJ1396" s="89"/>
      <c r="AK1396" s="62"/>
      <c r="AL1396" s="86"/>
      <c r="AM1396" s="91"/>
      <c r="AN1396" s="89"/>
      <c r="AO1396" s="89"/>
      <c r="AP1396" s="89"/>
      <c r="AQ1396" s="89"/>
      <c r="AR1396" s="91"/>
      <c r="AS1396" s="91"/>
      <c r="AT1396" s="94"/>
      <c r="AU1396" s="91"/>
      <c r="AV1396" s="91"/>
      <c r="AW1396" s="123"/>
      <c r="AX1396" s="62"/>
      <c r="AY1396" s="62"/>
      <c r="AZ1396" s="89"/>
      <c r="BA1396" s="89"/>
      <c r="BB1396" s="124"/>
      <c r="BC1396" s="62"/>
      <c r="BD1396" s="62"/>
      <c r="BE1396" s="61"/>
      <c r="BF1396" s="61"/>
      <c r="BG1396" s="46"/>
      <c r="BH1396" s="46"/>
      <c r="BI1396" s="46"/>
      <c r="BJ1396" s="46"/>
      <c r="BK1396" s="46"/>
      <c r="BL1396" s="46"/>
      <c r="CF1396" s="60"/>
      <c r="CI1396" s="91"/>
      <c r="CJ1396" s="47"/>
      <c r="CK1396" s="34"/>
      <c r="CL1396" s="63"/>
      <c r="DV1396" s="64"/>
    </row>
    <row r="1397" spans="2:126" s="135" customFormat="1">
      <c r="B1397" s="75"/>
      <c r="C1397" s="75"/>
      <c r="D1397" s="75"/>
      <c r="E1397" s="75"/>
      <c r="F1397" s="75"/>
      <c r="G1397" s="75"/>
      <c r="J1397" s="200"/>
      <c r="K1397" s="200"/>
      <c r="L1397" s="62"/>
      <c r="M1397" s="62"/>
      <c r="N1397" s="62"/>
      <c r="O1397" s="62"/>
      <c r="P1397" s="62"/>
      <c r="Q1397" s="62"/>
      <c r="R1397" s="62"/>
      <c r="S1397" s="62"/>
      <c r="T1397" s="62"/>
      <c r="U1397" s="209"/>
      <c r="V1397" s="209"/>
      <c r="W1397" s="209"/>
      <c r="X1397" s="209"/>
      <c r="Y1397" s="209"/>
      <c r="Z1397" s="209"/>
      <c r="AA1397" s="209"/>
      <c r="AB1397" s="86"/>
      <c r="AC1397" s="86"/>
      <c r="AD1397" s="86"/>
      <c r="AE1397" s="86"/>
      <c r="AF1397" s="86"/>
      <c r="AG1397" s="62"/>
      <c r="AH1397" s="89"/>
      <c r="AI1397" s="89"/>
      <c r="AJ1397" s="89"/>
      <c r="AK1397" s="62"/>
      <c r="AL1397" s="86"/>
      <c r="AM1397" s="91"/>
      <c r="AN1397" s="89"/>
      <c r="AO1397" s="89"/>
      <c r="AP1397" s="89"/>
      <c r="AQ1397" s="89"/>
      <c r="AR1397" s="91"/>
      <c r="AS1397" s="91"/>
      <c r="AT1397" s="94"/>
      <c r="AU1397" s="91"/>
      <c r="AV1397" s="91"/>
      <c r="AW1397" s="123"/>
      <c r="AX1397" s="62"/>
      <c r="AY1397" s="62"/>
      <c r="AZ1397" s="89"/>
      <c r="BA1397" s="89"/>
      <c r="BB1397" s="124"/>
      <c r="BC1397" s="62"/>
      <c r="BD1397" s="62"/>
      <c r="BE1397" s="61"/>
      <c r="BF1397" s="61"/>
      <c r="BG1397" s="46"/>
      <c r="BH1397" s="46"/>
      <c r="BI1397" s="46"/>
      <c r="BJ1397" s="46"/>
      <c r="BK1397" s="46"/>
      <c r="BL1397" s="46"/>
      <c r="CF1397" s="60"/>
      <c r="CI1397" s="91"/>
      <c r="CJ1397" s="47"/>
      <c r="CK1397" s="34"/>
      <c r="CL1397" s="63"/>
      <c r="DV1397" s="64"/>
    </row>
    <row r="1398" spans="2:126" s="135" customFormat="1">
      <c r="B1398" s="75"/>
      <c r="C1398" s="75"/>
      <c r="D1398" s="75"/>
      <c r="E1398" s="75"/>
      <c r="F1398" s="75"/>
      <c r="G1398" s="75"/>
      <c r="J1398" s="200"/>
      <c r="K1398" s="200"/>
      <c r="L1398" s="62"/>
      <c r="M1398" s="62"/>
      <c r="N1398" s="62"/>
      <c r="O1398" s="62"/>
      <c r="P1398" s="62"/>
      <c r="Q1398" s="62"/>
      <c r="R1398" s="62"/>
      <c r="S1398" s="62"/>
      <c r="T1398" s="62"/>
      <c r="U1398" s="209"/>
      <c r="V1398" s="209"/>
      <c r="W1398" s="209"/>
      <c r="X1398" s="209"/>
      <c r="Y1398" s="209"/>
      <c r="Z1398" s="209"/>
      <c r="AA1398" s="209"/>
      <c r="AB1398" s="86"/>
      <c r="AC1398" s="86"/>
      <c r="AD1398" s="86"/>
      <c r="AE1398" s="86"/>
      <c r="AF1398" s="86"/>
      <c r="AG1398" s="62"/>
      <c r="AH1398" s="89"/>
      <c r="AI1398" s="89"/>
      <c r="AJ1398" s="89"/>
      <c r="AK1398" s="62"/>
      <c r="AL1398" s="86"/>
      <c r="AM1398" s="91"/>
      <c r="AN1398" s="89"/>
      <c r="AO1398" s="89"/>
      <c r="AP1398" s="89"/>
      <c r="AQ1398" s="89"/>
      <c r="AR1398" s="91"/>
      <c r="AS1398" s="91"/>
      <c r="AT1398" s="94"/>
      <c r="AU1398" s="91"/>
      <c r="AV1398" s="91"/>
      <c r="AW1398" s="123"/>
      <c r="AX1398" s="62"/>
      <c r="AY1398" s="62"/>
      <c r="AZ1398" s="89"/>
      <c r="BA1398" s="89"/>
      <c r="BB1398" s="124"/>
      <c r="BC1398" s="62"/>
      <c r="BD1398" s="62"/>
      <c r="BE1398" s="61"/>
      <c r="BF1398" s="61"/>
      <c r="BG1398" s="46"/>
      <c r="BH1398" s="46"/>
      <c r="BI1398" s="46"/>
      <c r="BJ1398" s="46"/>
      <c r="BK1398" s="46"/>
      <c r="BL1398" s="46"/>
      <c r="CF1398" s="60"/>
      <c r="CI1398" s="91"/>
      <c r="CJ1398" s="47"/>
      <c r="CK1398" s="34"/>
      <c r="CL1398" s="63"/>
      <c r="DV1398" s="64"/>
    </row>
    <row r="1399" spans="2:126" s="135" customFormat="1">
      <c r="B1399" s="75"/>
      <c r="C1399" s="75"/>
      <c r="D1399" s="75"/>
      <c r="E1399" s="75"/>
      <c r="F1399" s="75"/>
      <c r="G1399" s="75"/>
      <c r="J1399" s="200"/>
      <c r="K1399" s="200"/>
      <c r="L1399" s="62"/>
      <c r="M1399" s="62"/>
      <c r="N1399" s="62"/>
      <c r="O1399" s="62"/>
      <c r="P1399" s="62"/>
      <c r="Q1399" s="62"/>
      <c r="R1399" s="62"/>
      <c r="S1399" s="62"/>
      <c r="T1399" s="62"/>
      <c r="U1399" s="209"/>
      <c r="V1399" s="209"/>
      <c r="W1399" s="209"/>
      <c r="X1399" s="209"/>
      <c r="Y1399" s="209"/>
      <c r="Z1399" s="209"/>
      <c r="AA1399" s="209"/>
      <c r="AB1399" s="86"/>
      <c r="AC1399" s="86"/>
      <c r="AD1399" s="86"/>
      <c r="AE1399" s="86"/>
      <c r="AF1399" s="86"/>
      <c r="AG1399" s="62"/>
      <c r="AH1399" s="89"/>
      <c r="AI1399" s="89"/>
      <c r="AJ1399" s="89"/>
      <c r="AK1399" s="62"/>
      <c r="AL1399" s="86"/>
      <c r="AM1399" s="91"/>
      <c r="AN1399" s="89"/>
      <c r="AO1399" s="89"/>
      <c r="AP1399" s="89"/>
      <c r="AQ1399" s="89"/>
      <c r="AR1399" s="91"/>
      <c r="AS1399" s="91"/>
      <c r="AT1399" s="94"/>
      <c r="AU1399" s="91"/>
      <c r="AV1399" s="91"/>
      <c r="AW1399" s="123"/>
      <c r="AX1399" s="62"/>
      <c r="AY1399" s="62"/>
      <c r="AZ1399" s="89"/>
      <c r="BA1399" s="89"/>
      <c r="BB1399" s="124"/>
      <c r="BC1399" s="62"/>
      <c r="BD1399" s="62"/>
      <c r="BE1399" s="61"/>
      <c r="BF1399" s="61"/>
      <c r="BG1399" s="46"/>
      <c r="BH1399" s="46"/>
      <c r="BI1399" s="46"/>
      <c r="BJ1399" s="46"/>
      <c r="BK1399" s="46"/>
      <c r="BL1399" s="46"/>
      <c r="CF1399" s="60"/>
      <c r="CI1399" s="91"/>
      <c r="CJ1399" s="47"/>
      <c r="CK1399" s="34"/>
      <c r="CL1399" s="63"/>
      <c r="DV1399" s="64"/>
    </row>
    <row r="1400" spans="2:126" s="135" customFormat="1">
      <c r="B1400" s="75"/>
      <c r="C1400" s="75"/>
      <c r="D1400" s="75"/>
      <c r="E1400" s="75"/>
      <c r="F1400" s="75"/>
      <c r="G1400" s="75"/>
      <c r="J1400" s="200"/>
      <c r="K1400" s="200"/>
      <c r="L1400" s="62"/>
      <c r="M1400" s="62"/>
      <c r="N1400" s="62"/>
      <c r="O1400" s="62"/>
      <c r="P1400" s="62"/>
      <c r="Q1400" s="62"/>
      <c r="R1400" s="62"/>
      <c r="S1400" s="62"/>
      <c r="T1400" s="62"/>
      <c r="U1400" s="209"/>
      <c r="V1400" s="209"/>
      <c r="W1400" s="209"/>
      <c r="X1400" s="209"/>
      <c r="Y1400" s="209"/>
      <c r="Z1400" s="209"/>
      <c r="AA1400" s="209"/>
      <c r="AB1400" s="86"/>
      <c r="AC1400" s="86"/>
      <c r="AD1400" s="86"/>
      <c r="AE1400" s="86"/>
      <c r="AF1400" s="86"/>
      <c r="AG1400" s="62"/>
      <c r="AH1400" s="89"/>
      <c r="AI1400" s="89"/>
      <c r="AJ1400" s="89"/>
      <c r="AK1400" s="62"/>
      <c r="AL1400" s="86"/>
      <c r="AM1400" s="91"/>
      <c r="AN1400" s="89"/>
      <c r="AO1400" s="89"/>
      <c r="AP1400" s="89"/>
      <c r="AQ1400" s="89"/>
      <c r="AR1400" s="91"/>
      <c r="AS1400" s="91"/>
      <c r="AT1400" s="94"/>
      <c r="AU1400" s="91"/>
      <c r="AV1400" s="91"/>
      <c r="AW1400" s="123"/>
      <c r="AX1400" s="62"/>
      <c r="AY1400" s="62"/>
      <c r="AZ1400" s="89"/>
      <c r="BA1400" s="89"/>
      <c r="BB1400" s="124"/>
      <c r="BC1400" s="62"/>
      <c r="BD1400" s="62"/>
      <c r="BE1400" s="61"/>
      <c r="BF1400" s="61"/>
      <c r="BG1400" s="46"/>
      <c r="BH1400" s="46"/>
      <c r="BI1400" s="46"/>
      <c r="BJ1400" s="46"/>
      <c r="BK1400" s="46"/>
      <c r="BL1400" s="46"/>
      <c r="CF1400" s="60"/>
      <c r="CI1400" s="91"/>
      <c r="CJ1400" s="47"/>
      <c r="CK1400" s="34"/>
      <c r="CL1400" s="63"/>
      <c r="DV1400" s="64"/>
    </row>
    <row r="1401" spans="2:126" s="135" customFormat="1">
      <c r="B1401" s="75"/>
      <c r="C1401" s="75"/>
      <c r="D1401" s="75"/>
      <c r="E1401" s="75"/>
      <c r="F1401" s="75"/>
      <c r="G1401" s="75"/>
      <c r="J1401" s="200"/>
      <c r="K1401" s="200"/>
      <c r="L1401" s="62"/>
      <c r="M1401" s="62"/>
      <c r="N1401" s="62"/>
      <c r="O1401" s="62"/>
      <c r="P1401" s="62"/>
      <c r="Q1401" s="62"/>
      <c r="R1401" s="62"/>
      <c r="S1401" s="62"/>
      <c r="T1401" s="62"/>
      <c r="U1401" s="209"/>
      <c r="V1401" s="209"/>
      <c r="W1401" s="209"/>
      <c r="X1401" s="209"/>
      <c r="Y1401" s="209"/>
      <c r="Z1401" s="209"/>
      <c r="AA1401" s="209"/>
      <c r="AB1401" s="86"/>
      <c r="AC1401" s="86"/>
      <c r="AD1401" s="86"/>
      <c r="AE1401" s="86"/>
      <c r="AF1401" s="86"/>
      <c r="AG1401" s="62"/>
      <c r="AH1401" s="89"/>
      <c r="AI1401" s="89"/>
      <c r="AJ1401" s="89"/>
      <c r="AK1401" s="62"/>
      <c r="AL1401" s="86"/>
      <c r="AM1401" s="91"/>
      <c r="AN1401" s="89"/>
      <c r="AO1401" s="89"/>
      <c r="AP1401" s="89"/>
      <c r="AQ1401" s="89"/>
      <c r="AR1401" s="91"/>
      <c r="AS1401" s="91"/>
      <c r="AT1401" s="94"/>
      <c r="AU1401" s="91"/>
      <c r="AV1401" s="91"/>
      <c r="AW1401" s="123"/>
      <c r="AX1401" s="62"/>
      <c r="AY1401" s="62"/>
      <c r="AZ1401" s="89"/>
      <c r="BA1401" s="89"/>
      <c r="BB1401" s="124"/>
      <c r="BC1401" s="62"/>
      <c r="BD1401" s="62"/>
      <c r="BE1401" s="61"/>
      <c r="BF1401" s="61"/>
      <c r="BG1401" s="46"/>
      <c r="BH1401" s="46"/>
      <c r="BI1401" s="46"/>
      <c r="BJ1401" s="46"/>
      <c r="BK1401" s="46"/>
      <c r="BL1401" s="46"/>
      <c r="CF1401" s="60"/>
      <c r="CI1401" s="91"/>
      <c r="CJ1401" s="47"/>
      <c r="CK1401" s="34"/>
      <c r="CL1401" s="63"/>
      <c r="DV1401" s="64"/>
    </row>
    <row r="1402" spans="2:126" s="135" customFormat="1">
      <c r="B1402" s="75"/>
      <c r="C1402" s="75"/>
      <c r="D1402" s="75"/>
      <c r="E1402" s="75"/>
      <c r="F1402" s="75"/>
      <c r="G1402" s="75"/>
      <c r="J1402" s="200"/>
      <c r="K1402" s="200"/>
      <c r="L1402" s="62"/>
      <c r="M1402" s="62"/>
      <c r="N1402" s="62"/>
      <c r="O1402" s="62"/>
      <c r="P1402" s="62"/>
      <c r="Q1402" s="62"/>
      <c r="R1402" s="62"/>
      <c r="S1402" s="62"/>
      <c r="T1402" s="62"/>
      <c r="U1402" s="209"/>
      <c r="V1402" s="209"/>
      <c r="W1402" s="209"/>
      <c r="X1402" s="209"/>
      <c r="Y1402" s="209"/>
      <c r="Z1402" s="209"/>
      <c r="AA1402" s="209"/>
      <c r="AB1402" s="86"/>
      <c r="AC1402" s="86"/>
      <c r="AD1402" s="86"/>
      <c r="AE1402" s="86"/>
      <c r="AF1402" s="86"/>
      <c r="AG1402" s="62"/>
      <c r="AH1402" s="89"/>
      <c r="AI1402" s="89"/>
      <c r="AJ1402" s="89"/>
      <c r="AK1402" s="62"/>
      <c r="AL1402" s="86"/>
      <c r="AM1402" s="91"/>
      <c r="AN1402" s="89"/>
      <c r="AO1402" s="89"/>
      <c r="AP1402" s="89"/>
      <c r="AQ1402" s="89"/>
      <c r="AR1402" s="91"/>
      <c r="AS1402" s="91"/>
      <c r="AT1402" s="94"/>
      <c r="AU1402" s="91"/>
      <c r="AV1402" s="91"/>
      <c r="AW1402" s="123"/>
      <c r="AX1402" s="62"/>
      <c r="AY1402" s="62"/>
      <c r="AZ1402" s="89"/>
      <c r="BA1402" s="89"/>
      <c r="BB1402" s="124"/>
      <c r="BC1402" s="62"/>
      <c r="BD1402" s="62"/>
      <c r="BE1402" s="61"/>
      <c r="BF1402" s="61"/>
      <c r="BG1402" s="46"/>
      <c r="BH1402" s="46"/>
      <c r="BI1402" s="46"/>
      <c r="BJ1402" s="46"/>
      <c r="BK1402" s="46"/>
      <c r="BL1402" s="46"/>
      <c r="CF1402" s="60"/>
      <c r="CI1402" s="91"/>
      <c r="CJ1402" s="47"/>
      <c r="CK1402" s="34"/>
      <c r="CL1402" s="63"/>
      <c r="DV1402" s="64"/>
    </row>
    <row r="1403" spans="2:126" s="135" customFormat="1">
      <c r="B1403" s="75"/>
      <c r="C1403" s="75"/>
      <c r="D1403" s="75"/>
      <c r="E1403" s="75"/>
      <c r="F1403" s="75"/>
      <c r="G1403" s="75"/>
      <c r="J1403" s="200"/>
      <c r="K1403" s="200"/>
      <c r="L1403" s="62"/>
      <c r="M1403" s="62"/>
      <c r="N1403" s="62"/>
      <c r="O1403" s="62"/>
      <c r="P1403" s="62"/>
      <c r="Q1403" s="62"/>
      <c r="R1403" s="62"/>
      <c r="S1403" s="62"/>
      <c r="T1403" s="62"/>
      <c r="U1403" s="209"/>
      <c r="V1403" s="209"/>
      <c r="W1403" s="209"/>
      <c r="X1403" s="209"/>
      <c r="Y1403" s="209"/>
      <c r="Z1403" s="209"/>
      <c r="AA1403" s="209"/>
      <c r="AB1403" s="86"/>
      <c r="AC1403" s="86"/>
      <c r="AD1403" s="86"/>
      <c r="AE1403" s="86"/>
      <c r="AF1403" s="86"/>
      <c r="AG1403" s="62"/>
      <c r="AH1403" s="89"/>
      <c r="AI1403" s="89"/>
      <c r="AJ1403" s="89"/>
      <c r="AK1403" s="62"/>
      <c r="AL1403" s="86"/>
      <c r="AM1403" s="91"/>
      <c r="AN1403" s="89"/>
      <c r="AO1403" s="89"/>
      <c r="AP1403" s="89"/>
      <c r="AQ1403" s="89"/>
      <c r="AR1403" s="91"/>
      <c r="AS1403" s="91"/>
      <c r="AT1403" s="94"/>
      <c r="AU1403" s="91"/>
      <c r="AV1403" s="91"/>
      <c r="AW1403" s="123"/>
      <c r="AX1403" s="62"/>
      <c r="AY1403" s="62"/>
      <c r="AZ1403" s="89"/>
      <c r="BA1403" s="89"/>
      <c r="BB1403" s="124"/>
      <c r="BC1403" s="62"/>
      <c r="BD1403" s="62"/>
      <c r="BE1403" s="61"/>
      <c r="BF1403" s="61"/>
      <c r="BG1403" s="46"/>
      <c r="BH1403" s="46"/>
      <c r="BI1403" s="46"/>
      <c r="BJ1403" s="46"/>
      <c r="BK1403" s="46"/>
      <c r="BL1403" s="46"/>
      <c r="CF1403" s="60"/>
      <c r="CI1403" s="91"/>
      <c r="CJ1403" s="47"/>
      <c r="CK1403" s="34"/>
      <c r="CL1403" s="63"/>
      <c r="DV1403" s="64"/>
    </row>
    <row r="1404" spans="2:126" s="135" customFormat="1">
      <c r="B1404" s="75"/>
      <c r="C1404" s="75"/>
      <c r="D1404" s="75"/>
      <c r="E1404" s="75"/>
      <c r="F1404" s="75"/>
      <c r="G1404" s="75"/>
      <c r="J1404" s="200"/>
      <c r="K1404" s="200"/>
      <c r="L1404" s="62"/>
      <c r="M1404" s="62"/>
      <c r="N1404" s="62"/>
      <c r="O1404" s="62"/>
      <c r="P1404" s="62"/>
      <c r="Q1404" s="62"/>
      <c r="R1404" s="62"/>
      <c r="S1404" s="62"/>
      <c r="T1404" s="62"/>
      <c r="U1404" s="209"/>
      <c r="V1404" s="209"/>
      <c r="W1404" s="209"/>
      <c r="X1404" s="209"/>
      <c r="Y1404" s="209"/>
      <c r="Z1404" s="209"/>
      <c r="AA1404" s="209"/>
      <c r="AB1404" s="86"/>
      <c r="AC1404" s="86"/>
      <c r="AD1404" s="86"/>
      <c r="AE1404" s="86"/>
      <c r="AF1404" s="86"/>
      <c r="AG1404" s="62"/>
      <c r="AH1404" s="89"/>
      <c r="AI1404" s="89"/>
      <c r="AJ1404" s="89"/>
      <c r="AK1404" s="62"/>
      <c r="AL1404" s="86"/>
      <c r="AM1404" s="91"/>
      <c r="AN1404" s="89"/>
      <c r="AO1404" s="89"/>
      <c r="AP1404" s="89"/>
      <c r="AQ1404" s="89"/>
      <c r="AR1404" s="91"/>
      <c r="AS1404" s="91"/>
      <c r="AT1404" s="94"/>
      <c r="AU1404" s="91"/>
      <c r="AV1404" s="91"/>
      <c r="AW1404" s="123"/>
      <c r="AX1404" s="62"/>
      <c r="AY1404" s="62"/>
      <c r="AZ1404" s="89"/>
      <c r="BA1404" s="89"/>
      <c r="BB1404" s="124"/>
      <c r="BC1404" s="62"/>
      <c r="BD1404" s="62"/>
      <c r="BE1404" s="61"/>
      <c r="BF1404" s="61"/>
      <c r="BG1404" s="46"/>
      <c r="BH1404" s="46"/>
      <c r="BI1404" s="46"/>
      <c r="BJ1404" s="46"/>
      <c r="BK1404" s="46"/>
      <c r="BL1404" s="46"/>
      <c r="CF1404" s="60"/>
      <c r="CI1404" s="91"/>
      <c r="CJ1404" s="47"/>
      <c r="CK1404" s="34"/>
      <c r="CL1404" s="63"/>
      <c r="DV1404" s="64"/>
    </row>
    <row r="1405" spans="2:126" s="135" customFormat="1">
      <c r="B1405" s="75"/>
      <c r="C1405" s="75"/>
      <c r="D1405" s="75"/>
      <c r="E1405" s="75"/>
      <c r="F1405" s="75"/>
      <c r="G1405" s="75"/>
      <c r="J1405" s="200"/>
      <c r="K1405" s="200"/>
      <c r="L1405" s="62"/>
      <c r="M1405" s="62"/>
      <c r="N1405" s="62"/>
      <c r="O1405" s="62"/>
      <c r="P1405" s="62"/>
      <c r="Q1405" s="62"/>
      <c r="R1405" s="62"/>
      <c r="S1405" s="62"/>
      <c r="T1405" s="62"/>
      <c r="U1405" s="209"/>
      <c r="V1405" s="209"/>
      <c r="W1405" s="209"/>
      <c r="X1405" s="209"/>
      <c r="Y1405" s="209"/>
      <c r="Z1405" s="209"/>
      <c r="AA1405" s="209"/>
      <c r="AB1405" s="86"/>
      <c r="AC1405" s="86"/>
      <c r="AD1405" s="86"/>
      <c r="AE1405" s="86"/>
      <c r="AF1405" s="86"/>
      <c r="AG1405" s="62"/>
      <c r="AH1405" s="89"/>
      <c r="AI1405" s="89"/>
      <c r="AJ1405" s="89"/>
      <c r="AK1405" s="62"/>
      <c r="AL1405" s="86"/>
      <c r="AM1405" s="91"/>
      <c r="AN1405" s="89"/>
      <c r="AO1405" s="89"/>
      <c r="AP1405" s="89"/>
      <c r="AQ1405" s="89"/>
      <c r="AR1405" s="91"/>
      <c r="AS1405" s="91"/>
      <c r="AT1405" s="94"/>
      <c r="AU1405" s="91"/>
      <c r="AV1405" s="91"/>
      <c r="AW1405" s="123"/>
      <c r="AX1405" s="62"/>
      <c r="AY1405" s="62"/>
      <c r="AZ1405" s="89"/>
      <c r="BA1405" s="89"/>
      <c r="BB1405" s="124"/>
      <c r="BC1405" s="62"/>
      <c r="BD1405" s="62"/>
      <c r="BE1405" s="61"/>
      <c r="BF1405" s="61"/>
      <c r="BG1405" s="46"/>
      <c r="BH1405" s="46"/>
      <c r="BI1405" s="46"/>
      <c r="BJ1405" s="46"/>
      <c r="BK1405" s="46"/>
      <c r="BL1405" s="46"/>
      <c r="CF1405" s="60"/>
      <c r="CI1405" s="91"/>
      <c r="CJ1405" s="47"/>
      <c r="CK1405" s="34"/>
      <c r="CL1405" s="63"/>
      <c r="DV1405" s="64"/>
    </row>
    <row r="1406" spans="2:126" s="135" customFormat="1">
      <c r="B1406" s="75"/>
      <c r="C1406" s="75"/>
      <c r="D1406" s="75"/>
      <c r="E1406" s="75"/>
      <c r="F1406" s="75"/>
      <c r="G1406" s="75"/>
      <c r="J1406" s="200"/>
      <c r="K1406" s="200"/>
      <c r="L1406" s="62"/>
      <c r="M1406" s="62"/>
      <c r="N1406" s="62"/>
      <c r="O1406" s="62"/>
      <c r="P1406" s="62"/>
      <c r="Q1406" s="62"/>
      <c r="R1406" s="62"/>
      <c r="S1406" s="62"/>
      <c r="T1406" s="62"/>
      <c r="U1406" s="209"/>
      <c r="V1406" s="209"/>
      <c r="W1406" s="209"/>
      <c r="X1406" s="209"/>
      <c r="Y1406" s="209"/>
      <c r="Z1406" s="209"/>
      <c r="AA1406" s="209"/>
      <c r="AB1406" s="86"/>
      <c r="AC1406" s="86"/>
      <c r="AD1406" s="86"/>
      <c r="AE1406" s="86"/>
      <c r="AF1406" s="86"/>
      <c r="AG1406" s="62"/>
      <c r="AH1406" s="89"/>
      <c r="AI1406" s="89"/>
      <c r="AJ1406" s="89"/>
      <c r="AK1406" s="62"/>
      <c r="AL1406" s="86"/>
      <c r="AM1406" s="91"/>
      <c r="AN1406" s="89"/>
      <c r="AO1406" s="89"/>
      <c r="AP1406" s="89"/>
      <c r="AQ1406" s="89"/>
      <c r="AR1406" s="91"/>
      <c r="AS1406" s="91"/>
      <c r="AT1406" s="94"/>
      <c r="AU1406" s="91"/>
      <c r="AV1406" s="91"/>
      <c r="AW1406" s="123"/>
      <c r="AX1406" s="62"/>
      <c r="AY1406" s="62"/>
      <c r="AZ1406" s="89"/>
      <c r="BA1406" s="89"/>
      <c r="BB1406" s="124"/>
      <c r="BC1406" s="62"/>
      <c r="BD1406" s="62"/>
      <c r="BE1406" s="61"/>
      <c r="BF1406" s="61"/>
      <c r="BG1406" s="46"/>
      <c r="BH1406" s="46"/>
      <c r="BI1406" s="46"/>
      <c r="BJ1406" s="46"/>
      <c r="BK1406" s="46"/>
      <c r="BL1406" s="46"/>
      <c r="CF1406" s="60"/>
      <c r="CI1406" s="91"/>
      <c r="CJ1406" s="47"/>
      <c r="CK1406" s="34"/>
      <c r="CL1406" s="63"/>
      <c r="DV1406" s="64"/>
    </row>
    <row r="1407" spans="2:126" s="135" customFormat="1">
      <c r="B1407" s="75"/>
      <c r="C1407" s="75"/>
      <c r="D1407" s="75"/>
      <c r="E1407" s="75"/>
      <c r="F1407" s="75"/>
      <c r="G1407" s="75"/>
      <c r="J1407" s="200"/>
      <c r="K1407" s="200"/>
      <c r="L1407" s="62"/>
      <c r="M1407" s="62"/>
      <c r="N1407" s="62"/>
      <c r="O1407" s="62"/>
      <c r="P1407" s="62"/>
      <c r="Q1407" s="62"/>
      <c r="R1407" s="62"/>
      <c r="S1407" s="62"/>
      <c r="T1407" s="62"/>
      <c r="U1407" s="209"/>
      <c r="V1407" s="209"/>
      <c r="W1407" s="209"/>
      <c r="X1407" s="209"/>
      <c r="Y1407" s="209"/>
      <c r="Z1407" s="209"/>
      <c r="AA1407" s="209"/>
      <c r="AB1407" s="86"/>
      <c r="AC1407" s="86"/>
      <c r="AD1407" s="86"/>
      <c r="AE1407" s="86"/>
      <c r="AF1407" s="86"/>
      <c r="AG1407" s="62"/>
      <c r="AH1407" s="89"/>
      <c r="AI1407" s="89"/>
      <c r="AJ1407" s="89"/>
      <c r="AK1407" s="62"/>
      <c r="AL1407" s="86"/>
      <c r="AM1407" s="91"/>
      <c r="AN1407" s="89"/>
      <c r="AO1407" s="89"/>
      <c r="AP1407" s="89"/>
      <c r="AQ1407" s="89"/>
      <c r="AR1407" s="91"/>
      <c r="AS1407" s="91"/>
      <c r="AT1407" s="94"/>
      <c r="AU1407" s="91"/>
      <c r="AV1407" s="91"/>
      <c r="AW1407" s="123"/>
      <c r="AX1407" s="62"/>
      <c r="AY1407" s="62"/>
      <c r="AZ1407" s="89"/>
      <c r="BA1407" s="89"/>
      <c r="BB1407" s="124"/>
      <c r="BC1407" s="62"/>
      <c r="BD1407" s="62"/>
      <c r="BE1407" s="61"/>
      <c r="BF1407" s="61"/>
      <c r="BG1407" s="46"/>
      <c r="BH1407" s="46"/>
      <c r="BI1407" s="46"/>
      <c r="BJ1407" s="46"/>
      <c r="BK1407" s="46"/>
      <c r="BL1407" s="46"/>
      <c r="CF1407" s="60"/>
      <c r="CI1407" s="91"/>
      <c r="CJ1407" s="47"/>
      <c r="CK1407" s="34"/>
      <c r="CL1407" s="63"/>
      <c r="DV1407" s="64"/>
    </row>
    <row r="1408" spans="2:126" s="135" customFormat="1">
      <c r="B1408" s="75"/>
      <c r="C1408" s="75"/>
      <c r="D1408" s="75"/>
      <c r="E1408" s="75"/>
      <c r="F1408" s="75"/>
      <c r="G1408" s="75"/>
      <c r="J1408" s="200"/>
      <c r="K1408" s="200"/>
      <c r="L1408" s="62"/>
      <c r="M1408" s="62"/>
      <c r="N1408" s="62"/>
      <c r="O1408" s="62"/>
      <c r="P1408" s="62"/>
      <c r="Q1408" s="62"/>
      <c r="R1408" s="62"/>
      <c r="S1408" s="62"/>
      <c r="T1408" s="62"/>
      <c r="U1408" s="209"/>
      <c r="V1408" s="209"/>
      <c r="W1408" s="209"/>
      <c r="X1408" s="209"/>
      <c r="Y1408" s="209"/>
      <c r="Z1408" s="209"/>
      <c r="AA1408" s="209"/>
      <c r="AB1408" s="86"/>
      <c r="AC1408" s="86"/>
      <c r="AD1408" s="86"/>
      <c r="AE1408" s="86"/>
      <c r="AF1408" s="86"/>
      <c r="AG1408" s="62"/>
      <c r="AH1408" s="89"/>
      <c r="AI1408" s="89"/>
      <c r="AJ1408" s="89"/>
      <c r="AK1408" s="62"/>
      <c r="AL1408" s="86"/>
      <c r="AM1408" s="91"/>
      <c r="AN1408" s="89"/>
      <c r="AO1408" s="89"/>
      <c r="AP1408" s="89"/>
      <c r="AQ1408" s="89"/>
      <c r="AR1408" s="91"/>
      <c r="AS1408" s="91"/>
      <c r="AT1408" s="94"/>
      <c r="AU1408" s="91"/>
      <c r="AV1408" s="91"/>
      <c r="AW1408" s="123"/>
      <c r="AX1408" s="62"/>
      <c r="AY1408" s="62"/>
      <c r="AZ1408" s="89"/>
      <c r="BA1408" s="89"/>
      <c r="BB1408" s="124"/>
      <c r="BC1408" s="62"/>
      <c r="BD1408" s="62"/>
      <c r="BE1408" s="61"/>
      <c r="BF1408" s="61"/>
      <c r="BG1408" s="46"/>
      <c r="BH1408" s="46"/>
      <c r="BI1408" s="46"/>
      <c r="BJ1408" s="46"/>
      <c r="BK1408" s="46"/>
      <c r="BL1408" s="46"/>
      <c r="CF1408" s="60"/>
      <c r="CI1408" s="91"/>
      <c r="CJ1408" s="47"/>
      <c r="CK1408" s="34"/>
      <c r="CL1408" s="63"/>
      <c r="DV1408" s="64"/>
    </row>
    <row r="1409" spans="2:126" s="135" customFormat="1">
      <c r="B1409" s="75"/>
      <c r="C1409" s="75"/>
      <c r="D1409" s="75"/>
      <c r="E1409" s="75"/>
      <c r="F1409" s="75"/>
      <c r="G1409" s="75"/>
      <c r="J1409" s="200"/>
      <c r="K1409" s="200"/>
      <c r="L1409" s="62"/>
      <c r="M1409" s="62"/>
      <c r="N1409" s="62"/>
      <c r="O1409" s="62"/>
      <c r="P1409" s="62"/>
      <c r="Q1409" s="62"/>
      <c r="R1409" s="62"/>
      <c r="S1409" s="62"/>
      <c r="T1409" s="62"/>
      <c r="U1409" s="209"/>
      <c r="V1409" s="209"/>
      <c r="W1409" s="209"/>
      <c r="X1409" s="209"/>
      <c r="Y1409" s="209"/>
      <c r="Z1409" s="209"/>
      <c r="AA1409" s="209"/>
      <c r="AB1409" s="86"/>
      <c r="AC1409" s="86"/>
      <c r="AD1409" s="86"/>
      <c r="AE1409" s="86"/>
      <c r="AF1409" s="86"/>
      <c r="AG1409" s="62"/>
      <c r="AH1409" s="89"/>
      <c r="AI1409" s="89"/>
      <c r="AJ1409" s="89"/>
      <c r="AK1409" s="62"/>
      <c r="AL1409" s="86"/>
      <c r="AM1409" s="91"/>
      <c r="AN1409" s="89"/>
      <c r="AO1409" s="89"/>
      <c r="AP1409" s="89"/>
      <c r="AQ1409" s="89"/>
      <c r="AR1409" s="91"/>
      <c r="AS1409" s="91"/>
      <c r="AT1409" s="94"/>
      <c r="AU1409" s="91"/>
      <c r="AV1409" s="91"/>
      <c r="AW1409" s="123"/>
      <c r="AX1409" s="62"/>
      <c r="AY1409" s="62"/>
      <c r="AZ1409" s="89"/>
      <c r="BA1409" s="89"/>
      <c r="BB1409" s="124"/>
      <c r="BC1409" s="62"/>
      <c r="BD1409" s="62"/>
      <c r="BE1409" s="61"/>
      <c r="BF1409" s="61"/>
      <c r="BG1409" s="46"/>
      <c r="BH1409" s="46"/>
      <c r="BI1409" s="46"/>
      <c r="BJ1409" s="46"/>
      <c r="BK1409" s="46"/>
      <c r="BL1409" s="46"/>
      <c r="CF1409" s="60"/>
      <c r="CI1409" s="91"/>
      <c r="CJ1409" s="47"/>
      <c r="CK1409" s="34"/>
      <c r="CL1409" s="63"/>
      <c r="DV1409" s="64"/>
    </row>
    <row r="1410" spans="2:126" s="135" customFormat="1">
      <c r="B1410" s="75"/>
      <c r="C1410" s="75"/>
      <c r="D1410" s="75"/>
      <c r="E1410" s="75"/>
      <c r="F1410" s="75"/>
      <c r="G1410" s="75"/>
      <c r="J1410" s="200"/>
      <c r="K1410" s="200"/>
      <c r="L1410" s="62"/>
      <c r="M1410" s="62"/>
      <c r="N1410" s="62"/>
      <c r="O1410" s="62"/>
      <c r="P1410" s="62"/>
      <c r="Q1410" s="62"/>
      <c r="R1410" s="62"/>
      <c r="S1410" s="62"/>
      <c r="T1410" s="62"/>
      <c r="U1410" s="209"/>
      <c r="V1410" s="209"/>
      <c r="W1410" s="209"/>
      <c r="X1410" s="209"/>
      <c r="Y1410" s="209"/>
      <c r="Z1410" s="209"/>
      <c r="AA1410" s="209"/>
      <c r="AB1410" s="86"/>
      <c r="AC1410" s="86"/>
      <c r="AD1410" s="86"/>
      <c r="AE1410" s="86"/>
      <c r="AF1410" s="86"/>
      <c r="AG1410" s="62"/>
      <c r="AH1410" s="89"/>
      <c r="AI1410" s="89"/>
      <c r="AJ1410" s="89"/>
      <c r="AK1410" s="62"/>
      <c r="AL1410" s="86"/>
      <c r="AM1410" s="91"/>
      <c r="AN1410" s="89"/>
      <c r="AO1410" s="89"/>
      <c r="AP1410" s="89"/>
      <c r="AQ1410" s="89"/>
      <c r="AR1410" s="91"/>
      <c r="AS1410" s="91"/>
      <c r="AT1410" s="94"/>
      <c r="AU1410" s="91"/>
      <c r="AV1410" s="91"/>
      <c r="AW1410" s="123"/>
      <c r="AX1410" s="62"/>
      <c r="AY1410" s="62"/>
      <c r="AZ1410" s="89"/>
      <c r="BA1410" s="89"/>
      <c r="BB1410" s="124"/>
      <c r="BC1410" s="62"/>
      <c r="BD1410" s="62"/>
      <c r="BE1410" s="61"/>
      <c r="BF1410" s="61"/>
      <c r="BG1410" s="46"/>
      <c r="BH1410" s="46"/>
      <c r="BI1410" s="46"/>
      <c r="BJ1410" s="46"/>
      <c r="BK1410" s="46"/>
      <c r="BL1410" s="46"/>
      <c r="CF1410" s="60"/>
      <c r="CI1410" s="91"/>
      <c r="CJ1410" s="47"/>
      <c r="CK1410" s="34"/>
      <c r="CL1410" s="63"/>
      <c r="DV1410" s="64"/>
    </row>
    <row r="1411" spans="2:126" s="135" customFormat="1">
      <c r="B1411" s="75"/>
      <c r="C1411" s="75"/>
      <c r="D1411" s="75"/>
      <c r="E1411" s="75"/>
      <c r="F1411" s="75"/>
      <c r="G1411" s="75"/>
      <c r="J1411" s="200"/>
      <c r="K1411" s="200"/>
      <c r="L1411" s="62"/>
      <c r="M1411" s="62"/>
      <c r="N1411" s="62"/>
      <c r="O1411" s="62"/>
      <c r="P1411" s="62"/>
      <c r="Q1411" s="62"/>
      <c r="R1411" s="62"/>
      <c r="S1411" s="62"/>
      <c r="T1411" s="62"/>
      <c r="U1411" s="209"/>
      <c r="V1411" s="209"/>
      <c r="W1411" s="209"/>
      <c r="X1411" s="209"/>
      <c r="Y1411" s="209"/>
      <c r="Z1411" s="209"/>
      <c r="AA1411" s="209"/>
      <c r="AB1411" s="86"/>
      <c r="AC1411" s="86"/>
      <c r="AD1411" s="86"/>
      <c r="AE1411" s="86"/>
      <c r="AF1411" s="86"/>
      <c r="AG1411" s="62"/>
      <c r="AH1411" s="89"/>
      <c r="AI1411" s="89"/>
      <c r="AJ1411" s="89"/>
      <c r="AK1411" s="62"/>
      <c r="AL1411" s="86"/>
      <c r="AM1411" s="91"/>
      <c r="AN1411" s="89"/>
      <c r="AO1411" s="89"/>
      <c r="AP1411" s="89"/>
      <c r="AQ1411" s="89"/>
      <c r="AR1411" s="91"/>
      <c r="AS1411" s="91"/>
      <c r="AT1411" s="94"/>
      <c r="AU1411" s="91"/>
      <c r="AV1411" s="91"/>
      <c r="AW1411" s="123"/>
      <c r="AX1411" s="62"/>
      <c r="AY1411" s="62"/>
      <c r="AZ1411" s="89"/>
      <c r="BA1411" s="89"/>
      <c r="BB1411" s="124"/>
      <c r="BC1411" s="62"/>
      <c r="BD1411" s="62"/>
      <c r="BE1411" s="61"/>
      <c r="BF1411" s="61"/>
      <c r="BG1411" s="46"/>
      <c r="BH1411" s="46"/>
      <c r="BI1411" s="46"/>
      <c r="BJ1411" s="46"/>
      <c r="BK1411" s="46"/>
      <c r="BL1411" s="46"/>
      <c r="CF1411" s="60"/>
      <c r="CI1411" s="91"/>
      <c r="CJ1411" s="47"/>
      <c r="CK1411" s="34"/>
      <c r="CL1411" s="63"/>
      <c r="DV1411" s="64"/>
    </row>
    <row r="1412" spans="2:126" s="135" customFormat="1">
      <c r="B1412" s="75"/>
      <c r="C1412" s="75"/>
      <c r="D1412" s="75"/>
      <c r="E1412" s="75"/>
      <c r="F1412" s="75"/>
      <c r="G1412" s="75"/>
      <c r="J1412" s="200"/>
      <c r="K1412" s="200"/>
      <c r="L1412" s="62"/>
      <c r="M1412" s="62"/>
      <c r="N1412" s="62"/>
      <c r="O1412" s="62"/>
      <c r="P1412" s="62"/>
      <c r="Q1412" s="62"/>
      <c r="R1412" s="62"/>
      <c r="S1412" s="62"/>
      <c r="T1412" s="62"/>
      <c r="U1412" s="209"/>
      <c r="V1412" s="209"/>
      <c r="W1412" s="209"/>
      <c r="X1412" s="209"/>
      <c r="Y1412" s="209"/>
      <c r="Z1412" s="209"/>
      <c r="AA1412" s="209"/>
      <c r="AB1412" s="86"/>
      <c r="AC1412" s="86"/>
      <c r="AD1412" s="86"/>
      <c r="AE1412" s="86"/>
      <c r="AF1412" s="86"/>
      <c r="AG1412" s="62"/>
      <c r="AH1412" s="89"/>
      <c r="AI1412" s="89"/>
      <c r="AJ1412" s="89"/>
      <c r="AK1412" s="62"/>
      <c r="AL1412" s="86"/>
      <c r="AM1412" s="91"/>
      <c r="AN1412" s="89"/>
      <c r="AO1412" s="89"/>
      <c r="AP1412" s="89"/>
      <c r="AQ1412" s="89"/>
      <c r="AR1412" s="91"/>
      <c r="AS1412" s="91"/>
      <c r="AT1412" s="94"/>
      <c r="AU1412" s="91"/>
      <c r="AV1412" s="91"/>
      <c r="AW1412" s="123"/>
      <c r="AX1412" s="62"/>
      <c r="AY1412" s="62"/>
      <c r="AZ1412" s="89"/>
      <c r="BA1412" s="89"/>
      <c r="BB1412" s="124"/>
      <c r="BC1412" s="62"/>
      <c r="BD1412" s="62"/>
      <c r="BE1412" s="61"/>
      <c r="BF1412" s="61"/>
      <c r="BG1412" s="46"/>
      <c r="BH1412" s="46"/>
      <c r="BI1412" s="46"/>
      <c r="BJ1412" s="46"/>
      <c r="BK1412" s="46"/>
      <c r="BL1412" s="46"/>
      <c r="CF1412" s="60"/>
      <c r="CI1412" s="91"/>
      <c r="CJ1412" s="47"/>
      <c r="CK1412" s="34"/>
      <c r="CL1412" s="63"/>
      <c r="DV1412" s="64"/>
    </row>
    <row r="1413" spans="2:126" s="135" customFormat="1">
      <c r="B1413" s="75"/>
      <c r="C1413" s="75"/>
      <c r="D1413" s="75"/>
      <c r="E1413" s="75"/>
      <c r="F1413" s="75"/>
      <c r="G1413" s="75"/>
      <c r="J1413" s="200"/>
      <c r="K1413" s="200"/>
      <c r="L1413" s="62"/>
      <c r="M1413" s="62"/>
      <c r="N1413" s="62"/>
      <c r="O1413" s="62"/>
      <c r="P1413" s="62"/>
      <c r="Q1413" s="62"/>
      <c r="R1413" s="62"/>
      <c r="S1413" s="62"/>
      <c r="T1413" s="62"/>
      <c r="U1413" s="209"/>
      <c r="V1413" s="209"/>
      <c r="W1413" s="209"/>
      <c r="X1413" s="209"/>
      <c r="Y1413" s="209"/>
      <c r="Z1413" s="209"/>
      <c r="AA1413" s="209"/>
      <c r="AB1413" s="86"/>
      <c r="AC1413" s="86"/>
      <c r="AD1413" s="86"/>
      <c r="AE1413" s="86"/>
      <c r="AF1413" s="86"/>
      <c r="AG1413" s="62"/>
      <c r="AH1413" s="89"/>
      <c r="AI1413" s="89"/>
      <c r="AJ1413" s="89"/>
      <c r="AK1413" s="62"/>
      <c r="AL1413" s="86"/>
      <c r="AM1413" s="91"/>
      <c r="AN1413" s="89"/>
      <c r="AO1413" s="89"/>
      <c r="AP1413" s="89"/>
      <c r="AQ1413" s="89"/>
      <c r="AR1413" s="91"/>
      <c r="AS1413" s="91"/>
      <c r="AT1413" s="94"/>
      <c r="AU1413" s="91"/>
      <c r="AV1413" s="91"/>
      <c r="AW1413" s="123"/>
      <c r="AX1413" s="62"/>
      <c r="AY1413" s="62"/>
      <c r="AZ1413" s="89"/>
      <c r="BA1413" s="89"/>
      <c r="BB1413" s="124"/>
      <c r="BC1413" s="62"/>
      <c r="BD1413" s="62"/>
      <c r="BE1413" s="61"/>
      <c r="BF1413" s="61"/>
      <c r="BG1413" s="46"/>
      <c r="BH1413" s="46"/>
      <c r="BI1413" s="46"/>
      <c r="BJ1413" s="46"/>
      <c r="BK1413" s="46"/>
      <c r="BL1413" s="46"/>
      <c r="CF1413" s="60"/>
      <c r="CI1413" s="91"/>
      <c r="CJ1413" s="47"/>
      <c r="CK1413" s="34"/>
      <c r="CL1413" s="63"/>
      <c r="DV1413" s="64"/>
    </row>
    <row r="1414" spans="2:126" s="135" customFormat="1">
      <c r="B1414" s="75"/>
      <c r="C1414" s="75"/>
      <c r="D1414" s="75"/>
      <c r="E1414" s="75"/>
      <c r="F1414" s="75"/>
      <c r="G1414" s="75"/>
      <c r="J1414" s="200"/>
      <c r="K1414" s="200"/>
      <c r="L1414" s="62"/>
      <c r="M1414" s="62"/>
      <c r="N1414" s="62"/>
      <c r="O1414" s="62"/>
      <c r="P1414" s="62"/>
      <c r="Q1414" s="62"/>
      <c r="R1414" s="62"/>
      <c r="S1414" s="62"/>
      <c r="T1414" s="62"/>
      <c r="U1414" s="209"/>
      <c r="V1414" s="209"/>
      <c r="W1414" s="209"/>
      <c r="X1414" s="209"/>
      <c r="Y1414" s="209"/>
      <c r="Z1414" s="209"/>
      <c r="AA1414" s="209"/>
      <c r="AB1414" s="86"/>
      <c r="AC1414" s="86"/>
      <c r="AD1414" s="86"/>
      <c r="AE1414" s="86"/>
      <c r="AF1414" s="86"/>
      <c r="AG1414" s="62"/>
      <c r="AH1414" s="89"/>
      <c r="AI1414" s="89"/>
      <c r="AJ1414" s="89"/>
      <c r="AK1414" s="62"/>
      <c r="AL1414" s="86"/>
      <c r="AM1414" s="91"/>
      <c r="AN1414" s="89"/>
      <c r="AO1414" s="89"/>
      <c r="AP1414" s="89"/>
      <c r="AQ1414" s="89"/>
      <c r="AR1414" s="91"/>
      <c r="AS1414" s="91"/>
      <c r="AT1414" s="94"/>
      <c r="AU1414" s="91"/>
      <c r="AV1414" s="91"/>
      <c r="AW1414" s="123"/>
      <c r="AX1414" s="62"/>
      <c r="AY1414" s="62"/>
      <c r="AZ1414" s="89"/>
      <c r="BA1414" s="89"/>
      <c r="BB1414" s="124"/>
      <c r="BC1414" s="62"/>
      <c r="BD1414" s="62"/>
      <c r="BE1414" s="61"/>
      <c r="BF1414" s="61"/>
      <c r="BG1414" s="46"/>
      <c r="BH1414" s="46"/>
      <c r="BI1414" s="46"/>
      <c r="BJ1414" s="46"/>
      <c r="BK1414" s="46"/>
      <c r="BL1414" s="46"/>
      <c r="CF1414" s="60"/>
      <c r="CI1414" s="91"/>
      <c r="CJ1414" s="47"/>
      <c r="CK1414" s="34"/>
      <c r="CL1414" s="63"/>
      <c r="DV1414" s="64"/>
    </row>
    <row r="1415" spans="2:126" s="135" customFormat="1">
      <c r="B1415" s="75"/>
      <c r="C1415" s="75"/>
      <c r="D1415" s="75"/>
      <c r="E1415" s="75"/>
      <c r="F1415" s="75"/>
      <c r="G1415" s="75"/>
      <c r="J1415" s="200"/>
      <c r="K1415" s="200"/>
      <c r="L1415" s="62"/>
      <c r="M1415" s="62"/>
      <c r="N1415" s="62"/>
      <c r="O1415" s="62"/>
      <c r="P1415" s="62"/>
      <c r="Q1415" s="62"/>
      <c r="R1415" s="62"/>
      <c r="S1415" s="62"/>
      <c r="T1415" s="62"/>
      <c r="U1415" s="209"/>
      <c r="V1415" s="209"/>
      <c r="W1415" s="209"/>
      <c r="X1415" s="209"/>
      <c r="Y1415" s="209"/>
      <c r="Z1415" s="209"/>
      <c r="AA1415" s="209"/>
      <c r="AB1415" s="86"/>
      <c r="AC1415" s="86"/>
      <c r="AD1415" s="86"/>
      <c r="AE1415" s="86"/>
      <c r="AF1415" s="86"/>
      <c r="AG1415" s="62"/>
      <c r="AH1415" s="89"/>
      <c r="AI1415" s="89"/>
      <c r="AJ1415" s="89"/>
      <c r="AK1415" s="62"/>
      <c r="AL1415" s="86"/>
      <c r="AM1415" s="91"/>
      <c r="AN1415" s="89"/>
      <c r="AO1415" s="89"/>
      <c r="AP1415" s="89"/>
      <c r="AQ1415" s="89"/>
      <c r="AR1415" s="91"/>
      <c r="AS1415" s="91"/>
      <c r="AT1415" s="94"/>
      <c r="AU1415" s="91"/>
      <c r="AV1415" s="91"/>
      <c r="AW1415" s="123"/>
      <c r="AX1415" s="62"/>
      <c r="AY1415" s="62"/>
      <c r="AZ1415" s="89"/>
      <c r="BA1415" s="89"/>
      <c r="BB1415" s="124"/>
      <c r="BC1415" s="62"/>
      <c r="BD1415" s="62"/>
      <c r="BE1415" s="61"/>
      <c r="BF1415" s="61"/>
      <c r="BG1415" s="46"/>
      <c r="BH1415" s="46"/>
      <c r="BI1415" s="46"/>
      <c r="BJ1415" s="46"/>
      <c r="BK1415" s="46"/>
      <c r="BL1415" s="46"/>
      <c r="CF1415" s="60"/>
      <c r="CI1415" s="91"/>
      <c r="CJ1415" s="47"/>
      <c r="CK1415" s="34"/>
      <c r="CL1415" s="63"/>
      <c r="DV1415" s="64"/>
    </row>
    <row r="1416" spans="2:126" s="135" customFormat="1">
      <c r="B1416" s="75"/>
      <c r="C1416" s="75"/>
      <c r="D1416" s="75"/>
      <c r="E1416" s="75"/>
      <c r="F1416" s="75"/>
      <c r="G1416" s="75"/>
      <c r="J1416" s="200"/>
      <c r="K1416" s="200"/>
      <c r="L1416" s="62"/>
      <c r="M1416" s="62"/>
      <c r="N1416" s="62"/>
      <c r="O1416" s="62"/>
      <c r="P1416" s="62"/>
      <c r="Q1416" s="62"/>
      <c r="R1416" s="62"/>
      <c r="S1416" s="62"/>
      <c r="T1416" s="62"/>
      <c r="U1416" s="209"/>
      <c r="V1416" s="209"/>
      <c r="W1416" s="209"/>
      <c r="X1416" s="209"/>
      <c r="Y1416" s="209"/>
      <c r="Z1416" s="209"/>
      <c r="AA1416" s="209"/>
      <c r="AB1416" s="86"/>
      <c r="AC1416" s="86"/>
      <c r="AD1416" s="86"/>
      <c r="AE1416" s="86"/>
      <c r="AF1416" s="86"/>
      <c r="AG1416" s="62"/>
      <c r="AH1416" s="89"/>
      <c r="AI1416" s="89"/>
      <c r="AJ1416" s="89"/>
      <c r="AK1416" s="62"/>
      <c r="AL1416" s="86"/>
      <c r="AM1416" s="91"/>
      <c r="AN1416" s="89"/>
      <c r="AO1416" s="89"/>
      <c r="AP1416" s="89"/>
      <c r="AQ1416" s="89"/>
      <c r="AR1416" s="91"/>
      <c r="AS1416" s="91"/>
      <c r="AT1416" s="94"/>
      <c r="AU1416" s="91"/>
      <c r="AV1416" s="91"/>
      <c r="AW1416" s="123"/>
      <c r="AX1416" s="62"/>
      <c r="AY1416" s="62"/>
      <c r="AZ1416" s="89"/>
      <c r="BA1416" s="89"/>
      <c r="BB1416" s="124"/>
      <c r="BC1416" s="62"/>
      <c r="BD1416" s="62"/>
      <c r="BE1416" s="61"/>
      <c r="BF1416" s="61"/>
      <c r="BG1416" s="46"/>
      <c r="BH1416" s="46"/>
      <c r="BI1416" s="46"/>
      <c r="BJ1416" s="46"/>
      <c r="BK1416" s="46"/>
      <c r="BL1416" s="46"/>
      <c r="CF1416" s="60"/>
      <c r="CI1416" s="91"/>
      <c r="CJ1416" s="47"/>
      <c r="CK1416" s="34"/>
      <c r="CL1416" s="63"/>
      <c r="DV1416" s="64"/>
    </row>
    <row r="1417" spans="2:126" s="135" customFormat="1">
      <c r="B1417" s="75"/>
      <c r="C1417" s="75"/>
      <c r="D1417" s="75"/>
      <c r="E1417" s="75"/>
      <c r="F1417" s="75"/>
      <c r="G1417" s="75"/>
      <c r="J1417" s="200"/>
      <c r="K1417" s="200"/>
      <c r="L1417" s="62"/>
      <c r="M1417" s="62"/>
      <c r="N1417" s="62"/>
      <c r="O1417" s="62"/>
      <c r="P1417" s="62"/>
      <c r="Q1417" s="62"/>
      <c r="R1417" s="62"/>
      <c r="S1417" s="62"/>
      <c r="T1417" s="62"/>
      <c r="U1417" s="209"/>
      <c r="V1417" s="209"/>
      <c r="W1417" s="209"/>
      <c r="X1417" s="209"/>
      <c r="Y1417" s="209"/>
      <c r="Z1417" s="209"/>
      <c r="AA1417" s="209"/>
      <c r="AB1417" s="86"/>
      <c r="AC1417" s="86"/>
      <c r="AD1417" s="86"/>
      <c r="AE1417" s="86"/>
      <c r="AF1417" s="86"/>
      <c r="AG1417" s="62"/>
      <c r="AH1417" s="89"/>
      <c r="AI1417" s="89"/>
      <c r="AJ1417" s="89"/>
      <c r="AK1417" s="62"/>
      <c r="AL1417" s="86"/>
      <c r="AM1417" s="91"/>
      <c r="AN1417" s="89"/>
      <c r="AO1417" s="89"/>
      <c r="AP1417" s="89"/>
      <c r="AQ1417" s="89"/>
      <c r="AR1417" s="91"/>
      <c r="AS1417" s="91"/>
      <c r="AT1417" s="94"/>
      <c r="AU1417" s="91"/>
      <c r="AV1417" s="91"/>
      <c r="AW1417" s="123"/>
      <c r="AX1417" s="62"/>
      <c r="AY1417" s="62"/>
      <c r="AZ1417" s="89"/>
      <c r="BA1417" s="89"/>
      <c r="BB1417" s="124"/>
      <c r="BC1417" s="62"/>
      <c r="BD1417" s="62"/>
      <c r="BE1417" s="61"/>
      <c r="BF1417" s="61"/>
      <c r="BG1417" s="46"/>
      <c r="BH1417" s="46"/>
      <c r="BI1417" s="46"/>
      <c r="BJ1417" s="46"/>
      <c r="BK1417" s="46"/>
      <c r="BL1417" s="46"/>
      <c r="CF1417" s="60"/>
      <c r="CI1417" s="91"/>
      <c r="CJ1417" s="47"/>
      <c r="CK1417" s="34"/>
      <c r="CL1417" s="63"/>
      <c r="DV1417" s="64"/>
    </row>
    <row r="1418" spans="2:126" s="135" customFormat="1">
      <c r="B1418" s="75"/>
      <c r="C1418" s="75"/>
      <c r="D1418" s="75"/>
      <c r="E1418" s="75"/>
      <c r="F1418" s="75"/>
      <c r="G1418" s="75"/>
      <c r="J1418" s="200"/>
      <c r="K1418" s="200"/>
      <c r="L1418" s="62"/>
      <c r="M1418" s="62"/>
      <c r="N1418" s="62"/>
      <c r="O1418" s="62"/>
      <c r="P1418" s="62"/>
      <c r="Q1418" s="62"/>
      <c r="R1418" s="62"/>
      <c r="S1418" s="62"/>
      <c r="T1418" s="62"/>
      <c r="U1418" s="209"/>
      <c r="V1418" s="209"/>
      <c r="W1418" s="209"/>
      <c r="X1418" s="209"/>
      <c r="Y1418" s="209"/>
      <c r="Z1418" s="209"/>
      <c r="AA1418" s="209"/>
      <c r="AB1418" s="86"/>
      <c r="AC1418" s="86"/>
      <c r="AD1418" s="86"/>
      <c r="AE1418" s="86"/>
      <c r="AF1418" s="86"/>
      <c r="AG1418" s="62"/>
      <c r="AH1418" s="89"/>
      <c r="AI1418" s="89"/>
      <c r="AJ1418" s="89"/>
      <c r="AK1418" s="62"/>
      <c r="AL1418" s="86"/>
      <c r="AM1418" s="91"/>
      <c r="AN1418" s="89"/>
      <c r="AO1418" s="89"/>
      <c r="AP1418" s="89"/>
      <c r="AQ1418" s="89"/>
      <c r="AR1418" s="91"/>
      <c r="AS1418" s="91"/>
      <c r="AT1418" s="94"/>
      <c r="AU1418" s="91"/>
      <c r="AV1418" s="91"/>
      <c r="AW1418" s="123"/>
      <c r="AX1418" s="62"/>
      <c r="AY1418" s="62"/>
      <c r="AZ1418" s="89"/>
      <c r="BA1418" s="89"/>
      <c r="BB1418" s="124"/>
      <c r="BC1418" s="62"/>
      <c r="BD1418" s="62"/>
      <c r="BE1418" s="61"/>
      <c r="BF1418" s="61"/>
      <c r="BG1418" s="46"/>
      <c r="BH1418" s="46"/>
      <c r="BI1418" s="46"/>
      <c r="BJ1418" s="46"/>
      <c r="BK1418" s="46"/>
      <c r="BL1418" s="46"/>
      <c r="CF1418" s="60"/>
      <c r="CI1418" s="91"/>
      <c r="CJ1418" s="47"/>
      <c r="CK1418" s="34"/>
      <c r="CL1418" s="63"/>
      <c r="DV1418" s="64"/>
    </row>
    <row r="1419" spans="2:126" s="135" customFormat="1">
      <c r="B1419" s="75"/>
      <c r="C1419" s="75"/>
      <c r="D1419" s="75"/>
      <c r="E1419" s="75"/>
      <c r="F1419" s="75"/>
      <c r="G1419" s="75"/>
      <c r="J1419" s="200"/>
      <c r="K1419" s="200"/>
      <c r="L1419" s="62"/>
      <c r="M1419" s="62"/>
      <c r="N1419" s="62"/>
      <c r="O1419" s="62"/>
      <c r="P1419" s="62"/>
      <c r="Q1419" s="62"/>
      <c r="R1419" s="62"/>
      <c r="S1419" s="62"/>
      <c r="T1419" s="62"/>
      <c r="U1419" s="209"/>
      <c r="V1419" s="209"/>
      <c r="W1419" s="209"/>
      <c r="X1419" s="209"/>
      <c r="Y1419" s="209"/>
      <c r="Z1419" s="209"/>
      <c r="AA1419" s="209"/>
      <c r="AB1419" s="86"/>
      <c r="AC1419" s="86"/>
      <c r="AD1419" s="86"/>
      <c r="AE1419" s="86"/>
      <c r="AF1419" s="86"/>
      <c r="AG1419" s="62"/>
      <c r="AH1419" s="89"/>
      <c r="AI1419" s="89"/>
      <c r="AJ1419" s="89"/>
      <c r="AK1419" s="62"/>
      <c r="AL1419" s="86"/>
      <c r="AM1419" s="91"/>
      <c r="AN1419" s="89"/>
      <c r="AO1419" s="89"/>
      <c r="AP1419" s="89"/>
      <c r="AQ1419" s="89"/>
      <c r="AR1419" s="91"/>
      <c r="AS1419" s="91"/>
      <c r="AT1419" s="94"/>
      <c r="AU1419" s="91"/>
      <c r="AV1419" s="91"/>
      <c r="AW1419" s="123"/>
      <c r="AX1419" s="62"/>
      <c r="AY1419" s="62"/>
      <c r="AZ1419" s="89"/>
      <c r="BA1419" s="89"/>
      <c r="BB1419" s="124"/>
      <c r="BC1419" s="62"/>
      <c r="BD1419" s="62"/>
      <c r="BE1419" s="61"/>
      <c r="BF1419" s="61"/>
      <c r="BG1419" s="46"/>
      <c r="BH1419" s="46"/>
      <c r="BI1419" s="46"/>
      <c r="BJ1419" s="46"/>
      <c r="BK1419" s="46"/>
      <c r="BL1419" s="46"/>
      <c r="CF1419" s="60"/>
      <c r="CI1419" s="91"/>
      <c r="CJ1419" s="47"/>
      <c r="CK1419" s="34"/>
      <c r="CL1419" s="63"/>
      <c r="DV1419" s="64"/>
    </row>
    <row r="1420" spans="2:126" s="135" customFormat="1">
      <c r="B1420" s="75"/>
      <c r="C1420" s="75"/>
      <c r="D1420" s="75"/>
      <c r="E1420" s="75"/>
      <c r="F1420" s="75"/>
      <c r="G1420" s="75"/>
      <c r="J1420" s="200"/>
      <c r="K1420" s="200"/>
      <c r="L1420" s="62"/>
      <c r="M1420" s="62"/>
      <c r="N1420" s="62"/>
      <c r="O1420" s="62"/>
      <c r="P1420" s="62"/>
      <c r="Q1420" s="62"/>
      <c r="R1420" s="62"/>
      <c r="S1420" s="62"/>
      <c r="T1420" s="62"/>
      <c r="U1420" s="209"/>
      <c r="V1420" s="209"/>
      <c r="W1420" s="209"/>
      <c r="X1420" s="209"/>
      <c r="Y1420" s="209"/>
      <c r="Z1420" s="209"/>
      <c r="AA1420" s="209"/>
      <c r="AB1420" s="86"/>
      <c r="AC1420" s="86"/>
      <c r="AD1420" s="86"/>
      <c r="AE1420" s="86"/>
      <c r="AF1420" s="86"/>
      <c r="AG1420" s="62"/>
      <c r="AH1420" s="89"/>
      <c r="AI1420" s="89"/>
      <c r="AJ1420" s="89"/>
      <c r="AK1420" s="62"/>
      <c r="AL1420" s="86"/>
      <c r="AM1420" s="91"/>
      <c r="AN1420" s="89"/>
      <c r="AO1420" s="89"/>
      <c r="AP1420" s="89"/>
      <c r="AQ1420" s="89"/>
      <c r="AR1420" s="91"/>
      <c r="AS1420" s="91"/>
      <c r="AT1420" s="94"/>
      <c r="AU1420" s="91"/>
      <c r="AV1420" s="91"/>
      <c r="AW1420" s="123"/>
      <c r="AX1420" s="62"/>
      <c r="AY1420" s="62"/>
      <c r="AZ1420" s="89"/>
      <c r="BA1420" s="89"/>
      <c r="BB1420" s="124"/>
      <c r="BC1420" s="62"/>
      <c r="BD1420" s="62"/>
      <c r="BE1420" s="61"/>
      <c r="BF1420" s="61"/>
      <c r="BG1420" s="46"/>
      <c r="BH1420" s="46"/>
      <c r="BI1420" s="46"/>
      <c r="BJ1420" s="46"/>
      <c r="BK1420" s="46"/>
      <c r="BL1420" s="46"/>
      <c r="CF1420" s="60"/>
      <c r="CI1420" s="91"/>
      <c r="CJ1420" s="47"/>
      <c r="CK1420" s="34"/>
      <c r="CL1420" s="63"/>
      <c r="DV1420" s="64"/>
    </row>
    <row r="1421" spans="2:126" s="135" customFormat="1">
      <c r="B1421" s="75"/>
      <c r="C1421" s="75"/>
      <c r="D1421" s="75"/>
      <c r="E1421" s="75"/>
      <c r="F1421" s="75"/>
      <c r="G1421" s="75"/>
      <c r="J1421" s="200"/>
      <c r="K1421" s="200"/>
      <c r="L1421" s="62"/>
      <c r="M1421" s="62"/>
      <c r="N1421" s="62"/>
      <c r="O1421" s="62"/>
      <c r="P1421" s="62"/>
      <c r="Q1421" s="62"/>
      <c r="R1421" s="62"/>
      <c r="S1421" s="62"/>
      <c r="T1421" s="62"/>
      <c r="U1421" s="209"/>
      <c r="V1421" s="209"/>
      <c r="W1421" s="209"/>
      <c r="X1421" s="209"/>
      <c r="Y1421" s="209"/>
      <c r="Z1421" s="209"/>
      <c r="AA1421" s="209"/>
      <c r="AB1421" s="86"/>
      <c r="AC1421" s="86"/>
      <c r="AD1421" s="86"/>
      <c r="AE1421" s="86"/>
      <c r="AF1421" s="86"/>
      <c r="AG1421" s="62"/>
      <c r="AH1421" s="89"/>
      <c r="AI1421" s="89"/>
      <c r="AJ1421" s="89"/>
      <c r="AK1421" s="62"/>
      <c r="AL1421" s="86"/>
      <c r="AM1421" s="91"/>
      <c r="AN1421" s="89"/>
      <c r="AO1421" s="89"/>
      <c r="AP1421" s="89"/>
      <c r="AQ1421" s="89"/>
      <c r="AR1421" s="91"/>
      <c r="AS1421" s="91"/>
      <c r="AT1421" s="94"/>
      <c r="AU1421" s="91"/>
      <c r="AV1421" s="91"/>
      <c r="AW1421" s="123"/>
      <c r="AX1421" s="62"/>
      <c r="AY1421" s="62"/>
      <c r="AZ1421" s="89"/>
      <c r="BA1421" s="89"/>
      <c r="BB1421" s="124"/>
      <c r="BC1421" s="62"/>
      <c r="BD1421" s="62"/>
      <c r="BE1421" s="61"/>
      <c r="BF1421" s="61"/>
      <c r="BG1421" s="46"/>
      <c r="BH1421" s="46"/>
      <c r="BI1421" s="46"/>
      <c r="BJ1421" s="46"/>
      <c r="BK1421" s="46"/>
      <c r="BL1421" s="46"/>
      <c r="CF1421" s="60"/>
      <c r="CI1421" s="91"/>
      <c r="CJ1421" s="47"/>
      <c r="CK1421" s="34"/>
      <c r="CL1421" s="63"/>
      <c r="DV1421" s="64"/>
    </row>
    <row r="1422" spans="2:126" s="135" customFormat="1">
      <c r="B1422" s="75"/>
      <c r="C1422" s="75"/>
      <c r="D1422" s="75"/>
      <c r="E1422" s="75"/>
      <c r="F1422" s="75"/>
      <c r="G1422" s="75"/>
      <c r="J1422" s="200"/>
      <c r="K1422" s="200"/>
      <c r="L1422" s="62"/>
      <c r="M1422" s="62"/>
      <c r="N1422" s="62"/>
      <c r="O1422" s="62"/>
      <c r="P1422" s="62"/>
      <c r="Q1422" s="62"/>
      <c r="R1422" s="62"/>
      <c r="S1422" s="62"/>
      <c r="T1422" s="62"/>
      <c r="U1422" s="209"/>
      <c r="V1422" s="209"/>
      <c r="W1422" s="209"/>
      <c r="X1422" s="209"/>
      <c r="Y1422" s="209"/>
      <c r="Z1422" s="209"/>
      <c r="AA1422" s="209"/>
      <c r="AB1422" s="86"/>
      <c r="AC1422" s="86"/>
      <c r="AD1422" s="86"/>
      <c r="AE1422" s="86"/>
      <c r="AF1422" s="86"/>
      <c r="AG1422" s="62"/>
      <c r="AH1422" s="89"/>
      <c r="AI1422" s="89"/>
      <c r="AJ1422" s="89"/>
      <c r="AK1422" s="62"/>
      <c r="AL1422" s="86"/>
      <c r="AM1422" s="91"/>
      <c r="AN1422" s="89"/>
      <c r="AO1422" s="89"/>
      <c r="AP1422" s="89"/>
      <c r="AQ1422" s="89"/>
      <c r="AR1422" s="91"/>
      <c r="AS1422" s="91"/>
      <c r="AT1422" s="94"/>
      <c r="AU1422" s="91"/>
      <c r="AV1422" s="91"/>
      <c r="AW1422" s="123"/>
      <c r="AX1422" s="62"/>
      <c r="AY1422" s="62"/>
      <c r="AZ1422" s="89"/>
      <c r="BA1422" s="89"/>
      <c r="BB1422" s="124"/>
      <c r="BC1422" s="62"/>
      <c r="BD1422" s="62"/>
      <c r="BE1422" s="61"/>
      <c r="BF1422" s="61"/>
      <c r="BG1422" s="46"/>
      <c r="BH1422" s="46"/>
      <c r="BI1422" s="46"/>
      <c r="BJ1422" s="46"/>
      <c r="BK1422" s="46"/>
      <c r="BL1422" s="46"/>
      <c r="CF1422" s="60"/>
      <c r="CI1422" s="91"/>
      <c r="CJ1422" s="47"/>
      <c r="CK1422" s="34"/>
      <c r="CL1422" s="63"/>
      <c r="DV1422" s="64"/>
    </row>
    <row r="1423" spans="2:126" s="135" customFormat="1">
      <c r="J1423" s="200"/>
      <c r="K1423" s="200"/>
      <c r="L1423" s="62"/>
      <c r="M1423" s="62"/>
      <c r="N1423" s="62"/>
      <c r="O1423" s="62"/>
      <c r="P1423" s="62"/>
      <c r="Q1423" s="62"/>
      <c r="R1423" s="62"/>
      <c r="S1423" s="62"/>
      <c r="T1423" s="62"/>
      <c r="U1423" s="209"/>
      <c r="V1423" s="209"/>
      <c r="W1423" s="209"/>
      <c r="X1423" s="209"/>
      <c r="Y1423" s="209"/>
      <c r="Z1423" s="209"/>
      <c r="AA1423" s="209"/>
      <c r="AB1423" s="86"/>
      <c r="AC1423" s="86"/>
      <c r="AD1423" s="86"/>
      <c r="AE1423" s="86"/>
      <c r="AF1423" s="86"/>
      <c r="AG1423" s="62"/>
      <c r="AH1423" s="86"/>
      <c r="AI1423" s="86"/>
      <c r="AJ1423" s="86"/>
      <c r="AK1423" s="62"/>
      <c r="AL1423" s="86"/>
      <c r="AM1423" s="91"/>
      <c r="AN1423" s="89"/>
      <c r="AO1423" s="89"/>
      <c r="AP1423" s="89"/>
      <c r="AQ1423" s="89"/>
      <c r="AR1423" s="91"/>
      <c r="AS1423" s="91"/>
      <c r="AT1423" s="91"/>
      <c r="AU1423" s="91"/>
      <c r="AV1423" s="91"/>
      <c r="AW1423" s="122"/>
      <c r="AX1423" s="62"/>
      <c r="AY1423" s="62"/>
      <c r="AZ1423" s="62"/>
      <c r="BA1423" s="62"/>
      <c r="BB1423" s="62"/>
      <c r="BC1423" s="62"/>
      <c r="BD1423" s="62"/>
      <c r="BE1423" s="61"/>
      <c r="BF1423" s="61"/>
      <c r="BG1423" s="61"/>
      <c r="BH1423" s="44"/>
      <c r="BI1423" s="44"/>
      <c r="BJ1423" s="44"/>
      <c r="BK1423" s="44"/>
      <c r="BL1423" s="44"/>
      <c r="CI1423" s="62"/>
      <c r="CJ1423" s="62"/>
      <c r="CL1423" s="62"/>
    </row>
    <row r="1424" spans="2:126" s="135" customFormat="1">
      <c r="B1424" s="75"/>
      <c r="C1424" s="75"/>
      <c r="D1424" s="75"/>
      <c r="E1424" s="75"/>
      <c r="F1424" s="75"/>
      <c r="G1424" s="75"/>
      <c r="I1424" s="45"/>
      <c r="J1424" s="201"/>
      <c r="K1424" s="201"/>
      <c r="L1424" s="62"/>
      <c r="M1424" s="62"/>
      <c r="N1424" s="62"/>
      <c r="O1424" s="62"/>
      <c r="P1424" s="62"/>
      <c r="Q1424" s="62"/>
      <c r="R1424" s="62"/>
      <c r="S1424" s="62"/>
      <c r="T1424" s="62"/>
      <c r="U1424" s="209"/>
      <c r="V1424" s="209"/>
      <c r="W1424" s="209"/>
      <c r="X1424" s="209"/>
      <c r="Y1424" s="209"/>
      <c r="Z1424" s="209"/>
      <c r="AA1424" s="209"/>
      <c r="AB1424" s="86"/>
      <c r="AC1424" s="86"/>
      <c r="AD1424" s="86"/>
      <c r="AE1424" s="86"/>
      <c r="AF1424" s="86"/>
      <c r="AG1424" s="62"/>
      <c r="AH1424" s="89"/>
      <c r="AI1424" s="89"/>
      <c r="AJ1424" s="89"/>
      <c r="AK1424" s="62"/>
      <c r="AL1424" s="86"/>
      <c r="AM1424" s="91"/>
      <c r="AN1424" s="89"/>
      <c r="AO1424" s="89"/>
      <c r="AP1424" s="89"/>
      <c r="AQ1424" s="89"/>
      <c r="AR1424" s="91"/>
      <c r="AS1424" s="91"/>
      <c r="AT1424" s="94"/>
      <c r="AU1424" s="91"/>
      <c r="AV1424" s="91"/>
      <c r="AW1424" s="123"/>
      <c r="AX1424" s="62"/>
      <c r="AY1424" s="62"/>
      <c r="AZ1424" s="89"/>
      <c r="BA1424" s="89"/>
      <c r="BB1424" s="124"/>
      <c r="BC1424" s="62"/>
      <c r="BD1424" s="62"/>
      <c r="BE1424" s="61"/>
      <c r="BF1424" s="61"/>
      <c r="BG1424" s="46"/>
      <c r="BH1424" s="46"/>
      <c r="BI1424" s="46"/>
      <c r="BJ1424" s="46"/>
      <c r="BK1424" s="46"/>
      <c r="BL1424" s="46"/>
      <c r="CF1424" s="60"/>
      <c r="CI1424" s="91"/>
      <c r="CJ1424" s="47"/>
      <c r="CK1424" s="34"/>
      <c r="CL1424" s="63"/>
      <c r="DV1424" s="64"/>
    </row>
    <row r="1425" spans="2:126" s="135" customFormat="1">
      <c r="B1425" s="75"/>
      <c r="C1425" s="75"/>
      <c r="D1425" s="75"/>
      <c r="E1425" s="75"/>
      <c r="F1425" s="75"/>
      <c r="G1425" s="75"/>
      <c r="I1425" s="45"/>
      <c r="J1425" s="201"/>
      <c r="K1425" s="201"/>
      <c r="L1425" s="62"/>
      <c r="M1425" s="62"/>
      <c r="N1425" s="62"/>
      <c r="O1425" s="62"/>
      <c r="P1425" s="62"/>
      <c r="Q1425" s="62"/>
      <c r="R1425" s="62"/>
      <c r="S1425" s="62"/>
      <c r="T1425" s="62"/>
      <c r="U1425" s="209"/>
      <c r="V1425" s="209"/>
      <c r="W1425" s="209"/>
      <c r="X1425" s="209"/>
      <c r="Y1425" s="209"/>
      <c r="Z1425" s="209"/>
      <c r="AA1425" s="209"/>
      <c r="AB1425" s="86"/>
      <c r="AC1425" s="86"/>
      <c r="AD1425" s="86"/>
      <c r="AE1425" s="86"/>
      <c r="AF1425" s="86"/>
      <c r="AG1425" s="62"/>
      <c r="AH1425" s="89"/>
      <c r="AI1425" s="89"/>
      <c r="AJ1425" s="89"/>
      <c r="AK1425" s="62"/>
      <c r="AL1425" s="86"/>
      <c r="AM1425" s="91"/>
      <c r="AN1425" s="89"/>
      <c r="AO1425" s="89"/>
      <c r="AP1425" s="89"/>
      <c r="AQ1425" s="89"/>
      <c r="AR1425" s="91"/>
      <c r="AS1425" s="91"/>
      <c r="AT1425" s="94"/>
      <c r="AU1425" s="91"/>
      <c r="AV1425" s="91"/>
      <c r="AW1425" s="123"/>
      <c r="AX1425" s="62"/>
      <c r="AY1425" s="62"/>
      <c r="AZ1425" s="89"/>
      <c r="BA1425" s="89"/>
      <c r="BB1425" s="124"/>
      <c r="BC1425" s="62"/>
      <c r="BD1425" s="62"/>
      <c r="BE1425" s="61"/>
      <c r="BF1425" s="61"/>
      <c r="BG1425" s="46"/>
      <c r="BH1425" s="46"/>
      <c r="BI1425" s="46"/>
      <c r="BJ1425" s="46"/>
      <c r="BK1425" s="46"/>
      <c r="BL1425" s="46"/>
      <c r="CF1425" s="60"/>
      <c r="CI1425" s="91"/>
      <c r="CJ1425" s="47"/>
      <c r="CK1425" s="34"/>
      <c r="CL1425" s="63"/>
      <c r="DV1425" s="64"/>
    </row>
    <row r="1426" spans="2:126" s="135" customFormat="1">
      <c r="B1426" s="75"/>
      <c r="C1426" s="75"/>
      <c r="D1426" s="75"/>
      <c r="E1426" s="75"/>
      <c r="F1426" s="75"/>
      <c r="G1426" s="75"/>
      <c r="J1426" s="200"/>
      <c r="K1426" s="200"/>
      <c r="L1426" s="62"/>
      <c r="M1426" s="62"/>
      <c r="N1426" s="62"/>
      <c r="O1426" s="62"/>
      <c r="P1426" s="62"/>
      <c r="Q1426" s="62"/>
      <c r="R1426" s="62"/>
      <c r="S1426" s="62"/>
      <c r="T1426" s="62"/>
      <c r="U1426" s="209"/>
      <c r="V1426" s="209"/>
      <c r="W1426" s="209"/>
      <c r="X1426" s="209"/>
      <c r="Y1426" s="209"/>
      <c r="Z1426" s="209"/>
      <c r="AA1426" s="209"/>
      <c r="AB1426" s="86"/>
      <c r="AC1426" s="86"/>
      <c r="AD1426" s="86"/>
      <c r="AE1426" s="86"/>
      <c r="AF1426" s="86"/>
      <c r="AG1426" s="62"/>
      <c r="AH1426" s="89"/>
      <c r="AI1426" s="89"/>
      <c r="AJ1426" s="89"/>
      <c r="AK1426" s="62"/>
      <c r="AL1426" s="86"/>
      <c r="AM1426" s="91"/>
      <c r="AN1426" s="89"/>
      <c r="AO1426" s="89"/>
      <c r="AP1426" s="89"/>
      <c r="AQ1426" s="89"/>
      <c r="AR1426" s="91"/>
      <c r="AS1426" s="91"/>
      <c r="AT1426" s="94"/>
      <c r="AU1426" s="91"/>
      <c r="AV1426" s="91"/>
      <c r="AW1426" s="123"/>
      <c r="AX1426" s="62"/>
      <c r="AY1426" s="62"/>
      <c r="AZ1426" s="89"/>
      <c r="BA1426" s="89"/>
      <c r="BB1426" s="124"/>
      <c r="BC1426" s="62"/>
      <c r="BD1426" s="62"/>
      <c r="BE1426" s="61"/>
      <c r="BF1426" s="61"/>
      <c r="BG1426" s="46"/>
      <c r="BH1426" s="46"/>
      <c r="BI1426" s="46"/>
      <c r="BJ1426" s="46"/>
      <c r="BK1426" s="46"/>
      <c r="BL1426" s="46"/>
      <c r="CF1426" s="60"/>
      <c r="CI1426" s="91"/>
      <c r="CJ1426" s="47"/>
      <c r="CK1426" s="34"/>
      <c r="CL1426" s="63"/>
      <c r="DV1426" s="64"/>
    </row>
    <row r="1427" spans="2:126" s="135" customFormat="1">
      <c r="B1427" s="75"/>
      <c r="C1427" s="75"/>
      <c r="D1427" s="75"/>
      <c r="E1427" s="75"/>
      <c r="F1427" s="75"/>
      <c r="G1427" s="75"/>
      <c r="I1427" s="45"/>
      <c r="J1427" s="201"/>
      <c r="K1427" s="201"/>
      <c r="L1427" s="62"/>
      <c r="M1427" s="62"/>
      <c r="N1427" s="62"/>
      <c r="O1427" s="62"/>
      <c r="P1427" s="62"/>
      <c r="Q1427" s="62"/>
      <c r="R1427" s="62"/>
      <c r="S1427" s="62"/>
      <c r="T1427" s="62"/>
      <c r="U1427" s="209"/>
      <c r="V1427" s="209"/>
      <c r="W1427" s="209"/>
      <c r="X1427" s="209"/>
      <c r="Y1427" s="209"/>
      <c r="Z1427" s="209"/>
      <c r="AA1427" s="209"/>
      <c r="AB1427" s="86"/>
      <c r="AC1427" s="86"/>
      <c r="AD1427" s="86"/>
      <c r="AE1427" s="86"/>
      <c r="AF1427" s="86"/>
      <c r="AG1427" s="62"/>
      <c r="AH1427" s="89"/>
      <c r="AI1427" s="89"/>
      <c r="AJ1427" s="89"/>
      <c r="AK1427" s="62"/>
      <c r="AL1427" s="86"/>
      <c r="AM1427" s="91"/>
      <c r="AN1427" s="89"/>
      <c r="AO1427" s="89"/>
      <c r="AP1427" s="89"/>
      <c r="AQ1427" s="89"/>
      <c r="AR1427" s="91"/>
      <c r="AS1427" s="91"/>
      <c r="AT1427" s="94"/>
      <c r="AU1427" s="91"/>
      <c r="AV1427" s="91"/>
      <c r="AW1427" s="123"/>
      <c r="AX1427" s="62"/>
      <c r="AY1427" s="62"/>
      <c r="AZ1427" s="89"/>
      <c r="BA1427" s="89"/>
      <c r="BB1427" s="124"/>
      <c r="BC1427" s="62"/>
      <c r="BD1427" s="62"/>
      <c r="BE1427" s="61"/>
      <c r="BF1427" s="61"/>
      <c r="BG1427" s="46"/>
      <c r="BH1427" s="46"/>
      <c r="BI1427" s="46"/>
      <c r="BJ1427" s="46"/>
      <c r="BK1427" s="46"/>
      <c r="BL1427" s="46"/>
      <c r="CF1427" s="60"/>
      <c r="CI1427" s="91"/>
      <c r="CJ1427" s="47"/>
      <c r="CK1427" s="34"/>
      <c r="CL1427" s="63"/>
      <c r="DV1427" s="64"/>
    </row>
    <row r="1428" spans="2:126" s="135" customFormat="1">
      <c r="B1428" s="75"/>
      <c r="C1428" s="75"/>
      <c r="D1428" s="75"/>
      <c r="E1428" s="75"/>
      <c r="F1428" s="75"/>
      <c r="G1428" s="75"/>
      <c r="J1428" s="200"/>
      <c r="K1428" s="200"/>
      <c r="L1428" s="62"/>
      <c r="M1428" s="62"/>
      <c r="N1428" s="62"/>
      <c r="O1428" s="62"/>
      <c r="P1428" s="62"/>
      <c r="Q1428" s="62"/>
      <c r="R1428" s="62"/>
      <c r="S1428" s="62"/>
      <c r="T1428" s="62"/>
      <c r="U1428" s="209"/>
      <c r="V1428" s="209"/>
      <c r="W1428" s="209"/>
      <c r="X1428" s="209"/>
      <c r="Y1428" s="209"/>
      <c r="Z1428" s="209"/>
      <c r="AA1428" s="209"/>
      <c r="AB1428" s="86"/>
      <c r="AC1428" s="86"/>
      <c r="AD1428" s="86"/>
      <c r="AE1428" s="86"/>
      <c r="AF1428" s="86"/>
      <c r="AG1428" s="62"/>
      <c r="AH1428" s="89"/>
      <c r="AI1428" s="89"/>
      <c r="AJ1428" s="89"/>
      <c r="AK1428" s="62"/>
      <c r="AL1428" s="86"/>
      <c r="AM1428" s="91"/>
      <c r="AN1428" s="89"/>
      <c r="AO1428" s="89"/>
      <c r="AP1428" s="89"/>
      <c r="AQ1428" s="89"/>
      <c r="AR1428" s="91"/>
      <c r="AS1428" s="91"/>
      <c r="AT1428" s="94"/>
      <c r="AU1428" s="91"/>
      <c r="AV1428" s="91"/>
      <c r="AW1428" s="123"/>
      <c r="AX1428" s="62"/>
      <c r="AY1428" s="62"/>
      <c r="AZ1428" s="89"/>
      <c r="BA1428" s="89"/>
      <c r="BB1428" s="124"/>
      <c r="BC1428" s="62"/>
      <c r="BD1428" s="62"/>
      <c r="BE1428" s="61"/>
      <c r="BF1428" s="61"/>
      <c r="BG1428" s="46"/>
      <c r="BH1428" s="46"/>
      <c r="BI1428" s="46"/>
      <c r="BJ1428" s="46"/>
      <c r="BK1428" s="46"/>
      <c r="BL1428" s="46"/>
      <c r="CF1428" s="60"/>
      <c r="CI1428" s="91"/>
      <c r="CJ1428" s="47"/>
      <c r="CK1428" s="34"/>
      <c r="CL1428" s="63"/>
      <c r="DV1428" s="64"/>
    </row>
    <row r="1429" spans="2:126" s="135" customFormat="1">
      <c r="B1429" s="75"/>
      <c r="C1429" s="75"/>
      <c r="D1429" s="75"/>
      <c r="E1429" s="75"/>
      <c r="F1429" s="75"/>
      <c r="G1429" s="75"/>
      <c r="I1429" s="45"/>
      <c r="J1429" s="201"/>
      <c r="K1429" s="201"/>
      <c r="L1429" s="62"/>
      <c r="M1429" s="62"/>
      <c r="N1429" s="62"/>
      <c r="O1429" s="62"/>
      <c r="P1429" s="62"/>
      <c r="Q1429" s="62"/>
      <c r="R1429" s="62"/>
      <c r="S1429" s="62"/>
      <c r="T1429" s="62"/>
      <c r="U1429" s="209"/>
      <c r="V1429" s="209"/>
      <c r="W1429" s="209"/>
      <c r="X1429" s="209"/>
      <c r="Y1429" s="209"/>
      <c r="Z1429" s="209"/>
      <c r="AA1429" s="209"/>
      <c r="AB1429" s="86"/>
      <c r="AC1429" s="86"/>
      <c r="AD1429" s="86"/>
      <c r="AE1429" s="86"/>
      <c r="AF1429" s="86"/>
      <c r="AG1429" s="62"/>
      <c r="AH1429" s="89"/>
      <c r="AI1429" s="89"/>
      <c r="AJ1429" s="89"/>
      <c r="AK1429" s="62"/>
      <c r="AL1429" s="86"/>
      <c r="AM1429" s="91"/>
      <c r="AN1429" s="89"/>
      <c r="AO1429" s="89"/>
      <c r="AP1429" s="89"/>
      <c r="AQ1429" s="89"/>
      <c r="AR1429" s="91"/>
      <c r="AS1429" s="91"/>
      <c r="AT1429" s="94"/>
      <c r="AU1429" s="91"/>
      <c r="AV1429" s="91"/>
      <c r="AW1429" s="123"/>
      <c r="AX1429" s="62"/>
      <c r="AY1429" s="62"/>
      <c r="AZ1429" s="89"/>
      <c r="BA1429" s="89"/>
      <c r="BB1429" s="124"/>
      <c r="BC1429" s="62"/>
      <c r="BD1429" s="62"/>
      <c r="BE1429" s="61"/>
      <c r="BF1429" s="61"/>
      <c r="BG1429" s="46"/>
      <c r="BH1429" s="46"/>
      <c r="BI1429" s="46"/>
      <c r="BJ1429" s="46"/>
      <c r="BK1429" s="46"/>
      <c r="BL1429" s="46"/>
      <c r="CF1429" s="60"/>
      <c r="CI1429" s="91"/>
      <c r="CJ1429" s="47"/>
      <c r="CK1429" s="34"/>
      <c r="CL1429" s="63"/>
      <c r="DV1429" s="64"/>
    </row>
    <row r="1430" spans="2:126" s="135" customFormat="1">
      <c r="B1430" s="75"/>
      <c r="C1430" s="75"/>
      <c r="D1430" s="75"/>
      <c r="E1430" s="75"/>
      <c r="F1430" s="75"/>
      <c r="G1430" s="75"/>
      <c r="J1430" s="200"/>
      <c r="K1430" s="200"/>
      <c r="L1430" s="62"/>
      <c r="M1430" s="62"/>
      <c r="N1430" s="62"/>
      <c r="O1430" s="62"/>
      <c r="P1430" s="62"/>
      <c r="Q1430" s="62"/>
      <c r="R1430" s="62"/>
      <c r="S1430" s="62"/>
      <c r="T1430" s="62"/>
      <c r="U1430" s="209"/>
      <c r="V1430" s="209"/>
      <c r="W1430" s="209"/>
      <c r="X1430" s="209"/>
      <c r="Y1430" s="209"/>
      <c r="Z1430" s="209"/>
      <c r="AA1430" s="209"/>
      <c r="AB1430" s="86"/>
      <c r="AC1430" s="86"/>
      <c r="AD1430" s="86"/>
      <c r="AE1430" s="86"/>
      <c r="AF1430" s="86"/>
      <c r="AG1430" s="62"/>
      <c r="AH1430" s="89"/>
      <c r="AI1430" s="89"/>
      <c r="AJ1430" s="89"/>
      <c r="AK1430" s="62"/>
      <c r="AL1430" s="86"/>
      <c r="AM1430" s="91"/>
      <c r="AN1430" s="89"/>
      <c r="AO1430" s="89"/>
      <c r="AP1430" s="89"/>
      <c r="AQ1430" s="89"/>
      <c r="AR1430" s="91"/>
      <c r="AS1430" s="91"/>
      <c r="AT1430" s="94"/>
      <c r="AU1430" s="91"/>
      <c r="AV1430" s="91"/>
      <c r="AW1430" s="123"/>
      <c r="AX1430" s="62"/>
      <c r="AY1430" s="62"/>
      <c r="AZ1430" s="89"/>
      <c r="BA1430" s="89"/>
      <c r="BB1430" s="124"/>
      <c r="BC1430" s="62"/>
      <c r="BD1430" s="62"/>
      <c r="BE1430" s="61"/>
      <c r="BF1430" s="61"/>
      <c r="BG1430" s="46"/>
      <c r="BH1430" s="46"/>
      <c r="BI1430" s="46"/>
      <c r="BJ1430" s="46"/>
      <c r="BK1430" s="46"/>
      <c r="BL1430" s="46"/>
      <c r="CF1430" s="60"/>
      <c r="CI1430" s="91"/>
      <c r="CJ1430" s="47"/>
      <c r="CK1430" s="34"/>
      <c r="CL1430" s="63"/>
      <c r="DV1430" s="64"/>
    </row>
    <row r="1431" spans="2:126" s="135" customFormat="1">
      <c r="B1431" s="75"/>
      <c r="C1431" s="75"/>
      <c r="D1431" s="75"/>
      <c r="E1431" s="75"/>
      <c r="F1431" s="75"/>
      <c r="G1431" s="75"/>
      <c r="I1431" s="45"/>
      <c r="J1431" s="201"/>
      <c r="K1431" s="201"/>
      <c r="L1431" s="62"/>
      <c r="M1431" s="62"/>
      <c r="N1431" s="62"/>
      <c r="O1431" s="62"/>
      <c r="P1431" s="62"/>
      <c r="Q1431" s="62"/>
      <c r="R1431" s="62"/>
      <c r="S1431" s="62"/>
      <c r="T1431" s="62"/>
      <c r="U1431" s="209"/>
      <c r="V1431" s="209"/>
      <c r="W1431" s="209"/>
      <c r="X1431" s="209"/>
      <c r="Y1431" s="209"/>
      <c r="Z1431" s="209"/>
      <c r="AA1431" s="209"/>
      <c r="AB1431" s="86"/>
      <c r="AC1431" s="86"/>
      <c r="AD1431" s="86"/>
      <c r="AE1431" s="86"/>
      <c r="AF1431" s="86"/>
      <c r="AG1431" s="62"/>
      <c r="AH1431" s="89"/>
      <c r="AI1431" s="89"/>
      <c r="AJ1431" s="89"/>
      <c r="AK1431" s="62"/>
      <c r="AL1431" s="86"/>
      <c r="AM1431" s="91"/>
      <c r="AN1431" s="89"/>
      <c r="AO1431" s="89"/>
      <c r="AP1431" s="89"/>
      <c r="AQ1431" s="89"/>
      <c r="AR1431" s="91"/>
      <c r="AS1431" s="91"/>
      <c r="AT1431" s="94"/>
      <c r="AU1431" s="91"/>
      <c r="AV1431" s="91"/>
      <c r="AW1431" s="123"/>
      <c r="AX1431" s="62"/>
      <c r="AY1431" s="62"/>
      <c r="AZ1431" s="89"/>
      <c r="BA1431" s="89"/>
      <c r="BB1431" s="124"/>
      <c r="BC1431" s="62"/>
      <c r="BD1431" s="62"/>
      <c r="BE1431" s="61"/>
      <c r="BF1431" s="61"/>
      <c r="BG1431" s="46"/>
      <c r="BH1431" s="46"/>
      <c r="BI1431" s="46"/>
      <c r="BJ1431" s="46"/>
      <c r="BK1431" s="46"/>
      <c r="BL1431" s="46"/>
      <c r="CF1431" s="60"/>
      <c r="CI1431" s="91"/>
      <c r="CJ1431" s="47"/>
      <c r="CK1431" s="34"/>
      <c r="CL1431" s="63"/>
      <c r="DV1431" s="64"/>
    </row>
    <row r="1432" spans="2:126" s="135" customFormat="1">
      <c r="B1432" s="75"/>
      <c r="C1432" s="75"/>
      <c r="D1432" s="75"/>
      <c r="E1432" s="75"/>
      <c r="F1432" s="75"/>
      <c r="G1432" s="75"/>
      <c r="J1432" s="200"/>
      <c r="K1432" s="200"/>
      <c r="L1432" s="62"/>
      <c r="M1432" s="62"/>
      <c r="N1432" s="62"/>
      <c r="O1432" s="62"/>
      <c r="P1432" s="62"/>
      <c r="Q1432" s="62"/>
      <c r="R1432" s="62"/>
      <c r="S1432" s="62"/>
      <c r="T1432" s="62"/>
      <c r="U1432" s="209"/>
      <c r="V1432" s="209"/>
      <c r="W1432" s="209"/>
      <c r="X1432" s="209"/>
      <c r="Y1432" s="209"/>
      <c r="Z1432" s="209"/>
      <c r="AA1432" s="209"/>
      <c r="AB1432" s="86"/>
      <c r="AC1432" s="86"/>
      <c r="AD1432" s="86"/>
      <c r="AE1432" s="86"/>
      <c r="AF1432" s="86"/>
      <c r="AG1432" s="62"/>
      <c r="AH1432" s="89"/>
      <c r="AI1432" s="89"/>
      <c r="AJ1432" s="89"/>
      <c r="AK1432" s="62"/>
      <c r="AL1432" s="86"/>
      <c r="AM1432" s="91"/>
      <c r="AN1432" s="89"/>
      <c r="AO1432" s="89"/>
      <c r="AP1432" s="89"/>
      <c r="AQ1432" s="89"/>
      <c r="AR1432" s="91"/>
      <c r="AS1432" s="91"/>
      <c r="AT1432" s="94"/>
      <c r="AU1432" s="91"/>
      <c r="AV1432" s="91"/>
      <c r="AW1432" s="123"/>
      <c r="AX1432" s="62"/>
      <c r="AY1432" s="62"/>
      <c r="AZ1432" s="89"/>
      <c r="BA1432" s="89"/>
      <c r="BB1432" s="124"/>
      <c r="BC1432" s="62"/>
      <c r="BD1432" s="62"/>
      <c r="BE1432" s="61"/>
      <c r="BF1432" s="61"/>
      <c r="BG1432" s="46"/>
      <c r="BH1432" s="46"/>
      <c r="BI1432" s="46"/>
      <c r="BJ1432" s="46"/>
      <c r="BK1432" s="46"/>
      <c r="BL1432" s="46"/>
      <c r="CF1432" s="60"/>
      <c r="CI1432" s="91"/>
      <c r="CJ1432" s="47"/>
      <c r="CK1432" s="34"/>
      <c r="CL1432" s="63"/>
      <c r="DV1432" s="64"/>
    </row>
    <row r="1433" spans="2:126" s="135" customFormat="1">
      <c r="B1433" s="75"/>
      <c r="C1433" s="75"/>
      <c r="D1433" s="75"/>
      <c r="E1433" s="75"/>
      <c r="F1433" s="75"/>
      <c r="G1433" s="75"/>
      <c r="I1433" s="45"/>
      <c r="J1433" s="201"/>
      <c r="K1433" s="201"/>
      <c r="L1433" s="62"/>
      <c r="M1433" s="62"/>
      <c r="N1433" s="62"/>
      <c r="O1433" s="62"/>
      <c r="P1433" s="62"/>
      <c r="Q1433" s="62"/>
      <c r="R1433" s="62"/>
      <c r="S1433" s="62"/>
      <c r="T1433" s="62"/>
      <c r="U1433" s="209"/>
      <c r="V1433" s="209"/>
      <c r="W1433" s="209"/>
      <c r="X1433" s="209"/>
      <c r="Y1433" s="209"/>
      <c r="Z1433" s="209"/>
      <c r="AA1433" s="209"/>
      <c r="AB1433" s="86"/>
      <c r="AC1433" s="86"/>
      <c r="AD1433" s="86"/>
      <c r="AE1433" s="86"/>
      <c r="AF1433" s="86"/>
      <c r="AG1433" s="62"/>
      <c r="AH1433" s="89"/>
      <c r="AI1433" s="89"/>
      <c r="AJ1433" s="89"/>
      <c r="AK1433" s="62"/>
      <c r="AL1433" s="86"/>
      <c r="AM1433" s="91"/>
      <c r="AN1433" s="89"/>
      <c r="AO1433" s="89"/>
      <c r="AP1433" s="89"/>
      <c r="AQ1433" s="89"/>
      <c r="AR1433" s="91"/>
      <c r="AS1433" s="91"/>
      <c r="AT1433" s="94"/>
      <c r="AU1433" s="91"/>
      <c r="AV1433" s="91"/>
      <c r="AW1433" s="123"/>
      <c r="AX1433" s="62"/>
      <c r="AY1433" s="62"/>
      <c r="AZ1433" s="89"/>
      <c r="BA1433" s="89"/>
      <c r="BB1433" s="124"/>
      <c r="BC1433" s="62"/>
      <c r="BD1433" s="62"/>
      <c r="BE1433" s="61"/>
      <c r="BF1433" s="61"/>
      <c r="BG1433" s="46"/>
      <c r="BH1433" s="46"/>
      <c r="BI1433" s="46"/>
      <c r="BJ1433" s="46"/>
      <c r="BK1433" s="46"/>
      <c r="BL1433" s="46"/>
      <c r="CF1433" s="60"/>
      <c r="CI1433" s="91"/>
      <c r="CJ1433" s="47"/>
      <c r="CK1433" s="34"/>
      <c r="CL1433" s="63"/>
      <c r="DV1433" s="64"/>
    </row>
    <row r="1434" spans="2:126" s="135" customFormat="1">
      <c r="B1434" s="75"/>
      <c r="C1434" s="75"/>
      <c r="D1434" s="75"/>
      <c r="E1434" s="75"/>
      <c r="F1434" s="75"/>
      <c r="G1434" s="75"/>
      <c r="J1434" s="200"/>
      <c r="K1434" s="200"/>
      <c r="L1434" s="62"/>
      <c r="M1434" s="62"/>
      <c r="N1434" s="62"/>
      <c r="O1434" s="62"/>
      <c r="P1434" s="62"/>
      <c r="Q1434" s="62"/>
      <c r="R1434" s="62"/>
      <c r="S1434" s="62"/>
      <c r="T1434" s="62"/>
      <c r="U1434" s="209"/>
      <c r="V1434" s="209"/>
      <c r="W1434" s="209"/>
      <c r="X1434" s="209"/>
      <c r="Y1434" s="209"/>
      <c r="Z1434" s="209"/>
      <c r="AA1434" s="209"/>
      <c r="AB1434" s="86"/>
      <c r="AC1434" s="86"/>
      <c r="AD1434" s="86"/>
      <c r="AE1434" s="86"/>
      <c r="AF1434" s="86"/>
      <c r="AG1434" s="62"/>
      <c r="AH1434" s="89"/>
      <c r="AI1434" s="89"/>
      <c r="AJ1434" s="89"/>
      <c r="AK1434" s="62"/>
      <c r="AL1434" s="86"/>
      <c r="AM1434" s="91"/>
      <c r="AN1434" s="89"/>
      <c r="AO1434" s="89"/>
      <c r="AP1434" s="89"/>
      <c r="AQ1434" s="89"/>
      <c r="AR1434" s="91"/>
      <c r="AS1434" s="91"/>
      <c r="AT1434" s="94"/>
      <c r="AU1434" s="91"/>
      <c r="AV1434" s="91"/>
      <c r="AW1434" s="123"/>
      <c r="AX1434" s="62"/>
      <c r="AY1434" s="62"/>
      <c r="AZ1434" s="89"/>
      <c r="BA1434" s="89"/>
      <c r="BB1434" s="124"/>
      <c r="BC1434" s="62"/>
      <c r="BD1434" s="62"/>
      <c r="BE1434" s="61"/>
      <c r="BF1434" s="61"/>
      <c r="BG1434" s="46"/>
      <c r="BH1434" s="46"/>
      <c r="BI1434" s="46"/>
      <c r="BJ1434" s="46"/>
      <c r="BK1434" s="46"/>
      <c r="BL1434" s="46"/>
      <c r="CF1434" s="60"/>
      <c r="CI1434" s="91"/>
      <c r="CJ1434" s="47"/>
      <c r="CK1434" s="34"/>
      <c r="CL1434" s="63"/>
      <c r="DV1434" s="64"/>
    </row>
    <row r="1435" spans="2:126" s="135" customFormat="1">
      <c r="B1435" s="75"/>
      <c r="C1435" s="75"/>
      <c r="D1435" s="75"/>
      <c r="E1435" s="75"/>
      <c r="F1435" s="75"/>
      <c r="G1435" s="75"/>
      <c r="I1435" s="45"/>
      <c r="J1435" s="201"/>
      <c r="K1435" s="201"/>
      <c r="L1435" s="62"/>
      <c r="M1435" s="62"/>
      <c r="N1435" s="62"/>
      <c r="O1435" s="62"/>
      <c r="P1435" s="62"/>
      <c r="Q1435" s="62"/>
      <c r="R1435" s="62"/>
      <c r="S1435" s="62"/>
      <c r="T1435" s="62"/>
      <c r="U1435" s="209"/>
      <c r="V1435" s="209"/>
      <c r="W1435" s="209"/>
      <c r="X1435" s="209"/>
      <c r="Y1435" s="209"/>
      <c r="Z1435" s="209"/>
      <c r="AA1435" s="209"/>
      <c r="AB1435" s="86"/>
      <c r="AC1435" s="86"/>
      <c r="AD1435" s="86"/>
      <c r="AE1435" s="86"/>
      <c r="AF1435" s="86"/>
      <c r="AG1435" s="62"/>
      <c r="AH1435" s="89"/>
      <c r="AI1435" s="89"/>
      <c r="AJ1435" s="89"/>
      <c r="AK1435" s="62"/>
      <c r="AL1435" s="86"/>
      <c r="AM1435" s="91"/>
      <c r="AN1435" s="89"/>
      <c r="AO1435" s="89"/>
      <c r="AP1435" s="89"/>
      <c r="AQ1435" s="89"/>
      <c r="AR1435" s="91"/>
      <c r="AS1435" s="91"/>
      <c r="AT1435" s="94"/>
      <c r="AU1435" s="91"/>
      <c r="AV1435" s="91"/>
      <c r="AW1435" s="123"/>
      <c r="AX1435" s="62"/>
      <c r="AY1435" s="62"/>
      <c r="AZ1435" s="89"/>
      <c r="BA1435" s="89"/>
      <c r="BB1435" s="124"/>
      <c r="BC1435" s="62"/>
      <c r="BD1435" s="62"/>
      <c r="BE1435" s="61"/>
      <c r="BF1435" s="61"/>
      <c r="BG1435" s="46"/>
      <c r="BH1435" s="46"/>
      <c r="BI1435" s="46"/>
      <c r="BJ1435" s="46"/>
      <c r="BK1435" s="46"/>
      <c r="BL1435" s="46"/>
      <c r="CF1435" s="60"/>
      <c r="CI1435" s="91"/>
      <c r="CJ1435" s="47"/>
      <c r="CK1435" s="34"/>
      <c r="CL1435" s="63"/>
      <c r="DV1435" s="64"/>
    </row>
    <row r="1436" spans="2:126" s="135" customFormat="1">
      <c r="B1436" s="75"/>
      <c r="C1436" s="75"/>
      <c r="D1436" s="75"/>
      <c r="E1436" s="75"/>
      <c r="F1436" s="75"/>
      <c r="G1436" s="75"/>
      <c r="J1436" s="200"/>
      <c r="K1436" s="200"/>
      <c r="L1436" s="62"/>
      <c r="M1436" s="62"/>
      <c r="N1436" s="62"/>
      <c r="O1436" s="62"/>
      <c r="P1436" s="62"/>
      <c r="Q1436" s="62"/>
      <c r="R1436" s="62"/>
      <c r="S1436" s="62"/>
      <c r="T1436" s="62"/>
      <c r="U1436" s="209"/>
      <c r="V1436" s="209"/>
      <c r="W1436" s="209"/>
      <c r="X1436" s="209"/>
      <c r="Y1436" s="209"/>
      <c r="Z1436" s="209"/>
      <c r="AA1436" s="209"/>
      <c r="AB1436" s="86"/>
      <c r="AC1436" s="86"/>
      <c r="AD1436" s="86"/>
      <c r="AE1436" s="86"/>
      <c r="AF1436" s="86"/>
      <c r="AG1436" s="62"/>
      <c r="AH1436" s="89"/>
      <c r="AI1436" s="89"/>
      <c r="AJ1436" s="89"/>
      <c r="AK1436" s="62"/>
      <c r="AL1436" s="86"/>
      <c r="AM1436" s="91"/>
      <c r="AN1436" s="89"/>
      <c r="AO1436" s="89"/>
      <c r="AP1436" s="89"/>
      <c r="AQ1436" s="89"/>
      <c r="AR1436" s="91"/>
      <c r="AS1436" s="91"/>
      <c r="AT1436" s="94"/>
      <c r="AU1436" s="91"/>
      <c r="AV1436" s="91"/>
      <c r="AW1436" s="123"/>
      <c r="AX1436" s="62"/>
      <c r="AY1436" s="62"/>
      <c r="AZ1436" s="89"/>
      <c r="BA1436" s="89"/>
      <c r="BB1436" s="124"/>
      <c r="BC1436" s="62"/>
      <c r="BD1436" s="62"/>
      <c r="BE1436" s="61"/>
      <c r="BF1436" s="61"/>
      <c r="BG1436" s="46"/>
      <c r="BH1436" s="46"/>
      <c r="BI1436" s="46"/>
      <c r="BJ1436" s="46"/>
      <c r="BK1436" s="46"/>
      <c r="BL1436" s="46"/>
      <c r="CF1436" s="60"/>
      <c r="CI1436" s="91"/>
      <c r="CJ1436" s="47"/>
      <c r="CK1436" s="34"/>
      <c r="CL1436" s="63"/>
      <c r="DV1436" s="64"/>
    </row>
    <row r="1437" spans="2:126" s="135" customFormat="1">
      <c r="B1437" s="75"/>
      <c r="C1437" s="75"/>
      <c r="D1437" s="75"/>
      <c r="E1437" s="75"/>
      <c r="F1437" s="75"/>
      <c r="G1437" s="75"/>
      <c r="J1437" s="200"/>
      <c r="K1437" s="200"/>
      <c r="L1437" s="62"/>
      <c r="M1437" s="62"/>
      <c r="N1437" s="62"/>
      <c r="O1437" s="62"/>
      <c r="P1437" s="62"/>
      <c r="Q1437" s="62"/>
      <c r="R1437" s="62"/>
      <c r="S1437" s="62"/>
      <c r="T1437" s="62"/>
      <c r="U1437" s="209"/>
      <c r="V1437" s="209"/>
      <c r="W1437" s="209"/>
      <c r="X1437" s="209"/>
      <c r="Y1437" s="209"/>
      <c r="Z1437" s="209"/>
      <c r="AA1437" s="209"/>
      <c r="AB1437" s="86"/>
      <c r="AC1437" s="86"/>
      <c r="AD1437" s="86"/>
      <c r="AE1437" s="86"/>
      <c r="AF1437" s="86"/>
      <c r="AG1437" s="62"/>
      <c r="AH1437" s="89"/>
      <c r="AI1437" s="89"/>
      <c r="AJ1437" s="89"/>
      <c r="AK1437" s="62"/>
      <c r="AL1437" s="86"/>
      <c r="AM1437" s="91"/>
      <c r="AN1437" s="89"/>
      <c r="AO1437" s="89"/>
      <c r="AP1437" s="89"/>
      <c r="AQ1437" s="89"/>
      <c r="AR1437" s="91"/>
      <c r="AS1437" s="91"/>
      <c r="AT1437" s="94"/>
      <c r="AU1437" s="91"/>
      <c r="AV1437" s="91"/>
      <c r="AW1437" s="123"/>
      <c r="AX1437" s="62"/>
      <c r="AY1437" s="62"/>
      <c r="AZ1437" s="89"/>
      <c r="BA1437" s="89"/>
      <c r="BB1437" s="124"/>
      <c r="BC1437" s="62"/>
      <c r="BD1437" s="62"/>
      <c r="BE1437" s="61"/>
      <c r="BF1437" s="61"/>
      <c r="BG1437" s="46"/>
      <c r="BH1437" s="46"/>
      <c r="BI1437" s="46"/>
      <c r="BJ1437" s="46"/>
      <c r="BK1437" s="46"/>
      <c r="BL1437" s="46"/>
      <c r="CF1437" s="60"/>
      <c r="CI1437" s="91"/>
      <c r="CJ1437" s="47"/>
      <c r="CK1437" s="34"/>
      <c r="CL1437" s="63"/>
      <c r="DV1437" s="64"/>
    </row>
    <row r="1438" spans="2:126" s="135" customFormat="1">
      <c r="B1438" s="75"/>
      <c r="C1438" s="75"/>
      <c r="D1438" s="75"/>
      <c r="E1438" s="75"/>
      <c r="F1438" s="75"/>
      <c r="G1438" s="75"/>
      <c r="J1438" s="200"/>
      <c r="K1438" s="200"/>
      <c r="L1438" s="62"/>
      <c r="M1438" s="62"/>
      <c r="N1438" s="62"/>
      <c r="O1438" s="62"/>
      <c r="P1438" s="62"/>
      <c r="Q1438" s="62"/>
      <c r="R1438" s="62"/>
      <c r="S1438" s="62"/>
      <c r="T1438" s="62"/>
      <c r="U1438" s="209"/>
      <c r="V1438" s="209"/>
      <c r="W1438" s="209"/>
      <c r="X1438" s="209"/>
      <c r="Y1438" s="209"/>
      <c r="Z1438" s="209"/>
      <c r="AA1438" s="209"/>
      <c r="AB1438" s="86"/>
      <c r="AC1438" s="86"/>
      <c r="AD1438" s="86"/>
      <c r="AE1438" s="86"/>
      <c r="AF1438" s="86"/>
      <c r="AG1438" s="62"/>
      <c r="AH1438" s="89"/>
      <c r="AI1438" s="89"/>
      <c r="AJ1438" s="89"/>
      <c r="AK1438" s="62"/>
      <c r="AL1438" s="86"/>
      <c r="AM1438" s="91"/>
      <c r="AN1438" s="89"/>
      <c r="AO1438" s="89"/>
      <c r="AP1438" s="89"/>
      <c r="AQ1438" s="89"/>
      <c r="AR1438" s="91"/>
      <c r="AS1438" s="91"/>
      <c r="AT1438" s="94"/>
      <c r="AU1438" s="91"/>
      <c r="AV1438" s="91"/>
      <c r="AW1438" s="123"/>
      <c r="AX1438" s="62"/>
      <c r="AY1438" s="62"/>
      <c r="AZ1438" s="89"/>
      <c r="BA1438" s="89"/>
      <c r="BB1438" s="124"/>
      <c r="BC1438" s="62"/>
      <c r="BD1438" s="62"/>
      <c r="BE1438" s="61"/>
      <c r="BF1438" s="61"/>
      <c r="BG1438" s="46"/>
      <c r="BH1438" s="46"/>
      <c r="BI1438" s="46"/>
      <c r="BJ1438" s="46"/>
      <c r="BK1438" s="46"/>
      <c r="BL1438" s="46"/>
      <c r="CF1438" s="60"/>
      <c r="CI1438" s="91"/>
      <c r="CJ1438" s="47"/>
      <c r="CK1438" s="34"/>
      <c r="CL1438" s="63"/>
      <c r="DV1438" s="64"/>
    </row>
    <row r="1439" spans="2:126" s="135" customFormat="1">
      <c r="B1439" s="75"/>
      <c r="C1439" s="75"/>
      <c r="D1439" s="75"/>
      <c r="E1439" s="75"/>
      <c r="F1439" s="75"/>
      <c r="G1439" s="75"/>
      <c r="J1439" s="200"/>
      <c r="K1439" s="200"/>
      <c r="L1439" s="62"/>
      <c r="M1439" s="62"/>
      <c r="N1439" s="62"/>
      <c r="O1439" s="62"/>
      <c r="P1439" s="62"/>
      <c r="Q1439" s="62"/>
      <c r="R1439" s="62"/>
      <c r="S1439" s="62"/>
      <c r="T1439" s="62"/>
      <c r="U1439" s="209"/>
      <c r="V1439" s="209"/>
      <c r="W1439" s="209"/>
      <c r="X1439" s="209"/>
      <c r="Y1439" s="209"/>
      <c r="Z1439" s="209"/>
      <c r="AA1439" s="209"/>
      <c r="AB1439" s="86"/>
      <c r="AC1439" s="86"/>
      <c r="AD1439" s="86"/>
      <c r="AE1439" s="86"/>
      <c r="AF1439" s="86"/>
      <c r="AG1439" s="62"/>
      <c r="AH1439" s="89"/>
      <c r="AI1439" s="89"/>
      <c r="AJ1439" s="89"/>
      <c r="AK1439" s="62"/>
      <c r="AL1439" s="86"/>
      <c r="AM1439" s="91"/>
      <c r="AN1439" s="89"/>
      <c r="AO1439" s="89"/>
      <c r="AP1439" s="89"/>
      <c r="AQ1439" s="89"/>
      <c r="AR1439" s="91"/>
      <c r="AS1439" s="91"/>
      <c r="AT1439" s="94"/>
      <c r="AU1439" s="91"/>
      <c r="AV1439" s="91"/>
      <c r="AW1439" s="123"/>
      <c r="AX1439" s="62"/>
      <c r="AY1439" s="62"/>
      <c r="AZ1439" s="89"/>
      <c r="BA1439" s="89"/>
      <c r="BB1439" s="124"/>
      <c r="BC1439" s="62"/>
      <c r="BD1439" s="62"/>
      <c r="BE1439" s="61"/>
      <c r="BF1439" s="61"/>
      <c r="BG1439" s="46"/>
      <c r="BH1439" s="46"/>
      <c r="BI1439" s="46"/>
      <c r="BJ1439" s="46"/>
      <c r="BK1439" s="46"/>
      <c r="BL1439" s="46"/>
      <c r="CF1439" s="60"/>
      <c r="CI1439" s="91"/>
      <c r="CJ1439" s="47"/>
      <c r="CK1439" s="34"/>
      <c r="CL1439" s="63"/>
      <c r="DV1439" s="64"/>
    </row>
    <row r="1440" spans="2:126" s="135" customFormat="1">
      <c r="B1440" s="75"/>
      <c r="C1440" s="75"/>
      <c r="D1440" s="75"/>
      <c r="E1440" s="75"/>
      <c r="F1440" s="75"/>
      <c r="G1440" s="75"/>
      <c r="J1440" s="200"/>
      <c r="K1440" s="200"/>
      <c r="L1440" s="62"/>
      <c r="M1440" s="62"/>
      <c r="N1440" s="62"/>
      <c r="O1440" s="62"/>
      <c r="P1440" s="62"/>
      <c r="Q1440" s="62"/>
      <c r="R1440" s="62"/>
      <c r="S1440" s="62"/>
      <c r="T1440" s="62"/>
      <c r="U1440" s="209"/>
      <c r="V1440" s="209"/>
      <c r="W1440" s="209"/>
      <c r="X1440" s="209"/>
      <c r="Y1440" s="209"/>
      <c r="Z1440" s="209"/>
      <c r="AA1440" s="209"/>
      <c r="AB1440" s="86"/>
      <c r="AC1440" s="86"/>
      <c r="AD1440" s="86"/>
      <c r="AE1440" s="86"/>
      <c r="AF1440" s="86"/>
      <c r="AG1440" s="62"/>
      <c r="AH1440" s="89"/>
      <c r="AI1440" s="89"/>
      <c r="AJ1440" s="89"/>
      <c r="AK1440" s="62"/>
      <c r="AL1440" s="86"/>
      <c r="AM1440" s="91"/>
      <c r="AN1440" s="89"/>
      <c r="AO1440" s="89"/>
      <c r="AP1440" s="89"/>
      <c r="AQ1440" s="89"/>
      <c r="AR1440" s="91"/>
      <c r="AS1440" s="91"/>
      <c r="AT1440" s="94"/>
      <c r="AU1440" s="91"/>
      <c r="AV1440" s="91"/>
      <c r="AW1440" s="123"/>
      <c r="AX1440" s="62"/>
      <c r="AY1440" s="62"/>
      <c r="AZ1440" s="89"/>
      <c r="BA1440" s="89"/>
      <c r="BB1440" s="124"/>
      <c r="BC1440" s="62"/>
      <c r="BD1440" s="62"/>
      <c r="BE1440" s="61"/>
      <c r="BF1440" s="61"/>
      <c r="BG1440" s="46"/>
      <c r="BH1440" s="46"/>
      <c r="BI1440" s="46"/>
      <c r="BJ1440" s="46"/>
      <c r="BK1440" s="46"/>
      <c r="BL1440" s="46"/>
      <c r="CF1440" s="60"/>
      <c r="CI1440" s="91"/>
      <c r="CJ1440" s="47"/>
      <c r="CK1440" s="34"/>
      <c r="CL1440" s="63"/>
      <c r="DV1440" s="64"/>
    </row>
    <row r="1441" spans="2:126" s="135" customFormat="1">
      <c r="B1441" s="75"/>
      <c r="C1441" s="75"/>
      <c r="D1441" s="75"/>
      <c r="E1441" s="75"/>
      <c r="F1441" s="75"/>
      <c r="G1441" s="75"/>
      <c r="J1441" s="200"/>
      <c r="K1441" s="200"/>
      <c r="L1441" s="62"/>
      <c r="M1441" s="62"/>
      <c r="N1441" s="62"/>
      <c r="O1441" s="62"/>
      <c r="P1441" s="62"/>
      <c r="Q1441" s="62"/>
      <c r="R1441" s="62"/>
      <c r="S1441" s="62"/>
      <c r="T1441" s="62"/>
      <c r="U1441" s="209"/>
      <c r="V1441" s="209"/>
      <c r="W1441" s="209"/>
      <c r="X1441" s="209"/>
      <c r="Y1441" s="209"/>
      <c r="Z1441" s="209"/>
      <c r="AA1441" s="209"/>
      <c r="AB1441" s="86"/>
      <c r="AC1441" s="86"/>
      <c r="AD1441" s="86"/>
      <c r="AE1441" s="86"/>
      <c r="AF1441" s="86"/>
      <c r="AG1441" s="62"/>
      <c r="AH1441" s="89"/>
      <c r="AI1441" s="89"/>
      <c r="AJ1441" s="89"/>
      <c r="AK1441" s="62"/>
      <c r="AL1441" s="86"/>
      <c r="AM1441" s="91"/>
      <c r="AN1441" s="89"/>
      <c r="AO1441" s="89"/>
      <c r="AP1441" s="89"/>
      <c r="AQ1441" s="89"/>
      <c r="AR1441" s="91"/>
      <c r="AS1441" s="91"/>
      <c r="AT1441" s="94"/>
      <c r="AU1441" s="91"/>
      <c r="AV1441" s="91"/>
      <c r="AW1441" s="123"/>
      <c r="AX1441" s="62"/>
      <c r="AY1441" s="62"/>
      <c r="AZ1441" s="89"/>
      <c r="BA1441" s="89"/>
      <c r="BB1441" s="124"/>
      <c r="BC1441" s="62"/>
      <c r="BD1441" s="62"/>
      <c r="BE1441" s="61"/>
      <c r="BF1441" s="61"/>
      <c r="BG1441" s="46"/>
      <c r="BH1441" s="46"/>
      <c r="BI1441" s="46"/>
      <c r="BJ1441" s="46"/>
      <c r="BK1441" s="46"/>
      <c r="BL1441" s="46"/>
      <c r="CF1441" s="60"/>
      <c r="CI1441" s="91"/>
      <c r="CJ1441" s="47"/>
      <c r="CK1441" s="34"/>
      <c r="CL1441" s="63"/>
      <c r="DV1441" s="64"/>
    </row>
    <row r="1442" spans="2:126" s="135" customFormat="1">
      <c r="B1442" s="75"/>
      <c r="C1442" s="75"/>
      <c r="D1442" s="75"/>
      <c r="E1442" s="75"/>
      <c r="F1442" s="75"/>
      <c r="G1442" s="75"/>
      <c r="J1442" s="200"/>
      <c r="K1442" s="200"/>
      <c r="L1442" s="62"/>
      <c r="M1442" s="62"/>
      <c r="N1442" s="62"/>
      <c r="O1442" s="62"/>
      <c r="P1442" s="62"/>
      <c r="Q1442" s="62"/>
      <c r="R1442" s="62"/>
      <c r="S1442" s="62"/>
      <c r="T1442" s="62"/>
      <c r="U1442" s="209"/>
      <c r="V1442" s="209"/>
      <c r="W1442" s="209"/>
      <c r="X1442" s="209"/>
      <c r="Y1442" s="209"/>
      <c r="Z1442" s="209"/>
      <c r="AA1442" s="209"/>
      <c r="AB1442" s="86"/>
      <c r="AC1442" s="86"/>
      <c r="AD1442" s="86"/>
      <c r="AE1442" s="86"/>
      <c r="AF1442" s="86"/>
      <c r="AG1442" s="62"/>
      <c r="AH1442" s="89"/>
      <c r="AI1442" s="89"/>
      <c r="AJ1442" s="89"/>
      <c r="AK1442" s="62"/>
      <c r="AL1442" s="86"/>
      <c r="AM1442" s="91"/>
      <c r="AN1442" s="89"/>
      <c r="AO1442" s="89"/>
      <c r="AP1442" s="89"/>
      <c r="AQ1442" s="89"/>
      <c r="AR1442" s="91"/>
      <c r="AS1442" s="91"/>
      <c r="AT1442" s="94"/>
      <c r="AU1442" s="91"/>
      <c r="AV1442" s="91"/>
      <c r="AW1442" s="123"/>
      <c r="AX1442" s="62"/>
      <c r="AY1442" s="62"/>
      <c r="AZ1442" s="89"/>
      <c r="BA1442" s="89"/>
      <c r="BB1442" s="124"/>
      <c r="BC1442" s="62"/>
      <c r="BD1442" s="62"/>
      <c r="BE1442" s="61"/>
      <c r="BF1442" s="61"/>
      <c r="BG1442" s="46"/>
      <c r="BH1442" s="46"/>
      <c r="BI1442" s="46"/>
      <c r="BJ1442" s="46"/>
      <c r="BK1442" s="46"/>
      <c r="BL1442" s="46"/>
      <c r="CF1442" s="60"/>
      <c r="CI1442" s="91"/>
      <c r="CJ1442" s="47"/>
      <c r="CK1442" s="34"/>
      <c r="CL1442" s="63"/>
      <c r="DV1442" s="64"/>
    </row>
    <row r="1443" spans="2:126" s="135" customFormat="1">
      <c r="B1443" s="75"/>
      <c r="C1443" s="75"/>
      <c r="D1443" s="75"/>
      <c r="E1443" s="75"/>
      <c r="F1443" s="75"/>
      <c r="G1443" s="75"/>
      <c r="J1443" s="200"/>
      <c r="K1443" s="200"/>
      <c r="L1443" s="62"/>
      <c r="M1443" s="62"/>
      <c r="N1443" s="62"/>
      <c r="O1443" s="62"/>
      <c r="P1443" s="62"/>
      <c r="Q1443" s="62"/>
      <c r="R1443" s="62"/>
      <c r="S1443" s="62"/>
      <c r="T1443" s="62"/>
      <c r="U1443" s="209"/>
      <c r="V1443" s="209"/>
      <c r="W1443" s="209"/>
      <c r="X1443" s="209"/>
      <c r="Y1443" s="209"/>
      <c r="Z1443" s="209"/>
      <c r="AA1443" s="209"/>
      <c r="AB1443" s="86"/>
      <c r="AC1443" s="86"/>
      <c r="AD1443" s="86"/>
      <c r="AE1443" s="86"/>
      <c r="AF1443" s="86"/>
      <c r="AG1443" s="62"/>
      <c r="AH1443" s="89"/>
      <c r="AI1443" s="89"/>
      <c r="AJ1443" s="89"/>
      <c r="AK1443" s="62"/>
      <c r="AL1443" s="86"/>
      <c r="AM1443" s="91"/>
      <c r="AN1443" s="89"/>
      <c r="AO1443" s="89"/>
      <c r="AP1443" s="89"/>
      <c r="AQ1443" s="89"/>
      <c r="AR1443" s="91"/>
      <c r="AS1443" s="91"/>
      <c r="AT1443" s="94"/>
      <c r="AU1443" s="91"/>
      <c r="AV1443" s="91"/>
      <c r="AW1443" s="123"/>
      <c r="AX1443" s="62"/>
      <c r="AY1443" s="62"/>
      <c r="AZ1443" s="89"/>
      <c r="BA1443" s="89"/>
      <c r="BB1443" s="124"/>
      <c r="BC1443" s="62"/>
      <c r="BD1443" s="62"/>
      <c r="BE1443" s="61"/>
      <c r="BF1443" s="61"/>
      <c r="BG1443" s="46"/>
      <c r="BH1443" s="46"/>
      <c r="BI1443" s="46"/>
      <c r="BJ1443" s="46"/>
      <c r="BK1443" s="46"/>
      <c r="BL1443" s="46"/>
      <c r="CF1443" s="60"/>
      <c r="CI1443" s="91"/>
      <c r="CJ1443" s="47"/>
      <c r="CK1443" s="34"/>
      <c r="CL1443" s="63"/>
      <c r="DV1443" s="64"/>
    </row>
    <row r="1444" spans="2:126" s="135" customFormat="1">
      <c r="B1444" s="75"/>
      <c r="C1444" s="75"/>
      <c r="D1444" s="75"/>
      <c r="E1444" s="75"/>
      <c r="F1444" s="75"/>
      <c r="G1444" s="75"/>
      <c r="J1444" s="200"/>
      <c r="K1444" s="200"/>
      <c r="L1444" s="62"/>
      <c r="M1444" s="62"/>
      <c r="N1444" s="62"/>
      <c r="O1444" s="62"/>
      <c r="P1444" s="62"/>
      <c r="Q1444" s="62"/>
      <c r="R1444" s="62"/>
      <c r="S1444" s="62"/>
      <c r="T1444" s="62"/>
      <c r="U1444" s="209"/>
      <c r="V1444" s="209"/>
      <c r="W1444" s="209"/>
      <c r="X1444" s="209"/>
      <c r="Y1444" s="209"/>
      <c r="Z1444" s="209"/>
      <c r="AA1444" s="209"/>
      <c r="AB1444" s="86"/>
      <c r="AC1444" s="86"/>
      <c r="AD1444" s="86"/>
      <c r="AE1444" s="86"/>
      <c r="AF1444" s="86"/>
      <c r="AG1444" s="62"/>
      <c r="AH1444" s="89"/>
      <c r="AI1444" s="89"/>
      <c r="AJ1444" s="89"/>
      <c r="AK1444" s="62"/>
      <c r="AL1444" s="86"/>
      <c r="AM1444" s="91"/>
      <c r="AN1444" s="89"/>
      <c r="AO1444" s="89"/>
      <c r="AP1444" s="89"/>
      <c r="AQ1444" s="89"/>
      <c r="AR1444" s="91"/>
      <c r="AS1444" s="91"/>
      <c r="AT1444" s="94"/>
      <c r="AU1444" s="91"/>
      <c r="AV1444" s="91"/>
      <c r="AW1444" s="123"/>
      <c r="AX1444" s="62"/>
      <c r="AY1444" s="62"/>
      <c r="AZ1444" s="89"/>
      <c r="BA1444" s="89"/>
      <c r="BB1444" s="124"/>
      <c r="BC1444" s="62"/>
      <c r="BD1444" s="62"/>
      <c r="BE1444" s="61"/>
      <c r="BF1444" s="61"/>
      <c r="BG1444" s="46"/>
      <c r="BH1444" s="46"/>
      <c r="BI1444" s="46"/>
      <c r="BJ1444" s="46"/>
      <c r="BK1444" s="46"/>
      <c r="BL1444" s="46"/>
      <c r="CF1444" s="60"/>
      <c r="CI1444" s="91"/>
      <c r="CJ1444" s="47"/>
      <c r="CK1444" s="34"/>
      <c r="CL1444" s="63"/>
      <c r="DV1444" s="64"/>
    </row>
    <row r="1445" spans="2:126" s="135" customFormat="1">
      <c r="B1445" s="75"/>
      <c r="C1445" s="75"/>
      <c r="D1445" s="75"/>
      <c r="E1445" s="75"/>
      <c r="F1445" s="75"/>
      <c r="G1445" s="75"/>
      <c r="J1445" s="200"/>
      <c r="K1445" s="200"/>
      <c r="L1445" s="62"/>
      <c r="M1445" s="62"/>
      <c r="N1445" s="62"/>
      <c r="O1445" s="62"/>
      <c r="P1445" s="62"/>
      <c r="Q1445" s="62"/>
      <c r="R1445" s="62"/>
      <c r="S1445" s="62"/>
      <c r="T1445" s="62"/>
      <c r="U1445" s="209"/>
      <c r="V1445" s="209"/>
      <c r="W1445" s="209"/>
      <c r="X1445" s="209"/>
      <c r="Y1445" s="209"/>
      <c r="Z1445" s="209"/>
      <c r="AA1445" s="209"/>
      <c r="AB1445" s="86"/>
      <c r="AC1445" s="86"/>
      <c r="AD1445" s="86"/>
      <c r="AE1445" s="86"/>
      <c r="AF1445" s="86"/>
      <c r="AG1445" s="62"/>
      <c r="AH1445" s="89"/>
      <c r="AI1445" s="89"/>
      <c r="AJ1445" s="89"/>
      <c r="AK1445" s="62"/>
      <c r="AL1445" s="86"/>
      <c r="AM1445" s="91"/>
      <c r="AN1445" s="89"/>
      <c r="AO1445" s="89"/>
      <c r="AP1445" s="89"/>
      <c r="AQ1445" s="89"/>
      <c r="AR1445" s="91"/>
      <c r="AS1445" s="91"/>
      <c r="AT1445" s="94"/>
      <c r="AU1445" s="91"/>
      <c r="AV1445" s="91"/>
      <c r="AW1445" s="123"/>
      <c r="AX1445" s="62"/>
      <c r="AY1445" s="62"/>
      <c r="AZ1445" s="89"/>
      <c r="BA1445" s="89"/>
      <c r="BB1445" s="124"/>
      <c r="BC1445" s="62"/>
      <c r="BD1445" s="62"/>
      <c r="BE1445" s="61"/>
      <c r="BF1445" s="61"/>
      <c r="BG1445" s="46"/>
      <c r="BH1445" s="46"/>
      <c r="BI1445" s="46"/>
      <c r="BJ1445" s="46"/>
      <c r="BK1445" s="46"/>
      <c r="BL1445" s="46"/>
      <c r="CF1445" s="60"/>
      <c r="CI1445" s="91"/>
      <c r="CJ1445" s="47"/>
      <c r="CK1445" s="34"/>
      <c r="CL1445" s="63"/>
      <c r="DV1445" s="64"/>
    </row>
    <row r="1446" spans="2:126" s="135" customFormat="1">
      <c r="B1446" s="75"/>
      <c r="C1446" s="75"/>
      <c r="D1446" s="75"/>
      <c r="E1446" s="75"/>
      <c r="F1446" s="75"/>
      <c r="G1446" s="75"/>
      <c r="J1446" s="200"/>
      <c r="K1446" s="200"/>
      <c r="L1446" s="62"/>
      <c r="M1446" s="62"/>
      <c r="N1446" s="62"/>
      <c r="O1446" s="62"/>
      <c r="P1446" s="62"/>
      <c r="Q1446" s="62"/>
      <c r="R1446" s="62"/>
      <c r="S1446" s="62"/>
      <c r="T1446" s="62"/>
      <c r="U1446" s="209"/>
      <c r="V1446" s="209"/>
      <c r="W1446" s="209"/>
      <c r="X1446" s="209"/>
      <c r="Y1446" s="209"/>
      <c r="Z1446" s="209"/>
      <c r="AA1446" s="209"/>
      <c r="AB1446" s="86"/>
      <c r="AC1446" s="86"/>
      <c r="AD1446" s="86"/>
      <c r="AE1446" s="86"/>
      <c r="AF1446" s="86"/>
      <c r="AG1446" s="62"/>
      <c r="AH1446" s="89"/>
      <c r="AI1446" s="89"/>
      <c r="AJ1446" s="89"/>
      <c r="AK1446" s="62"/>
      <c r="AL1446" s="86"/>
      <c r="AM1446" s="91"/>
      <c r="AN1446" s="89"/>
      <c r="AO1446" s="89"/>
      <c r="AP1446" s="89"/>
      <c r="AQ1446" s="89"/>
      <c r="AR1446" s="91"/>
      <c r="AS1446" s="91"/>
      <c r="AT1446" s="94"/>
      <c r="AU1446" s="91"/>
      <c r="AV1446" s="91"/>
      <c r="AW1446" s="59"/>
      <c r="AY1446" s="62"/>
      <c r="AZ1446" s="89"/>
      <c r="BA1446" s="43"/>
      <c r="BB1446" s="60"/>
      <c r="BC1446" s="62"/>
      <c r="BD1446" s="62"/>
      <c r="BE1446" s="61"/>
      <c r="BF1446" s="61"/>
      <c r="BG1446" s="46"/>
      <c r="BH1446" s="46"/>
      <c r="BI1446" s="46"/>
      <c r="BJ1446" s="46"/>
      <c r="BK1446" s="46"/>
      <c r="BL1446" s="46"/>
      <c r="CF1446" s="60"/>
      <c r="CI1446" s="91"/>
      <c r="CJ1446" s="47"/>
      <c r="CK1446" s="34"/>
      <c r="CL1446" s="63"/>
      <c r="DV1446" s="64"/>
    </row>
    <row r="1447" spans="2:126" s="135" customFormat="1">
      <c r="B1447" s="75"/>
      <c r="C1447" s="75"/>
      <c r="D1447" s="75"/>
      <c r="E1447" s="75"/>
      <c r="F1447" s="75"/>
      <c r="G1447" s="75"/>
      <c r="J1447" s="200"/>
      <c r="K1447" s="200"/>
      <c r="L1447" s="62"/>
      <c r="M1447" s="62"/>
      <c r="N1447" s="62"/>
      <c r="O1447" s="62"/>
      <c r="P1447" s="62"/>
      <c r="Q1447" s="62"/>
      <c r="R1447" s="62"/>
      <c r="S1447" s="62"/>
      <c r="T1447" s="62"/>
      <c r="U1447" s="209"/>
      <c r="V1447" s="209"/>
      <c r="W1447" s="209"/>
      <c r="X1447" s="209"/>
      <c r="Y1447" s="209"/>
      <c r="Z1447" s="209"/>
      <c r="AA1447" s="209"/>
      <c r="AB1447" s="86"/>
      <c r="AC1447" s="86"/>
      <c r="AD1447" s="86"/>
      <c r="AE1447" s="86"/>
      <c r="AF1447" s="86"/>
      <c r="AG1447" s="62"/>
      <c r="AH1447" s="89"/>
      <c r="AI1447" s="89"/>
      <c r="AJ1447" s="89"/>
      <c r="AK1447" s="62"/>
      <c r="AL1447" s="86"/>
      <c r="AM1447" s="91"/>
      <c r="AN1447" s="89"/>
      <c r="AO1447" s="89"/>
      <c r="AP1447" s="89"/>
      <c r="AQ1447" s="89"/>
      <c r="AR1447" s="91"/>
      <c r="AS1447" s="91"/>
      <c r="AT1447" s="94"/>
      <c r="AU1447" s="91"/>
      <c r="AV1447" s="91"/>
      <c r="AW1447" s="59"/>
      <c r="AY1447" s="62"/>
      <c r="AZ1447" s="89"/>
      <c r="BA1447" s="43"/>
      <c r="BB1447" s="60"/>
      <c r="BC1447" s="62"/>
      <c r="BD1447" s="62"/>
      <c r="BE1447" s="61"/>
      <c r="BF1447" s="61"/>
      <c r="BG1447" s="46"/>
      <c r="BH1447" s="46"/>
      <c r="BI1447" s="46"/>
      <c r="BJ1447" s="46"/>
      <c r="BK1447" s="46"/>
      <c r="BL1447" s="46"/>
      <c r="CF1447" s="60"/>
      <c r="CI1447" s="91"/>
      <c r="CJ1447" s="47"/>
      <c r="CK1447" s="34"/>
      <c r="CL1447" s="63"/>
      <c r="DV1447" s="64"/>
    </row>
    <row r="1448" spans="2:126" s="135" customFormat="1">
      <c r="B1448" s="75"/>
      <c r="C1448" s="75"/>
      <c r="D1448" s="75"/>
      <c r="E1448" s="75"/>
      <c r="F1448" s="75"/>
      <c r="G1448" s="75"/>
      <c r="J1448" s="200"/>
      <c r="K1448" s="200"/>
      <c r="L1448" s="62"/>
      <c r="M1448" s="62"/>
      <c r="N1448" s="62"/>
      <c r="O1448" s="62"/>
      <c r="P1448" s="62"/>
      <c r="Q1448" s="62"/>
      <c r="R1448" s="62"/>
      <c r="S1448" s="62"/>
      <c r="T1448" s="62"/>
      <c r="U1448" s="209"/>
      <c r="V1448" s="209"/>
      <c r="W1448" s="209"/>
      <c r="X1448" s="209"/>
      <c r="Y1448" s="209"/>
      <c r="Z1448" s="209"/>
      <c r="AA1448" s="209"/>
      <c r="AB1448" s="86"/>
      <c r="AC1448" s="86"/>
      <c r="AD1448" s="86"/>
      <c r="AE1448" s="86"/>
      <c r="AF1448" s="86"/>
      <c r="AG1448" s="62"/>
      <c r="AH1448" s="89"/>
      <c r="AI1448" s="89"/>
      <c r="AJ1448" s="89"/>
      <c r="AK1448" s="62"/>
      <c r="AL1448" s="86"/>
      <c r="AM1448" s="91"/>
      <c r="AN1448" s="89"/>
      <c r="AO1448" s="89"/>
      <c r="AP1448" s="89"/>
      <c r="AQ1448" s="89"/>
      <c r="AR1448" s="91"/>
      <c r="AS1448" s="91"/>
      <c r="AT1448" s="94"/>
      <c r="AU1448" s="91"/>
      <c r="AV1448" s="91"/>
      <c r="AW1448" s="59"/>
      <c r="AY1448" s="62"/>
      <c r="AZ1448" s="89"/>
      <c r="BA1448" s="43"/>
      <c r="BB1448" s="60"/>
      <c r="BC1448" s="62"/>
      <c r="BD1448" s="62"/>
      <c r="BE1448" s="61"/>
      <c r="BF1448" s="61"/>
      <c r="BG1448" s="46"/>
      <c r="BH1448" s="46"/>
      <c r="BI1448" s="46"/>
      <c r="BJ1448" s="46"/>
      <c r="BK1448" s="46"/>
      <c r="BL1448" s="46"/>
      <c r="CF1448" s="60"/>
      <c r="CI1448" s="91"/>
      <c r="CJ1448" s="47"/>
      <c r="CK1448" s="34"/>
      <c r="CL1448" s="63"/>
      <c r="DV1448" s="64"/>
    </row>
    <row r="1449" spans="2:126" s="135" customFormat="1">
      <c r="B1449" s="75"/>
      <c r="C1449" s="75"/>
      <c r="D1449" s="75"/>
      <c r="E1449" s="75"/>
      <c r="F1449" s="75"/>
      <c r="G1449" s="75"/>
      <c r="J1449" s="200"/>
      <c r="K1449" s="200"/>
      <c r="L1449" s="62"/>
      <c r="M1449" s="62"/>
      <c r="N1449" s="62"/>
      <c r="O1449" s="62"/>
      <c r="P1449" s="62"/>
      <c r="Q1449" s="62"/>
      <c r="R1449" s="62"/>
      <c r="S1449" s="62"/>
      <c r="T1449" s="62"/>
      <c r="U1449" s="209"/>
      <c r="V1449" s="209"/>
      <c r="W1449" s="209"/>
      <c r="X1449" s="209"/>
      <c r="Y1449" s="209"/>
      <c r="Z1449" s="209"/>
      <c r="AA1449" s="209"/>
      <c r="AB1449" s="86"/>
      <c r="AC1449" s="86"/>
      <c r="AD1449" s="86"/>
      <c r="AE1449" s="86"/>
      <c r="AF1449" s="86"/>
      <c r="AG1449" s="62"/>
      <c r="AH1449" s="89"/>
      <c r="AI1449" s="89"/>
      <c r="AJ1449" s="89"/>
      <c r="AK1449" s="62"/>
      <c r="AL1449" s="86"/>
      <c r="AM1449" s="91"/>
      <c r="AN1449" s="89"/>
      <c r="AO1449" s="89"/>
      <c r="AP1449" s="89"/>
      <c r="AQ1449" s="89"/>
      <c r="AR1449" s="91"/>
      <c r="AS1449" s="91"/>
      <c r="AT1449" s="94"/>
      <c r="AU1449" s="91"/>
      <c r="AV1449" s="91"/>
      <c r="AW1449" s="59"/>
      <c r="AY1449" s="62"/>
      <c r="AZ1449" s="89"/>
      <c r="BA1449" s="43"/>
      <c r="BB1449" s="60"/>
      <c r="BC1449" s="62"/>
      <c r="BD1449" s="62"/>
      <c r="BE1449" s="61"/>
      <c r="BF1449" s="61"/>
      <c r="BG1449" s="46"/>
      <c r="BH1449" s="46"/>
      <c r="BI1449" s="46"/>
      <c r="BJ1449" s="46"/>
      <c r="BK1449" s="46"/>
      <c r="BL1449" s="46"/>
      <c r="CF1449" s="60"/>
      <c r="CI1449" s="91"/>
      <c r="CJ1449" s="47"/>
      <c r="CK1449" s="34"/>
      <c r="CL1449" s="63"/>
      <c r="DV1449" s="64"/>
    </row>
    <row r="1450" spans="2:126" s="135" customFormat="1">
      <c r="B1450" s="75"/>
      <c r="C1450" s="75"/>
      <c r="D1450" s="75"/>
      <c r="E1450" s="75"/>
      <c r="F1450" s="75"/>
      <c r="G1450" s="75"/>
      <c r="J1450" s="200"/>
      <c r="K1450" s="200"/>
      <c r="L1450" s="62"/>
      <c r="M1450" s="62"/>
      <c r="N1450" s="62"/>
      <c r="O1450" s="62"/>
      <c r="P1450" s="62"/>
      <c r="Q1450" s="62"/>
      <c r="R1450" s="62"/>
      <c r="S1450" s="62"/>
      <c r="T1450" s="62"/>
      <c r="U1450" s="209"/>
      <c r="V1450" s="209"/>
      <c r="W1450" s="209"/>
      <c r="X1450" s="209"/>
      <c r="Y1450" s="209"/>
      <c r="Z1450" s="209"/>
      <c r="AA1450" s="209"/>
      <c r="AB1450" s="86"/>
      <c r="AC1450" s="86"/>
      <c r="AD1450" s="86"/>
      <c r="AE1450" s="86"/>
      <c r="AF1450" s="86"/>
      <c r="AG1450" s="62"/>
      <c r="AH1450" s="89"/>
      <c r="AI1450" s="89"/>
      <c r="AJ1450" s="89"/>
      <c r="AK1450" s="62"/>
      <c r="AL1450" s="86"/>
      <c r="AM1450" s="91"/>
      <c r="AN1450" s="89"/>
      <c r="AO1450" s="89"/>
      <c r="AP1450" s="89"/>
      <c r="AQ1450" s="89"/>
      <c r="AR1450" s="91"/>
      <c r="AS1450" s="91"/>
      <c r="AT1450" s="94"/>
      <c r="AU1450" s="91"/>
      <c r="AV1450" s="91"/>
      <c r="AW1450" s="59"/>
      <c r="AY1450" s="62"/>
      <c r="AZ1450" s="89"/>
      <c r="BA1450" s="43"/>
      <c r="BB1450" s="60"/>
      <c r="BC1450" s="62"/>
      <c r="BD1450" s="62"/>
      <c r="BE1450" s="61"/>
      <c r="BF1450" s="61"/>
      <c r="BG1450" s="46"/>
      <c r="BH1450" s="46"/>
      <c r="BI1450" s="46"/>
      <c r="BJ1450" s="46"/>
      <c r="BK1450" s="46"/>
      <c r="BL1450" s="46"/>
      <c r="CF1450" s="60"/>
      <c r="CI1450" s="91"/>
      <c r="CJ1450" s="47"/>
      <c r="CK1450" s="34"/>
      <c r="CL1450" s="63"/>
      <c r="DV1450" s="64"/>
    </row>
    <row r="1451" spans="2:126" s="135" customFormat="1">
      <c r="B1451" s="75"/>
      <c r="C1451" s="75"/>
      <c r="D1451" s="75"/>
      <c r="E1451" s="75"/>
      <c r="F1451" s="75"/>
      <c r="G1451" s="75"/>
      <c r="J1451" s="200"/>
      <c r="K1451" s="200"/>
      <c r="L1451" s="62"/>
      <c r="M1451" s="62"/>
      <c r="N1451" s="62"/>
      <c r="O1451" s="62"/>
      <c r="P1451" s="62"/>
      <c r="Q1451" s="62"/>
      <c r="R1451" s="62"/>
      <c r="S1451" s="62"/>
      <c r="T1451" s="62"/>
      <c r="U1451" s="209"/>
      <c r="V1451" s="209"/>
      <c r="W1451" s="209"/>
      <c r="X1451" s="209"/>
      <c r="Y1451" s="209"/>
      <c r="Z1451" s="209"/>
      <c r="AA1451" s="209"/>
      <c r="AB1451" s="86"/>
      <c r="AC1451" s="86"/>
      <c r="AD1451" s="86"/>
      <c r="AE1451" s="86"/>
      <c r="AF1451" s="86"/>
      <c r="AG1451" s="62"/>
      <c r="AH1451" s="89"/>
      <c r="AI1451" s="89"/>
      <c r="AJ1451" s="89"/>
      <c r="AK1451" s="62"/>
      <c r="AL1451" s="86"/>
      <c r="AM1451" s="91"/>
      <c r="AN1451" s="89"/>
      <c r="AO1451" s="89"/>
      <c r="AP1451" s="89"/>
      <c r="AQ1451" s="89"/>
      <c r="AR1451" s="91"/>
      <c r="AS1451" s="91"/>
      <c r="AT1451" s="94"/>
      <c r="AU1451" s="91"/>
      <c r="AV1451" s="91"/>
      <c r="AW1451" s="59"/>
      <c r="AY1451" s="62"/>
      <c r="AZ1451" s="89"/>
      <c r="BA1451" s="43"/>
      <c r="BB1451" s="60"/>
      <c r="BC1451" s="62"/>
      <c r="BD1451" s="62"/>
      <c r="BE1451" s="61"/>
      <c r="BF1451" s="61"/>
      <c r="BG1451" s="46"/>
      <c r="BH1451" s="46"/>
      <c r="BI1451" s="46"/>
      <c r="BJ1451" s="46"/>
      <c r="BK1451" s="46"/>
      <c r="BL1451" s="46"/>
      <c r="CF1451" s="60"/>
      <c r="CI1451" s="91"/>
      <c r="CJ1451" s="47"/>
      <c r="CK1451" s="34"/>
      <c r="CL1451" s="63"/>
      <c r="DV1451" s="64"/>
    </row>
    <row r="1452" spans="2:126" s="135" customFormat="1">
      <c r="B1452" s="75"/>
      <c r="C1452" s="75"/>
      <c r="D1452" s="75"/>
      <c r="E1452" s="75"/>
      <c r="F1452" s="75"/>
      <c r="G1452" s="75"/>
      <c r="J1452" s="200"/>
      <c r="K1452" s="200"/>
      <c r="L1452" s="62"/>
      <c r="M1452" s="62"/>
      <c r="N1452" s="62"/>
      <c r="O1452" s="62"/>
      <c r="P1452" s="62"/>
      <c r="Q1452" s="62"/>
      <c r="R1452" s="62"/>
      <c r="S1452" s="62"/>
      <c r="T1452" s="62"/>
      <c r="U1452" s="209"/>
      <c r="V1452" s="209"/>
      <c r="W1452" s="209"/>
      <c r="X1452" s="209"/>
      <c r="Y1452" s="209"/>
      <c r="Z1452" s="209"/>
      <c r="AA1452" s="209"/>
      <c r="AB1452" s="86"/>
      <c r="AC1452" s="86"/>
      <c r="AD1452" s="86"/>
      <c r="AE1452" s="86"/>
      <c r="AF1452" s="86"/>
      <c r="AG1452" s="62"/>
      <c r="AH1452" s="89"/>
      <c r="AI1452" s="89"/>
      <c r="AJ1452" s="89"/>
      <c r="AK1452" s="62"/>
      <c r="AL1452" s="86"/>
      <c r="AM1452" s="91"/>
      <c r="AN1452" s="89"/>
      <c r="AO1452" s="89"/>
      <c r="AP1452" s="89"/>
      <c r="AQ1452" s="89"/>
      <c r="AR1452" s="91"/>
      <c r="AS1452" s="91"/>
      <c r="AT1452" s="94"/>
      <c r="AU1452" s="91"/>
      <c r="AV1452" s="91"/>
      <c r="AW1452" s="59"/>
      <c r="AY1452" s="62"/>
      <c r="AZ1452" s="89"/>
      <c r="BA1452" s="43"/>
      <c r="BB1452" s="60"/>
      <c r="BC1452" s="62"/>
      <c r="BD1452" s="62"/>
      <c r="BE1452" s="61"/>
      <c r="BF1452" s="61"/>
      <c r="BG1452" s="46"/>
      <c r="BH1452" s="46"/>
      <c r="BI1452" s="46"/>
      <c r="BJ1452" s="46"/>
      <c r="BK1452" s="46"/>
      <c r="BL1452" s="46"/>
      <c r="CF1452" s="60"/>
      <c r="CI1452" s="91"/>
      <c r="CJ1452" s="47"/>
      <c r="CK1452" s="34"/>
      <c r="CL1452" s="63"/>
      <c r="DV1452" s="64"/>
    </row>
    <row r="1453" spans="2:126" s="135" customFormat="1">
      <c r="B1453" s="75"/>
      <c r="C1453" s="75"/>
      <c r="D1453" s="75"/>
      <c r="E1453" s="75"/>
      <c r="F1453" s="75"/>
      <c r="G1453" s="75"/>
      <c r="J1453" s="200"/>
      <c r="K1453" s="200"/>
      <c r="L1453" s="62"/>
      <c r="M1453" s="62"/>
      <c r="N1453" s="62"/>
      <c r="O1453" s="62"/>
      <c r="P1453" s="62"/>
      <c r="Q1453" s="62"/>
      <c r="R1453" s="62"/>
      <c r="S1453" s="62"/>
      <c r="T1453" s="62"/>
      <c r="U1453" s="209"/>
      <c r="V1453" s="209"/>
      <c r="W1453" s="209"/>
      <c r="X1453" s="209"/>
      <c r="Y1453" s="209"/>
      <c r="Z1453" s="209"/>
      <c r="AA1453" s="209"/>
      <c r="AB1453" s="86"/>
      <c r="AC1453" s="86"/>
      <c r="AD1453" s="86"/>
      <c r="AE1453" s="86"/>
      <c r="AF1453" s="86"/>
      <c r="AG1453" s="62"/>
      <c r="AH1453" s="89"/>
      <c r="AI1453" s="89"/>
      <c r="AJ1453" s="89"/>
      <c r="AK1453" s="62"/>
      <c r="AL1453" s="86"/>
      <c r="AM1453" s="91"/>
      <c r="AN1453" s="89"/>
      <c r="AO1453" s="89"/>
      <c r="AP1453" s="89"/>
      <c r="AQ1453" s="89"/>
      <c r="AR1453" s="91"/>
      <c r="AS1453" s="91"/>
      <c r="AT1453" s="94"/>
      <c r="AU1453" s="91"/>
      <c r="AV1453" s="91"/>
      <c r="AW1453" s="59"/>
      <c r="AY1453" s="62"/>
      <c r="AZ1453" s="89"/>
      <c r="BA1453" s="43"/>
      <c r="BB1453" s="60"/>
      <c r="BC1453" s="62"/>
      <c r="BD1453" s="62"/>
      <c r="BE1453" s="61"/>
      <c r="BF1453" s="61"/>
      <c r="BG1453" s="46"/>
      <c r="BH1453" s="46"/>
      <c r="BI1453" s="46"/>
      <c r="BJ1453" s="46"/>
      <c r="BK1453" s="46"/>
      <c r="BL1453" s="46"/>
      <c r="CF1453" s="60"/>
      <c r="CI1453" s="91"/>
      <c r="CJ1453" s="47"/>
      <c r="CK1453" s="34"/>
      <c r="CL1453" s="63"/>
      <c r="DV1453" s="64"/>
    </row>
    <row r="1454" spans="2:126" s="135" customFormat="1">
      <c r="B1454" s="75"/>
      <c r="C1454" s="75"/>
      <c r="D1454" s="75"/>
      <c r="E1454" s="75"/>
      <c r="F1454" s="75"/>
      <c r="G1454" s="75"/>
      <c r="J1454" s="200"/>
      <c r="K1454" s="200"/>
      <c r="L1454" s="62"/>
      <c r="M1454" s="62"/>
      <c r="N1454" s="62"/>
      <c r="O1454" s="62"/>
      <c r="P1454" s="62"/>
      <c r="Q1454" s="62"/>
      <c r="R1454" s="62"/>
      <c r="S1454" s="62"/>
      <c r="T1454" s="62"/>
      <c r="U1454" s="209"/>
      <c r="V1454" s="209"/>
      <c r="W1454" s="209"/>
      <c r="X1454" s="209"/>
      <c r="Y1454" s="209"/>
      <c r="Z1454" s="209"/>
      <c r="AA1454" s="209"/>
      <c r="AB1454" s="86"/>
      <c r="AC1454" s="86"/>
      <c r="AD1454" s="86"/>
      <c r="AE1454" s="86"/>
      <c r="AF1454" s="86"/>
      <c r="AG1454" s="62"/>
      <c r="AH1454" s="89"/>
      <c r="AI1454" s="89"/>
      <c r="AJ1454" s="89"/>
      <c r="AK1454" s="62"/>
      <c r="AL1454" s="86"/>
      <c r="AM1454" s="91"/>
      <c r="AN1454" s="89"/>
      <c r="AO1454" s="89"/>
      <c r="AP1454" s="89"/>
      <c r="AQ1454" s="89"/>
      <c r="AR1454" s="91"/>
      <c r="AS1454" s="91"/>
      <c r="AT1454" s="94"/>
      <c r="AU1454" s="91"/>
      <c r="AV1454" s="91"/>
      <c r="AW1454" s="59"/>
      <c r="AY1454" s="62"/>
      <c r="AZ1454" s="89"/>
      <c r="BA1454" s="43"/>
      <c r="BB1454" s="60"/>
      <c r="BC1454" s="62"/>
      <c r="BD1454" s="62"/>
      <c r="BE1454" s="61"/>
      <c r="BF1454" s="61"/>
      <c r="BG1454" s="46"/>
      <c r="BH1454" s="46"/>
      <c r="BI1454" s="46"/>
      <c r="BJ1454" s="46"/>
      <c r="BK1454" s="46"/>
      <c r="BL1454" s="46"/>
      <c r="CF1454" s="60"/>
      <c r="CI1454" s="91"/>
      <c r="CJ1454" s="47"/>
      <c r="CK1454" s="34"/>
      <c r="CL1454" s="63"/>
      <c r="DV1454" s="64"/>
    </row>
    <row r="1455" spans="2:126" s="135" customFormat="1">
      <c r="B1455" s="75"/>
      <c r="C1455" s="75"/>
      <c r="D1455" s="75"/>
      <c r="E1455" s="75"/>
      <c r="F1455" s="75"/>
      <c r="G1455" s="75"/>
      <c r="J1455" s="200"/>
      <c r="K1455" s="200"/>
      <c r="L1455" s="62"/>
      <c r="M1455" s="62"/>
      <c r="N1455" s="62"/>
      <c r="O1455" s="62"/>
      <c r="P1455" s="62"/>
      <c r="Q1455" s="62"/>
      <c r="R1455" s="62"/>
      <c r="S1455" s="62"/>
      <c r="T1455" s="62"/>
      <c r="U1455" s="209"/>
      <c r="V1455" s="209"/>
      <c r="W1455" s="209"/>
      <c r="X1455" s="209"/>
      <c r="Y1455" s="209"/>
      <c r="Z1455" s="209"/>
      <c r="AA1455" s="209"/>
      <c r="AB1455" s="86"/>
      <c r="AC1455" s="86"/>
      <c r="AD1455" s="86"/>
      <c r="AE1455" s="86"/>
      <c r="AF1455" s="86"/>
      <c r="AG1455" s="62"/>
      <c r="AH1455" s="89"/>
      <c r="AI1455" s="89"/>
      <c r="AJ1455" s="89"/>
      <c r="AK1455" s="62"/>
      <c r="AL1455" s="86"/>
      <c r="AM1455" s="91"/>
      <c r="AN1455" s="89"/>
      <c r="AO1455" s="89"/>
      <c r="AP1455" s="89"/>
      <c r="AQ1455" s="89"/>
      <c r="AR1455" s="91"/>
      <c r="AS1455" s="91"/>
      <c r="AT1455" s="94"/>
      <c r="AU1455" s="91"/>
      <c r="AV1455" s="91"/>
      <c r="AW1455" s="59"/>
      <c r="AY1455" s="62"/>
      <c r="AZ1455" s="89"/>
      <c r="BA1455" s="43"/>
      <c r="BB1455" s="60"/>
      <c r="BC1455" s="62"/>
      <c r="BD1455" s="62"/>
      <c r="BE1455" s="61"/>
      <c r="BF1455" s="61"/>
      <c r="BG1455" s="46"/>
      <c r="BH1455" s="46"/>
      <c r="BI1455" s="46"/>
      <c r="BJ1455" s="46"/>
      <c r="BK1455" s="46"/>
      <c r="BL1455" s="46"/>
      <c r="CF1455" s="60"/>
      <c r="CI1455" s="91"/>
      <c r="CJ1455" s="47"/>
      <c r="CK1455" s="34"/>
      <c r="CL1455" s="63"/>
      <c r="DV1455" s="64"/>
    </row>
    <row r="1456" spans="2:126" s="135" customFormat="1">
      <c r="B1456" s="75"/>
      <c r="C1456" s="75"/>
      <c r="D1456" s="75"/>
      <c r="E1456" s="75"/>
      <c r="F1456" s="75"/>
      <c r="G1456" s="75"/>
      <c r="J1456" s="200"/>
      <c r="K1456" s="200"/>
      <c r="L1456" s="62"/>
      <c r="M1456" s="62"/>
      <c r="N1456" s="62"/>
      <c r="O1456" s="62"/>
      <c r="P1456" s="62"/>
      <c r="Q1456" s="62"/>
      <c r="R1456" s="62"/>
      <c r="S1456" s="62"/>
      <c r="T1456" s="62"/>
      <c r="U1456" s="209"/>
      <c r="V1456" s="209"/>
      <c r="W1456" s="209"/>
      <c r="X1456" s="209"/>
      <c r="Y1456" s="209"/>
      <c r="Z1456" s="209"/>
      <c r="AA1456" s="209"/>
      <c r="AB1456" s="86"/>
      <c r="AC1456" s="86"/>
      <c r="AD1456" s="86"/>
      <c r="AE1456" s="86"/>
      <c r="AF1456" s="86"/>
      <c r="AG1456" s="62"/>
      <c r="AH1456" s="89"/>
      <c r="AI1456" s="89"/>
      <c r="AJ1456" s="89"/>
      <c r="AK1456" s="62"/>
      <c r="AL1456" s="86"/>
      <c r="AM1456" s="91"/>
      <c r="AN1456" s="89"/>
      <c r="AO1456" s="89"/>
      <c r="AP1456" s="89"/>
      <c r="AQ1456" s="89"/>
      <c r="AR1456" s="91"/>
      <c r="AS1456" s="91"/>
      <c r="AT1456" s="94"/>
      <c r="AU1456" s="91"/>
      <c r="AV1456" s="91"/>
      <c r="AW1456" s="59"/>
      <c r="AY1456" s="62"/>
      <c r="AZ1456" s="89"/>
      <c r="BA1456" s="43"/>
      <c r="BB1456" s="60"/>
      <c r="BC1456" s="62"/>
      <c r="BD1456" s="62"/>
      <c r="BE1456" s="61"/>
      <c r="BF1456" s="61"/>
      <c r="BG1456" s="46"/>
      <c r="BH1456" s="46"/>
      <c r="BI1456" s="46"/>
      <c r="BJ1456" s="46"/>
      <c r="BK1456" s="46"/>
      <c r="BL1456" s="46"/>
      <c r="CF1456" s="60"/>
      <c r="CI1456" s="91"/>
      <c r="CJ1456" s="47"/>
      <c r="CK1456" s="34"/>
      <c r="CL1456" s="63"/>
      <c r="DV1456" s="64"/>
    </row>
    <row r="1457" spans="2:126" s="135" customFormat="1">
      <c r="B1457" s="75"/>
      <c r="C1457" s="75"/>
      <c r="D1457" s="75"/>
      <c r="E1457" s="75"/>
      <c r="F1457" s="75"/>
      <c r="G1457" s="75"/>
      <c r="J1457" s="200"/>
      <c r="K1457" s="200"/>
      <c r="L1457" s="62"/>
      <c r="M1457" s="62"/>
      <c r="N1457" s="62"/>
      <c r="O1457" s="62"/>
      <c r="P1457" s="62"/>
      <c r="Q1457" s="62"/>
      <c r="R1457" s="62"/>
      <c r="S1457" s="62"/>
      <c r="T1457" s="62"/>
      <c r="U1457" s="209"/>
      <c r="V1457" s="209"/>
      <c r="W1457" s="209"/>
      <c r="X1457" s="209"/>
      <c r="Y1457" s="209"/>
      <c r="Z1457" s="209"/>
      <c r="AA1457" s="209"/>
      <c r="AB1457" s="86"/>
      <c r="AC1457" s="86"/>
      <c r="AD1457" s="86"/>
      <c r="AE1457" s="86"/>
      <c r="AF1457" s="86"/>
      <c r="AG1457" s="62"/>
      <c r="AH1457" s="89"/>
      <c r="AI1457" s="89"/>
      <c r="AJ1457" s="89"/>
      <c r="AK1457" s="62"/>
      <c r="AL1457" s="86"/>
      <c r="AM1457" s="91"/>
      <c r="AN1457" s="89"/>
      <c r="AO1457" s="89"/>
      <c r="AP1457" s="89"/>
      <c r="AQ1457" s="89"/>
      <c r="AR1457" s="91"/>
      <c r="AS1457" s="91"/>
      <c r="AT1457" s="94"/>
      <c r="AU1457" s="91"/>
      <c r="AV1457" s="91"/>
      <c r="AW1457" s="59"/>
      <c r="AY1457" s="62"/>
      <c r="AZ1457" s="89"/>
      <c r="BA1457" s="43"/>
      <c r="BB1457" s="60"/>
      <c r="BC1457" s="62"/>
      <c r="BD1457" s="62"/>
      <c r="BE1457" s="61"/>
      <c r="BF1457" s="61"/>
      <c r="BG1457" s="46"/>
      <c r="BH1457" s="46"/>
      <c r="BI1457" s="46"/>
      <c r="BJ1457" s="46"/>
      <c r="BK1457" s="46"/>
      <c r="BL1457" s="46"/>
      <c r="CF1457" s="60"/>
      <c r="CI1457" s="91"/>
      <c r="CJ1457" s="47"/>
      <c r="CK1457" s="34"/>
      <c r="CL1457" s="63"/>
      <c r="DV1457" s="64"/>
    </row>
    <row r="1458" spans="2:126" s="135" customFormat="1">
      <c r="B1458" s="75"/>
      <c r="C1458" s="75"/>
      <c r="D1458" s="75"/>
      <c r="E1458" s="75"/>
      <c r="F1458" s="75"/>
      <c r="G1458" s="75"/>
      <c r="J1458" s="200"/>
      <c r="K1458" s="200"/>
      <c r="L1458" s="62"/>
      <c r="M1458" s="62"/>
      <c r="N1458" s="62"/>
      <c r="O1458" s="62"/>
      <c r="P1458" s="62"/>
      <c r="Q1458" s="62"/>
      <c r="R1458" s="62"/>
      <c r="S1458" s="62"/>
      <c r="T1458" s="62"/>
      <c r="U1458" s="209"/>
      <c r="V1458" s="209"/>
      <c r="W1458" s="209"/>
      <c r="X1458" s="209"/>
      <c r="Y1458" s="209"/>
      <c r="Z1458" s="209"/>
      <c r="AA1458" s="209"/>
      <c r="AB1458" s="86"/>
      <c r="AC1458" s="86"/>
      <c r="AD1458" s="86"/>
      <c r="AE1458" s="86"/>
      <c r="AF1458" s="86"/>
      <c r="AG1458" s="62"/>
      <c r="AH1458" s="89"/>
      <c r="AI1458" s="89"/>
      <c r="AJ1458" s="89"/>
      <c r="AK1458" s="62"/>
      <c r="AL1458" s="86"/>
      <c r="AM1458" s="91"/>
      <c r="AN1458" s="89"/>
      <c r="AO1458" s="89"/>
      <c r="AP1458" s="89"/>
      <c r="AQ1458" s="89"/>
      <c r="AR1458" s="91"/>
      <c r="AS1458" s="91"/>
      <c r="AT1458" s="94"/>
      <c r="AU1458" s="91"/>
      <c r="AV1458" s="91"/>
      <c r="AW1458" s="59"/>
      <c r="AY1458" s="62"/>
      <c r="AZ1458" s="89"/>
      <c r="BA1458" s="43"/>
      <c r="BB1458" s="60"/>
      <c r="BC1458" s="62"/>
      <c r="BD1458" s="62"/>
      <c r="BE1458" s="61"/>
      <c r="BF1458" s="61"/>
      <c r="BG1458" s="46"/>
      <c r="BH1458" s="46"/>
      <c r="BI1458" s="46"/>
      <c r="BJ1458" s="46"/>
      <c r="BK1458" s="46"/>
      <c r="BL1458" s="46"/>
      <c r="CF1458" s="60"/>
      <c r="CI1458" s="91"/>
      <c r="CJ1458" s="47"/>
      <c r="CK1458" s="34"/>
      <c r="CL1458" s="63"/>
      <c r="DV1458" s="64"/>
    </row>
    <row r="1459" spans="2:126" s="135" customFormat="1">
      <c r="B1459" s="75"/>
      <c r="C1459" s="75"/>
      <c r="D1459" s="75"/>
      <c r="E1459" s="75"/>
      <c r="F1459" s="75"/>
      <c r="G1459" s="75"/>
      <c r="J1459" s="200"/>
      <c r="K1459" s="200"/>
      <c r="L1459" s="62"/>
      <c r="M1459" s="62"/>
      <c r="N1459" s="62"/>
      <c r="O1459" s="62"/>
      <c r="P1459" s="62"/>
      <c r="Q1459" s="62"/>
      <c r="R1459" s="62"/>
      <c r="S1459" s="62"/>
      <c r="T1459" s="62"/>
      <c r="U1459" s="209"/>
      <c r="V1459" s="209"/>
      <c r="W1459" s="209"/>
      <c r="X1459" s="209"/>
      <c r="Y1459" s="209"/>
      <c r="Z1459" s="209"/>
      <c r="AA1459" s="209"/>
      <c r="AB1459" s="86"/>
      <c r="AC1459" s="86"/>
      <c r="AD1459" s="86"/>
      <c r="AE1459" s="86"/>
      <c r="AF1459" s="86"/>
      <c r="AG1459" s="62"/>
      <c r="AH1459" s="89"/>
      <c r="AI1459" s="89"/>
      <c r="AJ1459" s="89"/>
      <c r="AK1459" s="62"/>
      <c r="AL1459" s="86"/>
      <c r="AM1459" s="91"/>
      <c r="AN1459" s="89"/>
      <c r="AO1459" s="89"/>
      <c r="AP1459" s="89"/>
      <c r="AQ1459" s="89"/>
      <c r="AR1459" s="91"/>
      <c r="AS1459" s="91"/>
      <c r="AT1459" s="94"/>
      <c r="AU1459" s="91"/>
      <c r="AV1459" s="91"/>
      <c r="AW1459" s="59"/>
      <c r="AY1459" s="62"/>
      <c r="AZ1459" s="89"/>
      <c r="BA1459" s="43"/>
      <c r="BB1459" s="60"/>
      <c r="BC1459" s="62"/>
      <c r="BD1459" s="62"/>
      <c r="BE1459" s="61"/>
      <c r="BF1459" s="61"/>
      <c r="BG1459" s="46"/>
      <c r="BH1459" s="46"/>
      <c r="BI1459" s="46"/>
      <c r="BJ1459" s="46"/>
      <c r="BK1459" s="46"/>
      <c r="BL1459" s="46"/>
      <c r="CF1459" s="60"/>
      <c r="CI1459" s="91"/>
      <c r="CJ1459" s="47"/>
      <c r="CK1459" s="34"/>
      <c r="CL1459" s="63"/>
      <c r="DV1459" s="64"/>
    </row>
    <row r="1460" spans="2:126" s="135" customFormat="1">
      <c r="B1460" s="75"/>
      <c r="C1460" s="75"/>
      <c r="D1460" s="75"/>
      <c r="E1460" s="75"/>
      <c r="F1460" s="75"/>
      <c r="G1460" s="75"/>
      <c r="J1460" s="200"/>
      <c r="K1460" s="200"/>
      <c r="L1460" s="62"/>
      <c r="M1460" s="62"/>
      <c r="N1460" s="62"/>
      <c r="O1460" s="62"/>
      <c r="P1460" s="62"/>
      <c r="Q1460" s="62"/>
      <c r="R1460" s="62"/>
      <c r="S1460" s="62"/>
      <c r="T1460" s="62"/>
      <c r="U1460" s="209"/>
      <c r="V1460" s="209"/>
      <c r="W1460" s="209"/>
      <c r="X1460" s="209"/>
      <c r="Y1460" s="209"/>
      <c r="Z1460" s="209"/>
      <c r="AA1460" s="209"/>
      <c r="AB1460" s="86"/>
      <c r="AC1460" s="86"/>
      <c r="AD1460" s="86"/>
      <c r="AE1460" s="86"/>
      <c r="AF1460" s="86"/>
      <c r="AG1460" s="62"/>
      <c r="AH1460" s="89"/>
      <c r="AI1460" s="89"/>
      <c r="AJ1460" s="89"/>
      <c r="AK1460" s="62"/>
      <c r="AL1460" s="86"/>
      <c r="AM1460" s="91"/>
      <c r="AN1460" s="89"/>
      <c r="AO1460" s="89"/>
      <c r="AP1460" s="89"/>
      <c r="AQ1460" s="89"/>
      <c r="AR1460" s="91"/>
      <c r="AS1460" s="91"/>
      <c r="AT1460" s="94"/>
      <c r="AU1460" s="91"/>
      <c r="AV1460" s="91"/>
      <c r="AW1460" s="59"/>
      <c r="AY1460" s="62"/>
      <c r="AZ1460" s="89"/>
      <c r="BA1460" s="43"/>
      <c r="BB1460" s="60"/>
      <c r="BC1460" s="62"/>
      <c r="BD1460" s="62"/>
      <c r="BE1460" s="61"/>
      <c r="BF1460" s="61"/>
      <c r="BG1460" s="46"/>
      <c r="BH1460" s="46"/>
      <c r="BI1460" s="46"/>
      <c r="BJ1460" s="46"/>
      <c r="BK1460" s="46"/>
      <c r="BL1460" s="46"/>
      <c r="CF1460" s="60"/>
      <c r="CI1460" s="91"/>
      <c r="CJ1460" s="47"/>
      <c r="CK1460" s="34"/>
      <c r="CL1460" s="63"/>
      <c r="DV1460" s="64"/>
    </row>
    <row r="1461" spans="2:126" s="135" customFormat="1">
      <c r="B1461" s="75"/>
      <c r="C1461" s="75"/>
      <c r="D1461" s="75"/>
      <c r="E1461" s="75"/>
      <c r="F1461" s="75"/>
      <c r="G1461" s="75"/>
      <c r="J1461" s="200"/>
      <c r="K1461" s="200"/>
      <c r="L1461" s="62"/>
      <c r="M1461" s="62"/>
      <c r="N1461" s="62"/>
      <c r="O1461" s="62"/>
      <c r="P1461" s="62"/>
      <c r="Q1461" s="62"/>
      <c r="R1461" s="62"/>
      <c r="S1461" s="62"/>
      <c r="T1461" s="62"/>
      <c r="U1461" s="209"/>
      <c r="V1461" s="209"/>
      <c r="W1461" s="209"/>
      <c r="X1461" s="209"/>
      <c r="Y1461" s="209"/>
      <c r="Z1461" s="209"/>
      <c r="AA1461" s="209"/>
      <c r="AB1461" s="86"/>
      <c r="AC1461" s="86"/>
      <c r="AD1461" s="86"/>
      <c r="AE1461" s="86"/>
      <c r="AF1461" s="86"/>
      <c r="AG1461" s="62"/>
      <c r="AH1461" s="89"/>
      <c r="AI1461" s="89"/>
      <c r="AJ1461" s="89"/>
      <c r="AK1461" s="62"/>
      <c r="AL1461" s="86"/>
      <c r="AM1461" s="91"/>
      <c r="AN1461" s="89"/>
      <c r="AO1461" s="89"/>
      <c r="AP1461" s="89"/>
      <c r="AQ1461" s="89"/>
      <c r="AR1461" s="91"/>
      <c r="AS1461" s="91"/>
      <c r="AT1461" s="94"/>
      <c r="AU1461" s="91"/>
      <c r="AV1461" s="91"/>
      <c r="AW1461" s="59"/>
      <c r="AY1461" s="62"/>
      <c r="AZ1461" s="89"/>
      <c r="BA1461" s="43"/>
      <c r="BB1461" s="60"/>
      <c r="BC1461" s="62"/>
      <c r="BD1461" s="62"/>
      <c r="BE1461" s="61"/>
      <c r="BF1461" s="61"/>
      <c r="BG1461" s="46"/>
      <c r="BH1461" s="46"/>
      <c r="BI1461" s="46"/>
      <c r="BJ1461" s="46"/>
      <c r="BK1461" s="46"/>
      <c r="BL1461" s="46"/>
      <c r="CF1461" s="60"/>
      <c r="CI1461" s="91"/>
      <c r="CJ1461" s="47"/>
      <c r="CK1461" s="34"/>
      <c r="CL1461" s="63"/>
      <c r="DV1461" s="64"/>
    </row>
    <row r="1462" spans="2:126" s="135" customFormat="1">
      <c r="B1462" s="75"/>
      <c r="C1462" s="75"/>
      <c r="D1462" s="75"/>
      <c r="E1462" s="75"/>
      <c r="F1462" s="75"/>
      <c r="G1462" s="75"/>
      <c r="J1462" s="200"/>
      <c r="K1462" s="200"/>
      <c r="L1462" s="62"/>
      <c r="M1462" s="62"/>
      <c r="N1462" s="62"/>
      <c r="O1462" s="62"/>
      <c r="P1462" s="62"/>
      <c r="Q1462" s="62"/>
      <c r="R1462" s="62"/>
      <c r="S1462" s="62"/>
      <c r="T1462" s="62"/>
      <c r="U1462" s="209"/>
      <c r="V1462" s="209"/>
      <c r="W1462" s="209"/>
      <c r="X1462" s="209"/>
      <c r="Y1462" s="209"/>
      <c r="Z1462" s="209"/>
      <c r="AA1462" s="209"/>
      <c r="AB1462" s="86"/>
      <c r="AC1462" s="86"/>
      <c r="AD1462" s="86"/>
      <c r="AE1462" s="86"/>
      <c r="AF1462" s="86"/>
      <c r="AG1462" s="62"/>
      <c r="AH1462" s="89"/>
      <c r="AI1462" s="89"/>
      <c r="AJ1462" s="89"/>
      <c r="AK1462" s="62"/>
      <c r="AL1462" s="86"/>
      <c r="AM1462" s="91"/>
      <c r="AN1462" s="89"/>
      <c r="AO1462" s="89"/>
      <c r="AP1462" s="89"/>
      <c r="AQ1462" s="89"/>
      <c r="AR1462" s="91"/>
      <c r="AS1462" s="91"/>
      <c r="AT1462" s="94"/>
      <c r="AU1462" s="91"/>
      <c r="AV1462" s="91"/>
      <c r="AW1462" s="59"/>
      <c r="AY1462" s="62"/>
      <c r="AZ1462" s="89"/>
      <c r="BA1462" s="43"/>
      <c r="BB1462" s="60"/>
      <c r="BC1462" s="62"/>
      <c r="BD1462" s="62"/>
      <c r="BE1462" s="61"/>
      <c r="BF1462" s="61"/>
      <c r="BG1462" s="46"/>
      <c r="BH1462" s="46"/>
      <c r="BI1462" s="46"/>
      <c r="BJ1462" s="46"/>
      <c r="BK1462" s="46"/>
      <c r="BL1462" s="46"/>
      <c r="CF1462" s="60"/>
      <c r="CI1462" s="91"/>
      <c r="CJ1462" s="47"/>
      <c r="CK1462" s="34"/>
      <c r="CL1462" s="63"/>
      <c r="DV1462" s="64"/>
    </row>
    <row r="1463" spans="2:126" s="135" customFormat="1">
      <c r="B1463" s="75"/>
      <c r="C1463" s="75"/>
      <c r="D1463" s="75"/>
      <c r="E1463" s="75"/>
      <c r="F1463" s="75"/>
      <c r="G1463" s="75"/>
      <c r="J1463" s="200"/>
      <c r="K1463" s="200"/>
      <c r="L1463" s="62"/>
      <c r="M1463" s="62"/>
      <c r="N1463" s="62"/>
      <c r="O1463" s="62"/>
      <c r="P1463" s="62"/>
      <c r="Q1463" s="62"/>
      <c r="R1463" s="62"/>
      <c r="S1463" s="62"/>
      <c r="T1463" s="62"/>
      <c r="U1463" s="209"/>
      <c r="V1463" s="209"/>
      <c r="W1463" s="209"/>
      <c r="X1463" s="209"/>
      <c r="Y1463" s="209"/>
      <c r="Z1463" s="209"/>
      <c r="AA1463" s="209"/>
      <c r="AB1463" s="86"/>
      <c r="AC1463" s="86"/>
      <c r="AD1463" s="86"/>
      <c r="AE1463" s="86"/>
      <c r="AF1463" s="86"/>
      <c r="AG1463" s="62"/>
      <c r="AH1463" s="89"/>
      <c r="AI1463" s="89"/>
      <c r="AJ1463" s="89"/>
      <c r="AK1463" s="62"/>
      <c r="AL1463" s="86"/>
      <c r="AM1463" s="91"/>
      <c r="AN1463" s="89"/>
      <c r="AO1463" s="89"/>
      <c r="AP1463" s="89"/>
      <c r="AQ1463" s="89"/>
      <c r="AR1463" s="91"/>
      <c r="AS1463" s="91"/>
      <c r="AT1463" s="94"/>
      <c r="AU1463" s="91"/>
      <c r="AV1463" s="91"/>
      <c r="AW1463" s="59"/>
      <c r="AY1463" s="62"/>
      <c r="AZ1463" s="89"/>
      <c r="BA1463" s="43"/>
      <c r="BB1463" s="60"/>
      <c r="BC1463" s="62"/>
      <c r="BD1463" s="62"/>
      <c r="BE1463" s="61"/>
      <c r="BF1463" s="61"/>
      <c r="BG1463" s="46"/>
      <c r="BH1463" s="46"/>
      <c r="BI1463" s="46"/>
      <c r="BJ1463" s="46"/>
      <c r="BK1463" s="46"/>
      <c r="BL1463" s="46"/>
      <c r="CF1463" s="60"/>
      <c r="CI1463" s="91"/>
      <c r="CJ1463" s="47"/>
      <c r="CK1463" s="34"/>
      <c r="CL1463" s="63"/>
      <c r="DV1463" s="64"/>
    </row>
    <row r="1464" spans="2:126" s="135" customFormat="1">
      <c r="B1464" s="75"/>
      <c r="C1464" s="75"/>
      <c r="D1464" s="75"/>
      <c r="E1464" s="75"/>
      <c r="F1464" s="75"/>
      <c r="G1464" s="75"/>
      <c r="J1464" s="200"/>
      <c r="K1464" s="200"/>
      <c r="L1464" s="62"/>
      <c r="M1464" s="62"/>
      <c r="N1464" s="62"/>
      <c r="O1464" s="62"/>
      <c r="P1464" s="62"/>
      <c r="Q1464" s="62"/>
      <c r="R1464" s="62"/>
      <c r="S1464" s="62"/>
      <c r="T1464" s="62"/>
      <c r="U1464" s="209"/>
      <c r="V1464" s="209"/>
      <c r="W1464" s="209"/>
      <c r="X1464" s="209"/>
      <c r="Y1464" s="209"/>
      <c r="Z1464" s="209"/>
      <c r="AA1464" s="209"/>
      <c r="AB1464" s="86"/>
      <c r="AC1464" s="86"/>
      <c r="AD1464" s="86"/>
      <c r="AE1464" s="86"/>
      <c r="AF1464" s="86"/>
      <c r="AG1464" s="62"/>
      <c r="AH1464" s="89"/>
      <c r="AI1464" s="89"/>
      <c r="AJ1464" s="89"/>
      <c r="AK1464" s="62"/>
      <c r="AL1464" s="86"/>
      <c r="AM1464" s="91"/>
      <c r="AN1464" s="89"/>
      <c r="AO1464" s="89"/>
      <c r="AP1464" s="89"/>
      <c r="AQ1464" s="89"/>
      <c r="AR1464" s="91"/>
      <c r="AS1464" s="91"/>
      <c r="AT1464" s="94"/>
      <c r="AU1464" s="91"/>
      <c r="AV1464" s="91"/>
      <c r="AW1464" s="59"/>
      <c r="AY1464" s="62"/>
      <c r="AZ1464" s="89"/>
      <c r="BA1464" s="43"/>
      <c r="BB1464" s="60"/>
      <c r="BC1464" s="62"/>
      <c r="BD1464" s="62"/>
      <c r="BE1464" s="61"/>
      <c r="BF1464" s="61"/>
      <c r="BG1464" s="46"/>
      <c r="BH1464" s="46"/>
      <c r="BI1464" s="46"/>
      <c r="BJ1464" s="46"/>
      <c r="BK1464" s="46"/>
      <c r="BL1464" s="46"/>
      <c r="CF1464" s="60"/>
      <c r="CI1464" s="91"/>
      <c r="CJ1464" s="47"/>
      <c r="CK1464" s="34"/>
      <c r="CL1464" s="63"/>
      <c r="DV1464" s="64"/>
    </row>
    <row r="1465" spans="2:126" s="135" customFormat="1">
      <c r="B1465" s="75"/>
      <c r="C1465" s="75"/>
      <c r="D1465" s="75"/>
      <c r="E1465" s="75"/>
      <c r="F1465" s="75"/>
      <c r="G1465" s="75"/>
      <c r="J1465" s="200"/>
      <c r="K1465" s="200"/>
      <c r="L1465" s="62"/>
      <c r="M1465" s="62"/>
      <c r="N1465" s="62"/>
      <c r="O1465" s="62"/>
      <c r="P1465" s="62"/>
      <c r="Q1465" s="62"/>
      <c r="R1465" s="62"/>
      <c r="S1465" s="62"/>
      <c r="T1465" s="62"/>
      <c r="U1465" s="209"/>
      <c r="V1465" s="209"/>
      <c r="W1465" s="209"/>
      <c r="X1465" s="209"/>
      <c r="Y1465" s="209"/>
      <c r="Z1465" s="209"/>
      <c r="AA1465" s="209"/>
      <c r="AB1465" s="86"/>
      <c r="AC1465" s="86"/>
      <c r="AD1465" s="86"/>
      <c r="AE1465" s="86"/>
      <c r="AF1465" s="86"/>
      <c r="AG1465" s="62"/>
      <c r="AH1465" s="89"/>
      <c r="AI1465" s="89"/>
      <c r="AJ1465" s="89"/>
      <c r="AK1465" s="62"/>
      <c r="AL1465" s="86"/>
      <c r="AM1465" s="91"/>
      <c r="AN1465" s="89"/>
      <c r="AO1465" s="89"/>
      <c r="AP1465" s="89"/>
      <c r="AQ1465" s="89"/>
      <c r="AR1465" s="91"/>
      <c r="AS1465" s="91"/>
      <c r="AT1465" s="94"/>
      <c r="AU1465" s="91"/>
      <c r="AV1465" s="91"/>
      <c r="AW1465" s="59"/>
      <c r="AY1465" s="62"/>
      <c r="AZ1465" s="89"/>
      <c r="BA1465" s="43"/>
      <c r="BB1465" s="60"/>
      <c r="BC1465" s="62"/>
      <c r="BD1465" s="62"/>
      <c r="BE1465" s="61"/>
      <c r="BF1465" s="61"/>
      <c r="BG1465" s="46"/>
      <c r="BH1465" s="46"/>
      <c r="BI1465" s="46"/>
      <c r="BJ1465" s="46"/>
      <c r="BK1465" s="46"/>
      <c r="BL1465" s="46"/>
      <c r="CF1465" s="60"/>
      <c r="CI1465" s="91"/>
      <c r="CJ1465" s="47"/>
      <c r="CK1465" s="34"/>
      <c r="CL1465" s="63"/>
      <c r="DV1465" s="64"/>
    </row>
    <row r="1466" spans="2:126" s="135" customFormat="1">
      <c r="B1466" s="75"/>
      <c r="C1466" s="75"/>
      <c r="D1466" s="75"/>
      <c r="E1466" s="75"/>
      <c r="F1466" s="75"/>
      <c r="G1466" s="75"/>
      <c r="J1466" s="200"/>
      <c r="K1466" s="200"/>
      <c r="L1466" s="62"/>
      <c r="M1466" s="62"/>
      <c r="N1466" s="62"/>
      <c r="O1466" s="62"/>
      <c r="P1466" s="62"/>
      <c r="Q1466" s="62"/>
      <c r="R1466" s="62"/>
      <c r="S1466" s="62"/>
      <c r="T1466" s="62"/>
      <c r="U1466" s="209"/>
      <c r="V1466" s="209"/>
      <c r="W1466" s="209"/>
      <c r="X1466" s="209"/>
      <c r="Y1466" s="209"/>
      <c r="Z1466" s="209"/>
      <c r="AA1466" s="209"/>
      <c r="AB1466" s="86"/>
      <c r="AC1466" s="86"/>
      <c r="AD1466" s="86"/>
      <c r="AE1466" s="86"/>
      <c r="AF1466" s="86"/>
      <c r="AG1466" s="62"/>
      <c r="AH1466" s="89"/>
      <c r="AI1466" s="89"/>
      <c r="AJ1466" s="89"/>
      <c r="AK1466" s="62"/>
      <c r="AL1466" s="86"/>
      <c r="AM1466" s="91"/>
      <c r="AN1466" s="89"/>
      <c r="AO1466" s="89"/>
      <c r="AP1466" s="89"/>
      <c r="AQ1466" s="89"/>
      <c r="AR1466" s="91"/>
      <c r="AS1466" s="91"/>
      <c r="AT1466" s="94"/>
      <c r="AU1466" s="91"/>
      <c r="AV1466" s="91"/>
      <c r="AW1466" s="59"/>
      <c r="AY1466" s="62"/>
      <c r="AZ1466" s="89"/>
      <c r="BA1466" s="43"/>
      <c r="BB1466" s="60"/>
      <c r="BC1466" s="62"/>
      <c r="BD1466" s="62"/>
      <c r="BE1466" s="61"/>
      <c r="BF1466" s="61"/>
      <c r="BG1466" s="46"/>
      <c r="BH1466" s="46"/>
      <c r="BI1466" s="46"/>
      <c r="BJ1466" s="46"/>
      <c r="BK1466" s="46"/>
      <c r="BL1466" s="46"/>
      <c r="CF1466" s="60"/>
      <c r="CI1466" s="91"/>
      <c r="CJ1466" s="47"/>
      <c r="CK1466" s="34"/>
      <c r="CL1466" s="63"/>
      <c r="DV1466" s="64"/>
    </row>
    <row r="1467" spans="2:126" s="135" customFormat="1">
      <c r="B1467" s="75"/>
      <c r="C1467" s="75"/>
      <c r="D1467" s="75"/>
      <c r="E1467" s="75"/>
      <c r="F1467" s="75"/>
      <c r="G1467" s="75"/>
      <c r="J1467" s="200"/>
      <c r="K1467" s="200"/>
      <c r="L1467" s="62"/>
      <c r="M1467" s="62"/>
      <c r="N1467" s="62"/>
      <c r="O1467" s="62"/>
      <c r="P1467" s="62"/>
      <c r="Q1467" s="62"/>
      <c r="R1467" s="62"/>
      <c r="S1467" s="62"/>
      <c r="T1467" s="62"/>
      <c r="U1467" s="209"/>
      <c r="V1467" s="209"/>
      <c r="W1467" s="209"/>
      <c r="X1467" s="209"/>
      <c r="Y1467" s="209"/>
      <c r="Z1467" s="209"/>
      <c r="AA1467" s="209"/>
      <c r="AB1467" s="86"/>
      <c r="AC1467" s="86"/>
      <c r="AD1467" s="86"/>
      <c r="AE1467" s="86"/>
      <c r="AF1467" s="86"/>
      <c r="AG1467" s="62"/>
      <c r="AH1467" s="89"/>
      <c r="AI1467" s="89"/>
      <c r="AJ1467" s="89"/>
      <c r="AK1467" s="62"/>
      <c r="AL1467" s="86"/>
      <c r="AM1467" s="91"/>
      <c r="AN1467" s="89"/>
      <c r="AO1467" s="89"/>
      <c r="AP1467" s="89"/>
      <c r="AQ1467" s="89"/>
      <c r="AR1467" s="91"/>
      <c r="AS1467" s="91"/>
      <c r="AT1467" s="94"/>
      <c r="AU1467" s="91"/>
      <c r="AV1467" s="91"/>
      <c r="AW1467" s="59"/>
      <c r="AY1467" s="62"/>
      <c r="AZ1467" s="89"/>
      <c r="BA1467" s="43"/>
      <c r="BB1467" s="60"/>
      <c r="BC1467" s="62"/>
      <c r="BD1467" s="62"/>
      <c r="BE1467" s="61"/>
      <c r="BF1467" s="61"/>
      <c r="BG1467" s="46"/>
      <c r="BH1467" s="46"/>
      <c r="BI1467" s="46"/>
      <c r="BJ1467" s="46"/>
      <c r="BK1467" s="46"/>
      <c r="BL1467" s="46"/>
      <c r="CF1467" s="60"/>
      <c r="CI1467" s="91"/>
      <c r="CJ1467" s="47"/>
      <c r="CK1467" s="34"/>
      <c r="CL1467" s="63"/>
      <c r="DV1467" s="64"/>
    </row>
    <row r="1468" spans="2:126" s="135" customFormat="1">
      <c r="B1468" s="75"/>
      <c r="C1468" s="75"/>
      <c r="D1468" s="75"/>
      <c r="E1468" s="75"/>
      <c r="F1468" s="75"/>
      <c r="G1468" s="75"/>
      <c r="J1468" s="200"/>
      <c r="K1468" s="200"/>
      <c r="L1468" s="62"/>
      <c r="M1468" s="62"/>
      <c r="N1468" s="62"/>
      <c r="O1468" s="62"/>
      <c r="P1468" s="62"/>
      <c r="Q1468" s="62"/>
      <c r="R1468" s="62"/>
      <c r="S1468" s="62"/>
      <c r="T1468" s="62"/>
      <c r="U1468" s="209"/>
      <c r="V1468" s="209"/>
      <c r="W1468" s="209"/>
      <c r="X1468" s="209"/>
      <c r="Y1468" s="209"/>
      <c r="Z1468" s="209"/>
      <c r="AA1468" s="209"/>
      <c r="AB1468" s="86"/>
      <c r="AC1468" s="86"/>
      <c r="AD1468" s="86"/>
      <c r="AE1468" s="86"/>
      <c r="AF1468" s="86"/>
      <c r="AG1468" s="62"/>
      <c r="AH1468" s="89"/>
      <c r="AI1468" s="89"/>
      <c r="AJ1468" s="89"/>
      <c r="AK1468" s="62"/>
      <c r="AL1468" s="86"/>
      <c r="AM1468" s="91"/>
      <c r="AN1468" s="89"/>
      <c r="AO1468" s="89"/>
      <c r="AP1468" s="89"/>
      <c r="AQ1468" s="89"/>
      <c r="AR1468" s="91"/>
      <c r="AS1468" s="91"/>
      <c r="AT1468" s="94"/>
      <c r="AU1468" s="91"/>
      <c r="AV1468" s="91"/>
      <c r="AW1468" s="59"/>
      <c r="AY1468" s="62"/>
      <c r="AZ1468" s="89"/>
      <c r="BA1468" s="43"/>
      <c r="BB1468" s="60"/>
      <c r="BC1468" s="62"/>
      <c r="BD1468" s="62"/>
      <c r="BE1468" s="61"/>
      <c r="BF1468" s="61"/>
      <c r="BG1468" s="46"/>
      <c r="BH1468" s="46"/>
      <c r="BI1468" s="46"/>
      <c r="BJ1468" s="46"/>
      <c r="BK1468" s="46"/>
      <c r="BL1468" s="46"/>
      <c r="CF1468" s="60"/>
      <c r="CI1468" s="91"/>
      <c r="CJ1468" s="47"/>
      <c r="CK1468" s="34"/>
      <c r="CL1468" s="63"/>
      <c r="DV1468" s="64"/>
    </row>
    <row r="1469" spans="2:126" s="135" customFormat="1">
      <c r="B1469" s="75"/>
      <c r="C1469" s="75"/>
      <c r="D1469" s="75"/>
      <c r="E1469" s="75"/>
      <c r="F1469" s="75"/>
      <c r="G1469" s="75"/>
      <c r="J1469" s="200"/>
      <c r="K1469" s="200"/>
      <c r="L1469" s="62"/>
      <c r="M1469" s="62"/>
      <c r="N1469" s="62"/>
      <c r="O1469" s="62"/>
      <c r="P1469" s="62"/>
      <c r="Q1469" s="62"/>
      <c r="R1469" s="62"/>
      <c r="S1469" s="62"/>
      <c r="T1469" s="62"/>
      <c r="U1469" s="209"/>
      <c r="V1469" s="209"/>
      <c r="W1469" s="209"/>
      <c r="X1469" s="209"/>
      <c r="Y1469" s="209"/>
      <c r="Z1469" s="209"/>
      <c r="AA1469" s="209"/>
      <c r="AB1469" s="86"/>
      <c r="AC1469" s="86"/>
      <c r="AD1469" s="86"/>
      <c r="AE1469" s="86"/>
      <c r="AF1469" s="86"/>
      <c r="AG1469" s="62"/>
      <c r="AH1469" s="89"/>
      <c r="AI1469" s="89"/>
      <c r="AJ1469" s="89"/>
      <c r="AK1469" s="62"/>
      <c r="AL1469" s="86"/>
      <c r="AM1469" s="91"/>
      <c r="AN1469" s="89"/>
      <c r="AO1469" s="89"/>
      <c r="AP1469" s="89"/>
      <c r="AQ1469" s="89"/>
      <c r="AR1469" s="91"/>
      <c r="AS1469" s="91"/>
      <c r="AT1469" s="94"/>
      <c r="AU1469" s="91"/>
      <c r="AV1469" s="91"/>
      <c r="AW1469" s="59"/>
      <c r="AY1469" s="62"/>
      <c r="AZ1469" s="89"/>
      <c r="BA1469" s="43"/>
      <c r="BB1469" s="60"/>
      <c r="BC1469" s="62"/>
      <c r="BD1469" s="62"/>
      <c r="BE1469" s="61"/>
      <c r="BF1469" s="61"/>
      <c r="BG1469" s="46"/>
      <c r="BH1469" s="46"/>
      <c r="BI1469" s="46"/>
      <c r="BJ1469" s="46"/>
      <c r="BK1469" s="46"/>
      <c r="BL1469" s="46"/>
      <c r="CF1469" s="60"/>
      <c r="CI1469" s="91"/>
      <c r="CJ1469" s="47"/>
      <c r="CK1469" s="34"/>
      <c r="CL1469" s="63"/>
      <c r="DV1469" s="64"/>
    </row>
    <row r="1470" spans="2:126" s="135" customFormat="1">
      <c r="B1470" s="75"/>
      <c r="C1470" s="75"/>
      <c r="D1470" s="75"/>
      <c r="E1470" s="75"/>
      <c r="F1470" s="75"/>
      <c r="G1470" s="75"/>
      <c r="J1470" s="200"/>
      <c r="K1470" s="200"/>
      <c r="L1470" s="62"/>
      <c r="M1470" s="62"/>
      <c r="N1470" s="62"/>
      <c r="O1470" s="62"/>
      <c r="P1470" s="62"/>
      <c r="Q1470" s="62"/>
      <c r="R1470" s="62"/>
      <c r="S1470" s="62"/>
      <c r="T1470" s="62"/>
      <c r="U1470" s="209"/>
      <c r="V1470" s="209"/>
      <c r="W1470" s="209"/>
      <c r="X1470" s="209"/>
      <c r="Y1470" s="209"/>
      <c r="Z1470" s="209"/>
      <c r="AA1470" s="209"/>
      <c r="AB1470" s="86"/>
      <c r="AC1470" s="86"/>
      <c r="AD1470" s="86"/>
      <c r="AE1470" s="86"/>
      <c r="AF1470" s="86"/>
      <c r="AG1470" s="62"/>
      <c r="AH1470" s="89"/>
      <c r="AI1470" s="89"/>
      <c r="AJ1470" s="89"/>
      <c r="AK1470" s="62"/>
      <c r="AL1470" s="86"/>
      <c r="AM1470" s="91"/>
      <c r="AN1470" s="89"/>
      <c r="AO1470" s="89"/>
      <c r="AP1470" s="89"/>
      <c r="AQ1470" s="89"/>
      <c r="AR1470" s="91"/>
      <c r="AS1470" s="91"/>
      <c r="AT1470" s="94"/>
      <c r="AU1470" s="91"/>
      <c r="AV1470" s="91"/>
      <c r="AW1470" s="59"/>
      <c r="AY1470" s="62"/>
      <c r="AZ1470" s="89"/>
      <c r="BA1470" s="43"/>
      <c r="BB1470" s="60"/>
      <c r="BC1470" s="62"/>
      <c r="BD1470" s="62"/>
      <c r="BE1470" s="61"/>
      <c r="BF1470" s="61"/>
      <c r="BG1470" s="46"/>
      <c r="BH1470" s="46"/>
      <c r="BI1470" s="46"/>
      <c r="BJ1470" s="46"/>
      <c r="BK1470" s="46"/>
      <c r="BL1470" s="46"/>
      <c r="CF1470" s="60"/>
      <c r="CI1470" s="91"/>
      <c r="CJ1470" s="47"/>
      <c r="CK1470" s="34"/>
      <c r="CL1470" s="63"/>
      <c r="DV1470" s="64"/>
    </row>
    <row r="1471" spans="2:126" s="135" customFormat="1">
      <c r="B1471" s="75"/>
      <c r="C1471" s="75"/>
      <c r="D1471" s="75"/>
      <c r="E1471" s="75"/>
      <c r="F1471" s="75"/>
      <c r="G1471" s="75"/>
      <c r="J1471" s="200"/>
      <c r="K1471" s="200"/>
      <c r="L1471" s="62"/>
      <c r="M1471" s="62"/>
      <c r="N1471" s="62"/>
      <c r="O1471" s="62"/>
      <c r="P1471" s="62"/>
      <c r="Q1471" s="62"/>
      <c r="R1471" s="62"/>
      <c r="S1471" s="62"/>
      <c r="T1471" s="62"/>
      <c r="U1471" s="209"/>
      <c r="V1471" s="209"/>
      <c r="W1471" s="209"/>
      <c r="X1471" s="209"/>
      <c r="Y1471" s="209"/>
      <c r="Z1471" s="209"/>
      <c r="AA1471" s="209"/>
      <c r="AB1471" s="86"/>
      <c r="AC1471" s="86"/>
      <c r="AD1471" s="86"/>
      <c r="AE1471" s="86"/>
      <c r="AF1471" s="86"/>
      <c r="AG1471" s="62"/>
      <c r="AH1471" s="89"/>
      <c r="AI1471" s="89"/>
      <c r="AJ1471" s="89"/>
      <c r="AK1471" s="62"/>
      <c r="AL1471" s="86"/>
      <c r="AM1471" s="91"/>
      <c r="AN1471" s="89"/>
      <c r="AO1471" s="89"/>
      <c r="AP1471" s="89"/>
      <c r="AQ1471" s="89"/>
      <c r="AR1471" s="91"/>
      <c r="AS1471" s="91"/>
      <c r="AT1471" s="94"/>
      <c r="AU1471" s="91"/>
      <c r="AV1471" s="91"/>
      <c r="AW1471" s="59"/>
      <c r="AY1471" s="62"/>
      <c r="AZ1471" s="89"/>
      <c r="BA1471" s="43"/>
      <c r="BB1471" s="60"/>
      <c r="BC1471" s="62"/>
      <c r="BD1471" s="62"/>
      <c r="BE1471" s="61"/>
      <c r="BF1471" s="61"/>
      <c r="BG1471" s="46"/>
      <c r="BH1471" s="46"/>
      <c r="BI1471" s="46"/>
      <c r="BJ1471" s="46"/>
      <c r="BK1471" s="46"/>
      <c r="BL1471" s="46"/>
      <c r="CF1471" s="60"/>
      <c r="CI1471" s="91"/>
      <c r="CJ1471" s="47"/>
      <c r="CK1471" s="34"/>
      <c r="CL1471" s="63"/>
      <c r="DV1471" s="64"/>
    </row>
    <row r="1472" spans="2:126" s="135" customFormat="1">
      <c r="B1472" s="75"/>
      <c r="C1472" s="75"/>
      <c r="D1472" s="75"/>
      <c r="E1472" s="75"/>
      <c r="F1472" s="75"/>
      <c r="G1472" s="75"/>
      <c r="J1472" s="200"/>
      <c r="K1472" s="200"/>
      <c r="L1472" s="62"/>
      <c r="M1472" s="62"/>
      <c r="N1472" s="62"/>
      <c r="O1472" s="62"/>
      <c r="P1472" s="62"/>
      <c r="Q1472" s="62"/>
      <c r="R1472" s="62"/>
      <c r="S1472" s="62"/>
      <c r="T1472" s="62"/>
      <c r="U1472" s="209"/>
      <c r="V1472" s="209"/>
      <c r="W1472" s="209"/>
      <c r="X1472" s="209"/>
      <c r="Y1472" s="209"/>
      <c r="Z1472" s="209"/>
      <c r="AA1472" s="209"/>
      <c r="AB1472" s="86"/>
      <c r="AC1472" s="86"/>
      <c r="AD1472" s="86"/>
      <c r="AE1472" s="86"/>
      <c r="AF1472" s="86"/>
      <c r="AG1472" s="62"/>
      <c r="AH1472" s="89"/>
      <c r="AI1472" s="89"/>
      <c r="AJ1472" s="89"/>
      <c r="AK1472" s="62"/>
      <c r="AL1472" s="86"/>
      <c r="AM1472" s="91"/>
      <c r="AN1472" s="89"/>
      <c r="AO1472" s="89"/>
      <c r="AP1472" s="89"/>
      <c r="AQ1472" s="89"/>
      <c r="AR1472" s="91"/>
      <c r="AS1472" s="91"/>
      <c r="AT1472" s="94"/>
      <c r="AU1472" s="91"/>
      <c r="AV1472" s="91"/>
      <c r="AW1472" s="59"/>
      <c r="AY1472" s="62"/>
      <c r="AZ1472" s="89"/>
      <c r="BA1472" s="43"/>
      <c r="BB1472" s="60"/>
      <c r="BC1472" s="62"/>
      <c r="BD1472" s="62"/>
      <c r="BE1472" s="61"/>
      <c r="BF1472" s="61"/>
      <c r="BG1472" s="46"/>
      <c r="BH1472" s="46"/>
      <c r="BI1472" s="46"/>
      <c r="BJ1472" s="46"/>
      <c r="BK1472" s="46"/>
      <c r="BL1472" s="46"/>
      <c r="CF1472" s="60"/>
      <c r="CI1472" s="91"/>
      <c r="CJ1472" s="47"/>
      <c r="CK1472" s="34"/>
      <c r="CL1472" s="63"/>
      <c r="DV1472" s="64"/>
    </row>
    <row r="1473" spans="2:126" s="135" customFormat="1">
      <c r="B1473" s="75"/>
      <c r="C1473" s="75"/>
      <c r="D1473" s="75"/>
      <c r="E1473" s="75"/>
      <c r="F1473" s="75"/>
      <c r="G1473" s="75"/>
      <c r="J1473" s="200"/>
      <c r="K1473" s="200"/>
      <c r="L1473" s="62"/>
      <c r="M1473" s="62"/>
      <c r="N1473" s="62"/>
      <c r="O1473" s="62"/>
      <c r="P1473" s="62"/>
      <c r="Q1473" s="62"/>
      <c r="R1473" s="62"/>
      <c r="S1473" s="62"/>
      <c r="T1473" s="62"/>
      <c r="U1473" s="209"/>
      <c r="V1473" s="209"/>
      <c r="W1473" s="209"/>
      <c r="X1473" s="209"/>
      <c r="Y1473" s="209"/>
      <c r="Z1473" s="209"/>
      <c r="AA1473" s="209"/>
      <c r="AB1473" s="86"/>
      <c r="AC1473" s="86"/>
      <c r="AD1473" s="86"/>
      <c r="AE1473" s="86"/>
      <c r="AF1473" s="86"/>
      <c r="AG1473" s="62"/>
      <c r="AH1473" s="89"/>
      <c r="AI1473" s="89"/>
      <c r="AJ1473" s="89"/>
      <c r="AK1473" s="62"/>
      <c r="AL1473" s="86"/>
      <c r="AM1473" s="91"/>
      <c r="AN1473" s="89"/>
      <c r="AO1473" s="89"/>
      <c r="AP1473" s="89"/>
      <c r="AQ1473" s="89"/>
      <c r="AR1473" s="91"/>
      <c r="AS1473" s="91"/>
      <c r="AT1473" s="94"/>
      <c r="AU1473" s="91"/>
      <c r="AV1473" s="91"/>
      <c r="AW1473" s="59"/>
      <c r="AY1473" s="62"/>
      <c r="AZ1473" s="89"/>
      <c r="BA1473" s="43"/>
      <c r="BB1473" s="60"/>
      <c r="BC1473" s="62"/>
      <c r="BD1473" s="62"/>
      <c r="BE1473" s="61"/>
      <c r="BF1473" s="61"/>
      <c r="BG1473" s="46"/>
      <c r="BH1473" s="46"/>
      <c r="BI1473" s="46"/>
      <c r="BJ1473" s="46"/>
      <c r="BK1473" s="46"/>
      <c r="BL1473" s="46"/>
      <c r="CF1473" s="60"/>
      <c r="CI1473" s="91"/>
      <c r="CJ1473" s="47"/>
      <c r="CK1473" s="34"/>
      <c r="CL1473" s="63"/>
      <c r="DV1473" s="64"/>
    </row>
    <row r="1474" spans="2:126" s="135" customFormat="1">
      <c r="B1474" s="75"/>
      <c r="C1474" s="75"/>
      <c r="D1474" s="75"/>
      <c r="E1474" s="75"/>
      <c r="F1474" s="75"/>
      <c r="G1474" s="75"/>
      <c r="J1474" s="200"/>
      <c r="K1474" s="200"/>
      <c r="L1474" s="62"/>
      <c r="M1474" s="62"/>
      <c r="N1474" s="62"/>
      <c r="O1474" s="62"/>
      <c r="P1474" s="62"/>
      <c r="Q1474" s="62"/>
      <c r="R1474" s="62"/>
      <c r="S1474" s="62"/>
      <c r="T1474" s="62"/>
      <c r="U1474" s="209"/>
      <c r="V1474" s="209"/>
      <c r="W1474" s="209"/>
      <c r="X1474" s="209"/>
      <c r="Y1474" s="209"/>
      <c r="Z1474" s="209"/>
      <c r="AA1474" s="209"/>
      <c r="AB1474" s="86"/>
      <c r="AC1474" s="86"/>
      <c r="AD1474" s="86"/>
      <c r="AE1474" s="86"/>
      <c r="AF1474" s="86"/>
      <c r="AG1474" s="62"/>
      <c r="AH1474" s="89"/>
      <c r="AI1474" s="89"/>
      <c r="AJ1474" s="89"/>
      <c r="AK1474" s="62"/>
      <c r="AL1474" s="86"/>
      <c r="AM1474" s="91"/>
      <c r="AN1474" s="89"/>
      <c r="AO1474" s="89"/>
      <c r="AP1474" s="89"/>
      <c r="AQ1474" s="89"/>
      <c r="AR1474" s="91"/>
      <c r="AS1474" s="91"/>
      <c r="AT1474" s="94"/>
      <c r="AU1474" s="91"/>
      <c r="AV1474" s="91"/>
      <c r="AW1474" s="59"/>
      <c r="AY1474" s="62"/>
      <c r="AZ1474" s="89"/>
      <c r="BA1474" s="43"/>
      <c r="BB1474" s="60"/>
      <c r="BC1474" s="62"/>
      <c r="BD1474" s="62"/>
      <c r="BE1474" s="61"/>
      <c r="BF1474" s="61"/>
      <c r="BG1474" s="46"/>
      <c r="BH1474" s="46"/>
      <c r="BI1474" s="46"/>
      <c r="BJ1474" s="46"/>
      <c r="BK1474" s="46"/>
      <c r="BL1474" s="46"/>
      <c r="CF1474" s="60"/>
      <c r="CI1474" s="91"/>
      <c r="CJ1474" s="47"/>
      <c r="CK1474" s="34"/>
      <c r="CL1474" s="63"/>
      <c r="DV1474" s="64"/>
    </row>
    <row r="1475" spans="2:126" s="135" customFormat="1">
      <c r="B1475" s="75"/>
      <c r="C1475" s="75"/>
      <c r="D1475" s="75"/>
      <c r="E1475" s="75"/>
      <c r="F1475" s="75"/>
      <c r="G1475" s="75"/>
      <c r="J1475" s="200"/>
      <c r="K1475" s="200"/>
      <c r="L1475" s="62"/>
      <c r="M1475" s="62"/>
      <c r="N1475" s="62"/>
      <c r="O1475" s="62"/>
      <c r="P1475" s="62"/>
      <c r="Q1475" s="62"/>
      <c r="R1475" s="62"/>
      <c r="S1475" s="62"/>
      <c r="T1475" s="62"/>
      <c r="U1475" s="209"/>
      <c r="V1475" s="209"/>
      <c r="W1475" s="209"/>
      <c r="X1475" s="209"/>
      <c r="Y1475" s="209"/>
      <c r="Z1475" s="209"/>
      <c r="AA1475" s="209"/>
      <c r="AB1475" s="86"/>
      <c r="AC1475" s="86"/>
      <c r="AD1475" s="86"/>
      <c r="AE1475" s="86"/>
      <c r="AF1475" s="86"/>
      <c r="AG1475" s="62"/>
      <c r="AH1475" s="89"/>
      <c r="AI1475" s="89"/>
      <c r="AJ1475" s="89"/>
      <c r="AK1475" s="62"/>
      <c r="AL1475" s="86"/>
      <c r="AM1475" s="91"/>
      <c r="AN1475" s="89"/>
      <c r="AO1475" s="89"/>
      <c r="AP1475" s="89"/>
      <c r="AQ1475" s="89"/>
      <c r="AR1475" s="91"/>
      <c r="AS1475" s="91"/>
      <c r="AT1475" s="94"/>
      <c r="AU1475" s="91"/>
      <c r="AV1475" s="91"/>
      <c r="AW1475" s="59"/>
      <c r="AY1475" s="62"/>
      <c r="AZ1475" s="89"/>
      <c r="BA1475" s="43"/>
      <c r="BB1475" s="60"/>
      <c r="BC1475" s="62"/>
      <c r="BD1475" s="62"/>
      <c r="BE1475" s="61"/>
      <c r="BF1475" s="61"/>
      <c r="BG1475" s="46"/>
      <c r="BH1475" s="46"/>
      <c r="BI1475" s="46"/>
      <c r="BJ1475" s="46"/>
      <c r="BK1475" s="46"/>
      <c r="BL1475" s="46"/>
      <c r="CF1475" s="60"/>
      <c r="CI1475" s="91"/>
      <c r="CJ1475" s="47"/>
      <c r="CK1475" s="34"/>
      <c r="CL1475" s="63"/>
      <c r="DV1475" s="64"/>
    </row>
    <row r="1476" spans="2:126" s="135" customFormat="1">
      <c r="B1476" s="75"/>
      <c r="C1476" s="75"/>
      <c r="D1476" s="75"/>
      <c r="E1476" s="75"/>
      <c r="F1476" s="75"/>
      <c r="G1476" s="75"/>
      <c r="J1476" s="200"/>
      <c r="K1476" s="200"/>
      <c r="L1476" s="62"/>
      <c r="M1476" s="62"/>
      <c r="N1476" s="62"/>
      <c r="O1476" s="62"/>
      <c r="P1476" s="62"/>
      <c r="Q1476" s="62"/>
      <c r="R1476" s="62"/>
      <c r="S1476" s="62"/>
      <c r="T1476" s="62"/>
      <c r="U1476" s="209"/>
      <c r="V1476" s="209"/>
      <c r="W1476" s="209"/>
      <c r="X1476" s="209"/>
      <c r="Y1476" s="209"/>
      <c r="Z1476" s="209"/>
      <c r="AA1476" s="209"/>
      <c r="AB1476" s="86"/>
      <c r="AC1476" s="86"/>
      <c r="AD1476" s="86"/>
      <c r="AE1476" s="86"/>
      <c r="AF1476" s="86"/>
      <c r="AG1476" s="62"/>
      <c r="AH1476" s="89"/>
      <c r="AI1476" s="89"/>
      <c r="AJ1476" s="89"/>
      <c r="AK1476" s="62"/>
      <c r="AL1476" s="86"/>
      <c r="AM1476" s="91"/>
      <c r="AN1476" s="89"/>
      <c r="AO1476" s="89"/>
      <c r="AP1476" s="89"/>
      <c r="AQ1476" s="89"/>
      <c r="AR1476" s="91"/>
      <c r="AS1476" s="91"/>
      <c r="AT1476" s="94"/>
      <c r="AU1476" s="91"/>
      <c r="AV1476" s="91"/>
      <c r="AW1476" s="59"/>
      <c r="AY1476" s="62"/>
      <c r="AZ1476" s="89"/>
      <c r="BA1476" s="43"/>
      <c r="BB1476" s="60"/>
      <c r="BC1476" s="62"/>
      <c r="BD1476" s="62"/>
      <c r="BE1476" s="61"/>
      <c r="BF1476" s="61"/>
      <c r="BG1476" s="46"/>
      <c r="BH1476" s="46"/>
      <c r="BI1476" s="46"/>
      <c r="BJ1476" s="46"/>
      <c r="BK1476" s="46"/>
      <c r="BL1476" s="46"/>
      <c r="CF1476" s="60"/>
      <c r="CI1476" s="91"/>
      <c r="CJ1476" s="47"/>
      <c r="CK1476" s="34"/>
      <c r="CL1476" s="63"/>
      <c r="DV1476" s="64"/>
    </row>
    <row r="1477" spans="2:126" s="135" customFormat="1">
      <c r="B1477" s="75"/>
      <c r="C1477" s="75"/>
      <c r="D1477" s="75"/>
      <c r="E1477" s="75"/>
      <c r="F1477" s="75"/>
      <c r="G1477" s="75"/>
      <c r="J1477" s="200"/>
      <c r="K1477" s="200"/>
      <c r="L1477" s="62"/>
      <c r="M1477" s="62"/>
      <c r="N1477" s="62"/>
      <c r="O1477" s="62"/>
      <c r="P1477" s="62"/>
      <c r="Q1477" s="62"/>
      <c r="R1477" s="62"/>
      <c r="S1477" s="62"/>
      <c r="T1477" s="62"/>
      <c r="U1477" s="209"/>
      <c r="V1477" s="209"/>
      <c r="W1477" s="209"/>
      <c r="X1477" s="209"/>
      <c r="Y1477" s="209"/>
      <c r="Z1477" s="209"/>
      <c r="AA1477" s="209"/>
      <c r="AB1477" s="86"/>
      <c r="AC1477" s="86"/>
      <c r="AD1477" s="86"/>
      <c r="AE1477" s="86"/>
      <c r="AF1477" s="86"/>
      <c r="AG1477" s="62"/>
      <c r="AH1477" s="89"/>
      <c r="AI1477" s="89"/>
      <c r="AJ1477" s="89"/>
      <c r="AK1477" s="62"/>
      <c r="AL1477" s="86"/>
      <c r="AM1477" s="91"/>
      <c r="AN1477" s="89"/>
      <c r="AO1477" s="89"/>
      <c r="AP1477" s="89"/>
      <c r="AQ1477" s="89"/>
      <c r="AR1477" s="91"/>
      <c r="AS1477" s="91"/>
      <c r="AT1477" s="94"/>
      <c r="AU1477" s="91"/>
      <c r="AV1477" s="91"/>
      <c r="AW1477" s="59"/>
      <c r="AY1477" s="62"/>
      <c r="AZ1477" s="89"/>
      <c r="BA1477" s="43"/>
      <c r="BB1477" s="60"/>
      <c r="BC1477" s="62"/>
      <c r="BD1477" s="62"/>
      <c r="BE1477" s="61"/>
      <c r="BF1477" s="61"/>
      <c r="BG1477" s="46"/>
      <c r="BH1477" s="46"/>
      <c r="BI1477" s="46"/>
      <c r="BJ1477" s="46"/>
      <c r="BK1477" s="46"/>
      <c r="BL1477" s="46"/>
      <c r="CF1477" s="60"/>
      <c r="CI1477" s="91"/>
      <c r="CJ1477" s="47"/>
      <c r="CK1477" s="34"/>
      <c r="CL1477" s="63"/>
      <c r="DV1477" s="64"/>
    </row>
    <row r="1478" spans="2:126" s="135" customFormat="1">
      <c r="B1478" s="75"/>
      <c r="C1478" s="75"/>
      <c r="D1478" s="75"/>
      <c r="E1478" s="75"/>
      <c r="F1478" s="75"/>
      <c r="G1478" s="75"/>
      <c r="J1478" s="200"/>
      <c r="K1478" s="200"/>
      <c r="L1478" s="62"/>
      <c r="M1478" s="62"/>
      <c r="N1478" s="62"/>
      <c r="O1478" s="62"/>
      <c r="P1478" s="62"/>
      <c r="Q1478" s="62"/>
      <c r="R1478" s="62"/>
      <c r="S1478" s="62"/>
      <c r="T1478" s="62"/>
      <c r="U1478" s="209"/>
      <c r="V1478" s="209"/>
      <c r="W1478" s="209"/>
      <c r="X1478" s="209"/>
      <c r="Y1478" s="209"/>
      <c r="Z1478" s="209"/>
      <c r="AA1478" s="209"/>
      <c r="AB1478" s="86"/>
      <c r="AC1478" s="86"/>
      <c r="AD1478" s="86"/>
      <c r="AE1478" s="86"/>
      <c r="AF1478" s="86"/>
      <c r="AG1478" s="62"/>
      <c r="AH1478" s="89"/>
      <c r="AI1478" s="89"/>
      <c r="AJ1478" s="89"/>
      <c r="AK1478" s="62"/>
      <c r="AL1478" s="86"/>
      <c r="AM1478" s="91"/>
      <c r="AN1478" s="89"/>
      <c r="AO1478" s="89"/>
      <c r="AP1478" s="89"/>
      <c r="AQ1478" s="89"/>
      <c r="AR1478" s="91"/>
      <c r="AS1478" s="91"/>
      <c r="AT1478" s="94"/>
      <c r="AU1478" s="91"/>
      <c r="AV1478" s="91"/>
      <c r="AW1478" s="59"/>
      <c r="AY1478" s="62"/>
      <c r="AZ1478" s="89"/>
      <c r="BA1478" s="43"/>
      <c r="BB1478" s="60"/>
      <c r="BC1478" s="62"/>
      <c r="BD1478" s="62"/>
      <c r="BE1478" s="61"/>
      <c r="BF1478" s="61"/>
      <c r="BG1478" s="46"/>
      <c r="BH1478" s="46"/>
      <c r="BI1478" s="46"/>
      <c r="BJ1478" s="46"/>
      <c r="BK1478" s="46"/>
      <c r="BL1478" s="46"/>
      <c r="CF1478" s="60"/>
      <c r="CI1478" s="91"/>
      <c r="CJ1478" s="47"/>
      <c r="CK1478" s="34"/>
      <c r="CL1478" s="63"/>
      <c r="DV1478" s="64"/>
    </row>
    <row r="1479" spans="2:126" s="135" customFormat="1">
      <c r="B1479" s="75"/>
      <c r="C1479" s="75"/>
      <c r="D1479" s="75"/>
      <c r="E1479" s="75"/>
      <c r="F1479" s="75"/>
      <c r="G1479" s="75"/>
      <c r="J1479" s="200"/>
      <c r="K1479" s="200"/>
      <c r="L1479" s="62"/>
      <c r="M1479" s="62"/>
      <c r="N1479" s="62"/>
      <c r="O1479" s="62"/>
      <c r="P1479" s="62"/>
      <c r="Q1479" s="62"/>
      <c r="R1479" s="62"/>
      <c r="S1479" s="62"/>
      <c r="T1479" s="62"/>
      <c r="U1479" s="209"/>
      <c r="V1479" s="209"/>
      <c r="W1479" s="209"/>
      <c r="X1479" s="209"/>
      <c r="Y1479" s="209"/>
      <c r="Z1479" s="209"/>
      <c r="AA1479" s="209"/>
      <c r="AB1479" s="86"/>
      <c r="AC1479" s="86"/>
      <c r="AD1479" s="86"/>
      <c r="AE1479" s="86"/>
      <c r="AF1479" s="86"/>
      <c r="AG1479" s="62"/>
      <c r="AH1479" s="89"/>
      <c r="AI1479" s="89"/>
      <c r="AJ1479" s="89"/>
      <c r="AK1479" s="62"/>
      <c r="AL1479" s="86"/>
      <c r="AM1479" s="91"/>
      <c r="AN1479" s="89"/>
      <c r="AO1479" s="89"/>
      <c r="AP1479" s="89"/>
      <c r="AQ1479" s="89"/>
      <c r="AR1479" s="91"/>
      <c r="AS1479" s="91"/>
      <c r="AT1479" s="94"/>
      <c r="AU1479" s="91"/>
      <c r="AV1479" s="91"/>
      <c r="AW1479" s="59"/>
      <c r="AY1479" s="62"/>
      <c r="AZ1479" s="89"/>
      <c r="BA1479" s="43"/>
      <c r="BB1479" s="60"/>
      <c r="BC1479" s="62"/>
      <c r="BD1479" s="62"/>
      <c r="BE1479" s="61"/>
      <c r="BF1479" s="61"/>
      <c r="BG1479" s="46"/>
      <c r="BH1479" s="46"/>
      <c r="BI1479" s="46"/>
      <c r="BJ1479" s="46"/>
      <c r="BK1479" s="46"/>
      <c r="BL1479" s="46"/>
      <c r="CF1479" s="60"/>
      <c r="CI1479" s="91"/>
      <c r="CJ1479" s="47"/>
      <c r="CK1479" s="34"/>
      <c r="CL1479" s="63"/>
      <c r="DV1479" s="64"/>
    </row>
    <row r="1480" spans="2:126" s="135" customFormat="1">
      <c r="B1480" s="75"/>
      <c r="C1480" s="75"/>
      <c r="D1480" s="75"/>
      <c r="E1480" s="75"/>
      <c r="F1480" s="75"/>
      <c r="G1480" s="75"/>
      <c r="J1480" s="200"/>
      <c r="K1480" s="200"/>
      <c r="L1480" s="62"/>
      <c r="M1480" s="62"/>
      <c r="N1480" s="62"/>
      <c r="O1480" s="62"/>
      <c r="P1480" s="62"/>
      <c r="Q1480" s="62"/>
      <c r="R1480" s="62"/>
      <c r="S1480" s="62"/>
      <c r="T1480" s="62"/>
      <c r="U1480" s="209"/>
      <c r="V1480" s="209"/>
      <c r="W1480" s="209"/>
      <c r="X1480" s="209"/>
      <c r="Y1480" s="209"/>
      <c r="Z1480" s="209"/>
      <c r="AA1480" s="209"/>
      <c r="AB1480" s="86"/>
      <c r="AC1480" s="86"/>
      <c r="AD1480" s="86"/>
      <c r="AE1480" s="86"/>
      <c r="AF1480" s="86"/>
      <c r="AG1480" s="62"/>
      <c r="AH1480" s="89"/>
      <c r="AI1480" s="89"/>
      <c r="AJ1480" s="89"/>
      <c r="AK1480" s="62"/>
      <c r="AL1480" s="86"/>
      <c r="AM1480" s="91"/>
      <c r="AN1480" s="89"/>
      <c r="AO1480" s="89"/>
      <c r="AP1480" s="89"/>
      <c r="AQ1480" s="89"/>
      <c r="AR1480" s="91"/>
      <c r="AS1480" s="91"/>
      <c r="AT1480" s="94"/>
      <c r="AU1480" s="91"/>
      <c r="AV1480" s="91"/>
      <c r="AW1480" s="59"/>
      <c r="AY1480" s="62"/>
      <c r="AZ1480" s="89"/>
      <c r="BA1480" s="43"/>
      <c r="BB1480" s="60"/>
      <c r="BC1480" s="62"/>
      <c r="BD1480" s="62"/>
      <c r="BE1480" s="61"/>
      <c r="BF1480" s="61"/>
      <c r="BG1480" s="46"/>
      <c r="BH1480" s="46"/>
      <c r="BI1480" s="46"/>
      <c r="BJ1480" s="46"/>
      <c r="BK1480" s="46"/>
      <c r="BL1480" s="46"/>
      <c r="CF1480" s="60"/>
      <c r="CI1480" s="91"/>
      <c r="CJ1480" s="47"/>
      <c r="CK1480" s="34"/>
      <c r="CL1480" s="63"/>
      <c r="DV1480" s="64"/>
    </row>
    <row r="1481" spans="2:126" s="135" customFormat="1">
      <c r="B1481" s="75"/>
      <c r="C1481" s="75"/>
      <c r="D1481" s="75"/>
      <c r="E1481" s="75"/>
      <c r="F1481" s="75"/>
      <c r="G1481" s="75"/>
      <c r="J1481" s="200"/>
      <c r="K1481" s="200"/>
      <c r="L1481" s="62"/>
      <c r="M1481" s="62"/>
      <c r="N1481" s="62"/>
      <c r="O1481" s="62"/>
      <c r="P1481" s="62"/>
      <c r="Q1481" s="62"/>
      <c r="R1481" s="62"/>
      <c r="S1481" s="62"/>
      <c r="T1481" s="62"/>
      <c r="U1481" s="209"/>
      <c r="V1481" s="209"/>
      <c r="W1481" s="209"/>
      <c r="X1481" s="209"/>
      <c r="Y1481" s="209"/>
      <c r="Z1481" s="209"/>
      <c r="AA1481" s="209"/>
      <c r="AB1481" s="86"/>
      <c r="AC1481" s="86"/>
      <c r="AD1481" s="86"/>
      <c r="AE1481" s="86"/>
      <c r="AF1481" s="86"/>
      <c r="AG1481" s="62"/>
      <c r="AH1481" s="89"/>
      <c r="AI1481" s="89"/>
      <c r="AJ1481" s="89"/>
      <c r="AK1481" s="62"/>
      <c r="AL1481" s="86"/>
      <c r="AM1481" s="91"/>
      <c r="AN1481" s="89"/>
      <c r="AO1481" s="89"/>
      <c r="AP1481" s="89"/>
      <c r="AQ1481" s="89"/>
      <c r="AR1481" s="91"/>
      <c r="AS1481" s="91"/>
      <c r="AT1481" s="94"/>
      <c r="AU1481" s="91"/>
      <c r="AV1481" s="91"/>
      <c r="AW1481" s="59"/>
      <c r="AY1481" s="62"/>
      <c r="AZ1481" s="89"/>
      <c r="BA1481" s="43"/>
      <c r="BB1481" s="60"/>
      <c r="BC1481" s="62"/>
      <c r="BD1481" s="62"/>
      <c r="BE1481" s="61"/>
      <c r="BF1481" s="61"/>
      <c r="BG1481" s="46"/>
      <c r="BH1481" s="46"/>
      <c r="BI1481" s="46"/>
      <c r="BJ1481" s="46"/>
      <c r="BK1481" s="46"/>
      <c r="BL1481" s="46"/>
      <c r="CF1481" s="60"/>
      <c r="CI1481" s="91"/>
      <c r="CJ1481" s="47"/>
      <c r="CK1481" s="34"/>
      <c r="CL1481" s="63"/>
      <c r="DV1481" s="64"/>
    </row>
    <row r="1482" spans="2:126" s="135" customFormat="1">
      <c r="B1482" s="75"/>
      <c r="C1482" s="75"/>
      <c r="D1482" s="75"/>
      <c r="E1482" s="75"/>
      <c r="F1482" s="75"/>
      <c r="G1482" s="75"/>
      <c r="J1482" s="200"/>
      <c r="K1482" s="200"/>
      <c r="L1482" s="62"/>
      <c r="M1482" s="62"/>
      <c r="N1482" s="62"/>
      <c r="O1482" s="62"/>
      <c r="P1482" s="62"/>
      <c r="Q1482" s="62"/>
      <c r="R1482" s="62"/>
      <c r="S1482" s="62"/>
      <c r="T1482" s="62"/>
      <c r="U1482" s="209"/>
      <c r="V1482" s="209"/>
      <c r="W1482" s="209"/>
      <c r="X1482" s="209"/>
      <c r="Y1482" s="209"/>
      <c r="Z1482" s="209"/>
      <c r="AA1482" s="209"/>
      <c r="AB1482" s="86"/>
      <c r="AC1482" s="86"/>
      <c r="AD1482" s="86"/>
      <c r="AE1482" s="86"/>
      <c r="AF1482" s="86"/>
      <c r="AG1482" s="62"/>
      <c r="AH1482" s="89"/>
      <c r="AI1482" s="89"/>
      <c r="AJ1482" s="89"/>
      <c r="AK1482" s="62"/>
      <c r="AL1482" s="86"/>
      <c r="AM1482" s="91"/>
      <c r="AN1482" s="89"/>
      <c r="AO1482" s="89"/>
      <c r="AP1482" s="89"/>
      <c r="AQ1482" s="89"/>
      <c r="AR1482" s="91"/>
      <c r="AS1482" s="91"/>
      <c r="AT1482" s="94"/>
      <c r="AU1482" s="91"/>
      <c r="AV1482" s="91"/>
      <c r="AW1482" s="59"/>
      <c r="AY1482" s="62"/>
      <c r="AZ1482" s="89"/>
      <c r="BA1482" s="43"/>
      <c r="BB1482" s="60"/>
      <c r="BC1482" s="62"/>
      <c r="BD1482" s="62"/>
      <c r="BE1482" s="61"/>
      <c r="BF1482" s="61"/>
      <c r="BG1482" s="46"/>
      <c r="BH1482" s="46"/>
      <c r="BI1482" s="46"/>
      <c r="BJ1482" s="46"/>
      <c r="BK1482" s="46"/>
      <c r="BL1482" s="46"/>
      <c r="CF1482" s="60"/>
      <c r="CI1482" s="91"/>
      <c r="CJ1482" s="47"/>
      <c r="CK1482" s="34"/>
      <c r="CL1482" s="63"/>
      <c r="DV1482" s="64"/>
    </row>
    <row r="1483" spans="2:126" s="135" customFormat="1">
      <c r="B1483" s="75"/>
      <c r="C1483" s="75"/>
      <c r="D1483" s="75"/>
      <c r="E1483" s="75"/>
      <c r="F1483" s="75"/>
      <c r="G1483" s="75"/>
      <c r="J1483" s="200"/>
      <c r="K1483" s="200"/>
      <c r="L1483" s="62"/>
      <c r="M1483" s="62"/>
      <c r="N1483" s="62"/>
      <c r="O1483" s="62"/>
      <c r="P1483" s="62"/>
      <c r="Q1483" s="62"/>
      <c r="R1483" s="62"/>
      <c r="S1483" s="62"/>
      <c r="T1483" s="62"/>
      <c r="U1483" s="209"/>
      <c r="V1483" s="209"/>
      <c r="W1483" s="209"/>
      <c r="X1483" s="209"/>
      <c r="Y1483" s="209"/>
      <c r="Z1483" s="209"/>
      <c r="AA1483" s="209"/>
      <c r="AB1483" s="86"/>
      <c r="AC1483" s="86"/>
      <c r="AD1483" s="86"/>
      <c r="AE1483" s="86"/>
      <c r="AF1483" s="86"/>
      <c r="AG1483" s="62"/>
      <c r="AH1483" s="89"/>
      <c r="AI1483" s="89"/>
      <c r="AJ1483" s="89"/>
      <c r="AK1483" s="62"/>
      <c r="AL1483" s="86"/>
      <c r="AM1483" s="91"/>
      <c r="AN1483" s="89"/>
      <c r="AO1483" s="89"/>
      <c r="AP1483" s="89"/>
      <c r="AQ1483" s="89"/>
      <c r="AR1483" s="91"/>
      <c r="AS1483" s="91"/>
      <c r="AT1483" s="94"/>
      <c r="AU1483" s="91"/>
      <c r="AV1483" s="91"/>
      <c r="AW1483" s="59"/>
      <c r="AY1483" s="62"/>
      <c r="AZ1483" s="89"/>
      <c r="BA1483" s="43"/>
      <c r="BB1483" s="60"/>
      <c r="BC1483" s="62"/>
      <c r="BD1483" s="62"/>
      <c r="BE1483" s="61"/>
      <c r="BF1483" s="61"/>
      <c r="BG1483" s="46"/>
      <c r="BH1483" s="46"/>
      <c r="BI1483" s="46"/>
      <c r="BJ1483" s="46"/>
      <c r="BK1483" s="46"/>
      <c r="BL1483" s="46"/>
      <c r="CF1483" s="60"/>
      <c r="CI1483" s="91"/>
      <c r="CJ1483" s="47"/>
      <c r="CK1483" s="34"/>
      <c r="CL1483" s="63"/>
      <c r="DV1483" s="64"/>
    </row>
    <row r="1484" spans="2:126" s="135" customFormat="1">
      <c r="B1484" s="75"/>
      <c r="C1484" s="75"/>
      <c r="D1484" s="75"/>
      <c r="E1484" s="75"/>
      <c r="F1484" s="75"/>
      <c r="G1484" s="75"/>
      <c r="J1484" s="200"/>
      <c r="K1484" s="200"/>
      <c r="L1484" s="62"/>
      <c r="M1484" s="62"/>
      <c r="N1484" s="62"/>
      <c r="O1484" s="62"/>
      <c r="P1484" s="62"/>
      <c r="Q1484" s="62"/>
      <c r="R1484" s="62"/>
      <c r="S1484" s="62"/>
      <c r="T1484" s="62"/>
      <c r="U1484" s="209"/>
      <c r="V1484" s="209"/>
      <c r="W1484" s="209"/>
      <c r="X1484" s="209"/>
      <c r="Y1484" s="209"/>
      <c r="Z1484" s="209"/>
      <c r="AA1484" s="209"/>
      <c r="AB1484" s="86"/>
      <c r="AC1484" s="86"/>
      <c r="AD1484" s="86"/>
      <c r="AE1484" s="86"/>
      <c r="AF1484" s="86"/>
      <c r="AG1484" s="62"/>
      <c r="AH1484" s="89"/>
      <c r="AI1484" s="89"/>
      <c r="AJ1484" s="89"/>
      <c r="AK1484" s="62"/>
      <c r="AL1484" s="86"/>
      <c r="AM1484" s="91"/>
      <c r="AN1484" s="89"/>
      <c r="AO1484" s="89"/>
      <c r="AP1484" s="89"/>
      <c r="AQ1484" s="89"/>
      <c r="AR1484" s="91"/>
      <c r="AS1484" s="91"/>
      <c r="AT1484" s="94"/>
      <c r="AU1484" s="91"/>
      <c r="AV1484" s="91"/>
      <c r="AW1484" s="59"/>
      <c r="AY1484" s="62"/>
      <c r="AZ1484" s="89"/>
      <c r="BA1484" s="43"/>
      <c r="BB1484" s="60"/>
      <c r="BC1484" s="62"/>
      <c r="BD1484" s="62"/>
      <c r="BE1484" s="61"/>
      <c r="BF1484" s="61"/>
      <c r="BG1484" s="46"/>
      <c r="BH1484" s="46"/>
      <c r="BI1484" s="46"/>
      <c r="BJ1484" s="46"/>
      <c r="BK1484" s="46"/>
      <c r="BL1484" s="46"/>
      <c r="CF1484" s="60"/>
      <c r="CI1484" s="91"/>
      <c r="CJ1484" s="47"/>
      <c r="CK1484" s="34"/>
      <c r="CL1484" s="63"/>
      <c r="DV1484" s="64"/>
    </row>
    <row r="1485" spans="2:126" s="135" customFormat="1">
      <c r="B1485" s="75"/>
      <c r="C1485" s="75"/>
      <c r="D1485" s="75"/>
      <c r="E1485" s="75"/>
      <c r="F1485" s="75"/>
      <c r="G1485" s="75"/>
      <c r="J1485" s="200"/>
      <c r="K1485" s="200"/>
      <c r="L1485" s="62"/>
      <c r="M1485" s="62"/>
      <c r="N1485" s="62"/>
      <c r="O1485" s="62"/>
      <c r="P1485" s="62"/>
      <c r="Q1485" s="62"/>
      <c r="R1485" s="62"/>
      <c r="S1485" s="62"/>
      <c r="T1485" s="62"/>
      <c r="U1485" s="209"/>
      <c r="V1485" s="209"/>
      <c r="W1485" s="209"/>
      <c r="X1485" s="209"/>
      <c r="Y1485" s="209"/>
      <c r="Z1485" s="209"/>
      <c r="AA1485" s="209"/>
      <c r="AB1485" s="86"/>
      <c r="AC1485" s="86"/>
      <c r="AD1485" s="86"/>
      <c r="AE1485" s="86"/>
      <c r="AF1485" s="86"/>
      <c r="AG1485" s="62"/>
      <c r="AH1485" s="89"/>
      <c r="AI1485" s="89"/>
      <c r="AJ1485" s="89"/>
      <c r="AK1485" s="62"/>
      <c r="AL1485" s="86"/>
      <c r="AM1485" s="91"/>
      <c r="AN1485" s="89"/>
      <c r="AO1485" s="89"/>
      <c r="AP1485" s="89"/>
      <c r="AQ1485" s="89"/>
      <c r="AR1485" s="91"/>
      <c r="AS1485" s="91"/>
      <c r="AT1485" s="94"/>
      <c r="AU1485" s="91"/>
      <c r="AV1485" s="91"/>
      <c r="AW1485" s="59"/>
      <c r="AY1485" s="62"/>
      <c r="AZ1485" s="89"/>
      <c r="BA1485" s="43"/>
      <c r="BB1485" s="60"/>
      <c r="BC1485" s="62"/>
      <c r="BD1485" s="62"/>
      <c r="BE1485" s="61"/>
      <c r="BF1485" s="61"/>
      <c r="BG1485" s="46"/>
      <c r="BH1485" s="46"/>
      <c r="BI1485" s="46"/>
      <c r="BJ1485" s="46"/>
      <c r="BK1485" s="46"/>
      <c r="BL1485" s="46"/>
      <c r="CF1485" s="60"/>
      <c r="CI1485" s="91"/>
      <c r="CJ1485" s="47"/>
      <c r="CK1485" s="34"/>
      <c r="CL1485" s="63"/>
      <c r="DV1485" s="64"/>
    </row>
    <row r="1486" spans="2:126" s="135" customFormat="1">
      <c r="B1486" s="75"/>
      <c r="C1486" s="75"/>
      <c r="D1486" s="75"/>
      <c r="E1486" s="75"/>
      <c r="F1486" s="75"/>
      <c r="G1486" s="75"/>
      <c r="J1486" s="200"/>
      <c r="K1486" s="200"/>
      <c r="L1486" s="62"/>
      <c r="M1486" s="62"/>
      <c r="N1486" s="62"/>
      <c r="O1486" s="62"/>
      <c r="P1486" s="62"/>
      <c r="Q1486" s="62"/>
      <c r="R1486" s="62"/>
      <c r="S1486" s="62"/>
      <c r="T1486" s="62"/>
      <c r="U1486" s="209"/>
      <c r="V1486" s="209"/>
      <c r="W1486" s="209"/>
      <c r="X1486" s="209"/>
      <c r="Y1486" s="209"/>
      <c r="Z1486" s="209"/>
      <c r="AA1486" s="209"/>
      <c r="AB1486" s="86"/>
      <c r="AC1486" s="86"/>
      <c r="AD1486" s="86"/>
      <c r="AE1486" s="86"/>
      <c r="AF1486" s="86"/>
      <c r="AG1486" s="62"/>
      <c r="AH1486" s="89"/>
      <c r="AI1486" s="89"/>
      <c r="AJ1486" s="89"/>
      <c r="AK1486" s="62"/>
      <c r="AL1486" s="86"/>
      <c r="AM1486" s="91"/>
      <c r="AN1486" s="89"/>
      <c r="AO1486" s="89"/>
      <c r="AP1486" s="89"/>
      <c r="AQ1486" s="89"/>
      <c r="AR1486" s="91"/>
      <c r="AS1486" s="91"/>
      <c r="AT1486" s="94"/>
      <c r="AU1486" s="91"/>
      <c r="AV1486" s="91"/>
      <c r="AW1486" s="59"/>
      <c r="AY1486" s="62"/>
      <c r="AZ1486" s="89"/>
      <c r="BA1486" s="43"/>
      <c r="BB1486" s="60"/>
      <c r="BC1486" s="62"/>
      <c r="BD1486" s="62"/>
      <c r="BE1486" s="61"/>
      <c r="BF1486" s="61"/>
      <c r="BG1486" s="46"/>
      <c r="BH1486" s="46"/>
      <c r="BI1486" s="46"/>
      <c r="BJ1486" s="46"/>
      <c r="BK1486" s="46"/>
      <c r="BL1486" s="46"/>
      <c r="CF1486" s="60"/>
      <c r="CI1486" s="91"/>
      <c r="CJ1486" s="47"/>
      <c r="CK1486" s="34"/>
      <c r="CL1486" s="63"/>
      <c r="DV1486" s="64"/>
    </row>
    <row r="1487" spans="2:126" s="135" customFormat="1">
      <c r="B1487" s="75"/>
      <c r="C1487" s="75"/>
      <c r="D1487" s="75"/>
      <c r="E1487" s="75"/>
      <c r="F1487" s="75"/>
      <c r="G1487" s="75"/>
      <c r="J1487" s="200"/>
      <c r="K1487" s="200"/>
      <c r="L1487" s="62"/>
      <c r="M1487" s="62"/>
      <c r="N1487" s="62"/>
      <c r="O1487" s="62"/>
      <c r="P1487" s="62"/>
      <c r="Q1487" s="62"/>
      <c r="R1487" s="62"/>
      <c r="S1487" s="62"/>
      <c r="T1487" s="62"/>
      <c r="U1487" s="209"/>
      <c r="V1487" s="209"/>
      <c r="W1487" s="209"/>
      <c r="X1487" s="209"/>
      <c r="Y1487" s="209"/>
      <c r="Z1487" s="209"/>
      <c r="AA1487" s="209"/>
      <c r="AB1487" s="86"/>
      <c r="AC1487" s="86"/>
      <c r="AD1487" s="86"/>
      <c r="AE1487" s="86"/>
      <c r="AF1487" s="86"/>
      <c r="AG1487" s="62"/>
      <c r="AH1487" s="89"/>
      <c r="AI1487" s="89"/>
      <c r="AJ1487" s="89"/>
      <c r="AK1487" s="62"/>
      <c r="AL1487" s="86"/>
      <c r="AM1487" s="91"/>
      <c r="AN1487" s="89"/>
      <c r="AO1487" s="89"/>
      <c r="AP1487" s="89"/>
      <c r="AQ1487" s="89"/>
      <c r="AR1487" s="91"/>
      <c r="AS1487" s="91"/>
      <c r="AT1487" s="94"/>
      <c r="AU1487" s="91"/>
      <c r="AV1487" s="91"/>
      <c r="AW1487" s="59"/>
      <c r="AY1487" s="62"/>
      <c r="AZ1487" s="89"/>
      <c r="BA1487" s="43"/>
      <c r="BB1487" s="60"/>
      <c r="BC1487" s="62"/>
      <c r="BD1487" s="62"/>
      <c r="BE1487" s="61"/>
      <c r="BF1487" s="61"/>
      <c r="BG1487" s="46"/>
      <c r="BH1487" s="46"/>
      <c r="BI1487" s="46"/>
      <c r="BJ1487" s="46"/>
      <c r="BK1487" s="46"/>
      <c r="BL1487" s="46"/>
      <c r="CF1487" s="60"/>
      <c r="CI1487" s="91"/>
      <c r="CJ1487" s="47"/>
      <c r="CK1487" s="34"/>
      <c r="CL1487" s="63"/>
      <c r="DV1487" s="64"/>
    </row>
    <row r="1488" spans="2:126" s="135" customFormat="1">
      <c r="B1488" s="75"/>
      <c r="C1488" s="75"/>
      <c r="D1488" s="75"/>
      <c r="E1488" s="75"/>
      <c r="F1488" s="75"/>
      <c r="G1488" s="75"/>
      <c r="J1488" s="200"/>
      <c r="K1488" s="200"/>
      <c r="L1488" s="62"/>
      <c r="M1488" s="62"/>
      <c r="N1488" s="62"/>
      <c r="O1488" s="62"/>
      <c r="P1488" s="62"/>
      <c r="Q1488" s="62"/>
      <c r="R1488" s="62"/>
      <c r="S1488" s="62"/>
      <c r="T1488" s="62"/>
      <c r="U1488" s="209"/>
      <c r="V1488" s="209"/>
      <c r="W1488" s="209"/>
      <c r="X1488" s="209"/>
      <c r="Y1488" s="209"/>
      <c r="Z1488" s="209"/>
      <c r="AA1488" s="209"/>
      <c r="AB1488" s="86"/>
      <c r="AC1488" s="86"/>
      <c r="AD1488" s="86"/>
      <c r="AE1488" s="86"/>
      <c r="AF1488" s="86"/>
      <c r="AG1488" s="62"/>
      <c r="AH1488" s="89"/>
      <c r="AI1488" s="89"/>
      <c r="AJ1488" s="89"/>
      <c r="AK1488" s="62"/>
      <c r="AL1488" s="86"/>
      <c r="AM1488" s="91"/>
      <c r="AN1488" s="89"/>
      <c r="AO1488" s="89"/>
      <c r="AP1488" s="89"/>
      <c r="AQ1488" s="89"/>
      <c r="AR1488" s="91"/>
      <c r="AS1488" s="91"/>
      <c r="AT1488" s="94"/>
      <c r="AU1488" s="91"/>
      <c r="AV1488" s="91"/>
      <c r="AW1488" s="59"/>
      <c r="AY1488" s="62"/>
      <c r="AZ1488" s="89"/>
      <c r="BA1488" s="43"/>
      <c r="BB1488" s="60"/>
      <c r="BC1488" s="62"/>
      <c r="BD1488" s="62"/>
      <c r="BE1488" s="61"/>
      <c r="BF1488" s="61"/>
      <c r="BG1488" s="46"/>
      <c r="BH1488" s="46"/>
      <c r="BI1488" s="46"/>
      <c r="BJ1488" s="46"/>
      <c r="BK1488" s="46"/>
      <c r="BL1488" s="46"/>
      <c r="CF1488" s="60"/>
      <c r="CI1488" s="91"/>
      <c r="CJ1488" s="47"/>
      <c r="CK1488" s="34"/>
      <c r="CL1488" s="63"/>
      <c r="DV1488" s="64"/>
    </row>
    <row r="1489" spans="2:126" s="135" customFormat="1">
      <c r="B1489" s="75"/>
      <c r="C1489" s="75"/>
      <c r="D1489" s="75"/>
      <c r="E1489" s="75"/>
      <c r="F1489" s="75"/>
      <c r="G1489" s="75"/>
      <c r="J1489" s="200"/>
      <c r="K1489" s="200"/>
      <c r="L1489" s="62"/>
      <c r="M1489" s="62"/>
      <c r="N1489" s="62"/>
      <c r="O1489" s="62"/>
      <c r="P1489" s="62"/>
      <c r="Q1489" s="62"/>
      <c r="R1489" s="62"/>
      <c r="S1489" s="62"/>
      <c r="T1489" s="62"/>
      <c r="U1489" s="209"/>
      <c r="V1489" s="209"/>
      <c r="W1489" s="209"/>
      <c r="X1489" s="209"/>
      <c r="Y1489" s="209"/>
      <c r="Z1489" s="209"/>
      <c r="AA1489" s="209"/>
      <c r="AB1489" s="86"/>
      <c r="AC1489" s="86"/>
      <c r="AD1489" s="86"/>
      <c r="AE1489" s="86"/>
      <c r="AF1489" s="86"/>
      <c r="AG1489" s="62"/>
      <c r="AH1489" s="89"/>
      <c r="AI1489" s="89"/>
      <c r="AJ1489" s="89"/>
      <c r="AK1489" s="62"/>
      <c r="AL1489" s="86"/>
      <c r="AM1489" s="91"/>
      <c r="AN1489" s="89"/>
      <c r="AO1489" s="89"/>
      <c r="AP1489" s="89"/>
      <c r="AQ1489" s="89"/>
      <c r="AR1489" s="91"/>
      <c r="AS1489" s="91"/>
      <c r="AT1489" s="94"/>
      <c r="AU1489" s="91"/>
      <c r="AV1489" s="91"/>
      <c r="AW1489" s="59"/>
      <c r="AY1489" s="62"/>
      <c r="AZ1489" s="89"/>
      <c r="BA1489" s="43"/>
      <c r="BB1489" s="60"/>
      <c r="BC1489" s="62"/>
      <c r="BD1489" s="62"/>
      <c r="BE1489" s="61"/>
      <c r="BF1489" s="61"/>
      <c r="BG1489" s="46"/>
      <c r="BH1489" s="46"/>
      <c r="BI1489" s="46"/>
      <c r="BJ1489" s="46"/>
      <c r="BK1489" s="46"/>
      <c r="BL1489" s="46"/>
      <c r="CF1489" s="60"/>
      <c r="CI1489" s="91"/>
      <c r="CJ1489" s="47"/>
      <c r="CK1489" s="34"/>
      <c r="CL1489" s="63"/>
      <c r="DV1489" s="64"/>
    </row>
    <row r="1490" spans="2:126" s="135" customFormat="1">
      <c r="B1490" s="75"/>
      <c r="C1490" s="75"/>
      <c r="D1490" s="75"/>
      <c r="E1490" s="75"/>
      <c r="F1490" s="75"/>
      <c r="G1490" s="75"/>
      <c r="J1490" s="200"/>
      <c r="K1490" s="200"/>
      <c r="L1490" s="62"/>
      <c r="M1490" s="62"/>
      <c r="N1490" s="62"/>
      <c r="O1490" s="62"/>
      <c r="P1490" s="62"/>
      <c r="Q1490" s="62"/>
      <c r="R1490" s="62"/>
      <c r="S1490" s="62"/>
      <c r="T1490" s="62"/>
      <c r="U1490" s="209"/>
      <c r="V1490" s="209"/>
      <c r="W1490" s="209"/>
      <c r="X1490" s="209"/>
      <c r="Y1490" s="209"/>
      <c r="Z1490" s="209"/>
      <c r="AA1490" s="209"/>
      <c r="AB1490" s="86"/>
      <c r="AC1490" s="86"/>
      <c r="AD1490" s="86"/>
      <c r="AE1490" s="86"/>
      <c r="AF1490" s="86"/>
      <c r="AG1490" s="62"/>
      <c r="AH1490" s="89"/>
      <c r="AI1490" s="89"/>
      <c r="AJ1490" s="89"/>
      <c r="AK1490" s="62"/>
      <c r="AL1490" s="86"/>
      <c r="AM1490" s="91"/>
      <c r="AN1490" s="89"/>
      <c r="AO1490" s="89"/>
      <c r="AP1490" s="89"/>
      <c r="AQ1490" s="89"/>
      <c r="AR1490" s="91"/>
      <c r="AS1490" s="91"/>
      <c r="AT1490" s="94"/>
      <c r="AU1490" s="91"/>
      <c r="AV1490" s="91"/>
      <c r="AW1490" s="59"/>
      <c r="AY1490" s="62"/>
      <c r="AZ1490" s="89"/>
      <c r="BA1490" s="43"/>
      <c r="BB1490" s="60"/>
      <c r="BC1490" s="62"/>
      <c r="BD1490" s="62"/>
      <c r="BE1490" s="61"/>
      <c r="BF1490" s="61"/>
      <c r="BG1490" s="46"/>
      <c r="BH1490" s="46"/>
      <c r="BI1490" s="46"/>
      <c r="BJ1490" s="46"/>
      <c r="BK1490" s="46"/>
      <c r="BL1490" s="46"/>
      <c r="CF1490" s="60"/>
      <c r="CI1490" s="91"/>
      <c r="CJ1490" s="47"/>
      <c r="CK1490" s="34"/>
      <c r="CL1490" s="63"/>
      <c r="DV1490" s="64"/>
    </row>
    <row r="1491" spans="2:126" s="135" customFormat="1">
      <c r="B1491" s="75"/>
      <c r="C1491" s="75"/>
      <c r="D1491" s="75"/>
      <c r="E1491" s="75"/>
      <c r="F1491" s="75"/>
      <c r="G1491" s="75"/>
      <c r="J1491" s="200"/>
      <c r="K1491" s="200"/>
      <c r="L1491" s="62"/>
      <c r="M1491" s="62"/>
      <c r="N1491" s="62"/>
      <c r="O1491" s="62"/>
      <c r="P1491" s="62"/>
      <c r="Q1491" s="62"/>
      <c r="R1491" s="62"/>
      <c r="S1491" s="62"/>
      <c r="T1491" s="62"/>
      <c r="U1491" s="209"/>
      <c r="V1491" s="209"/>
      <c r="W1491" s="209"/>
      <c r="X1491" s="209"/>
      <c r="Y1491" s="209"/>
      <c r="Z1491" s="209"/>
      <c r="AA1491" s="209"/>
      <c r="AB1491" s="86"/>
      <c r="AC1491" s="86"/>
      <c r="AD1491" s="86"/>
      <c r="AE1491" s="86"/>
      <c r="AF1491" s="86"/>
      <c r="AG1491" s="62"/>
      <c r="AH1491" s="89"/>
      <c r="AI1491" s="89"/>
      <c r="AJ1491" s="89"/>
      <c r="AK1491" s="62"/>
      <c r="AL1491" s="86"/>
      <c r="AM1491" s="91"/>
      <c r="AN1491" s="89"/>
      <c r="AO1491" s="89"/>
      <c r="AP1491" s="89"/>
      <c r="AQ1491" s="89"/>
      <c r="AR1491" s="91"/>
      <c r="AS1491" s="91"/>
      <c r="AT1491" s="94"/>
      <c r="AU1491" s="91"/>
      <c r="AV1491" s="91"/>
      <c r="AW1491" s="59"/>
      <c r="AY1491" s="62"/>
      <c r="AZ1491" s="89"/>
      <c r="BA1491" s="43"/>
      <c r="BB1491" s="60"/>
      <c r="BC1491" s="62"/>
      <c r="BD1491" s="62"/>
      <c r="BE1491" s="61"/>
      <c r="BF1491" s="61"/>
      <c r="BG1491" s="46"/>
      <c r="BH1491" s="46"/>
      <c r="BI1491" s="46"/>
      <c r="BJ1491" s="46"/>
      <c r="BK1491" s="46"/>
      <c r="BL1491" s="46"/>
      <c r="CF1491" s="60"/>
      <c r="CI1491" s="91"/>
      <c r="CJ1491" s="47"/>
      <c r="CK1491" s="34"/>
      <c r="CL1491" s="63"/>
      <c r="DV1491" s="64"/>
    </row>
    <row r="1492" spans="2:126" s="135" customFormat="1">
      <c r="B1492" s="75"/>
      <c r="C1492" s="75"/>
      <c r="D1492" s="75"/>
      <c r="E1492" s="75"/>
      <c r="F1492" s="75"/>
      <c r="G1492" s="75"/>
      <c r="J1492" s="200"/>
      <c r="K1492" s="200"/>
      <c r="L1492" s="62"/>
      <c r="M1492" s="62"/>
      <c r="N1492" s="62"/>
      <c r="O1492" s="62"/>
      <c r="P1492" s="62"/>
      <c r="Q1492" s="62"/>
      <c r="R1492" s="62"/>
      <c r="S1492" s="62"/>
      <c r="T1492" s="62"/>
      <c r="U1492" s="209"/>
      <c r="V1492" s="209"/>
      <c r="W1492" s="209"/>
      <c r="X1492" s="209"/>
      <c r="Y1492" s="209"/>
      <c r="Z1492" s="209"/>
      <c r="AA1492" s="209"/>
      <c r="AB1492" s="86"/>
      <c r="AC1492" s="86"/>
      <c r="AD1492" s="86"/>
      <c r="AE1492" s="86"/>
      <c r="AF1492" s="86"/>
      <c r="AG1492" s="62"/>
      <c r="AH1492" s="89"/>
      <c r="AI1492" s="89"/>
      <c r="AJ1492" s="89"/>
      <c r="AK1492" s="62"/>
      <c r="AL1492" s="86"/>
      <c r="AM1492" s="91"/>
      <c r="AN1492" s="89"/>
      <c r="AO1492" s="89"/>
      <c r="AP1492" s="89"/>
      <c r="AQ1492" s="89"/>
      <c r="AR1492" s="91"/>
      <c r="AS1492" s="91"/>
      <c r="AT1492" s="94"/>
      <c r="AU1492" s="91"/>
      <c r="AV1492" s="91"/>
      <c r="AW1492" s="59"/>
      <c r="AY1492" s="62"/>
      <c r="AZ1492" s="89"/>
      <c r="BA1492" s="43"/>
      <c r="BB1492" s="60"/>
      <c r="BC1492" s="62"/>
      <c r="BD1492" s="62"/>
      <c r="BE1492" s="61"/>
      <c r="BF1492" s="61"/>
      <c r="BG1492" s="46"/>
      <c r="BH1492" s="46"/>
      <c r="BI1492" s="46"/>
      <c r="BJ1492" s="46"/>
      <c r="BK1492" s="46"/>
      <c r="BL1492" s="46"/>
      <c r="CF1492" s="60"/>
      <c r="CI1492" s="91"/>
      <c r="CJ1492" s="47"/>
      <c r="CK1492" s="34"/>
      <c r="CL1492" s="63"/>
      <c r="DV1492" s="64"/>
    </row>
    <row r="1493" spans="2:126" s="135" customFormat="1">
      <c r="B1493" s="75"/>
      <c r="C1493" s="75"/>
      <c r="D1493" s="75"/>
      <c r="E1493" s="75"/>
      <c r="F1493" s="75"/>
      <c r="G1493" s="75"/>
      <c r="J1493" s="200"/>
      <c r="K1493" s="200"/>
      <c r="L1493" s="62"/>
      <c r="M1493" s="62"/>
      <c r="N1493" s="62"/>
      <c r="O1493" s="62"/>
      <c r="P1493" s="62"/>
      <c r="Q1493" s="62"/>
      <c r="R1493" s="62"/>
      <c r="S1493" s="62"/>
      <c r="T1493" s="62"/>
      <c r="U1493" s="209"/>
      <c r="V1493" s="209"/>
      <c r="W1493" s="209"/>
      <c r="X1493" s="209"/>
      <c r="Y1493" s="209"/>
      <c r="Z1493" s="209"/>
      <c r="AA1493" s="209"/>
      <c r="AB1493" s="86"/>
      <c r="AC1493" s="86"/>
      <c r="AD1493" s="86"/>
      <c r="AE1493" s="86"/>
      <c r="AF1493" s="86"/>
      <c r="AG1493" s="62"/>
      <c r="AH1493" s="89"/>
      <c r="AI1493" s="89"/>
      <c r="AJ1493" s="89"/>
      <c r="AK1493" s="62"/>
      <c r="AL1493" s="86"/>
      <c r="AM1493" s="91"/>
      <c r="AN1493" s="89"/>
      <c r="AO1493" s="89"/>
      <c r="AP1493" s="89"/>
      <c r="AQ1493" s="89"/>
      <c r="AR1493" s="91"/>
      <c r="AS1493" s="91"/>
      <c r="AT1493" s="94"/>
      <c r="AU1493" s="91"/>
      <c r="AV1493" s="91"/>
      <c r="AW1493" s="59"/>
      <c r="AY1493" s="62"/>
      <c r="AZ1493" s="89"/>
      <c r="BA1493" s="43"/>
      <c r="BB1493" s="60"/>
      <c r="BC1493" s="62"/>
      <c r="BD1493" s="62"/>
      <c r="BE1493" s="61"/>
      <c r="BF1493" s="61"/>
      <c r="BG1493" s="46"/>
      <c r="BH1493" s="46"/>
      <c r="BI1493" s="46"/>
      <c r="BJ1493" s="46"/>
      <c r="BK1493" s="46"/>
      <c r="BL1493" s="46"/>
      <c r="CF1493" s="60"/>
      <c r="CI1493" s="91"/>
      <c r="CJ1493" s="47"/>
      <c r="CK1493" s="34"/>
      <c r="CL1493" s="63"/>
      <c r="DV1493" s="64"/>
    </row>
    <row r="1494" spans="2:126" s="135" customFormat="1">
      <c r="B1494" s="75"/>
      <c r="C1494" s="75"/>
      <c r="D1494" s="75"/>
      <c r="E1494" s="75"/>
      <c r="F1494" s="75"/>
      <c r="G1494" s="75"/>
      <c r="J1494" s="200"/>
      <c r="K1494" s="200"/>
      <c r="L1494" s="62"/>
      <c r="M1494" s="62"/>
      <c r="N1494" s="62"/>
      <c r="O1494" s="62"/>
      <c r="P1494" s="62"/>
      <c r="Q1494" s="62"/>
      <c r="R1494" s="62"/>
      <c r="S1494" s="62"/>
      <c r="T1494" s="62"/>
      <c r="U1494" s="209"/>
      <c r="V1494" s="209"/>
      <c r="W1494" s="209"/>
      <c r="X1494" s="209"/>
      <c r="Y1494" s="209"/>
      <c r="Z1494" s="209"/>
      <c r="AA1494" s="209"/>
      <c r="AB1494" s="86"/>
      <c r="AC1494" s="86"/>
      <c r="AD1494" s="86"/>
      <c r="AE1494" s="86"/>
      <c r="AF1494" s="86"/>
      <c r="AG1494" s="62"/>
      <c r="AH1494" s="89"/>
      <c r="AI1494" s="89"/>
      <c r="AJ1494" s="89"/>
      <c r="AK1494" s="62"/>
      <c r="AL1494" s="86"/>
      <c r="AM1494" s="91"/>
      <c r="AN1494" s="89"/>
      <c r="AO1494" s="89"/>
      <c r="AP1494" s="89"/>
      <c r="AQ1494" s="89"/>
      <c r="AR1494" s="91"/>
      <c r="AS1494" s="91"/>
      <c r="AT1494" s="94"/>
      <c r="AU1494" s="91"/>
      <c r="AV1494" s="91"/>
      <c r="AW1494" s="59"/>
      <c r="AY1494" s="62"/>
      <c r="AZ1494" s="89"/>
      <c r="BA1494" s="43"/>
      <c r="BB1494" s="60"/>
      <c r="BC1494" s="62"/>
      <c r="BD1494" s="62"/>
      <c r="BE1494" s="61"/>
      <c r="BF1494" s="61"/>
      <c r="BG1494" s="46"/>
      <c r="BH1494" s="46"/>
      <c r="BI1494" s="46"/>
      <c r="BJ1494" s="46"/>
      <c r="BK1494" s="46"/>
      <c r="BL1494" s="46"/>
      <c r="CF1494" s="60"/>
      <c r="CI1494" s="91"/>
      <c r="CJ1494" s="47"/>
      <c r="CK1494" s="34"/>
      <c r="CL1494" s="63"/>
      <c r="DV1494" s="64"/>
    </row>
    <row r="1495" spans="2:126" s="135" customFormat="1">
      <c r="B1495" s="75"/>
      <c r="C1495" s="75"/>
      <c r="D1495" s="75"/>
      <c r="E1495" s="75"/>
      <c r="F1495" s="75"/>
      <c r="G1495" s="75"/>
      <c r="J1495" s="200"/>
      <c r="K1495" s="200"/>
      <c r="L1495" s="62"/>
      <c r="M1495" s="62"/>
      <c r="N1495" s="62"/>
      <c r="O1495" s="62"/>
      <c r="P1495" s="62"/>
      <c r="Q1495" s="62"/>
      <c r="R1495" s="62"/>
      <c r="S1495" s="62"/>
      <c r="T1495" s="62"/>
      <c r="U1495" s="209"/>
      <c r="V1495" s="209"/>
      <c r="W1495" s="209"/>
      <c r="X1495" s="209"/>
      <c r="Y1495" s="209"/>
      <c r="Z1495" s="209"/>
      <c r="AA1495" s="209"/>
      <c r="AB1495" s="86"/>
      <c r="AC1495" s="86"/>
      <c r="AD1495" s="86"/>
      <c r="AE1495" s="86"/>
      <c r="AF1495" s="86"/>
      <c r="AG1495" s="62"/>
      <c r="AH1495" s="89"/>
      <c r="AI1495" s="89"/>
      <c r="AJ1495" s="89"/>
      <c r="AK1495" s="62"/>
      <c r="AL1495" s="86"/>
      <c r="AM1495" s="91"/>
      <c r="AN1495" s="89"/>
      <c r="AO1495" s="89"/>
      <c r="AP1495" s="89"/>
      <c r="AQ1495" s="89"/>
      <c r="AR1495" s="91"/>
      <c r="AS1495" s="91"/>
      <c r="AT1495" s="94"/>
      <c r="AU1495" s="91"/>
      <c r="AV1495" s="91"/>
      <c r="AW1495" s="59"/>
      <c r="AY1495" s="62"/>
      <c r="AZ1495" s="89"/>
      <c r="BA1495" s="43"/>
      <c r="BB1495" s="60"/>
      <c r="BC1495" s="62"/>
      <c r="BD1495" s="62"/>
      <c r="BE1495" s="61"/>
      <c r="BF1495" s="61"/>
      <c r="BG1495" s="46"/>
      <c r="BH1495" s="46"/>
      <c r="BI1495" s="46"/>
      <c r="BJ1495" s="46"/>
      <c r="BK1495" s="46"/>
      <c r="BL1495" s="46"/>
      <c r="CF1495" s="60"/>
      <c r="CI1495" s="91"/>
      <c r="CJ1495" s="47"/>
      <c r="CK1495" s="34"/>
      <c r="CL1495" s="63"/>
      <c r="DV1495" s="64"/>
    </row>
    <row r="1496" spans="2:126" s="135" customFormat="1">
      <c r="B1496" s="75"/>
      <c r="C1496" s="75"/>
      <c r="D1496" s="75"/>
      <c r="E1496" s="75"/>
      <c r="F1496" s="75"/>
      <c r="G1496" s="75"/>
      <c r="J1496" s="200"/>
      <c r="K1496" s="200"/>
      <c r="L1496" s="62"/>
      <c r="M1496" s="62"/>
      <c r="N1496" s="62"/>
      <c r="O1496" s="62"/>
      <c r="P1496" s="62"/>
      <c r="Q1496" s="62"/>
      <c r="R1496" s="62"/>
      <c r="S1496" s="62"/>
      <c r="T1496" s="62"/>
      <c r="U1496" s="209"/>
      <c r="V1496" s="209"/>
      <c r="W1496" s="209"/>
      <c r="X1496" s="209"/>
      <c r="Y1496" s="209"/>
      <c r="Z1496" s="209"/>
      <c r="AA1496" s="209"/>
      <c r="AB1496" s="86"/>
      <c r="AC1496" s="86"/>
      <c r="AD1496" s="86"/>
      <c r="AE1496" s="86"/>
      <c r="AF1496" s="86"/>
      <c r="AG1496" s="62"/>
      <c r="AH1496" s="89"/>
      <c r="AI1496" s="89"/>
      <c r="AJ1496" s="89"/>
      <c r="AK1496" s="62"/>
      <c r="AL1496" s="86"/>
      <c r="AM1496" s="91"/>
      <c r="AN1496" s="89"/>
      <c r="AO1496" s="89"/>
      <c r="AP1496" s="89"/>
      <c r="AQ1496" s="89"/>
      <c r="AR1496" s="91"/>
      <c r="AS1496" s="91"/>
      <c r="AT1496" s="94"/>
      <c r="AU1496" s="91"/>
      <c r="AV1496" s="91"/>
      <c r="AW1496" s="59"/>
      <c r="AY1496" s="62"/>
      <c r="AZ1496" s="89"/>
      <c r="BA1496" s="43"/>
      <c r="BB1496" s="60"/>
      <c r="BC1496" s="62"/>
      <c r="BD1496" s="62"/>
      <c r="BE1496" s="61"/>
      <c r="BF1496" s="61"/>
      <c r="BG1496" s="46"/>
      <c r="BH1496" s="46"/>
      <c r="BI1496" s="46"/>
      <c r="BJ1496" s="46"/>
      <c r="BK1496" s="46"/>
      <c r="BL1496" s="46"/>
      <c r="CF1496" s="60"/>
      <c r="CI1496" s="91"/>
      <c r="CJ1496" s="47"/>
      <c r="CK1496" s="34"/>
      <c r="CL1496" s="63"/>
      <c r="DV1496" s="64"/>
    </row>
    <row r="1497" spans="2:126" s="135" customFormat="1">
      <c r="B1497" s="75"/>
      <c r="C1497" s="75"/>
      <c r="D1497" s="75"/>
      <c r="E1497" s="75"/>
      <c r="F1497" s="75"/>
      <c r="G1497" s="75"/>
      <c r="J1497" s="200"/>
      <c r="K1497" s="200"/>
      <c r="L1497" s="62"/>
      <c r="M1497" s="62"/>
      <c r="N1497" s="62"/>
      <c r="O1497" s="62"/>
      <c r="P1497" s="62"/>
      <c r="Q1497" s="62"/>
      <c r="R1497" s="62"/>
      <c r="S1497" s="62"/>
      <c r="T1497" s="62"/>
      <c r="U1497" s="209"/>
      <c r="V1497" s="209"/>
      <c r="W1497" s="209"/>
      <c r="X1497" s="209"/>
      <c r="Y1497" s="209"/>
      <c r="Z1497" s="209"/>
      <c r="AA1497" s="209"/>
      <c r="AB1497" s="86"/>
      <c r="AC1497" s="86"/>
      <c r="AD1497" s="86"/>
      <c r="AE1497" s="86"/>
      <c r="AF1497" s="86"/>
      <c r="AG1497" s="62"/>
      <c r="AH1497" s="89"/>
      <c r="AI1497" s="89"/>
      <c r="AJ1497" s="89"/>
      <c r="AK1497" s="62"/>
      <c r="AL1497" s="86"/>
      <c r="AM1497" s="91"/>
      <c r="AN1497" s="89"/>
      <c r="AO1497" s="89"/>
      <c r="AP1497" s="89"/>
      <c r="AQ1497" s="89"/>
      <c r="AR1497" s="91"/>
      <c r="AS1497" s="91"/>
      <c r="AT1497" s="94"/>
      <c r="AU1497" s="91"/>
      <c r="AV1497" s="91"/>
      <c r="AW1497" s="59"/>
      <c r="AY1497" s="62"/>
      <c r="AZ1497" s="89"/>
      <c r="BA1497" s="43"/>
      <c r="BB1497" s="60"/>
      <c r="BC1497" s="62"/>
      <c r="BD1497" s="62"/>
      <c r="BE1497" s="61"/>
      <c r="BF1497" s="61"/>
      <c r="BG1497" s="46"/>
      <c r="BH1497" s="46"/>
      <c r="BI1497" s="46"/>
      <c r="BJ1497" s="46"/>
      <c r="BK1497" s="46"/>
      <c r="BL1497" s="46"/>
      <c r="CF1497" s="60"/>
      <c r="CI1497" s="91"/>
      <c r="CJ1497" s="47"/>
      <c r="CK1497" s="34"/>
      <c r="CL1497" s="63"/>
      <c r="DV1497" s="64"/>
    </row>
    <row r="1498" spans="2:126" s="135" customFormat="1">
      <c r="B1498" s="75"/>
      <c r="C1498" s="75"/>
      <c r="D1498" s="75"/>
      <c r="E1498" s="75"/>
      <c r="F1498" s="75"/>
      <c r="G1498" s="75"/>
      <c r="J1498" s="200"/>
      <c r="K1498" s="200"/>
      <c r="L1498" s="62"/>
      <c r="M1498" s="62"/>
      <c r="N1498" s="62"/>
      <c r="O1498" s="62"/>
      <c r="P1498" s="62"/>
      <c r="Q1498" s="62"/>
      <c r="R1498" s="62"/>
      <c r="S1498" s="62"/>
      <c r="T1498" s="62"/>
      <c r="U1498" s="209"/>
      <c r="V1498" s="209"/>
      <c r="W1498" s="209"/>
      <c r="X1498" s="209"/>
      <c r="Y1498" s="209"/>
      <c r="Z1498" s="209"/>
      <c r="AA1498" s="209"/>
      <c r="AB1498" s="86"/>
      <c r="AC1498" s="86"/>
      <c r="AD1498" s="86"/>
      <c r="AE1498" s="86"/>
      <c r="AF1498" s="86"/>
      <c r="AG1498" s="62"/>
      <c r="AH1498" s="89"/>
      <c r="AI1498" s="89"/>
      <c r="AJ1498" s="89"/>
      <c r="AK1498" s="62"/>
      <c r="AL1498" s="86"/>
      <c r="AM1498" s="91"/>
      <c r="AN1498" s="89"/>
      <c r="AO1498" s="89"/>
      <c r="AP1498" s="89"/>
      <c r="AQ1498" s="89"/>
      <c r="AR1498" s="91"/>
      <c r="AS1498" s="91"/>
      <c r="AT1498" s="94"/>
      <c r="AU1498" s="91"/>
      <c r="AV1498" s="91"/>
      <c r="AW1498" s="59"/>
      <c r="AY1498" s="62"/>
      <c r="AZ1498" s="89"/>
      <c r="BA1498" s="43"/>
      <c r="BB1498" s="60"/>
      <c r="BC1498" s="62"/>
      <c r="BD1498" s="62"/>
      <c r="BE1498" s="61"/>
      <c r="BF1498" s="61"/>
      <c r="BG1498" s="46"/>
      <c r="BH1498" s="46"/>
      <c r="BI1498" s="46"/>
      <c r="BJ1498" s="46"/>
      <c r="BK1498" s="46"/>
      <c r="BL1498" s="46"/>
      <c r="CF1498" s="60"/>
      <c r="CI1498" s="91"/>
      <c r="CJ1498" s="47"/>
      <c r="CK1498" s="34"/>
      <c r="CL1498" s="63"/>
      <c r="DV1498" s="64"/>
    </row>
    <row r="1499" spans="2:126" s="135" customFormat="1">
      <c r="B1499" s="75"/>
      <c r="C1499" s="75"/>
      <c r="D1499" s="75"/>
      <c r="E1499" s="75"/>
      <c r="F1499" s="75"/>
      <c r="G1499" s="75"/>
      <c r="J1499" s="200"/>
      <c r="K1499" s="200"/>
      <c r="L1499" s="62"/>
      <c r="M1499" s="62"/>
      <c r="N1499" s="62"/>
      <c r="O1499" s="62"/>
      <c r="P1499" s="62"/>
      <c r="Q1499" s="62"/>
      <c r="R1499" s="62"/>
      <c r="S1499" s="62"/>
      <c r="T1499" s="62"/>
      <c r="U1499" s="209"/>
      <c r="V1499" s="209"/>
      <c r="W1499" s="209"/>
      <c r="X1499" s="209"/>
      <c r="Y1499" s="209"/>
      <c r="Z1499" s="209"/>
      <c r="AA1499" s="209"/>
      <c r="AB1499" s="86"/>
      <c r="AC1499" s="86"/>
      <c r="AD1499" s="86"/>
      <c r="AE1499" s="86"/>
      <c r="AF1499" s="86"/>
      <c r="AG1499" s="62"/>
      <c r="AH1499" s="89"/>
      <c r="AI1499" s="89"/>
      <c r="AJ1499" s="89"/>
      <c r="AK1499" s="62"/>
      <c r="AL1499" s="86"/>
      <c r="AM1499" s="91"/>
      <c r="AN1499" s="89"/>
      <c r="AO1499" s="89"/>
      <c r="AP1499" s="89"/>
      <c r="AQ1499" s="89"/>
      <c r="AR1499" s="91"/>
      <c r="AS1499" s="91"/>
      <c r="AT1499" s="94"/>
      <c r="AU1499" s="91"/>
      <c r="AV1499" s="91"/>
      <c r="AW1499" s="59"/>
      <c r="AY1499" s="62"/>
      <c r="AZ1499" s="89"/>
      <c r="BA1499" s="43"/>
      <c r="BB1499" s="60"/>
      <c r="BC1499" s="62"/>
      <c r="BD1499" s="62"/>
      <c r="BE1499" s="61"/>
      <c r="BF1499" s="61"/>
      <c r="BG1499" s="46"/>
      <c r="BH1499" s="46"/>
      <c r="BI1499" s="46"/>
      <c r="BJ1499" s="46"/>
      <c r="BK1499" s="46"/>
      <c r="BL1499" s="46"/>
      <c r="CF1499" s="60"/>
      <c r="CI1499" s="91"/>
      <c r="CJ1499" s="47"/>
      <c r="CK1499" s="34"/>
      <c r="CL1499" s="63"/>
      <c r="DV1499" s="64"/>
    </row>
    <row r="1500" spans="2:126" s="135" customFormat="1">
      <c r="B1500" s="75"/>
      <c r="C1500" s="75"/>
      <c r="D1500" s="75"/>
      <c r="E1500" s="75"/>
      <c r="F1500" s="75"/>
      <c r="G1500" s="75"/>
      <c r="J1500" s="200"/>
      <c r="K1500" s="200"/>
      <c r="L1500" s="62"/>
      <c r="M1500" s="62"/>
      <c r="N1500" s="62"/>
      <c r="O1500" s="62"/>
      <c r="P1500" s="62"/>
      <c r="Q1500" s="62"/>
      <c r="R1500" s="62"/>
      <c r="S1500" s="62"/>
      <c r="T1500" s="62"/>
      <c r="U1500" s="209"/>
      <c r="V1500" s="209"/>
      <c r="W1500" s="209"/>
      <c r="X1500" s="209"/>
      <c r="Y1500" s="209"/>
      <c r="Z1500" s="209"/>
      <c r="AA1500" s="209"/>
      <c r="AB1500" s="86"/>
      <c r="AC1500" s="86"/>
      <c r="AD1500" s="86"/>
      <c r="AE1500" s="86"/>
      <c r="AF1500" s="86"/>
      <c r="AG1500" s="62"/>
      <c r="AH1500" s="89"/>
      <c r="AI1500" s="89"/>
      <c r="AJ1500" s="89"/>
      <c r="AK1500" s="62"/>
      <c r="AL1500" s="86"/>
      <c r="AM1500" s="91"/>
      <c r="AN1500" s="89"/>
      <c r="AO1500" s="89"/>
      <c r="AP1500" s="89"/>
      <c r="AQ1500" s="89"/>
      <c r="AR1500" s="91"/>
      <c r="AS1500" s="91"/>
      <c r="AT1500" s="94"/>
      <c r="AU1500" s="91"/>
      <c r="AV1500" s="91"/>
      <c r="AW1500" s="59"/>
      <c r="AY1500" s="62"/>
      <c r="AZ1500" s="89"/>
      <c r="BA1500" s="43"/>
      <c r="BB1500" s="60"/>
      <c r="BC1500" s="62"/>
      <c r="BD1500" s="62"/>
      <c r="BE1500" s="61"/>
      <c r="BF1500" s="61"/>
      <c r="BG1500" s="46"/>
      <c r="BH1500" s="46"/>
      <c r="BI1500" s="46"/>
      <c r="BJ1500" s="46"/>
      <c r="BK1500" s="46"/>
      <c r="BL1500" s="46"/>
      <c r="CF1500" s="60"/>
      <c r="CI1500" s="91"/>
      <c r="CJ1500" s="47"/>
      <c r="CK1500" s="34"/>
      <c r="CL1500" s="63"/>
      <c r="DV1500" s="64"/>
    </row>
    <row r="1501" spans="2:126" s="135" customFormat="1">
      <c r="B1501" s="75"/>
      <c r="C1501" s="75"/>
      <c r="D1501" s="75"/>
      <c r="E1501" s="75"/>
      <c r="F1501" s="75"/>
      <c r="G1501" s="75"/>
      <c r="J1501" s="200"/>
      <c r="K1501" s="200"/>
      <c r="L1501" s="62"/>
      <c r="M1501" s="62"/>
      <c r="N1501" s="62"/>
      <c r="O1501" s="62"/>
      <c r="P1501" s="62"/>
      <c r="Q1501" s="62"/>
      <c r="R1501" s="62"/>
      <c r="S1501" s="62"/>
      <c r="T1501" s="62"/>
      <c r="U1501" s="209"/>
      <c r="V1501" s="209"/>
      <c r="W1501" s="209"/>
      <c r="X1501" s="209"/>
      <c r="Y1501" s="209"/>
      <c r="Z1501" s="209"/>
      <c r="AA1501" s="209"/>
      <c r="AB1501" s="86"/>
      <c r="AC1501" s="86"/>
      <c r="AD1501" s="86"/>
      <c r="AE1501" s="86"/>
      <c r="AF1501" s="86"/>
      <c r="AG1501" s="62"/>
      <c r="AH1501" s="89"/>
      <c r="AI1501" s="89"/>
      <c r="AJ1501" s="89"/>
      <c r="AK1501" s="62"/>
      <c r="AL1501" s="86"/>
      <c r="AM1501" s="91"/>
      <c r="AN1501" s="89"/>
      <c r="AO1501" s="89"/>
      <c r="AP1501" s="89"/>
      <c r="AQ1501" s="89"/>
      <c r="AR1501" s="91"/>
      <c r="AS1501" s="91"/>
      <c r="AT1501" s="94"/>
      <c r="AU1501" s="91"/>
      <c r="AV1501" s="91"/>
      <c r="AW1501" s="59"/>
      <c r="AY1501" s="62"/>
      <c r="AZ1501" s="89"/>
      <c r="BA1501" s="43"/>
      <c r="BB1501" s="60"/>
      <c r="BC1501" s="62"/>
      <c r="BD1501" s="62"/>
      <c r="BE1501" s="61"/>
      <c r="BF1501" s="61"/>
      <c r="BG1501" s="46"/>
      <c r="BH1501" s="46"/>
      <c r="BI1501" s="46"/>
      <c r="BJ1501" s="46"/>
      <c r="BK1501" s="46"/>
      <c r="BL1501" s="46"/>
      <c r="CF1501" s="60"/>
      <c r="CI1501" s="91"/>
      <c r="CJ1501" s="47"/>
      <c r="CK1501" s="34"/>
      <c r="CL1501" s="63"/>
      <c r="DV1501" s="64"/>
    </row>
    <row r="1502" spans="2:126" s="135" customFormat="1">
      <c r="B1502" s="75"/>
      <c r="C1502" s="75"/>
      <c r="D1502" s="75"/>
      <c r="E1502" s="75"/>
      <c r="F1502" s="75"/>
      <c r="G1502" s="75"/>
      <c r="J1502" s="200"/>
      <c r="K1502" s="200"/>
      <c r="L1502" s="62"/>
      <c r="M1502" s="62"/>
      <c r="N1502" s="62"/>
      <c r="O1502" s="62"/>
      <c r="P1502" s="62"/>
      <c r="Q1502" s="62"/>
      <c r="R1502" s="62"/>
      <c r="S1502" s="62"/>
      <c r="T1502" s="62"/>
      <c r="U1502" s="209"/>
      <c r="V1502" s="209"/>
      <c r="W1502" s="209"/>
      <c r="X1502" s="209"/>
      <c r="Y1502" s="209"/>
      <c r="Z1502" s="209"/>
      <c r="AA1502" s="209"/>
      <c r="AB1502" s="86"/>
      <c r="AC1502" s="86"/>
      <c r="AD1502" s="86"/>
      <c r="AE1502" s="86"/>
      <c r="AF1502" s="86"/>
      <c r="AG1502" s="62"/>
      <c r="AH1502" s="89"/>
      <c r="AI1502" s="89"/>
      <c r="AJ1502" s="89"/>
      <c r="AK1502" s="62"/>
      <c r="AL1502" s="86"/>
      <c r="AM1502" s="91"/>
      <c r="AN1502" s="89"/>
      <c r="AO1502" s="89"/>
      <c r="AP1502" s="89"/>
      <c r="AQ1502" s="89"/>
      <c r="AR1502" s="91"/>
      <c r="AS1502" s="91"/>
      <c r="AT1502" s="94"/>
      <c r="AU1502" s="91"/>
      <c r="AV1502" s="91"/>
      <c r="AW1502" s="59"/>
      <c r="AY1502" s="62"/>
      <c r="AZ1502" s="89"/>
      <c r="BA1502" s="43"/>
      <c r="BB1502" s="60"/>
      <c r="BC1502" s="62"/>
      <c r="BD1502" s="62"/>
      <c r="BE1502" s="61"/>
      <c r="BF1502" s="61"/>
      <c r="BG1502" s="46"/>
      <c r="BH1502" s="46"/>
      <c r="BI1502" s="46"/>
      <c r="BJ1502" s="46"/>
      <c r="BK1502" s="46"/>
      <c r="BL1502" s="46"/>
      <c r="CF1502" s="60"/>
      <c r="CI1502" s="91"/>
      <c r="CJ1502" s="47"/>
      <c r="CK1502" s="34"/>
      <c r="CL1502" s="63"/>
      <c r="DV1502" s="64"/>
    </row>
    <row r="1503" spans="2:126" s="135" customFormat="1">
      <c r="B1503" s="75"/>
      <c r="C1503" s="75"/>
      <c r="D1503" s="75"/>
      <c r="E1503" s="75"/>
      <c r="F1503" s="75"/>
      <c r="G1503" s="75"/>
      <c r="J1503" s="200"/>
      <c r="K1503" s="200"/>
      <c r="L1503" s="62"/>
      <c r="M1503" s="62"/>
      <c r="N1503" s="62"/>
      <c r="O1503" s="62"/>
      <c r="P1503" s="62"/>
      <c r="Q1503" s="62"/>
      <c r="R1503" s="62"/>
      <c r="S1503" s="62"/>
      <c r="T1503" s="62"/>
      <c r="U1503" s="209"/>
      <c r="V1503" s="209"/>
      <c r="W1503" s="209"/>
      <c r="X1503" s="209"/>
      <c r="Y1503" s="209"/>
      <c r="Z1503" s="209"/>
      <c r="AA1503" s="209"/>
      <c r="AB1503" s="86"/>
      <c r="AC1503" s="86"/>
      <c r="AD1503" s="86"/>
      <c r="AE1503" s="86"/>
      <c r="AF1503" s="86"/>
      <c r="AG1503" s="62"/>
      <c r="AH1503" s="89"/>
      <c r="AI1503" s="89"/>
      <c r="AJ1503" s="89"/>
      <c r="AK1503" s="62"/>
      <c r="AL1503" s="86"/>
      <c r="AM1503" s="91"/>
      <c r="AN1503" s="89"/>
      <c r="AO1503" s="89"/>
      <c r="AP1503" s="89"/>
      <c r="AQ1503" s="89"/>
      <c r="AR1503" s="91"/>
      <c r="AS1503" s="91"/>
      <c r="AT1503" s="94"/>
      <c r="AU1503" s="91"/>
      <c r="AV1503" s="91"/>
      <c r="AW1503" s="59"/>
      <c r="AY1503" s="62"/>
      <c r="AZ1503" s="89"/>
      <c r="BA1503" s="43"/>
      <c r="BB1503" s="60"/>
      <c r="BC1503" s="62"/>
      <c r="BD1503" s="62"/>
      <c r="BE1503" s="61"/>
      <c r="BF1503" s="61"/>
      <c r="BG1503" s="46"/>
      <c r="BH1503" s="46"/>
      <c r="BI1503" s="46"/>
      <c r="BJ1503" s="46"/>
      <c r="BK1503" s="46"/>
      <c r="BL1503" s="46"/>
      <c r="CF1503" s="60"/>
      <c r="CI1503" s="91"/>
      <c r="CJ1503" s="47"/>
      <c r="CK1503" s="34"/>
      <c r="CL1503" s="63"/>
      <c r="DV1503" s="64"/>
    </row>
    <row r="1504" spans="2:126" s="135" customFormat="1">
      <c r="B1504" s="75"/>
      <c r="C1504" s="75"/>
      <c r="D1504" s="75"/>
      <c r="E1504" s="75"/>
      <c r="F1504" s="75"/>
      <c r="G1504" s="75"/>
      <c r="J1504" s="200"/>
      <c r="K1504" s="200"/>
      <c r="L1504" s="62"/>
      <c r="M1504" s="62"/>
      <c r="N1504" s="62"/>
      <c r="O1504" s="62"/>
      <c r="P1504" s="62"/>
      <c r="Q1504" s="62"/>
      <c r="R1504" s="62"/>
      <c r="S1504" s="62"/>
      <c r="T1504" s="62"/>
      <c r="U1504" s="209"/>
      <c r="V1504" s="209"/>
      <c r="W1504" s="209"/>
      <c r="X1504" s="209"/>
      <c r="Y1504" s="209"/>
      <c r="Z1504" s="209"/>
      <c r="AA1504" s="209"/>
      <c r="AB1504" s="86"/>
      <c r="AC1504" s="86"/>
      <c r="AD1504" s="86"/>
      <c r="AE1504" s="86"/>
      <c r="AF1504" s="86"/>
      <c r="AG1504" s="62"/>
      <c r="AH1504" s="89"/>
      <c r="AI1504" s="89"/>
      <c r="AJ1504" s="89"/>
      <c r="AK1504" s="62"/>
      <c r="AL1504" s="86"/>
      <c r="AM1504" s="91"/>
      <c r="AN1504" s="89"/>
      <c r="AO1504" s="89"/>
      <c r="AP1504" s="89"/>
      <c r="AQ1504" s="89"/>
      <c r="AR1504" s="91"/>
      <c r="AS1504" s="91"/>
      <c r="AT1504" s="94"/>
      <c r="AU1504" s="91"/>
      <c r="AV1504" s="91"/>
      <c r="AW1504" s="59"/>
      <c r="AY1504" s="62"/>
      <c r="AZ1504" s="89"/>
      <c r="BA1504" s="43"/>
      <c r="BB1504" s="60"/>
      <c r="BC1504" s="62"/>
      <c r="BD1504" s="62"/>
      <c r="BE1504" s="61"/>
      <c r="BF1504" s="61"/>
      <c r="BG1504" s="46"/>
      <c r="BH1504" s="46"/>
      <c r="BI1504" s="46"/>
      <c r="BJ1504" s="46"/>
      <c r="BK1504" s="46"/>
      <c r="BL1504" s="46"/>
      <c r="CF1504" s="60"/>
      <c r="CI1504" s="91"/>
      <c r="CJ1504" s="47"/>
      <c r="CK1504" s="34"/>
      <c r="CL1504" s="63"/>
      <c r="DV1504" s="64"/>
    </row>
    <row r="1505" spans="2:126" s="135" customFormat="1">
      <c r="B1505" s="75"/>
      <c r="C1505" s="75"/>
      <c r="D1505" s="75"/>
      <c r="E1505" s="75"/>
      <c r="F1505" s="75"/>
      <c r="G1505" s="75"/>
      <c r="J1505" s="200"/>
      <c r="K1505" s="200"/>
      <c r="L1505" s="62"/>
      <c r="M1505" s="62"/>
      <c r="N1505" s="62"/>
      <c r="O1505" s="62"/>
      <c r="P1505" s="62"/>
      <c r="Q1505" s="62"/>
      <c r="R1505" s="62"/>
      <c r="S1505" s="62"/>
      <c r="T1505" s="62"/>
      <c r="U1505" s="209"/>
      <c r="V1505" s="209"/>
      <c r="W1505" s="209"/>
      <c r="X1505" s="209"/>
      <c r="Y1505" s="209"/>
      <c r="Z1505" s="209"/>
      <c r="AA1505" s="209"/>
      <c r="AB1505" s="86"/>
      <c r="AC1505" s="86"/>
      <c r="AD1505" s="86"/>
      <c r="AE1505" s="86"/>
      <c r="AF1505" s="86"/>
      <c r="AG1505" s="62"/>
      <c r="AH1505" s="89"/>
      <c r="AI1505" s="89"/>
      <c r="AJ1505" s="89"/>
      <c r="AK1505" s="62"/>
      <c r="AL1505" s="86"/>
      <c r="AM1505" s="91"/>
      <c r="AN1505" s="89"/>
      <c r="AO1505" s="89"/>
      <c r="AP1505" s="89"/>
      <c r="AQ1505" s="89"/>
      <c r="AR1505" s="91"/>
      <c r="AS1505" s="91"/>
      <c r="AT1505" s="94"/>
      <c r="AU1505" s="91"/>
      <c r="AV1505" s="91"/>
      <c r="AW1505" s="59"/>
      <c r="AY1505" s="62"/>
      <c r="AZ1505" s="89"/>
      <c r="BA1505" s="43"/>
      <c r="BB1505" s="60"/>
      <c r="BC1505" s="62"/>
      <c r="BD1505" s="62"/>
      <c r="BE1505" s="61"/>
      <c r="BF1505" s="61"/>
      <c r="BG1505" s="46"/>
      <c r="BH1505" s="46"/>
      <c r="BI1505" s="46"/>
      <c r="BJ1505" s="46"/>
      <c r="BK1505" s="46"/>
      <c r="BL1505" s="46"/>
      <c r="CF1505" s="60"/>
      <c r="CI1505" s="91"/>
      <c r="CJ1505" s="47"/>
      <c r="CK1505" s="34"/>
      <c r="CL1505" s="63"/>
      <c r="DV1505" s="64"/>
    </row>
    <row r="1506" spans="2:126" s="135" customFormat="1">
      <c r="B1506" s="75"/>
      <c r="C1506" s="75"/>
      <c r="D1506" s="75"/>
      <c r="E1506" s="75"/>
      <c r="F1506" s="75"/>
      <c r="G1506" s="75"/>
      <c r="J1506" s="200"/>
      <c r="K1506" s="200"/>
      <c r="L1506" s="62"/>
      <c r="M1506" s="62"/>
      <c r="N1506" s="62"/>
      <c r="O1506" s="62"/>
      <c r="P1506" s="62"/>
      <c r="Q1506" s="62"/>
      <c r="R1506" s="62"/>
      <c r="S1506" s="62"/>
      <c r="T1506" s="62"/>
      <c r="U1506" s="209"/>
      <c r="V1506" s="209"/>
      <c r="W1506" s="209"/>
      <c r="X1506" s="209"/>
      <c r="Y1506" s="209"/>
      <c r="Z1506" s="209"/>
      <c r="AA1506" s="209"/>
      <c r="AB1506" s="86"/>
      <c r="AC1506" s="86"/>
      <c r="AD1506" s="86"/>
      <c r="AE1506" s="86"/>
      <c r="AF1506" s="86"/>
      <c r="AG1506" s="62"/>
      <c r="AH1506" s="89"/>
      <c r="AI1506" s="89"/>
      <c r="AJ1506" s="89"/>
      <c r="AK1506" s="62"/>
      <c r="AL1506" s="86"/>
      <c r="AM1506" s="91"/>
      <c r="AN1506" s="89"/>
      <c r="AO1506" s="89"/>
      <c r="AP1506" s="89"/>
      <c r="AQ1506" s="89"/>
      <c r="AR1506" s="91"/>
      <c r="AS1506" s="91"/>
      <c r="AT1506" s="94"/>
      <c r="AU1506" s="91"/>
      <c r="AV1506" s="91"/>
      <c r="AW1506" s="59"/>
      <c r="AY1506" s="62"/>
      <c r="AZ1506" s="89"/>
      <c r="BA1506" s="43"/>
      <c r="BB1506" s="60"/>
      <c r="BC1506" s="62"/>
      <c r="BD1506" s="62"/>
      <c r="BE1506" s="61"/>
      <c r="BF1506" s="61"/>
      <c r="BG1506" s="46"/>
      <c r="BH1506" s="46"/>
      <c r="BI1506" s="46"/>
      <c r="BJ1506" s="46"/>
      <c r="BK1506" s="46"/>
      <c r="BL1506" s="46"/>
      <c r="CF1506" s="60"/>
      <c r="CI1506" s="91"/>
      <c r="CJ1506" s="47"/>
      <c r="CK1506" s="34"/>
      <c r="CL1506" s="63"/>
      <c r="DV1506" s="64"/>
    </row>
    <row r="1507" spans="2:126" s="135" customFormat="1">
      <c r="B1507" s="75"/>
      <c r="C1507" s="75"/>
      <c r="D1507" s="75"/>
      <c r="E1507" s="75"/>
      <c r="F1507" s="75"/>
      <c r="G1507" s="75"/>
      <c r="J1507" s="200"/>
      <c r="K1507" s="200"/>
      <c r="L1507" s="62"/>
      <c r="M1507" s="62"/>
      <c r="N1507" s="62"/>
      <c r="O1507" s="62"/>
      <c r="P1507" s="62"/>
      <c r="Q1507" s="62"/>
      <c r="R1507" s="62"/>
      <c r="S1507" s="62"/>
      <c r="T1507" s="62"/>
      <c r="U1507" s="209"/>
      <c r="V1507" s="209"/>
      <c r="W1507" s="209"/>
      <c r="X1507" s="209"/>
      <c r="Y1507" s="209"/>
      <c r="Z1507" s="209"/>
      <c r="AA1507" s="209"/>
      <c r="AB1507" s="86"/>
      <c r="AC1507" s="86"/>
      <c r="AD1507" s="86"/>
      <c r="AE1507" s="86"/>
      <c r="AF1507" s="86"/>
      <c r="AG1507" s="62"/>
      <c r="AH1507" s="89"/>
      <c r="AI1507" s="89"/>
      <c r="AJ1507" s="89"/>
      <c r="AK1507" s="62"/>
      <c r="AL1507" s="86"/>
      <c r="AM1507" s="91"/>
      <c r="AN1507" s="89"/>
      <c r="AO1507" s="89"/>
      <c r="AP1507" s="89"/>
      <c r="AQ1507" s="89"/>
      <c r="AR1507" s="91"/>
      <c r="AS1507" s="91"/>
      <c r="AT1507" s="94"/>
      <c r="AU1507" s="91"/>
      <c r="AV1507" s="91"/>
      <c r="AW1507" s="59"/>
      <c r="AY1507" s="62"/>
      <c r="AZ1507" s="89"/>
      <c r="BA1507" s="43"/>
      <c r="BB1507" s="60"/>
      <c r="BC1507" s="62"/>
      <c r="BD1507" s="62"/>
      <c r="BE1507" s="61"/>
      <c r="BF1507" s="61"/>
      <c r="BG1507" s="46"/>
      <c r="BH1507" s="46"/>
      <c r="BI1507" s="46"/>
      <c r="BJ1507" s="46"/>
      <c r="BK1507" s="46"/>
      <c r="BL1507" s="46"/>
      <c r="CF1507" s="60"/>
      <c r="CI1507" s="91"/>
      <c r="CJ1507" s="47"/>
      <c r="CK1507" s="34"/>
      <c r="CL1507" s="63"/>
      <c r="DV1507" s="64"/>
    </row>
    <row r="1508" spans="2:126" s="135" customFormat="1">
      <c r="B1508" s="75"/>
      <c r="C1508" s="75"/>
      <c r="D1508" s="75"/>
      <c r="E1508" s="75"/>
      <c r="F1508" s="75"/>
      <c r="G1508" s="75"/>
      <c r="J1508" s="200"/>
      <c r="K1508" s="200"/>
      <c r="L1508" s="62"/>
      <c r="M1508" s="62"/>
      <c r="N1508" s="62"/>
      <c r="O1508" s="62"/>
      <c r="P1508" s="62"/>
      <c r="Q1508" s="62"/>
      <c r="R1508" s="62"/>
      <c r="S1508" s="62"/>
      <c r="T1508" s="62"/>
      <c r="U1508" s="209"/>
      <c r="V1508" s="209"/>
      <c r="W1508" s="209"/>
      <c r="X1508" s="209"/>
      <c r="Y1508" s="209"/>
      <c r="Z1508" s="209"/>
      <c r="AA1508" s="209"/>
      <c r="AB1508" s="86"/>
      <c r="AC1508" s="86"/>
      <c r="AD1508" s="86"/>
      <c r="AE1508" s="86"/>
      <c r="AF1508" s="86"/>
      <c r="AG1508" s="62"/>
      <c r="AH1508" s="89"/>
      <c r="AI1508" s="89"/>
      <c r="AJ1508" s="89"/>
      <c r="AK1508" s="62"/>
      <c r="AL1508" s="86"/>
      <c r="AM1508" s="91"/>
      <c r="AN1508" s="89"/>
      <c r="AO1508" s="89"/>
      <c r="AP1508" s="89"/>
      <c r="AQ1508" s="89"/>
      <c r="AR1508" s="91"/>
      <c r="AS1508" s="91"/>
      <c r="AT1508" s="94"/>
      <c r="AU1508" s="91"/>
      <c r="AV1508" s="91"/>
      <c r="AW1508" s="59"/>
      <c r="AY1508" s="62"/>
      <c r="AZ1508" s="89"/>
      <c r="BA1508" s="43"/>
      <c r="BB1508" s="60"/>
      <c r="BC1508" s="62"/>
      <c r="BD1508" s="62"/>
      <c r="BE1508" s="61"/>
      <c r="BF1508" s="61"/>
      <c r="BG1508" s="46"/>
      <c r="BH1508" s="46"/>
      <c r="BI1508" s="46"/>
      <c r="BJ1508" s="46"/>
      <c r="BK1508" s="46"/>
      <c r="BL1508" s="46"/>
      <c r="CF1508" s="60"/>
      <c r="CI1508" s="91"/>
      <c r="CJ1508" s="47"/>
      <c r="CK1508" s="34"/>
      <c r="CL1508" s="63"/>
      <c r="DV1508" s="64"/>
    </row>
    <row r="1509" spans="2:126" s="135" customFormat="1">
      <c r="B1509" s="75"/>
      <c r="C1509" s="75"/>
      <c r="D1509" s="75"/>
      <c r="E1509" s="75"/>
      <c r="F1509" s="75"/>
      <c r="G1509" s="75"/>
      <c r="J1509" s="200"/>
      <c r="K1509" s="200"/>
      <c r="L1509" s="62"/>
      <c r="M1509" s="62"/>
      <c r="N1509" s="62"/>
      <c r="O1509" s="62"/>
      <c r="P1509" s="62"/>
      <c r="Q1509" s="62"/>
      <c r="R1509" s="62"/>
      <c r="S1509" s="62"/>
      <c r="T1509" s="62"/>
      <c r="U1509" s="209"/>
      <c r="V1509" s="209"/>
      <c r="W1509" s="209"/>
      <c r="X1509" s="209"/>
      <c r="Y1509" s="209"/>
      <c r="Z1509" s="209"/>
      <c r="AA1509" s="209"/>
      <c r="AB1509" s="86"/>
      <c r="AC1509" s="86"/>
      <c r="AD1509" s="86"/>
      <c r="AE1509" s="86"/>
      <c r="AF1509" s="86"/>
      <c r="AG1509" s="62"/>
      <c r="AH1509" s="89"/>
      <c r="AI1509" s="89"/>
      <c r="AJ1509" s="89"/>
      <c r="AK1509" s="62"/>
      <c r="AL1509" s="86"/>
      <c r="AM1509" s="91"/>
      <c r="AN1509" s="89"/>
      <c r="AO1509" s="89"/>
      <c r="AP1509" s="89"/>
      <c r="AQ1509" s="89"/>
      <c r="AR1509" s="91"/>
      <c r="AS1509" s="91"/>
      <c r="AT1509" s="94"/>
      <c r="AU1509" s="91"/>
      <c r="AV1509" s="91"/>
      <c r="AW1509" s="59"/>
      <c r="AY1509" s="62"/>
      <c r="AZ1509" s="89"/>
      <c r="BA1509" s="43"/>
      <c r="BB1509" s="60"/>
      <c r="BC1509" s="62"/>
      <c r="BD1509" s="62"/>
      <c r="BE1509" s="61"/>
      <c r="BF1509" s="61"/>
      <c r="BG1509" s="46"/>
      <c r="BH1509" s="46"/>
      <c r="BI1509" s="46"/>
      <c r="BJ1509" s="46"/>
      <c r="BK1509" s="46"/>
      <c r="BL1509" s="46"/>
      <c r="CF1509" s="60"/>
      <c r="CI1509" s="91"/>
      <c r="CJ1509" s="47"/>
      <c r="CK1509" s="34"/>
      <c r="CL1509" s="63"/>
      <c r="DV1509" s="64"/>
    </row>
    <row r="1510" spans="2:126" s="135" customFormat="1">
      <c r="B1510" s="75"/>
      <c r="C1510" s="75"/>
      <c r="D1510" s="75"/>
      <c r="E1510" s="75"/>
      <c r="F1510" s="75"/>
      <c r="G1510" s="75"/>
      <c r="J1510" s="200"/>
      <c r="K1510" s="200"/>
      <c r="L1510" s="62"/>
      <c r="M1510" s="62"/>
      <c r="N1510" s="62"/>
      <c r="O1510" s="62"/>
      <c r="P1510" s="62"/>
      <c r="Q1510" s="62"/>
      <c r="R1510" s="62"/>
      <c r="S1510" s="62"/>
      <c r="T1510" s="62"/>
      <c r="U1510" s="209"/>
      <c r="V1510" s="209"/>
      <c r="W1510" s="209"/>
      <c r="X1510" s="209"/>
      <c r="Y1510" s="209"/>
      <c r="Z1510" s="209"/>
      <c r="AA1510" s="209"/>
      <c r="AB1510" s="86"/>
      <c r="AC1510" s="86"/>
      <c r="AD1510" s="86"/>
      <c r="AE1510" s="86"/>
      <c r="AF1510" s="86"/>
      <c r="AG1510" s="62"/>
      <c r="AH1510" s="89"/>
      <c r="AI1510" s="89"/>
      <c r="AJ1510" s="89"/>
      <c r="AK1510" s="62"/>
      <c r="AL1510" s="86"/>
      <c r="AM1510" s="91"/>
      <c r="AN1510" s="89"/>
      <c r="AO1510" s="89"/>
      <c r="AP1510" s="89"/>
      <c r="AQ1510" s="89"/>
      <c r="AR1510" s="91"/>
      <c r="AS1510" s="91"/>
      <c r="AT1510" s="94"/>
      <c r="AU1510" s="91"/>
      <c r="AV1510" s="91"/>
      <c r="AW1510" s="59"/>
      <c r="AY1510" s="62"/>
      <c r="AZ1510" s="89"/>
      <c r="BA1510" s="43"/>
      <c r="BB1510" s="60"/>
      <c r="BC1510" s="62"/>
      <c r="BD1510" s="62"/>
      <c r="BE1510" s="61"/>
      <c r="BF1510" s="61"/>
      <c r="BG1510" s="46"/>
      <c r="BH1510" s="46"/>
      <c r="BI1510" s="46"/>
      <c r="BJ1510" s="46"/>
      <c r="BK1510" s="46"/>
      <c r="BL1510" s="46"/>
      <c r="CF1510" s="60"/>
      <c r="CI1510" s="91"/>
      <c r="CJ1510" s="47"/>
      <c r="CK1510" s="34"/>
      <c r="CL1510" s="63"/>
      <c r="DV1510" s="64"/>
    </row>
    <row r="1511" spans="2:126" s="135" customFormat="1">
      <c r="B1511" s="75"/>
      <c r="C1511" s="75"/>
      <c r="D1511" s="75"/>
      <c r="E1511" s="75"/>
      <c r="F1511" s="75"/>
      <c r="G1511" s="75"/>
      <c r="J1511" s="200"/>
      <c r="K1511" s="200"/>
      <c r="L1511" s="62"/>
      <c r="M1511" s="62"/>
      <c r="N1511" s="62"/>
      <c r="O1511" s="62"/>
      <c r="P1511" s="62"/>
      <c r="Q1511" s="62"/>
      <c r="R1511" s="62"/>
      <c r="S1511" s="62"/>
      <c r="T1511" s="62"/>
      <c r="U1511" s="209"/>
      <c r="V1511" s="209"/>
      <c r="W1511" s="209"/>
      <c r="X1511" s="209"/>
      <c r="Y1511" s="209"/>
      <c r="Z1511" s="209"/>
      <c r="AA1511" s="209"/>
      <c r="AB1511" s="86"/>
      <c r="AC1511" s="86"/>
      <c r="AD1511" s="86"/>
      <c r="AE1511" s="86"/>
      <c r="AF1511" s="86"/>
      <c r="AG1511" s="62"/>
      <c r="AH1511" s="89"/>
      <c r="AI1511" s="89"/>
      <c r="AJ1511" s="89"/>
      <c r="AK1511" s="62"/>
      <c r="AL1511" s="86"/>
      <c r="AM1511" s="91"/>
      <c r="AN1511" s="89"/>
      <c r="AO1511" s="89"/>
      <c r="AP1511" s="89"/>
      <c r="AQ1511" s="89"/>
      <c r="AR1511" s="91"/>
      <c r="AS1511" s="91"/>
      <c r="AT1511" s="94"/>
      <c r="AU1511" s="91"/>
      <c r="AV1511" s="91"/>
      <c r="AW1511" s="59"/>
      <c r="AY1511" s="62"/>
      <c r="AZ1511" s="89"/>
      <c r="BA1511" s="43"/>
      <c r="BB1511" s="60"/>
      <c r="BC1511" s="62"/>
      <c r="BD1511" s="62"/>
      <c r="BE1511" s="61"/>
      <c r="BF1511" s="61"/>
      <c r="BG1511" s="46"/>
      <c r="BH1511" s="46"/>
      <c r="BI1511" s="46"/>
      <c r="BJ1511" s="46"/>
      <c r="BK1511" s="46"/>
      <c r="BL1511" s="46"/>
      <c r="CF1511" s="60"/>
      <c r="CI1511" s="91"/>
      <c r="CJ1511" s="47"/>
      <c r="CK1511" s="34"/>
      <c r="CL1511" s="63"/>
      <c r="DV1511" s="64"/>
    </row>
    <row r="1512" spans="2:126" s="135" customFormat="1">
      <c r="B1512" s="75"/>
      <c r="C1512" s="75"/>
      <c r="D1512" s="75"/>
      <c r="E1512" s="75"/>
      <c r="F1512" s="75"/>
      <c r="G1512" s="75"/>
      <c r="J1512" s="200"/>
      <c r="K1512" s="200"/>
      <c r="L1512" s="62"/>
      <c r="M1512" s="62"/>
      <c r="N1512" s="62"/>
      <c r="O1512" s="62"/>
      <c r="P1512" s="62"/>
      <c r="Q1512" s="62"/>
      <c r="R1512" s="62"/>
      <c r="S1512" s="62"/>
      <c r="T1512" s="62"/>
      <c r="U1512" s="209"/>
      <c r="V1512" s="209"/>
      <c r="W1512" s="209"/>
      <c r="X1512" s="209"/>
      <c r="Y1512" s="209"/>
      <c r="Z1512" s="209"/>
      <c r="AA1512" s="209"/>
      <c r="AB1512" s="86"/>
      <c r="AC1512" s="86"/>
      <c r="AD1512" s="86"/>
      <c r="AE1512" s="86"/>
      <c r="AF1512" s="86"/>
      <c r="AG1512" s="62"/>
      <c r="AH1512" s="89"/>
      <c r="AI1512" s="89"/>
      <c r="AJ1512" s="89"/>
      <c r="AK1512" s="62"/>
      <c r="AL1512" s="86"/>
      <c r="AM1512" s="91"/>
      <c r="AN1512" s="89"/>
      <c r="AO1512" s="89"/>
      <c r="AP1512" s="89"/>
      <c r="AQ1512" s="89"/>
      <c r="AR1512" s="91"/>
      <c r="AS1512" s="91"/>
      <c r="AT1512" s="94"/>
      <c r="AU1512" s="91"/>
      <c r="AV1512" s="91"/>
      <c r="AW1512" s="59"/>
      <c r="AY1512" s="62"/>
      <c r="AZ1512" s="89"/>
      <c r="BA1512" s="43"/>
      <c r="BB1512" s="60"/>
      <c r="BC1512" s="62"/>
      <c r="BD1512" s="62"/>
      <c r="BE1512" s="61"/>
      <c r="BF1512" s="61"/>
      <c r="BG1512" s="46"/>
      <c r="BH1512" s="46"/>
      <c r="BI1512" s="46"/>
      <c r="BJ1512" s="46"/>
      <c r="BK1512" s="46"/>
      <c r="BL1512" s="46"/>
      <c r="CF1512" s="60"/>
      <c r="CI1512" s="91"/>
      <c r="CJ1512" s="47"/>
      <c r="CK1512" s="34"/>
      <c r="CL1512" s="63"/>
      <c r="DV1512" s="64"/>
    </row>
    <row r="1513" spans="2:126" s="135" customFormat="1">
      <c r="B1513" s="75"/>
      <c r="C1513" s="75"/>
      <c r="D1513" s="75"/>
      <c r="E1513" s="75"/>
      <c r="F1513" s="75"/>
      <c r="G1513" s="75"/>
      <c r="J1513" s="200"/>
      <c r="K1513" s="200"/>
      <c r="L1513" s="62"/>
      <c r="M1513" s="62"/>
      <c r="N1513" s="62"/>
      <c r="O1513" s="62"/>
      <c r="P1513" s="62"/>
      <c r="Q1513" s="62"/>
      <c r="R1513" s="62"/>
      <c r="S1513" s="62"/>
      <c r="T1513" s="62"/>
      <c r="U1513" s="209"/>
      <c r="V1513" s="209"/>
      <c r="W1513" s="209"/>
      <c r="X1513" s="209"/>
      <c r="Y1513" s="209"/>
      <c r="Z1513" s="209"/>
      <c r="AA1513" s="209"/>
      <c r="AB1513" s="86"/>
      <c r="AC1513" s="86"/>
      <c r="AD1513" s="86"/>
      <c r="AE1513" s="86"/>
      <c r="AF1513" s="86"/>
      <c r="AG1513" s="62"/>
      <c r="AH1513" s="89"/>
      <c r="AI1513" s="89"/>
      <c r="AJ1513" s="89"/>
      <c r="AK1513" s="62"/>
      <c r="AL1513" s="86"/>
      <c r="AM1513" s="91"/>
      <c r="AN1513" s="89"/>
      <c r="AO1513" s="89"/>
      <c r="AP1513" s="89"/>
      <c r="AQ1513" s="89"/>
      <c r="AR1513" s="91"/>
      <c r="AS1513" s="91"/>
      <c r="AT1513" s="94"/>
      <c r="AU1513" s="91"/>
      <c r="AV1513" s="91"/>
      <c r="AW1513" s="59"/>
      <c r="AY1513" s="62"/>
      <c r="AZ1513" s="89"/>
      <c r="BA1513" s="43"/>
      <c r="BB1513" s="60"/>
      <c r="BC1513" s="62"/>
      <c r="BD1513" s="62"/>
      <c r="BE1513" s="61"/>
      <c r="BF1513" s="61"/>
      <c r="BG1513" s="46"/>
      <c r="BH1513" s="46"/>
      <c r="BI1513" s="46"/>
      <c r="BJ1513" s="46"/>
      <c r="BK1513" s="46"/>
      <c r="BL1513" s="46"/>
      <c r="CF1513" s="60"/>
      <c r="CI1513" s="91"/>
      <c r="CJ1513" s="47"/>
      <c r="CK1513" s="34"/>
      <c r="CL1513" s="63"/>
      <c r="DV1513" s="64"/>
    </row>
    <row r="1514" spans="2:126" s="135" customFormat="1">
      <c r="B1514" s="75"/>
      <c r="C1514" s="75"/>
      <c r="D1514" s="75"/>
      <c r="E1514" s="75"/>
      <c r="F1514" s="75"/>
      <c r="G1514" s="75"/>
      <c r="J1514" s="200"/>
      <c r="K1514" s="200"/>
      <c r="L1514" s="62"/>
      <c r="M1514" s="62"/>
      <c r="N1514" s="62"/>
      <c r="O1514" s="62"/>
      <c r="P1514" s="62"/>
      <c r="Q1514" s="62"/>
      <c r="R1514" s="62"/>
      <c r="S1514" s="62"/>
      <c r="T1514" s="62"/>
      <c r="U1514" s="209"/>
      <c r="V1514" s="209"/>
      <c r="W1514" s="209"/>
      <c r="X1514" s="209"/>
      <c r="Y1514" s="209"/>
      <c r="Z1514" s="209"/>
      <c r="AA1514" s="209"/>
      <c r="AB1514" s="86"/>
      <c r="AC1514" s="86"/>
      <c r="AD1514" s="86"/>
      <c r="AE1514" s="86"/>
      <c r="AF1514" s="86"/>
      <c r="AG1514" s="62"/>
      <c r="AH1514" s="89"/>
      <c r="AI1514" s="89"/>
      <c r="AJ1514" s="89"/>
      <c r="AK1514" s="62"/>
      <c r="AL1514" s="86"/>
      <c r="AM1514" s="91"/>
      <c r="AN1514" s="89"/>
      <c r="AO1514" s="89"/>
      <c r="AP1514" s="89"/>
      <c r="AQ1514" s="89"/>
      <c r="AR1514" s="91"/>
      <c r="AS1514" s="91"/>
      <c r="AT1514" s="94"/>
      <c r="AU1514" s="91"/>
      <c r="AV1514" s="91"/>
      <c r="AW1514" s="59"/>
      <c r="AY1514" s="62"/>
      <c r="AZ1514" s="89"/>
      <c r="BA1514" s="43"/>
      <c r="BB1514" s="60"/>
      <c r="BC1514" s="62"/>
      <c r="BD1514" s="62"/>
      <c r="BE1514" s="61"/>
      <c r="BF1514" s="61"/>
      <c r="BG1514" s="46"/>
      <c r="BH1514" s="46"/>
      <c r="BI1514" s="46"/>
      <c r="BJ1514" s="46"/>
      <c r="BK1514" s="46"/>
      <c r="BL1514" s="46"/>
      <c r="CF1514" s="60"/>
      <c r="CI1514" s="91"/>
      <c r="CJ1514" s="47"/>
      <c r="CK1514" s="34"/>
      <c r="CL1514" s="63"/>
      <c r="DV1514" s="64"/>
    </row>
    <row r="1515" spans="2:126" s="135" customFormat="1">
      <c r="B1515" s="75"/>
      <c r="C1515" s="75"/>
      <c r="D1515" s="75"/>
      <c r="E1515" s="75"/>
      <c r="F1515" s="75"/>
      <c r="G1515" s="75"/>
      <c r="J1515" s="200"/>
      <c r="K1515" s="200"/>
      <c r="L1515" s="62"/>
      <c r="M1515" s="62"/>
      <c r="N1515" s="62"/>
      <c r="O1515" s="62"/>
      <c r="P1515" s="62"/>
      <c r="Q1515" s="62"/>
      <c r="R1515" s="62"/>
      <c r="S1515" s="62"/>
      <c r="T1515" s="62"/>
      <c r="U1515" s="209"/>
      <c r="V1515" s="209"/>
      <c r="W1515" s="209"/>
      <c r="X1515" s="209"/>
      <c r="Y1515" s="209"/>
      <c r="Z1515" s="209"/>
      <c r="AA1515" s="209"/>
      <c r="AB1515" s="86"/>
      <c r="AC1515" s="86"/>
      <c r="AD1515" s="86"/>
      <c r="AE1515" s="86"/>
      <c r="AF1515" s="86"/>
      <c r="AG1515" s="62"/>
      <c r="AH1515" s="89"/>
      <c r="AI1515" s="89"/>
      <c r="AJ1515" s="89"/>
      <c r="AK1515" s="62"/>
      <c r="AL1515" s="86"/>
      <c r="AM1515" s="91"/>
      <c r="AN1515" s="89"/>
      <c r="AO1515" s="89"/>
      <c r="AP1515" s="89"/>
      <c r="AQ1515" s="89"/>
      <c r="AR1515" s="91"/>
      <c r="AS1515" s="91"/>
      <c r="AT1515" s="94"/>
      <c r="AU1515" s="91"/>
      <c r="AV1515" s="91"/>
      <c r="AW1515" s="59"/>
      <c r="AY1515" s="62"/>
      <c r="AZ1515" s="89"/>
      <c r="BA1515" s="43"/>
      <c r="BB1515" s="60"/>
      <c r="BC1515" s="62"/>
      <c r="BD1515" s="62"/>
      <c r="BE1515" s="61"/>
      <c r="BF1515" s="61"/>
      <c r="BG1515" s="46"/>
      <c r="BH1515" s="46"/>
      <c r="BI1515" s="46"/>
      <c r="BJ1515" s="46"/>
      <c r="BK1515" s="46"/>
      <c r="BL1515" s="46"/>
      <c r="CF1515" s="60"/>
      <c r="CI1515" s="91"/>
      <c r="CJ1515" s="47"/>
      <c r="CK1515" s="34"/>
      <c r="CL1515" s="63"/>
      <c r="DV1515" s="64"/>
    </row>
    <row r="1516" spans="2:126" s="135" customFormat="1">
      <c r="B1516" s="75"/>
      <c r="C1516" s="75"/>
      <c r="D1516" s="75"/>
      <c r="E1516" s="75"/>
      <c r="F1516" s="75"/>
      <c r="G1516" s="75"/>
      <c r="J1516" s="200"/>
      <c r="K1516" s="200"/>
      <c r="L1516" s="62"/>
      <c r="M1516" s="62"/>
      <c r="N1516" s="62"/>
      <c r="O1516" s="62"/>
      <c r="P1516" s="62"/>
      <c r="Q1516" s="62"/>
      <c r="R1516" s="62"/>
      <c r="S1516" s="62"/>
      <c r="T1516" s="62"/>
      <c r="U1516" s="209"/>
      <c r="V1516" s="209"/>
      <c r="W1516" s="209"/>
      <c r="X1516" s="209"/>
      <c r="Y1516" s="209"/>
      <c r="Z1516" s="209"/>
      <c r="AA1516" s="209"/>
      <c r="AB1516" s="86"/>
      <c r="AC1516" s="86"/>
      <c r="AD1516" s="86"/>
      <c r="AE1516" s="86"/>
      <c r="AF1516" s="86"/>
      <c r="AG1516" s="62"/>
      <c r="AH1516" s="89"/>
      <c r="AI1516" s="89"/>
      <c r="AJ1516" s="89"/>
      <c r="AK1516" s="62"/>
      <c r="AL1516" s="86"/>
      <c r="AM1516" s="91"/>
      <c r="AN1516" s="89"/>
      <c r="AO1516" s="89"/>
      <c r="AP1516" s="89"/>
      <c r="AQ1516" s="89"/>
      <c r="AR1516" s="91"/>
      <c r="AS1516" s="91"/>
      <c r="AT1516" s="94"/>
      <c r="AU1516" s="91"/>
      <c r="AV1516" s="91"/>
      <c r="AW1516" s="59"/>
      <c r="AY1516" s="62"/>
      <c r="AZ1516" s="89"/>
      <c r="BA1516" s="43"/>
      <c r="BB1516" s="60"/>
      <c r="BC1516" s="62"/>
      <c r="BD1516" s="62"/>
      <c r="BE1516" s="61"/>
      <c r="BF1516" s="61"/>
      <c r="BG1516" s="46"/>
      <c r="BH1516" s="46"/>
      <c r="BI1516" s="46"/>
      <c r="BJ1516" s="46"/>
      <c r="BK1516" s="46"/>
      <c r="BL1516" s="46"/>
      <c r="CF1516" s="60"/>
      <c r="CI1516" s="91"/>
      <c r="CJ1516" s="47"/>
      <c r="CK1516" s="34"/>
      <c r="CL1516" s="63"/>
      <c r="DV1516" s="64"/>
    </row>
    <row r="1517" spans="2:126" s="135" customFormat="1">
      <c r="B1517" s="75"/>
      <c r="C1517" s="75"/>
      <c r="D1517" s="75"/>
      <c r="E1517" s="75"/>
      <c r="F1517" s="75"/>
      <c r="G1517" s="75"/>
      <c r="J1517" s="200"/>
      <c r="K1517" s="200"/>
      <c r="L1517" s="62"/>
      <c r="M1517" s="62"/>
      <c r="N1517" s="62"/>
      <c r="O1517" s="62"/>
      <c r="P1517" s="62"/>
      <c r="Q1517" s="62"/>
      <c r="R1517" s="62"/>
      <c r="S1517" s="62"/>
      <c r="T1517" s="62"/>
      <c r="U1517" s="209"/>
      <c r="V1517" s="209"/>
      <c r="W1517" s="209"/>
      <c r="X1517" s="209"/>
      <c r="Y1517" s="209"/>
      <c r="Z1517" s="209"/>
      <c r="AA1517" s="209"/>
      <c r="AB1517" s="86"/>
      <c r="AC1517" s="86"/>
      <c r="AD1517" s="86"/>
      <c r="AE1517" s="86"/>
      <c r="AF1517" s="86"/>
      <c r="AG1517" s="62"/>
      <c r="AH1517" s="89"/>
      <c r="AI1517" s="89"/>
      <c r="AJ1517" s="89"/>
      <c r="AK1517" s="62"/>
      <c r="AL1517" s="86"/>
      <c r="AM1517" s="91"/>
      <c r="AN1517" s="89"/>
      <c r="AO1517" s="89"/>
      <c r="AP1517" s="89"/>
      <c r="AQ1517" s="89"/>
      <c r="AR1517" s="91"/>
      <c r="AS1517" s="91"/>
      <c r="AT1517" s="94"/>
      <c r="AU1517" s="91"/>
      <c r="AV1517" s="91"/>
      <c r="AW1517" s="59"/>
      <c r="AY1517" s="62"/>
      <c r="AZ1517" s="89"/>
      <c r="BA1517" s="43"/>
      <c r="BB1517" s="60"/>
      <c r="BC1517" s="62"/>
      <c r="BD1517" s="62"/>
      <c r="BE1517" s="61"/>
      <c r="BF1517" s="61"/>
      <c r="BG1517" s="46"/>
      <c r="BH1517" s="46"/>
      <c r="BI1517" s="46"/>
      <c r="BJ1517" s="46"/>
      <c r="BK1517" s="46"/>
      <c r="BL1517" s="46"/>
      <c r="CF1517" s="60"/>
      <c r="CI1517" s="91"/>
      <c r="CJ1517" s="47"/>
      <c r="CK1517" s="34"/>
      <c r="CL1517" s="63"/>
      <c r="DV1517" s="64"/>
    </row>
    <row r="1518" spans="2:126" s="135" customFormat="1">
      <c r="B1518" s="75"/>
      <c r="C1518" s="75"/>
      <c r="D1518" s="75"/>
      <c r="E1518" s="75"/>
      <c r="F1518" s="75"/>
      <c r="G1518" s="75"/>
      <c r="J1518" s="200"/>
      <c r="K1518" s="200"/>
      <c r="L1518" s="62"/>
      <c r="M1518" s="62"/>
      <c r="N1518" s="62"/>
      <c r="O1518" s="62"/>
      <c r="P1518" s="62"/>
      <c r="Q1518" s="62"/>
      <c r="R1518" s="62"/>
      <c r="S1518" s="62"/>
      <c r="T1518" s="62"/>
      <c r="U1518" s="209"/>
      <c r="V1518" s="209"/>
      <c r="W1518" s="209"/>
      <c r="X1518" s="209"/>
      <c r="Y1518" s="209"/>
      <c r="Z1518" s="209"/>
      <c r="AA1518" s="209"/>
      <c r="AB1518" s="86"/>
      <c r="AC1518" s="86"/>
      <c r="AD1518" s="86"/>
      <c r="AE1518" s="86"/>
      <c r="AF1518" s="86"/>
      <c r="AG1518" s="62"/>
      <c r="AH1518" s="89"/>
      <c r="AI1518" s="89"/>
      <c r="AJ1518" s="89"/>
      <c r="AK1518" s="62"/>
      <c r="AL1518" s="86"/>
      <c r="AM1518" s="91"/>
      <c r="AN1518" s="89"/>
      <c r="AO1518" s="89"/>
      <c r="AP1518" s="89"/>
      <c r="AQ1518" s="89"/>
      <c r="AR1518" s="91"/>
      <c r="AS1518" s="91"/>
      <c r="AT1518" s="94"/>
      <c r="AU1518" s="91"/>
      <c r="AV1518" s="91"/>
      <c r="AW1518" s="59"/>
      <c r="AY1518" s="62"/>
      <c r="AZ1518" s="89"/>
      <c r="BA1518" s="43"/>
      <c r="BB1518" s="60"/>
      <c r="BC1518" s="62"/>
      <c r="BD1518" s="62"/>
      <c r="BE1518" s="61"/>
      <c r="BF1518" s="61"/>
      <c r="BG1518" s="46"/>
      <c r="BH1518" s="46"/>
      <c r="BI1518" s="46"/>
      <c r="BJ1518" s="46"/>
      <c r="BK1518" s="46"/>
      <c r="BL1518" s="46"/>
      <c r="CF1518" s="60"/>
      <c r="CI1518" s="91"/>
      <c r="CJ1518" s="47"/>
      <c r="CK1518" s="34"/>
      <c r="CL1518" s="63"/>
      <c r="DV1518" s="64"/>
    </row>
    <row r="1519" spans="2:126" s="135" customFormat="1">
      <c r="B1519" s="75"/>
      <c r="C1519" s="75"/>
      <c r="D1519" s="75"/>
      <c r="E1519" s="75"/>
      <c r="F1519" s="75"/>
      <c r="G1519" s="75"/>
      <c r="J1519" s="200"/>
      <c r="K1519" s="200"/>
      <c r="L1519" s="62"/>
      <c r="M1519" s="62"/>
      <c r="N1519" s="62"/>
      <c r="O1519" s="62"/>
      <c r="P1519" s="62"/>
      <c r="Q1519" s="62"/>
      <c r="R1519" s="62"/>
      <c r="S1519" s="62"/>
      <c r="T1519" s="62"/>
      <c r="U1519" s="209"/>
      <c r="V1519" s="209"/>
      <c r="W1519" s="209"/>
      <c r="X1519" s="209"/>
      <c r="Y1519" s="209"/>
      <c r="Z1519" s="209"/>
      <c r="AA1519" s="209"/>
      <c r="AB1519" s="86"/>
      <c r="AC1519" s="86"/>
      <c r="AD1519" s="86"/>
      <c r="AE1519" s="86"/>
      <c r="AF1519" s="86"/>
      <c r="AG1519" s="62"/>
      <c r="AH1519" s="89"/>
      <c r="AI1519" s="89"/>
      <c r="AJ1519" s="89"/>
      <c r="AK1519" s="62"/>
      <c r="AL1519" s="86"/>
      <c r="AM1519" s="91"/>
      <c r="AN1519" s="89"/>
      <c r="AO1519" s="89"/>
      <c r="AP1519" s="89"/>
      <c r="AQ1519" s="89"/>
      <c r="AR1519" s="91"/>
      <c r="AS1519" s="91"/>
      <c r="AT1519" s="94"/>
      <c r="AU1519" s="91"/>
      <c r="AV1519" s="91"/>
      <c r="AW1519" s="59"/>
      <c r="AY1519" s="62"/>
      <c r="AZ1519" s="89"/>
      <c r="BA1519" s="43"/>
      <c r="BB1519" s="60"/>
      <c r="BC1519" s="62"/>
      <c r="BD1519" s="62"/>
      <c r="BE1519" s="61"/>
      <c r="BF1519" s="61"/>
      <c r="BG1519" s="46"/>
      <c r="BH1519" s="46"/>
      <c r="BI1519" s="46"/>
      <c r="BJ1519" s="46"/>
      <c r="BK1519" s="46"/>
      <c r="BL1519" s="46"/>
      <c r="CF1519" s="60"/>
      <c r="CI1519" s="91"/>
      <c r="CJ1519" s="47"/>
      <c r="CK1519" s="34"/>
      <c r="CL1519" s="63"/>
      <c r="DV1519" s="64"/>
    </row>
    <row r="1520" spans="2:126" s="135" customFormat="1">
      <c r="B1520" s="75"/>
      <c r="C1520" s="75"/>
      <c r="D1520" s="75"/>
      <c r="E1520" s="75"/>
      <c r="F1520" s="75"/>
      <c r="G1520" s="75"/>
      <c r="J1520" s="200"/>
      <c r="K1520" s="200"/>
      <c r="L1520" s="62"/>
      <c r="M1520" s="62"/>
      <c r="N1520" s="62"/>
      <c r="O1520" s="62"/>
      <c r="P1520" s="62"/>
      <c r="Q1520" s="62"/>
      <c r="R1520" s="62"/>
      <c r="S1520" s="62"/>
      <c r="T1520" s="62"/>
      <c r="U1520" s="209"/>
      <c r="V1520" s="209"/>
      <c r="W1520" s="209"/>
      <c r="X1520" s="209"/>
      <c r="Y1520" s="209"/>
      <c r="Z1520" s="209"/>
      <c r="AA1520" s="209"/>
      <c r="AB1520" s="86"/>
      <c r="AC1520" s="86"/>
      <c r="AD1520" s="86"/>
      <c r="AE1520" s="86"/>
      <c r="AF1520" s="86"/>
      <c r="AG1520" s="62"/>
      <c r="AH1520" s="89"/>
      <c r="AI1520" s="89"/>
      <c r="AJ1520" s="89"/>
      <c r="AK1520" s="62"/>
      <c r="AL1520" s="86"/>
      <c r="AM1520" s="91"/>
      <c r="AN1520" s="89"/>
      <c r="AO1520" s="89"/>
      <c r="AP1520" s="89"/>
      <c r="AQ1520" s="89"/>
      <c r="AR1520" s="91"/>
      <c r="AS1520" s="91"/>
      <c r="AT1520" s="94"/>
      <c r="AU1520" s="91"/>
      <c r="AV1520" s="91"/>
      <c r="AW1520" s="59"/>
      <c r="AY1520" s="62"/>
      <c r="AZ1520" s="89"/>
      <c r="BA1520" s="43"/>
      <c r="BB1520" s="60"/>
      <c r="BC1520" s="62"/>
      <c r="BD1520" s="62"/>
      <c r="BE1520" s="61"/>
      <c r="BF1520" s="61"/>
      <c r="BG1520" s="46"/>
      <c r="BH1520" s="46"/>
      <c r="BI1520" s="46"/>
      <c r="BJ1520" s="46"/>
      <c r="BK1520" s="46"/>
      <c r="BL1520" s="46"/>
      <c r="CF1520" s="60"/>
      <c r="CI1520" s="91"/>
      <c r="CJ1520" s="47"/>
      <c r="CK1520" s="34"/>
      <c r="CL1520" s="63"/>
      <c r="DV1520" s="64"/>
    </row>
    <row r="1521" spans="2:126" s="135" customFormat="1">
      <c r="B1521" s="75"/>
      <c r="C1521" s="75"/>
      <c r="D1521" s="75"/>
      <c r="E1521" s="75"/>
      <c r="F1521" s="75"/>
      <c r="G1521" s="75"/>
      <c r="J1521" s="200"/>
      <c r="K1521" s="200"/>
      <c r="L1521" s="62"/>
      <c r="M1521" s="62"/>
      <c r="N1521" s="62"/>
      <c r="O1521" s="62"/>
      <c r="P1521" s="62"/>
      <c r="Q1521" s="62"/>
      <c r="R1521" s="62"/>
      <c r="S1521" s="62"/>
      <c r="T1521" s="62"/>
      <c r="U1521" s="209"/>
      <c r="V1521" s="209"/>
      <c r="W1521" s="209"/>
      <c r="X1521" s="209"/>
      <c r="Y1521" s="209"/>
      <c r="Z1521" s="209"/>
      <c r="AA1521" s="209"/>
      <c r="AB1521" s="86"/>
      <c r="AC1521" s="86"/>
      <c r="AD1521" s="86"/>
      <c r="AE1521" s="86"/>
      <c r="AF1521" s="86"/>
      <c r="AG1521" s="62"/>
      <c r="AH1521" s="89"/>
      <c r="AI1521" s="89"/>
      <c r="AJ1521" s="89"/>
      <c r="AK1521" s="62"/>
      <c r="AL1521" s="86"/>
      <c r="AM1521" s="91"/>
      <c r="AN1521" s="89"/>
      <c r="AO1521" s="89"/>
      <c r="AP1521" s="89"/>
      <c r="AQ1521" s="89"/>
      <c r="AR1521" s="91"/>
      <c r="AS1521" s="91"/>
      <c r="AT1521" s="94"/>
      <c r="AU1521" s="91"/>
      <c r="AV1521" s="91"/>
      <c r="AW1521" s="59"/>
      <c r="AY1521" s="62"/>
      <c r="AZ1521" s="89"/>
      <c r="BA1521" s="43"/>
      <c r="BB1521" s="60"/>
      <c r="BC1521" s="62"/>
      <c r="BD1521" s="62"/>
      <c r="BE1521" s="61"/>
      <c r="BF1521" s="61"/>
      <c r="BG1521" s="46"/>
      <c r="BH1521" s="46"/>
      <c r="BI1521" s="46"/>
      <c r="BJ1521" s="46"/>
      <c r="BK1521" s="46"/>
      <c r="BL1521" s="46"/>
      <c r="CF1521" s="60"/>
      <c r="CI1521" s="91"/>
      <c r="CJ1521" s="47"/>
      <c r="CK1521" s="34"/>
      <c r="CL1521" s="63"/>
      <c r="DV1521" s="64"/>
    </row>
    <row r="1522" spans="2:126" s="135" customFormat="1">
      <c r="B1522" s="75"/>
      <c r="C1522" s="75"/>
      <c r="D1522" s="75"/>
      <c r="E1522" s="75"/>
      <c r="F1522" s="75"/>
      <c r="G1522" s="75"/>
      <c r="J1522" s="200"/>
      <c r="K1522" s="200"/>
      <c r="L1522" s="62"/>
      <c r="M1522" s="62"/>
      <c r="N1522" s="62"/>
      <c r="O1522" s="62"/>
      <c r="P1522" s="62"/>
      <c r="Q1522" s="62"/>
      <c r="R1522" s="62"/>
      <c r="S1522" s="62"/>
      <c r="T1522" s="62"/>
      <c r="U1522" s="209"/>
      <c r="V1522" s="209"/>
      <c r="W1522" s="209"/>
      <c r="X1522" s="209"/>
      <c r="Y1522" s="209"/>
      <c r="Z1522" s="209"/>
      <c r="AA1522" s="209"/>
      <c r="AB1522" s="86"/>
      <c r="AC1522" s="86"/>
      <c r="AD1522" s="86"/>
      <c r="AE1522" s="86"/>
      <c r="AF1522" s="86"/>
      <c r="AG1522" s="62"/>
      <c r="AH1522" s="89"/>
      <c r="AI1522" s="89"/>
      <c r="AJ1522" s="89"/>
      <c r="AK1522" s="62"/>
      <c r="AL1522" s="86"/>
      <c r="AM1522" s="91"/>
      <c r="AN1522" s="89"/>
      <c r="AO1522" s="89"/>
      <c r="AP1522" s="89"/>
      <c r="AQ1522" s="89"/>
      <c r="AR1522" s="91"/>
      <c r="AS1522" s="91"/>
      <c r="AT1522" s="94"/>
      <c r="AU1522" s="91"/>
      <c r="AV1522" s="91"/>
      <c r="AW1522" s="59"/>
      <c r="AY1522" s="62"/>
      <c r="AZ1522" s="89"/>
      <c r="BA1522" s="43"/>
      <c r="BB1522" s="60"/>
      <c r="BC1522" s="62"/>
      <c r="BD1522" s="62"/>
      <c r="BE1522" s="61"/>
      <c r="BF1522" s="61"/>
      <c r="BG1522" s="46"/>
      <c r="BH1522" s="46"/>
      <c r="BI1522" s="46"/>
      <c r="BJ1522" s="46"/>
      <c r="BK1522" s="46"/>
      <c r="BL1522" s="46"/>
      <c r="CF1522" s="60"/>
      <c r="CI1522" s="91"/>
      <c r="CJ1522" s="47"/>
      <c r="CK1522" s="34"/>
      <c r="CL1522" s="63"/>
      <c r="DV1522" s="64"/>
    </row>
    <row r="1523" spans="2:126" s="135" customFormat="1">
      <c r="B1523" s="75"/>
      <c r="C1523" s="75"/>
      <c r="D1523" s="75"/>
      <c r="E1523" s="75"/>
      <c r="F1523" s="75"/>
      <c r="G1523" s="75"/>
      <c r="J1523" s="200"/>
      <c r="K1523" s="200"/>
      <c r="L1523" s="62"/>
      <c r="M1523" s="62"/>
      <c r="N1523" s="62"/>
      <c r="O1523" s="62"/>
      <c r="P1523" s="62"/>
      <c r="Q1523" s="62"/>
      <c r="R1523" s="62"/>
      <c r="S1523" s="62"/>
      <c r="T1523" s="62"/>
      <c r="U1523" s="209"/>
      <c r="V1523" s="209"/>
      <c r="W1523" s="209"/>
      <c r="X1523" s="209"/>
      <c r="Y1523" s="209"/>
      <c r="Z1523" s="209"/>
      <c r="AA1523" s="209"/>
      <c r="AB1523" s="86"/>
      <c r="AC1523" s="86"/>
      <c r="AD1523" s="86"/>
      <c r="AE1523" s="86"/>
      <c r="AF1523" s="86"/>
      <c r="AG1523" s="62"/>
      <c r="AH1523" s="89"/>
      <c r="AI1523" s="89"/>
      <c r="AJ1523" s="89"/>
      <c r="AK1523" s="62"/>
      <c r="AL1523" s="86"/>
      <c r="AM1523" s="91"/>
      <c r="AN1523" s="89"/>
      <c r="AO1523" s="89"/>
      <c r="AP1523" s="89"/>
      <c r="AQ1523" s="89"/>
      <c r="AR1523" s="91"/>
      <c r="AS1523" s="91"/>
      <c r="AT1523" s="94"/>
      <c r="AU1523" s="91"/>
      <c r="AV1523" s="91"/>
      <c r="AW1523" s="59"/>
      <c r="AY1523" s="62"/>
      <c r="AZ1523" s="89"/>
      <c r="BA1523" s="43"/>
      <c r="BB1523" s="60"/>
      <c r="BC1523" s="62"/>
      <c r="BD1523" s="62"/>
      <c r="BE1523" s="61"/>
      <c r="BF1523" s="61"/>
      <c r="BG1523" s="46"/>
      <c r="BH1523" s="46"/>
      <c r="BI1523" s="46"/>
      <c r="BJ1523" s="46"/>
      <c r="BK1523" s="46"/>
      <c r="BL1523" s="46"/>
      <c r="CF1523" s="60"/>
      <c r="CI1523" s="91"/>
      <c r="CJ1523" s="47"/>
      <c r="CK1523" s="34"/>
      <c r="CL1523" s="63"/>
      <c r="DV1523" s="64"/>
    </row>
    <row r="1524" spans="2:126" s="135" customFormat="1">
      <c r="B1524" s="75"/>
      <c r="C1524" s="75"/>
      <c r="D1524" s="75"/>
      <c r="E1524" s="75"/>
      <c r="F1524" s="75"/>
      <c r="G1524" s="75"/>
      <c r="J1524" s="200"/>
      <c r="K1524" s="200"/>
      <c r="L1524" s="62"/>
      <c r="M1524" s="62"/>
      <c r="N1524" s="62"/>
      <c r="O1524" s="62"/>
      <c r="P1524" s="62"/>
      <c r="Q1524" s="62"/>
      <c r="R1524" s="62"/>
      <c r="S1524" s="62"/>
      <c r="T1524" s="62"/>
      <c r="U1524" s="209"/>
      <c r="V1524" s="209"/>
      <c r="W1524" s="209"/>
      <c r="X1524" s="209"/>
      <c r="Y1524" s="209"/>
      <c r="Z1524" s="209"/>
      <c r="AA1524" s="209"/>
      <c r="AB1524" s="86"/>
      <c r="AC1524" s="86"/>
      <c r="AD1524" s="86"/>
      <c r="AE1524" s="86"/>
      <c r="AF1524" s="86"/>
      <c r="AG1524" s="62"/>
      <c r="AH1524" s="89"/>
      <c r="AI1524" s="89"/>
      <c r="AJ1524" s="89"/>
      <c r="AK1524" s="62"/>
      <c r="AL1524" s="86"/>
      <c r="AM1524" s="91"/>
      <c r="AN1524" s="89"/>
      <c r="AO1524" s="89"/>
      <c r="AP1524" s="89"/>
      <c r="AQ1524" s="89"/>
      <c r="AR1524" s="91"/>
      <c r="AS1524" s="91"/>
      <c r="AT1524" s="94"/>
      <c r="AU1524" s="91"/>
      <c r="AV1524" s="91"/>
      <c r="AW1524" s="59"/>
      <c r="AY1524" s="62"/>
      <c r="AZ1524" s="89"/>
      <c r="BA1524" s="43"/>
      <c r="BB1524" s="60"/>
      <c r="BC1524" s="62"/>
      <c r="BD1524" s="62"/>
      <c r="BE1524" s="61"/>
      <c r="BF1524" s="61"/>
      <c r="BG1524" s="46"/>
      <c r="BH1524" s="46"/>
      <c r="BI1524" s="46"/>
      <c r="BJ1524" s="46"/>
      <c r="BK1524" s="46"/>
      <c r="BL1524" s="46"/>
      <c r="CF1524" s="60"/>
      <c r="CI1524" s="91"/>
      <c r="CJ1524" s="47"/>
      <c r="CK1524" s="34"/>
      <c r="CL1524" s="63"/>
      <c r="DV1524" s="64"/>
    </row>
    <row r="1525" spans="2:126" s="135" customFormat="1">
      <c r="J1525" s="200"/>
      <c r="K1525" s="200"/>
      <c r="L1525" s="62"/>
      <c r="M1525" s="62"/>
      <c r="N1525" s="62"/>
      <c r="O1525" s="62"/>
      <c r="P1525" s="62"/>
      <c r="Q1525" s="62"/>
      <c r="R1525" s="62"/>
      <c r="S1525" s="62"/>
      <c r="T1525" s="62"/>
      <c r="U1525" s="209"/>
      <c r="V1525" s="209"/>
      <c r="W1525" s="209"/>
      <c r="X1525" s="209"/>
      <c r="Y1525" s="209"/>
      <c r="Z1525" s="209"/>
      <c r="AA1525" s="209"/>
      <c r="AB1525" s="62"/>
      <c r="AC1525" s="62"/>
      <c r="AD1525" s="62"/>
      <c r="AE1525" s="62"/>
      <c r="AF1525" s="62"/>
      <c r="AG1525" s="62"/>
      <c r="AH1525" s="62"/>
      <c r="AI1525" s="62"/>
      <c r="AJ1525" s="62"/>
      <c r="AK1525" s="62"/>
      <c r="AL1525" s="62"/>
      <c r="AM1525" s="62"/>
      <c r="AN1525" s="62"/>
      <c r="AO1525" s="62"/>
      <c r="AP1525" s="62"/>
      <c r="AQ1525" s="62"/>
      <c r="AR1525" s="62"/>
      <c r="AS1525" s="62"/>
      <c r="AT1525" s="62"/>
      <c r="AU1525" s="62"/>
      <c r="AV1525" s="62"/>
      <c r="AY1525" s="62"/>
      <c r="AZ1525" s="62"/>
      <c r="BC1525" s="62"/>
      <c r="BD1525" s="62"/>
      <c r="BE1525" s="62"/>
      <c r="BF1525" s="62"/>
      <c r="BG1525" s="62"/>
      <c r="CI1525" s="62"/>
      <c r="CJ1525" s="62"/>
      <c r="CL1525" s="62"/>
    </row>
    <row r="1526" spans="2:126">
      <c r="BE1526" s="136"/>
      <c r="BF1526" s="136"/>
      <c r="BG1526" s="136"/>
      <c r="CL1526" s="136"/>
    </row>
    <row r="1527" spans="2:126">
      <c r="BE1527" s="136"/>
      <c r="BF1527" s="136"/>
      <c r="BG1527" s="136"/>
      <c r="CL1527" s="136"/>
    </row>
    <row r="1528" spans="2:126">
      <c r="BE1528" s="136"/>
      <c r="BF1528" s="136"/>
      <c r="BG1528" s="136"/>
    </row>
  </sheetData>
  <pageMargins left="0.7" right="0.7" top="0.75" bottom="0.75" header="0.3" footer="0.3"/>
  <pageSetup paperSize="8" scale="11" fitToWidth="0" orientation="landscape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K1:AF25"/>
  <sheetViews>
    <sheetView workbookViewId="0">
      <selection activeCell="L32" sqref="L32"/>
    </sheetView>
  </sheetViews>
  <sheetFormatPr defaultRowHeight="15"/>
  <cols>
    <col min="14" max="14" width="12" bestFit="1" customWidth="1"/>
    <col min="15" max="15" width="13.85546875" bestFit="1" customWidth="1"/>
    <col min="22" max="22" width="12" bestFit="1" customWidth="1"/>
    <col min="24" max="24" width="10.7109375" bestFit="1" customWidth="1"/>
    <col min="25" max="25" width="16.140625" bestFit="1" customWidth="1"/>
    <col min="28" max="28" width="26" bestFit="1" customWidth="1"/>
  </cols>
  <sheetData>
    <row r="1" spans="11:32" ht="18">
      <c r="AB1" s="9"/>
      <c r="AC1" s="251" t="s">
        <v>44</v>
      </c>
      <c r="AD1" s="251"/>
      <c r="AE1" s="251" t="s">
        <v>45</v>
      </c>
      <c r="AF1" s="252"/>
    </row>
    <row r="2" spans="11:32" ht="18.75">
      <c r="K2" t="s">
        <v>37</v>
      </c>
      <c r="L2">
        <v>1</v>
      </c>
      <c r="M2" t="s">
        <v>34</v>
      </c>
      <c r="W2" s="15" t="s">
        <v>0</v>
      </c>
      <c r="X2" s="23" t="s">
        <v>32</v>
      </c>
      <c r="Y2" s="26" t="s">
        <v>33</v>
      </c>
      <c r="AB2" s="10"/>
      <c r="AC2" s="16" t="s">
        <v>42</v>
      </c>
      <c r="AD2" s="16" t="s">
        <v>43</v>
      </c>
      <c r="AE2" s="16" t="s">
        <v>42</v>
      </c>
      <c r="AF2" s="17" t="s">
        <v>43</v>
      </c>
    </row>
    <row r="3" spans="11:32" ht="18">
      <c r="K3" t="s">
        <v>36</v>
      </c>
      <c r="L3">
        <v>1</v>
      </c>
      <c r="W3" s="21">
        <v>0.4</v>
      </c>
      <c r="X3" s="24">
        <v>55</v>
      </c>
      <c r="Y3" s="17">
        <v>7</v>
      </c>
      <c r="AB3" s="10" t="s">
        <v>38</v>
      </c>
      <c r="AC3" s="16">
        <v>0.65</v>
      </c>
      <c r="AD3" s="16">
        <v>7.0000000000000007E-2</v>
      </c>
      <c r="AE3" s="16">
        <v>0.67600000000000005</v>
      </c>
      <c r="AF3" s="17">
        <v>0.114</v>
      </c>
    </row>
    <row r="4" spans="11:32" ht="18">
      <c r="K4" t="s">
        <v>35</v>
      </c>
      <c r="L4">
        <v>2000</v>
      </c>
      <c r="W4" s="21">
        <v>0.45</v>
      </c>
      <c r="X4" s="24">
        <v>35</v>
      </c>
      <c r="Y4" s="17">
        <v>10</v>
      </c>
      <c r="AB4" s="10" t="s">
        <v>39</v>
      </c>
      <c r="AC4" s="16">
        <v>0.37</v>
      </c>
      <c r="AD4" s="16">
        <v>7.0000000000000007E-2</v>
      </c>
      <c r="AE4" s="16">
        <v>0.92400000000000004</v>
      </c>
      <c r="AF4" s="17">
        <v>0.155</v>
      </c>
    </row>
    <row r="5" spans="11:32">
      <c r="W5" s="22">
        <v>0.5</v>
      </c>
      <c r="X5" s="25">
        <v>35</v>
      </c>
      <c r="Y5" s="19">
        <v>15</v>
      </c>
      <c r="AB5" s="10" t="s">
        <v>40</v>
      </c>
      <c r="AC5" s="16">
        <v>0.37</v>
      </c>
      <c r="AD5" s="16">
        <v>7.0000000000000007E-2</v>
      </c>
      <c r="AE5" s="16">
        <v>0.26500000000000001</v>
      </c>
      <c r="AF5" s="17">
        <v>4.4999999999999998E-2</v>
      </c>
    </row>
    <row r="6" spans="11:32">
      <c r="AB6" s="31" t="s">
        <v>41</v>
      </c>
      <c r="AC6" s="18">
        <v>0.3</v>
      </c>
      <c r="AD6" s="18">
        <v>0.05</v>
      </c>
      <c r="AE6" s="18">
        <v>1.325</v>
      </c>
      <c r="AF6" s="19">
        <v>0.223</v>
      </c>
    </row>
    <row r="9" spans="11:32">
      <c r="K9" s="29" t="s">
        <v>0</v>
      </c>
      <c r="L9" s="29" t="s">
        <v>31</v>
      </c>
      <c r="M9" s="29" t="s">
        <v>25</v>
      </c>
      <c r="N9" s="29" t="s">
        <v>48</v>
      </c>
      <c r="O9" s="29" t="s">
        <v>49</v>
      </c>
      <c r="P9" s="29" t="s">
        <v>53</v>
      </c>
      <c r="Q9" s="29" t="s">
        <v>54</v>
      </c>
      <c r="R9" s="29" t="s">
        <v>55</v>
      </c>
      <c r="S9" s="29" t="s">
        <v>44</v>
      </c>
      <c r="T9" s="29" t="s">
        <v>28</v>
      </c>
      <c r="U9" s="29" t="s">
        <v>5</v>
      </c>
      <c r="V9" s="29" t="s">
        <v>52</v>
      </c>
      <c r="W9" s="29" t="s">
        <v>56</v>
      </c>
      <c r="X9" s="29" t="s">
        <v>27</v>
      </c>
      <c r="AB9" s="9"/>
      <c r="AC9" s="27" t="s">
        <v>51</v>
      </c>
      <c r="AD9" s="28" t="s">
        <v>42</v>
      </c>
    </row>
    <row r="10" spans="11:32">
      <c r="K10">
        <v>0.4</v>
      </c>
      <c r="L10">
        <f>VLOOKUP(K10,$W$3:$Y$5,2,FALSE)</f>
        <v>55</v>
      </c>
      <c r="M10">
        <v>10</v>
      </c>
      <c r="N10" t="s">
        <v>38</v>
      </c>
      <c r="O10">
        <v>2</v>
      </c>
      <c r="P10">
        <f>IF(N10="atmospheric",IF(O10&gt;=1,$AD$12,$AD$11),$AD$10)</f>
        <v>1.1499999999999999</v>
      </c>
      <c r="Q10">
        <f>VLOOKUP(K10,$W$3:$Y$5,3,FALSE)</f>
        <v>7</v>
      </c>
      <c r="R10">
        <f>VLOOKUP(N10,$AB$3:$AF$6,4,FALSE)</f>
        <v>0.67600000000000005</v>
      </c>
      <c r="S10">
        <f>VLOOKUP(N10,$AB$3:$AF$6,2,FALSE)</f>
        <v>0.65</v>
      </c>
      <c r="T10">
        <v>1.4923958969145983</v>
      </c>
      <c r="U10">
        <v>2011</v>
      </c>
      <c r="V10">
        <f>P10*(1-ERF(M10/(2*(SQRT(R10*$L$3*$L$2*T10*(U10-1999)*Q10*(1/(U10-1999))^S10*(U10-1999))))))</f>
        <v>0.71186609399175038</v>
      </c>
      <c r="W10">
        <v>1</v>
      </c>
      <c r="X10" s="14">
        <f>IF(V10&gt;W10,W10/V10,1)</f>
        <v>1</v>
      </c>
      <c r="AB10" s="10" t="s">
        <v>50</v>
      </c>
      <c r="AC10" s="16">
        <v>1</v>
      </c>
      <c r="AD10" s="17">
        <v>7.35</v>
      </c>
    </row>
    <row r="11" spans="11:32">
      <c r="K11">
        <v>0.45</v>
      </c>
      <c r="L11">
        <f t="shared" ref="L11:L25" si="0">VLOOKUP(K11,$W$3:$Y$5,2,FALSE)</f>
        <v>35</v>
      </c>
      <c r="M11">
        <v>20</v>
      </c>
      <c r="N11" t="s">
        <v>38</v>
      </c>
      <c r="O11">
        <v>0.5</v>
      </c>
      <c r="P11">
        <f t="shared" ref="P11:P25" si="1">IF(N11="atmospheric",IF(O11&gt;=1,$AD$12,$AD$11),$AD$10)</f>
        <v>2.95</v>
      </c>
      <c r="Q11">
        <f t="shared" ref="Q11:Q25" si="2">VLOOKUP(K11,$W$3:$Y$5,3,FALSE)</f>
        <v>10</v>
      </c>
      <c r="R11">
        <f t="shared" ref="R11:R25" si="3">VLOOKUP(N11,$AB$3:$AF$6,4,FALSE)</f>
        <v>0.67600000000000005</v>
      </c>
      <c r="S11">
        <f t="shared" ref="S11:S25" si="4">VLOOKUP(N11,$AB$3:$AF$6,2,FALSE)</f>
        <v>0.65</v>
      </c>
      <c r="T11">
        <v>1.4923958969145983</v>
      </c>
      <c r="U11">
        <v>2012</v>
      </c>
      <c r="V11">
        <f t="shared" ref="V11:V24" si="5">P11*(1-ERF(M11/(2*(SQRT(R11*$L$3*$L$2*T11*(U11-1999)*Q11*(1/(U11-1999))^S11*(U11-1999))))))</f>
        <v>1.2700491497273625</v>
      </c>
      <c r="W11">
        <v>0.6</v>
      </c>
      <c r="X11" s="14">
        <f>IF(V11&gt;W11,W11/V11,1)</f>
        <v>0.47242266185430709</v>
      </c>
      <c r="AB11" s="10" t="s">
        <v>46</v>
      </c>
      <c r="AC11" s="16">
        <v>2</v>
      </c>
      <c r="AD11" s="17">
        <v>2.95</v>
      </c>
    </row>
    <row r="12" spans="11:32">
      <c r="K12">
        <v>0.5</v>
      </c>
      <c r="L12">
        <f t="shared" si="0"/>
        <v>35</v>
      </c>
      <c r="M12">
        <v>30</v>
      </c>
      <c r="N12" t="s">
        <v>38</v>
      </c>
      <c r="O12">
        <v>1</v>
      </c>
      <c r="P12">
        <f t="shared" si="1"/>
        <v>1.1499999999999999</v>
      </c>
      <c r="Q12">
        <f t="shared" si="2"/>
        <v>15</v>
      </c>
      <c r="R12">
        <f t="shared" si="3"/>
        <v>0.67600000000000005</v>
      </c>
      <c r="S12">
        <f t="shared" si="4"/>
        <v>0.65</v>
      </c>
      <c r="T12">
        <v>1.4923958969145983</v>
      </c>
      <c r="U12">
        <v>2013</v>
      </c>
      <c r="V12">
        <f t="shared" si="5"/>
        <v>0.41220024125346078</v>
      </c>
      <c r="W12">
        <v>3</v>
      </c>
      <c r="X12" s="14">
        <f t="shared" ref="X12:X25" si="6">IF(V12&gt;W12,W12/V12,1)</f>
        <v>1</v>
      </c>
      <c r="AB12" s="11" t="s">
        <v>47</v>
      </c>
      <c r="AC12" s="18">
        <v>3</v>
      </c>
      <c r="AD12" s="19">
        <v>1.1499999999999999</v>
      </c>
    </row>
    <row r="13" spans="11:32">
      <c r="K13">
        <v>0.4</v>
      </c>
      <c r="L13">
        <f t="shared" si="0"/>
        <v>55</v>
      </c>
      <c r="M13">
        <v>40</v>
      </c>
      <c r="N13" t="s">
        <v>38</v>
      </c>
      <c r="O13">
        <v>2</v>
      </c>
      <c r="P13">
        <f t="shared" si="1"/>
        <v>1.1499999999999999</v>
      </c>
      <c r="Q13">
        <f t="shared" si="2"/>
        <v>7</v>
      </c>
      <c r="R13">
        <f t="shared" si="3"/>
        <v>0.67600000000000005</v>
      </c>
      <c r="S13">
        <f t="shared" si="4"/>
        <v>0.65</v>
      </c>
      <c r="T13">
        <v>1.4923958969145983</v>
      </c>
      <c r="U13">
        <v>2014</v>
      </c>
      <c r="V13">
        <f t="shared" si="5"/>
        <v>0.10016921503410958</v>
      </c>
      <c r="W13">
        <v>4</v>
      </c>
      <c r="X13" s="14">
        <f t="shared" si="6"/>
        <v>1</v>
      </c>
    </row>
    <row r="14" spans="11:32">
      <c r="K14">
        <v>0.45</v>
      </c>
      <c r="L14">
        <f t="shared" si="0"/>
        <v>35</v>
      </c>
      <c r="M14">
        <v>50</v>
      </c>
      <c r="N14" t="s">
        <v>39</v>
      </c>
      <c r="O14">
        <v>0.5</v>
      </c>
      <c r="P14">
        <f t="shared" si="1"/>
        <v>7.35</v>
      </c>
      <c r="Q14">
        <f t="shared" si="2"/>
        <v>10</v>
      </c>
      <c r="R14">
        <f t="shared" si="3"/>
        <v>0.92400000000000004</v>
      </c>
      <c r="S14">
        <f t="shared" si="4"/>
        <v>0.37</v>
      </c>
      <c r="T14">
        <v>1.4923958969145983</v>
      </c>
      <c r="U14">
        <v>2015</v>
      </c>
      <c r="V14">
        <f t="shared" si="5"/>
        <v>2.3541882136761982</v>
      </c>
      <c r="W14">
        <v>4</v>
      </c>
      <c r="X14" s="14">
        <f t="shared" si="6"/>
        <v>1</v>
      </c>
    </row>
    <row r="15" spans="11:32">
      <c r="K15">
        <v>0.5</v>
      </c>
      <c r="L15">
        <f t="shared" si="0"/>
        <v>35</v>
      </c>
      <c r="M15">
        <v>60</v>
      </c>
      <c r="N15" t="s">
        <v>39</v>
      </c>
      <c r="O15">
        <v>1</v>
      </c>
      <c r="P15">
        <f t="shared" si="1"/>
        <v>7.35</v>
      </c>
      <c r="Q15">
        <f t="shared" si="2"/>
        <v>15</v>
      </c>
      <c r="R15">
        <f t="shared" si="3"/>
        <v>0.92400000000000004</v>
      </c>
      <c r="S15">
        <f t="shared" si="4"/>
        <v>0.37</v>
      </c>
      <c r="T15">
        <v>1.4923958969145983</v>
      </c>
      <c r="U15">
        <v>2016</v>
      </c>
      <c r="V15">
        <f t="shared" si="5"/>
        <v>2.6020360261601363</v>
      </c>
      <c r="W15">
        <v>4</v>
      </c>
      <c r="X15" s="14">
        <f t="shared" si="6"/>
        <v>1</v>
      </c>
    </row>
    <row r="16" spans="11:32">
      <c r="K16">
        <v>0.4</v>
      </c>
      <c r="L16">
        <f t="shared" si="0"/>
        <v>55</v>
      </c>
      <c r="M16">
        <v>70</v>
      </c>
      <c r="N16" t="s">
        <v>39</v>
      </c>
      <c r="O16">
        <v>1</v>
      </c>
      <c r="P16">
        <f t="shared" si="1"/>
        <v>7.35</v>
      </c>
      <c r="Q16">
        <f t="shared" si="2"/>
        <v>7</v>
      </c>
      <c r="R16">
        <f t="shared" si="3"/>
        <v>0.92400000000000004</v>
      </c>
      <c r="S16">
        <f t="shared" si="4"/>
        <v>0.37</v>
      </c>
      <c r="T16">
        <v>1.4923958969145983</v>
      </c>
      <c r="U16">
        <v>2017</v>
      </c>
      <c r="V16">
        <f t="shared" si="5"/>
        <v>0.96165702012343268</v>
      </c>
      <c r="W16">
        <v>4</v>
      </c>
      <c r="X16" s="14">
        <f t="shared" si="6"/>
        <v>1</v>
      </c>
    </row>
    <row r="17" spans="11:24">
      <c r="K17">
        <v>0.45</v>
      </c>
      <c r="L17">
        <f t="shared" si="0"/>
        <v>35</v>
      </c>
      <c r="M17">
        <v>80</v>
      </c>
      <c r="N17" t="s">
        <v>39</v>
      </c>
      <c r="O17">
        <v>1</v>
      </c>
      <c r="P17">
        <f t="shared" si="1"/>
        <v>7.35</v>
      </c>
      <c r="Q17">
        <f t="shared" si="2"/>
        <v>10</v>
      </c>
      <c r="R17">
        <f t="shared" si="3"/>
        <v>0.92400000000000004</v>
      </c>
      <c r="S17">
        <f t="shared" si="4"/>
        <v>0.37</v>
      </c>
      <c r="T17">
        <v>1.4923958969145983</v>
      </c>
      <c r="U17">
        <v>2018</v>
      </c>
      <c r="V17">
        <f t="shared" si="5"/>
        <v>1.2264898030537945</v>
      </c>
      <c r="W17">
        <v>4</v>
      </c>
      <c r="X17" s="14">
        <f t="shared" si="6"/>
        <v>1</v>
      </c>
    </row>
    <row r="18" spans="11:24">
      <c r="K18">
        <v>0.5</v>
      </c>
      <c r="L18">
        <f t="shared" si="0"/>
        <v>35</v>
      </c>
      <c r="M18">
        <v>90</v>
      </c>
      <c r="N18" t="s">
        <v>40</v>
      </c>
      <c r="O18">
        <v>0.5</v>
      </c>
      <c r="P18">
        <f t="shared" si="1"/>
        <v>7.35</v>
      </c>
      <c r="Q18">
        <f t="shared" si="2"/>
        <v>15</v>
      </c>
      <c r="R18">
        <f t="shared" si="3"/>
        <v>0.26500000000000001</v>
      </c>
      <c r="S18">
        <f t="shared" si="4"/>
        <v>0.37</v>
      </c>
      <c r="T18">
        <v>1.4923958969145983</v>
      </c>
      <c r="U18">
        <v>2019</v>
      </c>
      <c r="V18">
        <f t="shared" si="5"/>
        <v>0.16883004882630914</v>
      </c>
      <c r="W18">
        <v>4</v>
      </c>
      <c r="X18" s="14">
        <f t="shared" si="6"/>
        <v>1</v>
      </c>
    </row>
    <row r="19" spans="11:24">
      <c r="K19">
        <v>0.4</v>
      </c>
      <c r="L19">
        <f t="shared" si="0"/>
        <v>55</v>
      </c>
      <c r="M19">
        <v>100</v>
      </c>
      <c r="N19" t="s">
        <v>40</v>
      </c>
      <c r="O19">
        <v>0</v>
      </c>
      <c r="P19">
        <f t="shared" si="1"/>
        <v>7.35</v>
      </c>
      <c r="Q19">
        <f t="shared" si="2"/>
        <v>7</v>
      </c>
      <c r="R19">
        <f t="shared" si="3"/>
        <v>0.26500000000000001</v>
      </c>
      <c r="S19">
        <f t="shared" si="4"/>
        <v>0.37</v>
      </c>
      <c r="T19">
        <v>1.4923958969145983</v>
      </c>
      <c r="U19">
        <v>2020</v>
      </c>
      <c r="V19">
        <f t="shared" si="5"/>
        <v>2.784839698462549E-3</v>
      </c>
      <c r="W19">
        <v>4</v>
      </c>
      <c r="X19" s="14">
        <f t="shared" si="6"/>
        <v>1</v>
      </c>
    </row>
    <row r="20" spans="11:24">
      <c r="K20">
        <v>0.45</v>
      </c>
      <c r="L20">
        <f t="shared" si="0"/>
        <v>35</v>
      </c>
      <c r="M20">
        <v>110</v>
      </c>
      <c r="N20" t="s">
        <v>40</v>
      </c>
      <c r="O20">
        <v>1</v>
      </c>
      <c r="P20">
        <f t="shared" si="1"/>
        <v>7.35</v>
      </c>
      <c r="Q20">
        <f t="shared" si="2"/>
        <v>10</v>
      </c>
      <c r="R20">
        <f t="shared" si="3"/>
        <v>0.26500000000000001</v>
      </c>
      <c r="S20">
        <f t="shared" si="4"/>
        <v>0.37</v>
      </c>
      <c r="T20">
        <v>1.4923958969145983</v>
      </c>
      <c r="U20">
        <v>2021</v>
      </c>
      <c r="V20">
        <f t="shared" si="5"/>
        <v>1.202193856306758E-2</v>
      </c>
      <c r="W20">
        <v>4</v>
      </c>
      <c r="X20" s="14">
        <f t="shared" si="6"/>
        <v>1</v>
      </c>
    </row>
    <row r="21" spans="11:24">
      <c r="K21">
        <v>0.5</v>
      </c>
      <c r="L21">
        <f t="shared" si="0"/>
        <v>35</v>
      </c>
      <c r="M21">
        <v>120</v>
      </c>
      <c r="N21" t="s">
        <v>40</v>
      </c>
      <c r="O21">
        <v>1</v>
      </c>
      <c r="P21">
        <f t="shared" si="1"/>
        <v>7.35</v>
      </c>
      <c r="Q21">
        <f t="shared" si="2"/>
        <v>15</v>
      </c>
      <c r="R21">
        <f t="shared" si="3"/>
        <v>0.26500000000000001</v>
      </c>
      <c r="S21">
        <f t="shared" si="4"/>
        <v>0.37</v>
      </c>
      <c r="T21">
        <v>1.4923958969145983</v>
      </c>
      <c r="U21">
        <v>2022</v>
      </c>
      <c r="V21">
        <f t="shared" si="5"/>
        <v>5.0128273608354618E-2</v>
      </c>
      <c r="W21">
        <v>4</v>
      </c>
      <c r="X21" s="14">
        <f t="shared" si="6"/>
        <v>1</v>
      </c>
    </row>
    <row r="22" spans="11:24">
      <c r="K22">
        <v>0.4</v>
      </c>
      <c r="L22">
        <f t="shared" si="0"/>
        <v>55</v>
      </c>
      <c r="M22">
        <v>130</v>
      </c>
      <c r="N22" s="30" t="s">
        <v>41</v>
      </c>
      <c r="O22">
        <v>0.5</v>
      </c>
      <c r="P22">
        <f t="shared" si="1"/>
        <v>7.35</v>
      </c>
      <c r="Q22">
        <f t="shared" si="2"/>
        <v>7</v>
      </c>
      <c r="R22">
        <f t="shared" si="3"/>
        <v>1.325</v>
      </c>
      <c r="S22">
        <f t="shared" si="4"/>
        <v>0.3</v>
      </c>
      <c r="T22">
        <v>1.4923958969145983</v>
      </c>
      <c r="U22">
        <v>2023</v>
      </c>
      <c r="V22">
        <f t="shared" si="5"/>
        <v>0.71491364291467374</v>
      </c>
      <c r="W22">
        <v>4</v>
      </c>
      <c r="X22" s="14">
        <f t="shared" si="6"/>
        <v>1</v>
      </c>
    </row>
    <row r="23" spans="11:24">
      <c r="K23">
        <v>0.45</v>
      </c>
      <c r="L23">
        <f t="shared" si="0"/>
        <v>35</v>
      </c>
      <c r="M23">
        <v>140</v>
      </c>
      <c r="N23" t="s">
        <v>41</v>
      </c>
      <c r="O23">
        <v>0.5</v>
      </c>
      <c r="P23">
        <f t="shared" si="1"/>
        <v>7.35</v>
      </c>
      <c r="Q23">
        <f t="shared" si="2"/>
        <v>10</v>
      </c>
      <c r="R23">
        <f t="shared" si="3"/>
        <v>1.325</v>
      </c>
      <c r="S23">
        <f t="shared" si="4"/>
        <v>0.3</v>
      </c>
      <c r="T23">
        <v>1.4923958969145983</v>
      </c>
      <c r="U23">
        <v>2024</v>
      </c>
      <c r="V23">
        <f t="shared" si="5"/>
        <v>1.0949720774863263</v>
      </c>
      <c r="W23">
        <v>4</v>
      </c>
      <c r="X23" s="14">
        <f t="shared" si="6"/>
        <v>1</v>
      </c>
    </row>
    <row r="24" spans="11:24">
      <c r="K24">
        <v>0.5</v>
      </c>
      <c r="L24">
        <f t="shared" si="0"/>
        <v>35</v>
      </c>
      <c r="M24">
        <v>150</v>
      </c>
      <c r="N24" t="s">
        <v>41</v>
      </c>
      <c r="O24">
        <v>1</v>
      </c>
      <c r="P24">
        <f t="shared" si="1"/>
        <v>7.35</v>
      </c>
      <c r="Q24">
        <f t="shared" si="2"/>
        <v>15</v>
      </c>
      <c r="R24">
        <f t="shared" si="3"/>
        <v>1.325</v>
      </c>
      <c r="S24">
        <f t="shared" si="4"/>
        <v>0.3</v>
      </c>
      <c r="T24">
        <v>1.4923958969145983</v>
      </c>
      <c r="U24">
        <v>2025</v>
      </c>
      <c r="V24">
        <f t="shared" si="5"/>
        <v>1.6320376039570839</v>
      </c>
      <c r="W24">
        <v>4</v>
      </c>
      <c r="X24" s="14">
        <f t="shared" si="6"/>
        <v>1</v>
      </c>
    </row>
    <row r="25" spans="11:24">
      <c r="K25">
        <v>0.4</v>
      </c>
      <c r="L25">
        <f t="shared" si="0"/>
        <v>55</v>
      </c>
      <c r="M25">
        <v>160</v>
      </c>
      <c r="N25" t="s">
        <v>41</v>
      </c>
      <c r="O25">
        <v>1</v>
      </c>
      <c r="P25">
        <f t="shared" si="1"/>
        <v>7.35</v>
      </c>
      <c r="Q25">
        <f t="shared" si="2"/>
        <v>7</v>
      </c>
      <c r="R25">
        <f t="shared" si="3"/>
        <v>1.325</v>
      </c>
      <c r="S25">
        <f t="shared" si="4"/>
        <v>0.3</v>
      </c>
      <c r="T25">
        <v>1.4923958969145983</v>
      </c>
      <c r="U25">
        <v>2026</v>
      </c>
      <c r="V25">
        <f>P25*(1-ERF(M25/(2*(SQRT(R25*$L$3*$L$2*T25*(U25-1999)*Q25*(1/(U25-1999))^S25*(U25-1999))))))</f>
        <v>0.47643572365891818</v>
      </c>
      <c r="W25">
        <v>4</v>
      </c>
      <c r="X25" s="14">
        <f t="shared" si="6"/>
        <v>1</v>
      </c>
    </row>
  </sheetData>
  <mergeCells count="2">
    <mergeCell ref="AC1:AD1"/>
    <mergeCell ref="AE1:AF1"/>
  </mergeCells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B3:I43"/>
  <sheetViews>
    <sheetView zoomScale="115" zoomScaleNormal="115" workbookViewId="0">
      <selection activeCell="L39" sqref="L39"/>
    </sheetView>
  </sheetViews>
  <sheetFormatPr defaultRowHeight="15"/>
  <sheetData>
    <row r="3" spans="2:9">
      <c r="B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2:9">
      <c r="B4">
        <v>1</v>
      </c>
      <c r="E4">
        <v>1</v>
      </c>
      <c r="F4">
        <v>0.3</v>
      </c>
      <c r="G4">
        <v>0.4</v>
      </c>
      <c r="H4">
        <v>0.4</v>
      </c>
      <c r="I4">
        <v>0.3</v>
      </c>
    </row>
    <row r="5" spans="2:9">
      <c r="B5">
        <v>2</v>
      </c>
      <c r="E5">
        <v>2</v>
      </c>
      <c r="F5">
        <v>0.6</v>
      </c>
      <c r="G5">
        <v>1.2</v>
      </c>
      <c r="H5">
        <v>1</v>
      </c>
      <c r="I5">
        <v>0.5</v>
      </c>
    </row>
    <row r="6" spans="2:9">
      <c r="B6">
        <v>3</v>
      </c>
      <c r="E6">
        <v>3</v>
      </c>
      <c r="F6">
        <v>1.1000000000000001</v>
      </c>
      <c r="G6">
        <v>2.7</v>
      </c>
      <c r="H6">
        <v>2</v>
      </c>
      <c r="I6">
        <v>0.9</v>
      </c>
    </row>
    <row r="7" spans="2:9">
      <c r="B7">
        <v>4</v>
      </c>
      <c r="E7">
        <v>4</v>
      </c>
      <c r="F7">
        <v>1.9</v>
      </c>
      <c r="G7">
        <v>4.3</v>
      </c>
      <c r="H7">
        <v>3.2</v>
      </c>
      <c r="I7">
        <v>1.5</v>
      </c>
    </row>
    <row r="8" spans="2:9">
      <c r="B8">
        <v>5</v>
      </c>
      <c r="E8">
        <v>5</v>
      </c>
      <c r="F8">
        <v>2.9</v>
      </c>
      <c r="G8">
        <v>5.8</v>
      </c>
      <c r="H8">
        <v>4.5</v>
      </c>
      <c r="I8">
        <v>2</v>
      </c>
    </row>
    <row r="9" spans="2:9">
      <c r="B9">
        <v>6</v>
      </c>
      <c r="E9">
        <v>6</v>
      </c>
      <c r="F9">
        <v>4</v>
      </c>
      <c r="G9">
        <v>7.7</v>
      </c>
      <c r="H9">
        <v>6</v>
      </c>
      <c r="I9">
        <v>2.5</v>
      </c>
    </row>
    <row r="10" spans="2:9">
      <c r="B10">
        <v>7</v>
      </c>
    </row>
    <row r="11" spans="2:9">
      <c r="B11">
        <v>8</v>
      </c>
    </row>
    <row r="12" spans="2:9">
      <c r="B12">
        <v>9</v>
      </c>
    </row>
    <row r="13" spans="2:9">
      <c r="B13">
        <v>10</v>
      </c>
    </row>
    <row r="14" spans="2:9">
      <c r="B14">
        <v>11</v>
      </c>
    </row>
    <row r="15" spans="2:9">
      <c r="B15">
        <v>12</v>
      </c>
    </row>
    <row r="16" spans="2:9">
      <c r="B16">
        <v>13</v>
      </c>
    </row>
    <row r="17" spans="2:2">
      <c r="B17">
        <v>14</v>
      </c>
    </row>
    <row r="18" spans="2:2">
      <c r="B18">
        <v>15</v>
      </c>
    </row>
    <row r="19" spans="2:2">
      <c r="B19">
        <v>16</v>
      </c>
    </row>
    <row r="20" spans="2:2">
      <c r="B20">
        <v>17</v>
      </c>
    </row>
    <row r="21" spans="2:2">
      <c r="B21">
        <v>18</v>
      </c>
    </row>
    <row r="22" spans="2:2">
      <c r="B22">
        <v>19</v>
      </c>
    </row>
    <row r="23" spans="2:2">
      <c r="B23">
        <v>20</v>
      </c>
    </row>
    <row r="24" spans="2:2">
      <c r="B24">
        <v>21</v>
      </c>
    </row>
    <row r="25" spans="2:2">
      <c r="B25">
        <v>22</v>
      </c>
    </row>
    <row r="26" spans="2:2">
      <c r="B26">
        <v>23</v>
      </c>
    </row>
    <row r="27" spans="2:2">
      <c r="B27">
        <v>24</v>
      </c>
    </row>
    <row r="28" spans="2:2">
      <c r="B28">
        <v>25</v>
      </c>
    </row>
    <row r="29" spans="2:2">
      <c r="B29">
        <v>26</v>
      </c>
    </row>
    <row r="30" spans="2:2">
      <c r="B30">
        <v>27</v>
      </c>
    </row>
    <row r="31" spans="2:2">
      <c r="B31">
        <v>28</v>
      </c>
    </row>
    <row r="32" spans="2:2">
      <c r="B32">
        <v>29</v>
      </c>
    </row>
    <row r="33" spans="2:2">
      <c r="B33">
        <v>30</v>
      </c>
    </row>
    <row r="34" spans="2:2">
      <c r="B34">
        <v>31</v>
      </c>
    </row>
    <row r="35" spans="2:2">
      <c r="B35">
        <v>32</v>
      </c>
    </row>
    <row r="36" spans="2:2">
      <c r="B36">
        <v>33</v>
      </c>
    </row>
    <row r="37" spans="2:2">
      <c r="B37">
        <v>34</v>
      </c>
    </row>
    <row r="38" spans="2:2">
      <c r="B38">
        <v>35</v>
      </c>
    </row>
    <row r="39" spans="2:2">
      <c r="B39">
        <v>36</v>
      </c>
    </row>
    <row r="40" spans="2:2">
      <c r="B40">
        <v>37</v>
      </c>
    </row>
    <row r="41" spans="2:2">
      <c r="B41">
        <v>38</v>
      </c>
    </row>
    <row r="42" spans="2:2">
      <c r="B42">
        <v>39</v>
      </c>
    </row>
    <row r="43" spans="2:2">
      <c r="B43">
        <v>40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P35"/>
  <sheetViews>
    <sheetView workbookViewId="0">
      <selection activeCell="F22" sqref="F22"/>
    </sheetView>
  </sheetViews>
  <sheetFormatPr defaultRowHeight="15"/>
  <cols>
    <col min="1" max="1" width="36.5703125" bestFit="1" customWidth="1"/>
    <col min="2" max="5" width="12.140625" customWidth="1"/>
    <col min="6" max="6" width="28" bestFit="1" customWidth="1"/>
    <col min="7" max="10" width="12.140625" customWidth="1"/>
    <col min="11" max="11" width="24.42578125" bestFit="1" customWidth="1"/>
    <col min="12" max="15" width="12.140625" customWidth="1"/>
    <col min="16" max="16" width="24.42578125" bestFit="1" customWidth="1"/>
  </cols>
  <sheetData>
    <row r="1" spans="1:16">
      <c r="A1" s="1" t="s">
        <v>104</v>
      </c>
    </row>
    <row r="2" spans="1:16">
      <c r="B2" s="258" t="s">
        <v>214</v>
      </c>
      <c r="C2" s="259"/>
      <c r="D2" s="259"/>
      <c r="E2" s="259"/>
      <c r="F2" s="260"/>
      <c r="G2" s="258" t="s">
        <v>231</v>
      </c>
      <c r="H2" s="259"/>
      <c r="I2" s="259"/>
      <c r="J2" s="259"/>
      <c r="K2" s="260"/>
      <c r="L2" s="258" t="s">
        <v>232</v>
      </c>
      <c r="M2" s="259"/>
      <c r="N2" s="259"/>
      <c r="O2" s="259"/>
      <c r="P2" s="260"/>
    </row>
    <row r="3" spans="1:16" ht="15" customHeight="1">
      <c r="A3" s="5" t="s">
        <v>268</v>
      </c>
      <c r="B3" s="106" t="s">
        <v>236</v>
      </c>
      <c r="C3" s="106" t="s">
        <v>237</v>
      </c>
      <c r="D3" s="106" t="s">
        <v>238</v>
      </c>
      <c r="E3" s="106" t="s">
        <v>239</v>
      </c>
      <c r="F3" s="5" t="s">
        <v>267</v>
      </c>
      <c r="G3" s="106" t="s">
        <v>236</v>
      </c>
      <c r="H3" s="106" t="s">
        <v>237</v>
      </c>
      <c r="I3" s="106" t="s">
        <v>238</v>
      </c>
      <c r="J3" s="106" t="s">
        <v>239</v>
      </c>
      <c r="K3" s="5" t="s">
        <v>267</v>
      </c>
      <c r="L3" s="106" t="s">
        <v>236</v>
      </c>
      <c r="M3" s="106" t="s">
        <v>237</v>
      </c>
      <c r="N3" s="106" t="s">
        <v>238</v>
      </c>
      <c r="O3" s="106" t="s">
        <v>239</v>
      </c>
      <c r="P3" s="5" t="s">
        <v>267</v>
      </c>
    </row>
    <row r="4" spans="1:16">
      <c r="A4" s="3" t="s">
        <v>105</v>
      </c>
      <c r="B4" s="261" t="s">
        <v>233</v>
      </c>
      <c r="C4" s="103" t="s">
        <v>87</v>
      </c>
      <c r="D4" s="103" t="s">
        <v>87</v>
      </c>
      <c r="E4" s="103" t="s">
        <v>113</v>
      </c>
      <c r="F4" s="3"/>
      <c r="G4" s="261" t="s">
        <v>233</v>
      </c>
      <c r="H4" s="103" t="s">
        <v>87</v>
      </c>
      <c r="I4" s="103" t="s">
        <v>87</v>
      </c>
      <c r="J4" s="103" t="s">
        <v>113</v>
      </c>
      <c r="K4" s="3"/>
      <c r="L4" s="261" t="s">
        <v>233</v>
      </c>
      <c r="M4" s="103" t="s">
        <v>87</v>
      </c>
      <c r="N4" s="103" t="s">
        <v>87</v>
      </c>
      <c r="O4" s="103" t="s">
        <v>113</v>
      </c>
      <c r="P4" s="3"/>
    </row>
    <row r="5" spans="1:16">
      <c r="A5" s="3" t="s">
        <v>106</v>
      </c>
      <c r="B5" s="261"/>
      <c r="C5" s="103" t="s">
        <v>114</v>
      </c>
      <c r="D5" s="103" t="s">
        <v>114</v>
      </c>
      <c r="E5" s="103" t="s">
        <v>115</v>
      </c>
      <c r="F5" s="3"/>
      <c r="G5" s="261"/>
      <c r="H5" s="103" t="s">
        <v>114</v>
      </c>
      <c r="I5" s="103" t="s">
        <v>114</v>
      </c>
      <c r="J5" s="103" t="s">
        <v>115</v>
      </c>
      <c r="K5" s="3"/>
      <c r="L5" s="261"/>
      <c r="M5" s="103" t="s">
        <v>114</v>
      </c>
      <c r="N5" s="103" t="s">
        <v>114</v>
      </c>
      <c r="O5" s="103" t="s">
        <v>115</v>
      </c>
      <c r="P5" s="3"/>
    </row>
    <row r="6" spans="1:16" ht="35.25" customHeight="1">
      <c r="A6" s="3" t="s">
        <v>107</v>
      </c>
      <c r="B6" s="261"/>
      <c r="C6" s="108" t="s">
        <v>117</v>
      </c>
      <c r="D6" s="108" t="s">
        <v>116</v>
      </c>
      <c r="E6" s="108" t="s">
        <v>116</v>
      </c>
      <c r="F6" s="3"/>
      <c r="G6" s="261"/>
      <c r="H6" s="108" t="s">
        <v>117</v>
      </c>
      <c r="I6" s="108" t="s">
        <v>116</v>
      </c>
      <c r="J6" s="108" t="s">
        <v>116</v>
      </c>
      <c r="K6" s="3"/>
      <c r="L6" s="261"/>
      <c r="M6" s="108" t="s">
        <v>117</v>
      </c>
      <c r="N6" s="108" t="s">
        <v>116</v>
      </c>
      <c r="O6" s="108" t="s">
        <v>116</v>
      </c>
      <c r="P6" s="3"/>
    </row>
    <row r="7" spans="1:16" ht="17.25">
      <c r="A7" s="3" t="s">
        <v>270</v>
      </c>
      <c r="B7" s="261"/>
      <c r="C7" s="103">
        <v>335</v>
      </c>
      <c r="D7" s="103">
        <v>315</v>
      </c>
      <c r="E7" s="103">
        <v>310</v>
      </c>
      <c r="F7" s="3" t="s">
        <v>215</v>
      </c>
      <c r="G7" s="261"/>
      <c r="H7" s="103">
        <v>335</v>
      </c>
      <c r="I7" s="103">
        <v>315</v>
      </c>
      <c r="J7" s="103">
        <v>310</v>
      </c>
      <c r="K7" s="3" t="s">
        <v>215</v>
      </c>
      <c r="L7" s="261"/>
      <c r="M7" s="103">
        <v>335</v>
      </c>
      <c r="N7" s="103">
        <v>315</v>
      </c>
      <c r="O7" s="103">
        <v>310</v>
      </c>
      <c r="P7" s="3" t="s">
        <v>230</v>
      </c>
    </row>
    <row r="8" spans="1:16" ht="17.25">
      <c r="A8" s="3" t="s">
        <v>108</v>
      </c>
      <c r="B8" s="261"/>
      <c r="C8" s="103"/>
      <c r="D8" s="103"/>
      <c r="E8" s="103">
        <v>20</v>
      </c>
      <c r="F8" s="3"/>
      <c r="G8" s="261"/>
      <c r="H8" s="103"/>
      <c r="I8" s="103"/>
      <c r="J8" s="103">
        <v>20</v>
      </c>
      <c r="K8" s="3"/>
      <c r="L8" s="261"/>
      <c r="M8" s="103"/>
      <c r="N8" s="103"/>
      <c r="O8" s="103">
        <v>20</v>
      </c>
      <c r="P8" s="3"/>
    </row>
    <row r="9" spans="1:16" ht="17.25">
      <c r="A9" s="3" t="s">
        <v>269</v>
      </c>
      <c r="B9" s="261"/>
      <c r="C9" s="103">
        <v>85</v>
      </c>
      <c r="D9" s="103">
        <v>105</v>
      </c>
      <c r="E9" s="103">
        <v>100</v>
      </c>
      <c r="F9" s="3"/>
      <c r="G9" s="261"/>
      <c r="H9" s="103">
        <v>85</v>
      </c>
      <c r="I9" s="103">
        <v>105</v>
      </c>
      <c r="J9" s="103">
        <v>100</v>
      </c>
      <c r="K9" s="3"/>
      <c r="L9" s="261"/>
      <c r="M9" s="103">
        <v>85</v>
      </c>
      <c r="N9" s="103">
        <v>105</v>
      </c>
      <c r="O9" s="103">
        <v>100</v>
      </c>
      <c r="P9" s="3"/>
    </row>
    <row r="10" spans="1:16">
      <c r="A10" s="3" t="s">
        <v>109</v>
      </c>
      <c r="B10" s="261"/>
      <c r="C10" s="103">
        <v>0.43</v>
      </c>
      <c r="D10" s="103">
        <v>0.43</v>
      </c>
      <c r="E10" s="103">
        <v>0.37</v>
      </c>
      <c r="F10" s="3"/>
      <c r="G10" s="261"/>
      <c r="H10" s="103">
        <v>0.43</v>
      </c>
      <c r="I10" s="103">
        <v>0.43</v>
      </c>
      <c r="J10" s="103">
        <v>0.37</v>
      </c>
      <c r="K10" s="3"/>
      <c r="L10" s="261"/>
      <c r="M10" s="103">
        <v>0.43</v>
      </c>
      <c r="N10" s="103">
        <v>0.43</v>
      </c>
      <c r="O10" s="103">
        <v>0.37</v>
      </c>
      <c r="P10" s="3"/>
    </row>
    <row r="11" spans="1:16" ht="17.25">
      <c r="A11" s="3" t="s">
        <v>217</v>
      </c>
      <c r="B11" s="261"/>
      <c r="C11" s="103">
        <v>790</v>
      </c>
      <c r="D11" s="103">
        <v>790</v>
      </c>
      <c r="E11" s="103">
        <v>790</v>
      </c>
      <c r="F11" s="3" t="s">
        <v>216</v>
      </c>
      <c r="G11" s="261"/>
      <c r="H11" s="103"/>
      <c r="I11" s="103"/>
      <c r="J11" s="103">
        <v>810</v>
      </c>
      <c r="K11" s="3" t="s">
        <v>223</v>
      </c>
      <c r="L11" s="261"/>
      <c r="M11" s="103"/>
      <c r="N11" s="103"/>
      <c r="O11" s="103">
        <v>760</v>
      </c>
      <c r="P11" s="3" t="s">
        <v>229</v>
      </c>
    </row>
    <row r="12" spans="1:16" ht="17.25">
      <c r="A12" s="3" t="s">
        <v>110</v>
      </c>
      <c r="B12" s="261"/>
      <c r="C12" s="103">
        <v>351</v>
      </c>
      <c r="D12" s="103">
        <v>327</v>
      </c>
      <c r="E12" s="103">
        <v>310</v>
      </c>
      <c r="F12" s="3"/>
      <c r="G12" s="261"/>
      <c r="H12" s="103"/>
      <c r="I12" s="103"/>
      <c r="J12" s="103">
        <v>330</v>
      </c>
      <c r="K12" s="3"/>
      <c r="L12" s="261"/>
      <c r="M12" s="103"/>
      <c r="N12" s="103"/>
      <c r="O12" s="103">
        <v>245</v>
      </c>
      <c r="P12" s="3"/>
    </row>
    <row r="13" spans="1:16" ht="17.25">
      <c r="A13" s="3" t="s">
        <v>218</v>
      </c>
      <c r="B13" s="261"/>
      <c r="C13" s="103">
        <v>316</v>
      </c>
      <c r="D13" s="103">
        <v>405</v>
      </c>
      <c r="E13" s="103">
        <v>451</v>
      </c>
      <c r="F13" s="3" t="s">
        <v>220</v>
      </c>
      <c r="G13" s="261"/>
      <c r="H13" s="103"/>
      <c r="I13" s="103"/>
      <c r="J13" s="103">
        <v>250</v>
      </c>
      <c r="K13" s="3" t="s">
        <v>224</v>
      </c>
      <c r="L13" s="261"/>
      <c r="M13" s="103"/>
      <c r="N13" s="103"/>
      <c r="O13" s="103">
        <v>200</v>
      </c>
      <c r="P13" s="3" t="s">
        <v>224</v>
      </c>
    </row>
    <row r="14" spans="1:16" ht="17.25">
      <c r="A14" s="3" t="s">
        <v>218</v>
      </c>
      <c r="B14" s="261"/>
      <c r="C14" s="103">
        <v>299</v>
      </c>
      <c r="D14" s="103">
        <v>254</v>
      </c>
      <c r="E14" s="103">
        <v>250</v>
      </c>
      <c r="F14" s="3" t="s">
        <v>219</v>
      </c>
      <c r="G14" s="261"/>
      <c r="H14" s="103"/>
      <c r="I14" s="103"/>
      <c r="J14" s="103">
        <v>410</v>
      </c>
      <c r="K14" s="3" t="s">
        <v>225</v>
      </c>
      <c r="L14" s="261"/>
      <c r="M14" s="103"/>
      <c r="N14" s="103"/>
      <c r="O14" s="103">
        <v>600</v>
      </c>
      <c r="P14" s="3" t="s">
        <v>228</v>
      </c>
    </row>
    <row r="15" spans="1:16">
      <c r="A15" s="3" t="s">
        <v>221</v>
      </c>
      <c r="B15" s="261"/>
      <c r="C15" s="256" t="s">
        <v>118</v>
      </c>
      <c r="D15" s="256" t="s">
        <v>119</v>
      </c>
      <c r="E15" s="256" t="s">
        <v>119</v>
      </c>
      <c r="F15" s="3" t="s">
        <v>222</v>
      </c>
      <c r="G15" s="261"/>
      <c r="H15" s="256" t="s">
        <v>118</v>
      </c>
      <c r="I15" s="256" t="s">
        <v>119</v>
      </c>
      <c r="J15" s="256" t="s">
        <v>119</v>
      </c>
      <c r="K15" s="3" t="s">
        <v>226</v>
      </c>
      <c r="L15" s="261"/>
      <c r="M15" s="256" t="s">
        <v>118</v>
      </c>
      <c r="N15" s="256" t="s">
        <v>119</v>
      </c>
      <c r="O15" s="256" t="s">
        <v>119</v>
      </c>
      <c r="P15" s="3" t="s">
        <v>227</v>
      </c>
    </row>
    <row r="16" spans="1:16">
      <c r="A16" s="4" t="s">
        <v>111</v>
      </c>
      <c r="B16" s="262"/>
      <c r="C16" s="257"/>
      <c r="D16" s="257"/>
      <c r="E16" s="257"/>
      <c r="F16" s="4"/>
      <c r="G16" s="262"/>
      <c r="H16" s="257"/>
      <c r="I16" s="257"/>
      <c r="J16" s="257"/>
      <c r="K16" s="4"/>
      <c r="L16" s="262"/>
      <c r="M16" s="257"/>
      <c r="N16" s="257"/>
      <c r="O16" s="257"/>
      <c r="P16" s="4"/>
    </row>
    <row r="18" spans="1:6">
      <c r="A18" t="s">
        <v>120</v>
      </c>
    </row>
    <row r="20" spans="1:6">
      <c r="A20" t="s">
        <v>234</v>
      </c>
    </row>
    <row r="21" spans="1:6">
      <c r="A21" s="2" t="s">
        <v>268</v>
      </c>
      <c r="B21" s="102" t="s">
        <v>236</v>
      </c>
      <c r="C21" s="102" t="s">
        <v>237</v>
      </c>
      <c r="D21" s="102" t="s">
        <v>238</v>
      </c>
      <c r="E21" s="102" t="s">
        <v>239</v>
      </c>
    </row>
    <row r="22" spans="1:6" ht="50.25" customHeight="1">
      <c r="A22" s="5" t="s">
        <v>235</v>
      </c>
      <c r="B22" s="107" t="s">
        <v>244</v>
      </c>
      <c r="C22" s="107" t="s">
        <v>245</v>
      </c>
      <c r="D22" s="107" t="s">
        <v>246</v>
      </c>
      <c r="E22" s="107" t="s">
        <v>247</v>
      </c>
    </row>
    <row r="23" spans="1:6">
      <c r="A23" s="3" t="s">
        <v>105</v>
      </c>
      <c r="B23" s="103" t="s">
        <v>84</v>
      </c>
      <c r="C23" s="103" t="s">
        <v>87</v>
      </c>
      <c r="D23" s="103" t="s">
        <v>87</v>
      </c>
      <c r="E23" s="103" t="s">
        <v>113</v>
      </c>
    </row>
    <row r="24" spans="1:6">
      <c r="A24" s="2" t="s">
        <v>243</v>
      </c>
      <c r="B24" s="102"/>
      <c r="C24" s="102"/>
      <c r="D24" s="102"/>
      <c r="E24" s="102"/>
    </row>
    <row r="25" spans="1:6">
      <c r="A25" s="3" t="s">
        <v>240</v>
      </c>
      <c r="B25" s="103">
        <v>20</v>
      </c>
      <c r="C25" s="103">
        <v>20</v>
      </c>
      <c r="D25" s="103">
        <v>20</v>
      </c>
      <c r="E25" s="103">
        <v>25</v>
      </c>
    </row>
    <row r="26" spans="1:6">
      <c r="A26" s="3" t="s">
        <v>241</v>
      </c>
      <c r="B26" s="103">
        <v>40</v>
      </c>
      <c r="C26" s="103">
        <v>40</v>
      </c>
      <c r="D26" s="103">
        <v>40</v>
      </c>
      <c r="E26" s="103">
        <v>60</v>
      </c>
    </row>
    <row r="27" spans="1:6">
      <c r="A27" s="4" t="s">
        <v>242</v>
      </c>
      <c r="B27" s="104" t="s">
        <v>266</v>
      </c>
      <c r="C27" s="104">
        <v>50</v>
      </c>
      <c r="D27" s="104">
        <v>50</v>
      </c>
      <c r="E27" s="104">
        <v>70</v>
      </c>
    </row>
    <row r="28" spans="1:6" ht="17.25">
      <c r="A28" s="105" t="s">
        <v>253</v>
      </c>
      <c r="B28" s="102" t="s">
        <v>266</v>
      </c>
      <c r="C28" s="102" t="s">
        <v>248</v>
      </c>
      <c r="D28" s="102" t="s">
        <v>249</v>
      </c>
      <c r="E28" s="102"/>
      <c r="F28" t="s">
        <v>256</v>
      </c>
    </row>
    <row r="29" spans="1:6" ht="17.25">
      <c r="A29" s="4" t="s">
        <v>252</v>
      </c>
      <c r="B29" s="104"/>
      <c r="C29" s="104" t="s">
        <v>250</v>
      </c>
      <c r="D29" s="104" t="s">
        <v>251</v>
      </c>
      <c r="E29" s="104"/>
      <c r="F29" t="s">
        <v>257</v>
      </c>
    </row>
    <row r="30" spans="1:6">
      <c r="A30" s="105" t="s">
        <v>254</v>
      </c>
      <c r="B30" s="102" t="s">
        <v>266</v>
      </c>
      <c r="C30" s="102" t="s">
        <v>255</v>
      </c>
      <c r="D30" s="102" t="s">
        <v>258</v>
      </c>
      <c r="E30" s="102" t="s">
        <v>258</v>
      </c>
    </row>
    <row r="31" spans="1:6">
      <c r="A31" s="7" t="s">
        <v>260</v>
      </c>
      <c r="B31" s="104"/>
      <c r="C31" s="104"/>
      <c r="D31" s="104"/>
      <c r="E31" s="104"/>
    </row>
    <row r="32" spans="1:6">
      <c r="A32" s="8" t="s">
        <v>262</v>
      </c>
      <c r="B32" s="255" t="s">
        <v>263</v>
      </c>
      <c r="C32" s="255"/>
      <c r="D32" s="255"/>
      <c r="E32" s="255"/>
    </row>
    <row r="33" spans="1:5">
      <c r="A33" s="105" t="s">
        <v>259</v>
      </c>
      <c r="B33" s="253">
        <v>700</v>
      </c>
      <c r="C33" s="253"/>
      <c r="D33" s="253"/>
      <c r="E33" s="253"/>
    </row>
    <row r="34" spans="1:5">
      <c r="A34" s="7" t="s">
        <v>261</v>
      </c>
      <c r="B34" s="254"/>
      <c r="C34" s="254"/>
      <c r="D34" s="254"/>
      <c r="E34" s="254"/>
    </row>
    <row r="35" spans="1:5">
      <c r="A35" s="8" t="s">
        <v>264</v>
      </c>
      <c r="B35" s="106" t="s">
        <v>266</v>
      </c>
      <c r="C35" s="106" t="s">
        <v>265</v>
      </c>
      <c r="D35" s="106" t="s">
        <v>266</v>
      </c>
      <c r="E35" s="106" t="s">
        <v>266</v>
      </c>
    </row>
  </sheetData>
  <mergeCells count="17">
    <mergeCell ref="B2:F2"/>
    <mergeCell ref="G2:K2"/>
    <mergeCell ref="L2:P2"/>
    <mergeCell ref="B4:B16"/>
    <mergeCell ref="G4:G16"/>
    <mergeCell ref="C15:C16"/>
    <mergeCell ref="D15:D16"/>
    <mergeCell ref="E15:E16"/>
    <mergeCell ref="H15:H16"/>
    <mergeCell ref="I15:I16"/>
    <mergeCell ref="J15:J16"/>
    <mergeCell ref="L4:L16"/>
    <mergeCell ref="B33:E34"/>
    <mergeCell ref="B32:E32"/>
    <mergeCell ref="M15:M16"/>
    <mergeCell ref="N15:N16"/>
    <mergeCell ref="O15:O16"/>
  </mergeCells>
  <pageMargins left="0.7" right="0.7" top="0.75" bottom="0.75" header="0.3" footer="0.3"/>
  <pageSetup paperSize="9" scale="5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Baseline</vt:lpstr>
      <vt:lpstr>MRI-CGCM2.3.2 (Likely)</vt:lpstr>
      <vt:lpstr>CSIRO Mk3.5 (Drier)</vt:lpstr>
      <vt:lpstr>MIROC(hires) (Wetter)</vt:lpstr>
      <vt:lpstr>Coefficients</vt:lpstr>
      <vt:lpstr>InputData</vt:lpstr>
      <vt:lpstr>Mastersheet</vt:lpstr>
      <vt:lpstr>Chloride Model</vt:lpstr>
      <vt:lpstr>Design service life</vt:lpstr>
      <vt:lpstr>Port Kembla Cement</vt:lpstr>
      <vt:lpstr>Mastersheet!_Ref312382258</vt:lpstr>
      <vt:lpstr>CaO</vt:lpstr>
      <vt:lpstr>kc</vt:lpstr>
      <vt:lpstr>kt</vt:lpstr>
      <vt:lpstr>kurban</vt:lpstr>
      <vt:lpstr>MCaO</vt:lpstr>
      <vt:lpstr>MCO2_</vt:lpstr>
      <vt:lpstr>nm</vt:lpstr>
      <vt:lpstr>RR</vt:lpstr>
      <vt:lpstr>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indika.karunaratna</cp:lastModifiedBy>
  <cp:lastPrinted>2012-08-09T21:13:35Z</cp:lastPrinted>
  <dcterms:created xsi:type="dcterms:W3CDTF">2011-03-27T11:00:21Z</dcterms:created>
  <dcterms:modified xsi:type="dcterms:W3CDTF">2012-09-17T11:08:04Z</dcterms:modified>
</cp:coreProperties>
</file>