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znic2\Documents\Projects\SCS CRADA\RODeO\Projects\SCS\"/>
    </mc:Choice>
  </mc:AlternateContent>
  <xr:revisionPtr revIDLastSave="0" documentId="13_ncr:1_{A430DCD4-355D-4094-BA95-C17077E2DDFF}" xr6:coauthVersionLast="47" xr6:coauthVersionMax="47" xr10:uidLastSave="{00000000-0000-0000-0000-000000000000}"/>
  <bookViews>
    <workbookView xWindow="24948" yWindow="1260" windowWidth="27000" windowHeight="14232" activeTab="3" xr2:uid="{E14B7401-A590-402E-8FB6-DDB1451A0D59}"/>
  </bookViews>
  <sheets>
    <sheet name="Capital costs" sheetId="1" r:id="rId1"/>
    <sheet name="Electrolysis system costs" sheetId="4" r:id="rId2"/>
    <sheet name="Storage costs" sheetId="2" r:id="rId3"/>
    <sheet name="Scenarios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G3" i="1"/>
  <c r="H3" i="1"/>
  <c r="F3" i="1"/>
  <c r="D4" i="1"/>
  <c r="D5" i="1"/>
  <c r="D6" i="1"/>
  <c r="D7" i="1"/>
  <c r="D8" i="1"/>
  <c r="D9" i="1"/>
  <c r="D3" i="1"/>
  <c r="J6" i="4"/>
  <c r="J7" i="4" s="1"/>
  <c r="J5" i="4"/>
  <c r="L4" i="4"/>
  <c r="L3" i="4"/>
  <c r="K4" i="4"/>
  <c r="K5" i="4"/>
  <c r="L5" i="4" s="1"/>
  <c r="K6" i="4"/>
  <c r="L6" i="4" s="1"/>
  <c r="K3" i="4"/>
  <c r="H3" i="4"/>
  <c r="C3" i="1" s="1"/>
  <c r="K7" i="4" l="1"/>
  <c r="L7" i="4" s="1"/>
  <c r="J8" i="4"/>
  <c r="K8" i="4" l="1"/>
  <c r="L8" i="4" s="1"/>
  <c r="J9" i="4"/>
  <c r="K9" i="4" s="1"/>
  <c r="L9" i="4" s="1"/>
  <c r="C5" i="4" l="1"/>
  <c r="C6" i="4"/>
  <c r="C7" i="4"/>
  <c r="C8" i="4"/>
  <c r="C9" i="4"/>
  <c r="C4" i="4"/>
  <c r="D4" i="4"/>
  <c r="E4" i="4" s="1"/>
  <c r="D5" i="4" l="1"/>
  <c r="D6" i="4" s="1"/>
  <c r="D7" i="4" s="1"/>
  <c r="D8" i="4" s="1"/>
  <c r="D9" i="4" s="1"/>
  <c r="E9" i="4" s="1"/>
  <c r="F4" i="4"/>
  <c r="G4" i="4" s="1"/>
  <c r="H4" i="4" s="1"/>
  <c r="C4" i="1" s="1"/>
  <c r="E7" i="4"/>
  <c r="E5" i="4"/>
  <c r="E6" i="4"/>
  <c r="E8" i="4" l="1"/>
  <c r="F5" i="4"/>
  <c r="F6" i="4" s="1"/>
  <c r="G5" i="4"/>
  <c r="H5" i="4" s="1"/>
  <c r="C5" i="1" s="1"/>
  <c r="F7" i="4" l="1"/>
  <c r="G6" i="4"/>
  <c r="H6" i="4" s="1"/>
  <c r="C6" i="1" s="1"/>
  <c r="F8" i="4" l="1"/>
  <c r="G7" i="4"/>
  <c r="H7" i="4" s="1"/>
  <c r="C7" i="1" s="1"/>
  <c r="F9" i="4" l="1"/>
  <c r="G9" i="4" s="1"/>
  <c r="H9" i="4" s="1"/>
  <c r="C9" i="1" s="1"/>
  <c r="G8" i="4"/>
  <c r="H8" i="4" s="1"/>
  <c r="C8" i="1" s="1"/>
</calcChain>
</file>

<file path=xl/sharedStrings.xml><?xml version="1.0" encoding="utf-8"?>
<sst xmlns="http://schemas.openxmlformats.org/spreadsheetml/2006/main" count="159" uniqueCount="47">
  <si>
    <t>Year</t>
  </si>
  <si>
    <t>Electrolysis capacity (GW)</t>
  </si>
  <si>
    <t>Rectifier capacity (GW)</t>
  </si>
  <si>
    <t>Compressor capacity (GW)</t>
  </si>
  <si>
    <t>Total cost ($/kWe)</t>
  </si>
  <si>
    <t>Rectifier cost ($/kWe)</t>
  </si>
  <si>
    <t>Compressor cost ($/kWe)</t>
  </si>
  <si>
    <t>Electrolyzer cost ($/kWe)</t>
  </si>
  <si>
    <t>H2NEW Electrolyzer uninstalled cost ($/kWe)</t>
  </si>
  <si>
    <t>H2NEW Electrolyzer installed cost ($/kWe)</t>
  </si>
  <si>
    <t>H2New total cost ($/kWe)</t>
  </si>
  <si>
    <t>Electrolysis system cost - baseline ($/kWe)</t>
  </si>
  <si>
    <t>Electrolysis system cost - aggressive ($/kWe)</t>
  </si>
  <si>
    <t>PV System Cost - ATB mid ($/kWe)</t>
  </si>
  <si>
    <t>PV System Cost - ATB low ($/kWe)</t>
  </si>
  <si>
    <t>Above ground storage cost ($/kg)</t>
  </si>
  <si>
    <t>Rock cavern storage cost - large scale ($/kg)</t>
  </si>
  <si>
    <t>Rock cavern storage costs - small scale ($/kg)</t>
  </si>
  <si>
    <t>Underground pipe storage cost ($/kg)</t>
  </si>
  <si>
    <t>Geologic storage cost - small scale ($/kg)</t>
  </si>
  <si>
    <t>Geologic storage cost - large scale ($/kg)</t>
  </si>
  <si>
    <t>Electrolysis case</t>
  </si>
  <si>
    <t>Storage case</t>
  </si>
  <si>
    <t>PV case</t>
  </si>
  <si>
    <t>Utility case</t>
  </si>
  <si>
    <t>EC mid</t>
  </si>
  <si>
    <t>AG storage</t>
  </si>
  <si>
    <t>PV mid</t>
  </si>
  <si>
    <t>grid only</t>
  </si>
  <si>
    <t>EC low</t>
  </si>
  <si>
    <t>geo storage</t>
  </si>
  <si>
    <t>PV low</t>
  </si>
  <si>
    <t>PV only</t>
  </si>
  <si>
    <t>PV+grid</t>
  </si>
  <si>
    <t>Demand case</t>
  </si>
  <si>
    <t>statewide</t>
  </si>
  <si>
    <t>none</t>
  </si>
  <si>
    <t>Grid Case</t>
  </si>
  <si>
    <t>EC Case</t>
  </si>
  <si>
    <t>Storage duration</t>
  </si>
  <si>
    <t>Demand Case</t>
  </si>
  <si>
    <t>Electrolyzer CF (%)</t>
  </si>
  <si>
    <t>Hydrogen price ($/kg)</t>
  </si>
  <si>
    <t>Grid annual input (MWh)</t>
  </si>
  <si>
    <t>PV annual input (MWh)</t>
  </si>
  <si>
    <t>Hydrogen annual production (kg)</t>
  </si>
  <si>
    <t>PV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</si>
</sst>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77E-8EDE-4F0D-90E2-271E886FF969}">
  <dimension ref="B2:K10"/>
  <sheetViews>
    <sheetView workbookViewId="0">
      <selection activeCell="F38" sqref="F38"/>
    </sheetView>
  </sheetViews>
  <sheetFormatPr defaultRowHeight="15" x14ac:dyDescent="0.25"/>
  <cols>
    <col min="3" max="3" width="11.5703125" customWidth="1"/>
    <col min="4" max="4" width="12.28515625" customWidth="1"/>
    <col min="6" max="6" width="12.85546875" customWidth="1"/>
    <col min="7" max="7" width="12.7109375" customWidth="1"/>
    <col min="8" max="8" width="11.85546875" customWidth="1"/>
    <col min="10" max="10" width="10" customWidth="1"/>
    <col min="11" max="11" width="10.42578125" customWidth="1"/>
  </cols>
  <sheetData>
    <row r="2" spans="2:11" s="1" customFormat="1" ht="65.25" customHeight="1" x14ac:dyDescent="0.25">
      <c r="B2" s="1" t="s">
        <v>0</v>
      </c>
      <c r="C2" s="1" t="s">
        <v>11</v>
      </c>
      <c r="D2" s="1" t="s">
        <v>12</v>
      </c>
      <c r="F2" s="1" t="s">
        <v>19</v>
      </c>
      <c r="G2" s="1" t="s">
        <v>20</v>
      </c>
      <c r="H2" s="1" t="s">
        <v>15</v>
      </c>
      <c r="J2" s="1" t="s">
        <v>13</v>
      </c>
      <c r="K2" s="1" t="s">
        <v>14</v>
      </c>
    </row>
    <row r="3" spans="2:11" x14ac:dyDescent="0.25">
      <c r="B3">
        <v>2020</v>
      </c>
      <c r="C3">
        <f>'Electrolysis system costs'!H3</f>
        <v>1672</v>
      </c>
      <c r="D3" s="2">
        <f>'Electrolysis system costs'!L3</f>
        <v>1294</v>
      </c>
      <c r="F3">
        <f>'Storage costs'!B3</f>
        <v>264</v>
      </c>
      <c r="G3">
        <f>'Storage costs'!C3</f>
        <v>43</v>
      </c>
      <c r="H3">
        <f>'Storage costs'!D3</f>
        <v>540</v>
      </c>
      <c r="J3">
        <v>1354</v>
      </c>
      <c r="K3">
        <v>1354</v>
      </c>
    </row>
    <row r="4" spans="2:11" x14ac:dyDescent="0.25">
      <c r="B4">
        <v>2025</v>
      </c>
      <c r="C4" s="2">
        <f>'Electrolysis system costs'!H4</f>
        <v>1165.1555287939789</v>
      </c>
      <c r="D4" s="2">
        <f>'Electrolysis system costs'!L4</f>
        <v>636.34569881930884</v>
      </c>
      <c r="F4">
        <f>'Storage costs'!B4</f>
        <v>264</v>
      </c>
      <c r="G4">
        <f>'Storage costs'!C4</f>
        <v>43</v>
      </c>
      <c r="H4">
        <f>'Storage costs'!D4</f>
        <v>540</v>
      </c>
      <c r="J4">
        <v>1095</v>
      </c>
      <c r="K4">
        <v>1014</v>
      </c>
    </row>
    <row r="5" spans="2:11" x14ac:dyDescent="0.25">
      <c r="B5">
        <v>2030</v>
      </c>
      <c r="C5" s="2">
        <f>'Electrolysis system costs'!H5</f>
        <v>784.32573200602269</v>
      </c>
      <c r="D5" s="2">
        <f>'Electrolysis system costs'!L5</f>
        <v>568.72939796242372</v>
      </c>
      <c r="F5">
        <f>'Storage costs'!B5</f>
        <v>264</v>
      </c>
      <c r="G5">
        <f>'Storage costs'!C5</f>
        <v>43</v>
      </c>
      <c r="H5">
        <f>'Storage costs'!D5</f>
        <v>540</v>
      </c>
      <c r="J5">
        <v>836</v>
      </c>
      <c r="K5">
        <v>688</v>
      </c>
    </row>
    <row r="6" spans="2:11" x14ac:dyDescent="0.25">
      <c r="B6">
        <v>2035</v>
      </c>
      <c r="C6" s="2">
        <f>'Electrolysis system costs'!H6</f>
        <v>586.86691824458387</v>
      </c>
      <c r="D6" s="2">
        <f>'Electrolysis system costs'!L6</f>
        <v>488.55367810078383</v>
      </c>
      <c r="F6">
        <f>'Storage costs'!B6</f>
        <v>264</v>
      </c>
      <c r="G6">
        <f>'Storage costs'!C6</f>
        <v>43</v>
      </c>
      <c r="H6">
        <f>'Storage costs'!D6</f>
        <v>540</v>
      </c>
      <c r="J6">
        <v>799</v>
      </c>
      <c r="K6">
        <v>645</v>
      </c>
    </row>
    <row r="7" spans="2:11" x14ac:dyDescent="0.25">
      <c r="B7">
        <v>2040</v>
      </c>
      <c r="C7" s="2">
        <f>'Electrolysis system costs'!H7</f>
        <v>514.53588883810301</v>
      </c>
      <c r="D7" s="2">
        <f>'Electrolysis system costs'!L7</f>
        <v>419.06586991299702</v>
      </c>
      <c r="F7">
        <f>'Storage costs'!B7</f>
        <v>264</v>
      </c>
      <c r="G7">
        <f>'Storage costs'!C7</f>
        <v>43</v>
      </c>
      <c r="H7">
        <f>'Storage costs'!D7</f>
        <v>540</v>
      </c>
      <c r="J7">
        <v>762</v>
      </c>
      <c r="K7">
        <v>603</v>
      </c>
    </row>
    <row r="8" spans="2:11" x14ac:dyDescent="0.25">
      <c r="B8">
        <v>2045</v>
      </c>
      <c r="C8" s="2">
        <f>'Electrolysis system costs'!H8</f>
        <v>475.76690693518879</v>
      </c>
      <c r="D8" s="2">
        <f>'Electrolysis system costs'!L8</f>
        <v>354.9857990963643</v>
      </c>
      <c r="F8">
        <f>'Storage costs'!B8</f>
        <v>264</v>
      </c>
      <c r="G8">
        <f>'Storage costs'!C8</f>
        <v>43</v>
      </c>
      <c r="H8">
        <f>'Storage costs'!D8</f>
        <v>540</v>
      </c>
      <c r="J8">
        <v>725</v>
      </c>
      <c r="K8">
        <v>560</v>
      </c>
    </row>
    <row r="9" spans="2:11" x14ac:dyDescent="0.25">
      <c r="B9">
        <v>2050</v>
      </c>
      <c r="C9" s="2">
        <f>'Electrolysis system costs'!H9</f>
        <v>449.83695700739065</v>
      </c>
      <c r="D9" s="2">
        <f>'Electrolysis system costs'!L9</f>
        <v>293.27804054254841</v>
      </c>
      <c r="F9">
        <f>'Storage costs'!B9</f>
        <v>264</v>
      </c>
      <c r="G9">
        <f>'Storage costs'!C9</f>
        <v>43</v>
      </c>
      <c r="H9">
        <f>'Storage costs'!D9</f>
        <v>540</v>
      </c>
      <c r="J9">
        <v>688</v>
      </c>
      <c r="K9">
        <v>518</v>
      </c>
    </row>
    <row r="10" spans="2:11" x14ac:dyDescent="0.25"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7CF4-5710-483F-891F-EAC051EAE3AD}">
  <dimension ref="A2:L9"/>
  <sheetViews>
    <sheetView workbookViewId="0">
      <selection activeCell="I16" sqref="I16"/>
    </sheetView>
  </sheetViews>
  <sheetFormatPr defaultRowHeight="15" x14ac:dyDescent="0.25"/>
  <cols>
    <col min="3" max="3" width="11.140625" customWidth="1"/>
    <col min="10" max="10" width="10.7109375" customWidth="1"/>
    <col min="11" max="11" width="12.140625" customWidth="1"/>
  </cols>
  <sheetData>
    <row r="2" spans="1:12" s="1" customFormat="1" ht="90" x14ac:dyDescent="0.25">
      <c r="A2" s="1" t="s">
        <v>0</v>
      </c>
      <c r="B2" s="1" t="s">
        <v>1</v>
      </c>
      <c r="C2" s="1" t="s">
        <v>7</v>
      </c>
      <c r="D2" s="1" t="s">
        <v>2</v>
      </c>
      <c r="E2" s="1" t="s">
        <v>5</v>
      </c>
      <c r="F2" s="1" t="s">
        <v>3</v>
      </c>
      <c r="G2" s="1" t="s">
        <v>6</v>
      </c>
      <c r="H2" s="1" t="s">
        <v>4</v>
      </c>
      <c r="J2" s="1" t="s">
        <v>8</v>
      </c>
      <c r="K2" s="1" t="s">
        <v>9</v>
      </c>
      <c r="L2" s="1" t="s">
        <v>10</v>
      </c>
    </row>
    <row r="3" spans="1:12" x14ac:dyDescent="0.25">
      <c r="A3">
        <v>2020</v>
      </c>
      <c r="B3">
        <v>0.13</v>
      </c>
      <c r="C3">
        <v>1503</v>
      </c>
      <c r="D3">
        <v>20</v>
      </c>
      <c r="E3">
        <v>130</v>
      </c>
      <c r="F3">
        <v>20</v>
      </c>
      <c r="G3">
        <v>39</v>
      </c>
      <c r="H3">
        <f>C3+E3+G3</f>
        <v>1672</v>
      </c>
      <c r="J3">
        <v>600</v>
      </c>
      <c r="K3" s="2">
        <f>J3*1.5*1.25</f>
        <v>1125</v>
      </c>
      <c r="L3" s="2">
        <f>K3+E3+G3</f>
        <v>1294</v>
      </c>
    </row>
    <row r="4" spans="1:12" x14ac:dyDescent="0.25">
      <c r="A4">
        <v>2025</v>
      </c>
      <c r="B4">
        <v>1</v>
      </c>
      <c r="C4" s="2">
        <f>C$3*(1-0.13)^(LN(B4/B$3)/LN(2))</f>
        <v>997.55982997467004</v>
      </c>
      <c r="D4" s="2">
        <f>D3+(B4-B3)</f>
        <v>20.87</v>
      </c>
      <c r="E4" s="2">
        <f>E$3*(1-0.12)^(LN(D4/D$3)/LN(2))</f>
        <v>128.98312343011881</v>
      </c>
      <c r="F4" s="2">
        <f>F3+(D4-D3)</f>
        <v>20.87</v>
      </c>
      <c r="G4" s="2">
        <f>G$3*(1-0.15)^(LN(F4/F$3)/LN(2))</f>
        <v>38.612575389190035</v>
      </c>
      <c r="H4" s="2">
        <f t="shared" ref="H4:H9" si="0">C4+E4+G4</f>
        <v>1165.1555287939789</v>
      </c>
      <c r="J4">
        <v>250</v>
      </c>
      <c r="K4" s="2">
        <f t="shared" ref="K4:K9" si="1">J4*1.5*1.25</f>
        <v>468.75</v>
      </c>
      <c r="L4" s="2">
        <f t="shared" ref="L4:L9" si="2">K4+E4+G4</f>
        <v>636.34569881930884</v>
      </c>
    </row>
    <row r="5" spans="1:12" x14ac:dyDescent="0.25">
      <c r="A5">
        <v>2030</v>
      </c>
      <c r="B5">
        <v>10</v>
      </c>
      <c r="C5" s="2">
        <f t="shared" ref="C5:C9" si="3">C$3*(1-0.13)^(LN(B5/B$3)/LN(2))</f>
        <v>628.09633404359897</v>
      </c>
      <c r="D5" s="2">
        <f t="shared" ref="D5:D9" si="4">D4+(B5-B4)</f>
        <v>29.87</v>
      </c>
      <c r="E5" s="2">
        <f t="shared" ref="E5:E9" si="5">E$3*(1-0.12)^(LN(D5/D$3)/LN(2))</f>
        <v>120.73011881518354</v>
      </c>
      <c r="F5" s="2">
        <f t="shared" ref="F5:F9" si="6">F4+(D5-D4)</f>
        <v>29.87</v>
      </c>
      <c r="G5" s="2">
        <f t="shared" ref="G5:G9" si="7">G$3*(1-0.15)^(LN(F5/F$3)/LN(2))</f>
        <v>35.499279147240095</v>
      </c>
      <c r="H5" s="2">
        <f t="shared" si="0"/>
        <v>784.32573200602269</v>
      </c>
      <c r="J5">
        <f>J4-30</f>
        <v>220</v>
      </c>
      <c r="K5" s="2">
        <f t="shared" si="1"/>
        <v>412.5</v>
      </c>
      <c r="L5" s="2">
        <f t="shared" si="2"/>
        <v>568.72939796242372</v>
      </c>
    </row>
    <row r="6" spans="1:12" x14ac:dyDescent="0.25">
      <c r="A6">
        <v>2035</v>
      </c>
      <c r="B6">
        <v>50</v>
      </c>
      <c r="C6" s="2">
        <f t="shared" si="3"/>
        <v>454.56324014380004</v>
      </c>
      <c r="D6" s="2">
        <f t="shared" si="4"/>
        <v>69.87</v>
      </c>
      <c r="E6" s="2">
        <f t="shared" si="5"/>
        <v>103.21735406569573</v>
      </c>
      <c r="F6" s="2">
        <f t="shared" si="6"/>
        <v>69.87</v>
      </c>
      <c r="G6" s="2">
        <f t="shared" si="7"/>
        <v>29.086324035088065</v>
      </c>
      <c r="H6" s="2">
        <f t="shared" si="0"/>
        <v>586.86691824458387</v>
      </c>
      <c r="J6">
        <f t="shared" ref="J6:J9" si="8">J5-30</f>
        <v>190</v>
      </c>
      <c r="K6" s="2">
        <f t="shared" si="1"/>
        <v>356.25</v>
      </c>
      <c r="L6" s="2">
        <f t="shared" si="2"/>
        <v>488.55367810078383</v>
      </c>
    </row>
    <row r="7" spans="1:12" x14ac:dyDescent="0.25">
      <c r="A7">
        <v>2040</v>
      </c>
      <c r="B7">
        <v>100</v>
      </c>
      <c r="C7" s="2">
        <f t="shared" si="3"/>
        <v>395.4700189251061</v>
      </c>
      <c r="D7" s="2">
        <f t="shared" si="4"/>
        <v>119.87</v>
      </c>
      <c r="E7" s="2">
        <f t="shared" si="5"/>
        <v>93.437230597814704</v>
      </c>
      <c r="F7" s="2">
        <f t="shared" si="6"/>
        <v>119.87</v>
      </c>
      <c r="G7" s="2">
        <f t="shared" si="7"/>
        <v>25.628639315182259</v>
      </c>
      <c r="H7" s="2">
        <f t="shared" si="0"/>
        <v>514.53588883810301</v>
      </c>
      <c r="J7">
        <f t="shared" si="8"/>
        <v>160</v>
      </c>
      <c r="K7" s="2">
        <f t="shared" si="1"/>
        <v>300</v>
      </c>
      <c r="L7" s="2">
        <f t="shared" si="2"/>
        <v>419.06586991299702</v>
      </c>
    </row>
    <row r="8" spans="1:12" x14ac:dyDescent="0.25">
      <c r="A8">
        <v>2045</v>
      </c>
      <c r="B8">
        <v>150</v>
      </c>
      <c r="C8" s="2">
        <f t="shared" si="3"/>
        <v>364.53110783882448</v>
      </c>
      <c r="D8" s="2">
        <f t="shared" si="4"/>
        <v>169.87</v>
      </c>
      <c r="E8" s="2">
        <f t="shared" si="5"/>
        <v>87.618726730014529</v>
      </c>
      <c r="F8" s="2">
        <f t="shared" si="6"/>
        <v>169.87</v>
      </c>
      <c r="G8" s="2">
        <f t="shared" si="7"/>
        <v>23.617072366349738</v>
      </c>
      <c r="H8" s="2">
        <f t="shared" si="0"/>
        <v>475.76690693518879</v>
      </c>
      <c r="J8">
        <f t="shared" si="8"/>
        <v>130</v>
      </c>
      <c r="K8" s="2">
        <f t="shared" si="1"/>
        <v>243.75</v>
      </c>
      <c r="L8" s="2">
        <f t="shared" si="2"/>
        <v>354.9857990963643</v>
      </c>
    </row>
    <row r="9" spans="1:12" x14ac:dyDescent="0.25">
      <c r="A9">
        <v>2050</v>
      </c>
      <c r="B9">
        <v>200</v>
      </c>
      <c r="C9" s="2">
        <f t="shared" si="3"/>
        <v>344.05891646484224</v>
      </c>
      <c r="D9" s="2">
        <f t="shared" si="4"/>
        <v>219.87</v>
      </c>
      <c r="E9" s="2">
        <f t="shared" si="5"/>
        <v>83.547276185928084</v>
      </c>
      <c r="F9" s="2">
        <f t="shared" si="6"/>
        <v>219.87</v>
      </c>
      <c r="G9" s="2">
        <f t="shared" si="7"/>
        <v>22.230764356620366</v>
      </c>
      <c r="H9" s="2">
        <f t="shared" si="0"/>
        <v>449.83695700739065</v>
      </c>
      <c r="J9">
        <f t="shared" si="8"/>
        <v>100</v>
      </c>
      <c r="K9" s="2">
        <f t="shared" si="1"/>
        <v>187.5</v>
      </c>
      <c r="L9" s="2">
        <f t="shared" si="2"/>
        <v>293.27804054254841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1DD6-905D-4C12-9D54-7BDAA431C4AE}">
  <dimension ref="A2:D9"/>
  <sheetViews>
    <sheetView workbookViewId="0">
      <selection activeCell="D2" sqref="D2"/>
    </sheetView>
  </sheetViews>
  <sheetFormatPr defaultRowHeight="15" x14ac:dyDescent="0.25"/>
  <cols>
    <col min="2" max="2" width="13.140625" customWidth="1"/>
    <col min="3" max="3" width="14.28515625" customWidth="1"/>
    <col min="4" max="4" width="12.42578125" customWidth="1"/>
  </cols>
  <sheetData>
    <row r="2" spans="1:4" s="1" customFormat="1" ht="90" x14ac:dyDescent="0.25">
      <c r="A2" s="1" t="s">
        <v>0</v>
      </c>
      <c r="B2" s="1" t="s">
        <v>17</v>
      </c>
      <c r="C2" s="1" t="s">
        <v>16</v>
      </c>
      <c r="D2" s="1" t="s">
        <v>18</v>
      </c>
    </row>
    <row r="3" spans="1:4" x14ac:dyDescent="0.25">
      <c r="A3">
        <v>2020</v>
      </c>
      <c r="B3">
        <v>264</v>
      </c>
      <c r="C3">
        <v>43</v>
      </c>
      <c r="D3">
        <v>540</v>
      </c>
    </row>
    <row r="4" spans="1:4" x14ac:dyDescent="0.25">
      <c r="A4">
        <v>2025</v>
      </c>
      <c r="B4">
        <v>264</v>
      </c>
      <c r="C4">
        <v>43</v>
      </c>
      <c r="D4">
        <v>540</v>
      </c>
    </row>
    <row r="5" spans="1:4" x14ac:dyDescent="0.25">
      <c r="A5">
        <v>2030</v>
      </c>
      <c r="B5">
        <v>264</v>
      </c>
      <c r="C5">
        <v>43</v>
      </c>
      <c r="D5">
        <v>540</v>
      </c>
    </row>
    <row r="6" spans="1:4" x14ac:dyDescent="0.25">
      <c r="A6">
        <v>2035</v>
      </c>
      <c r="B6">
        <v>264</v>
      </c>
      <c r="C6">
        <v>43</v>
      </c>
      <c r="D6">
        <v>540</v>
      </c>
    </row>
    <row r="7" spans="1:4" x14ac:dyDescent="0.25">
      <c r="A7">
        <v>2040</v>
      </c>
      <c r="B7">
        <v>264</v>
      </c>
      <c r="C7">
        <v>43</v>
      </c>
      <c r="D7">
        <v>540</v>
      </c>
    </row>
    <row r="8" spans="1:4" x14ac:dyDescent="0.25">
      <c r="A8">
        <v>2045</v>
      </c>
      <c r="B8">
        <v>264</v>
      </c>
      <c r="C8">
        <v>43</v>
      </c>
      <c r="D8">
        <v>540</v>
      </c>
    </row>
    <row r="9" spans="1:4" x14ac:dyDescent="0.25">
      <c r="A9">
        <v>2050</v>
      </c>
      <c r="B9">
        <v>264</v>
      </c>
      <c r="C9">
        <v>43</v>
      </c>
      <c r="D9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D139-A676-491C-ADB9-CFF64ECDBBAC}">
  <dimension ref="B2:F30"/>
  <sheetViews>
    <sheetView tabSelected="1" workbookViewId="0">
      <selection activeCell="G26" sqref="G26"/>
    </sheetView>
  </sheetViews>
  <sheetFormatPr defaultRowHeight="15" x14ac:dyDescent="0.25"/>
  <cols>
    <col min="3" max="3" width="12.42578125" customWidth="1"/>
    <col min="5" max="5" width="10.5703125" bestFit="1" customWidth="1"/>
  </cols>
  <sheetData>
    <row r="2" spans="2:6" s="1" customFormat="1" ht="30" x14ac:dyDescent="0.25">
      <c r="B2" s="1" t="s">
        <v>24</v>
      </c>
      <c r="C2" s="1" t="s">
        <v>21</v>
      </c>
      <c r="D2" s="1" t="s">
        <v>23</v>
      </c>
      <c r="E2" s="1" t="s">
        <v>22</v>
      </c>
      <c r="F2" s="1" t="s">
        <v>34</v>
      </c>
    </row>
    <row r="3" spans="2:6" x14ac:dyDescent="0.25">
      <c r="B3" s="3" t="s">
        <v>28</v>
      </c>
      <c r="C3" s="3" t="s">
        <v>25</v>
      </c>
      <c r="D3" s="3" t="s">
        <v>46</v>
      </c>
      <c r="E3" s="3" t="s">
        <v>26</v>
      </c>
      <c r="F3" s="3" t="s">
        <v>35</v>
      </c>
    </row>
    <row r="4" spans="2:6" x14ac:dyDescent="0.25">
      <c r="B4" s="3" t="s">
        <v>28</v>
      </c>
      <c r="C4" s="3" t="s">
        <v>29</v>
      </c>
      <c r="D4" s="3" t="s">
        <v>46</v>
      </c>
      <c r="E4" s="3" t="s">
        <v>26</v>
      </c>
      <c r="F4" s="3" t="s">
        <v>35</v>
      </c>
    </row>
    <row r="5" spans="2:6" x14ac:dyDescent="0.25">
      <c r="B5" s="3" t="s">
        <v>28</v>
      </c>
      <c r="C5" s="3" t="s">
        <v>25</v>
      </c>
      <c r="D5" s="3" t="s">
        <v>46</v>
      </c>
      <c r="E5" s="3" t="s">
        <v>30</v>
      </c>
      <c r="F5" s="3" t="s">
        <v>35</v>
      </c>
    </row>
    <row r="6" spans="2:6" x14ac:dyDescent="0.25">
      <c r="B6" s="3" t="s">
        <v>28</v>
      </c>
      <c r="C6" s="3" t="s">
        <v>29</v>
      </c>
      <c r="D6" s="3" t="s">
        <v>46</v>
      </c>
      <c r="E6" s="3" t="s">
        <v>30</v>
      </c>
      <c r="F6" s="3" t="s">
        <v>35</v>
      </c>
    </row>
    <row r="8" spans="2:6" x14ac:dyDescent="0.25">
      <c r="B8" s="3" t="s">
        <v>32</v>
      </c>
      <c r="C8" s="3" t="s">
        <v>25</v>
      </c>
      <c r="D8" s="3" t="s">
        <v>27</v>
      </c>
      <c r="E8" s="3" t="s">
        <v>26</v>
      </c>
      <c r="F8" s="3" t="s">
        <v>36</v>
      </c>
    </row>
    <row r="9" spans="2:6" x14ac:dyDescent="0.25">
      <c r="B9" t="s">
        <v>32</v>
      </c>
      <c r="C9" t="s">
        <v>25</v>
      </c>
      <c r="D9" t="s">
        <v>31</v>
      </c>
      <c r="E9" t="s">
        <v>26</v>
      </c>
      <c r="F9" s="4" t="s">
        <v>36</v>
      </c>
    </row>
    <row r="10" spans="2:6" x14ac:dyDescent="0.25">
      <c r="B10" t="s">
        <v>32</v>
      </c>
      <c r="C10" t="s">
        <v>29</v>
      </c>
      <c r="D10" t="s">
        <v>27</v>
      </c>
      <c r="E10" t="s">
        <v>26</v>
      </c>
      <c r="F10" s="4" t="s">
        <v>36</v>
      </c>
    </row>
    <row r="11" spans="2:6" x14ac:dyDescent="0.25">
      <c r="B11" s="3" t="s">
        <v>32</v>
      </c>
      <c r="C11" s="3" t="s">
        <v>29</v>
      </c>
      <c r="D11" s="3" t="s">
        <v>31</v>
      </c>
      <c r="E11" s="3" t="s">
        <v>26</v>
      </c>
      <c r="F11" s="3" t="s">
        <v>36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 t="s">
        <v>32</v>
      </c>
      <c r="C13" s="3" t="s">
        <v>25</v>
      </c>
      <c r="D13" s="3" t="s">
        <v>27</v>
      </c>
      <c r="E13" s="3" t="s">
        <v>30</v>
      </c>
      <c r="F13" s="3" t="s">
        <v>36</v>
      </c>
    </row>
    <row r="14" spans="2:6" x14ac:dyDescent="0.25">
      <c r="B14" t="s">
        <v>32</v>
      </c>
      <c r="C14" t="s">
        <v>25</v>
      </c>
      <c r="D14" t="s">
        <v>31</v>
      </c>
      <c r="E14" t="s">
        <v>30</v>
      </c>
      <c r="F14" s="4" t="s">
        <v>36</v>
      </c>
    </row>
    <row r="15" spans="2:6" x14ac:dyDescent="0.25">
      <c r="B15" t="s">
        <v>32</v>
      </c>
      <c r="C15" t="s">
        <v>29</v>
      </c>
      <c r="D15" t="s">
        <v>27</v>
      </c>
      <c r="E15" t="s">
        <v>30</v>
      </c>
      <c r="F15" s="4" t="s">
        <v>36</v>
      </c>
    </row>
    <row r="16" spans="2:6" x14ac:dyDescent="0.25">
      <c r="B16" s="3" t="s">
        <v>32</v>
      </c>
      <c r="C16" s="3" t="s">
        <v>29</v>
      </c>
      <c r="D16" s="3" t="s">
        <v>31</v>
      </c>
      <c r="E16" s="3" t="s">
        <v>30</v>
      </c>
      <c r="F16" s="3" t="s">
        <v>36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 t="s">
        <v>32</v>
      </c>
      <c r="C18" s="3" t="s">
        <v>25</v>
      </c>
      <c r="D18" s="3" t="s">
        <v>27</v>
      </c>
      <c r="E18" s="3" t="s">
        <v>30</v>
      </c>
      <c r="F18" s="3" t="s">
        <v>35</v>
      </c>
    </row>
    <row r="19" spans="2:6" x14ac:dyDescent="0.25">
      <c r="B19" t="s">
        <v>32</v>
      </c>
      <c r="C19" t="s">
        <v>25</v>
      </c>
      <c r="D19" t="s">
        <v>31</v>
      </c>
      <c r="E19" t="s">
        <v>30</v>
      </c>
      <c r="F19" s="4" t="s">
        <v>35</v>
      </c>
    </row>
    <row r="20" spans="2:6" x14ac:dyDescent="0.25">
      <c r="B20" t="s">
        <v>32</v>
      </c>
      <c r="C20" t="s">
        <v>29</v>
      </c>
      <c r="D20" t="s">
        <v>27</v>
      </c>
      <c r="E20" t="s">
        <v>30</v>
      </c>
      <c r="F20" s="4" t="s">
        <v>35</v>
      </c>
    </row>
    <row r="21" spans="2:6" x14ac:dyDescent="0.25">
      <c r="B21" s="3" t="s">
        <v>32</v>
      </c>
      <c r="C21" s="3" t="s">
        <v>29</v>
      </c>
      <c r="D21" s="3" t="s">
        <v>31</v>
      </c>
      <c r="E21" s="3" t="s">
        <v>30</v>
      </c>
      <c r="F21" s="3" t="s">
        <v>35</v>
      </c>
    </row>
    <row r="23" spans="2:6" x14ac:dyDescent="0.25">
      <c r="B23" t="s">
        <v>33</v>
      </c>
      <c r="C23" t="s">
        <v>25</v>
      </c>
      <c r="D23" t="s">
        <v>27</v>
      </c>
      <c r="E23" t="s">
        <v>26</v>
      </c>
      <c r="F23" t="s">
        <v>35</v>
      </c>
    </row>
    <row r="24" spans="2:6" x14ac:dyDescent="0.25">
      <c r="B24" t="s">
        <v>33</v>
      </c>
      <c r="C24" t="s">
        <v>25</v>
      </c>
      <c r="D24" t="s">
        <v>31</v>
      </c>
      <c r="E24" t="s">
        <v>26</v>
      </c>
      <c r="F24" t="s">
        <v>35</v>
      </c>
    </row>
    <row r="25" spans="2:6" x14ac:dyDescent="0.25">
      <c r="B25" t="s">
        <v>33</v>
      </c>
      <c r="C25" t="s">
        <v>29</v>
      </c>
      <c r="D25" t="s">
        <v>27</v>
      </c>
      <c r="E25" t="s">
        <v>26</v>
      </c>
      <c r="F25" t="s">
        <v>35</v>
      </c>
    </row>
    <row r="26" spans="2:6" x14ac:dyDescent="0.25">
      <c r="B26" t="s">
        <v>33</v>
      </c>
      <c r="C26" t="s">
        <v>29</v>
      </c>
      <c r="D26" t="s">
        <v>31</v>
      </c>
      <c r="E26" t="s">
        <v>26</v>
      </c>
      <c r="F26" t="s">
        <v>35</v>
      </c>
    </row>
    <row r="27" spans="2:6" x14ac:dyDescent="0.25">
      <c r="B27" t="s">
        <v>33</v>
      </c>
      <c r="C27" t="s">
        <v>25</v>
      </c>
      <c r="D27" t="s">
        <v>27</v>
      </c>
      <c r="E27" t="s">
        <v>30</v>
      </c>
      <c r="F27" t="s">
        <v>35</v>
      </c>
    </row>
    <row r="28" spans="2:6" x14ac:dyDescent="0.25">
      <c r="B28" s="3" t="s">
        <v>33</v>
      </c>
      <c r="C28" s="3" t="s">
        <v>25</v>
      </c>
      <c r="D28" s="3" t="s">
        <v>31</v>
      </c>
      <c r="E28" s="3" t="s">
        <v>30</v>
      </c>
      <c r="F28" s="3" t="s">
        <v>35</v>
      </c>
    </row>
    <row r="29" spans="2:6" x14ac:dyDescent="0.25">
      <c r="B29" t="s">
        <v>33</v>
      </c>
      <c r="C29" t="s">
        <v>29</v>
      </c>
      <c r="D29" t="s">
        <v>27</v>
      </c>
      <c r="E29" t="s">
        <v>30</v>
      </c>
      <c r="F29" t="s">
        <v>35</v>
      </c>
    </row>
    <row r="30" spans="2:6" x14ac:dyDescent="0.25">
      <c r="B30" s="3" t="s">
        <v>33</v>
      </c>
      <c r="C30" s="3" t="s">
        <v>29</v>
      </c>
      <c r="D30" s="3" t="s">
        <v>31</v>
      </c>
      <c r="E30" s="3" t="s">
        <v>30</v>
      </c>
      <c r="F30" s="3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13D-B20B-4732-94D2-99B2731DC58C}">
  <dimension ref="B2:L9"/>
  <sheetViews>
    <sheetView workbookViewId="0">
      <selection activeCell="H19" sqref="H19"/>
    </sheetView>
  </sheetViews>
  <sheetFormatPr defaultRowHeight="15" x14ac:dyDescent="0.25"/>
  <sheetData>
    <row r="2" spans="2:12" s="1" customFormat="1" ht="60" x14ac:dyDescent="0.25">
      <c r="B2" s="1" t="s">
        <v>0</v>
      </c>
      <c r="C2" s="1" t="s">
        <v>37</v>
      </c>
      <c r="D2" s="1" t="s">
        <v>38</v>
      </c>
      <c r="E2" s="1" t="s">
        <v>22</v>
      </c>
      <c r="F2" s="1" t="s">
        <v>39</v>
      </c>
      <c r="G2" s="1" t="s">
        <v>40</v>
      </c>
      <c r="H2" s="1" t="s">
        <v>42</v>
      </c>
      <c r="I2" s="1" t="s">
        <v>41</v>
      </c>
      <c r="J2" s="1" t="s">
        <v>44</v>
      </c>
      <c r="K2" s="1" t="s">
        <v>43</v>
      </c>
      <c r="L2" s="1" t="s">
        <v>45</v>
      </c>
    </row>
    <row r="3" spans="2:12" x14ac:dyDescent="0.25">
      <c r="B3">
        <v>2020</v>
      </c>
    </row>
    <row r="4" spans="2:12" x14ac:dyDescent="0.25">
      <c r="B4">
        <v>2025</v>
      </c>
    </row>
    <row r="5" spans="2:12" x14ac:dyDescent="0.25">
      <c r="B5">
        <v>2030</v>
      </c>
    </row>
    <row r="6" spans="2:12" x14ac:dyDescent="0.25">
      <c r="B6">
        <v>2035</v>
      </c>
    </row>
    <row r="7" spans="2:12" x14ac:dyDescent="0.25">
      <c r="B7">
        <v>2040</v>
      </c>
    </row>
    <row r="8" spans="2:12" x14ac:dyDescent="0.25">
      <c r="B8">
        <v>2045</v>
      </c>
    </row>
    <row r="9" spans="2:12" x14ac:dyDescent="0.25">
      <c r="B9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Capital costs</vt:lpstr>
      <vt:lpstr>Electrolysis system costs</vt:lpstr>
      <vt:lpstr>Storage costs</vt:lpstr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2021-06-25T18:46:37Z</dcterms:created>
  <dcterms:modified xsi:type="dcterms:W3CDTF">2021-07-16T22:31:26Z</dcterms:modified>
</cp:coreProperties>
</file>