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240" yWindow="0" windowWidth="24900" windowHeight="13600"/>
  </bookViews>
  <sheets>
    <sheet name="About" sheetId="3" r:id="rId1"/>
    <sheet name="Alberta residential" sheetId="22" r:id="rId2"/>
    <sheet name="Alberta non-residential" sheetId="21" r:id="rId3"/>
    <sheet name="Population for scaling" sheetId="23" r:id="rId4"/>
    <sheet name="Component percentages" sheetId="24" r:id="rId5"/>
    <sheet name="Urbanrural" sheetId="25" r:id="rId6"/>
    <sheet name="NRC NEUD Residential E Use" sheetId="26" r:id="rId7"/>
    <sheet name="BASoBC-urban-residential" sheetId="17" r:id="rId8"/>
    <sheet name="BASoBC-rural-residential" sheetId="20" r:id="rId9"/>
    <sheet name="BASoBC-commercial" sheetId="18" r:id="rId10"/>
  </sheets>
  <externalReferences>
    <externalReference r:id="rId11"/>
  </externalReferences>
  <definedNames>
    <definedName name="BTU_per_PJ">[1]About!$A$75</definedName>
    <definedName name="rural_share">'[1]Urban Rural Breakdown'!$E$11</definedName>
    <definedName name="urban_share">'[1]Urban Rural Breakdown'!$E$10</definedName>
  </definedName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1" i="24" l="1"/>
  <c r="F5" i="20"/>
  <c r="C15" i="24"/>
  <c r="D20" i="22"/>
  <c r="B2" i="17"/>
  <c r="E16" i="21"/>
  <c r="E17" i="21"/>
  <c r="E26" i="21"/>
  <c r="C17" i="24"/>
  <c r="C16" i="24"/>
  <c r="C20" i="22"/>
  <c r="F15" i="22"/>
  <c r="C13" i="22"/>
  <c r="D10" i="25"/>
  <c r="B12" i="24"/>
  <c r="C14" i="22"/>
  <c r="E13" i="22"/>
  <c r="E14" i="22"/>
  <c r="F17" i="22"/>
  <c r="D13" i="22"/>
  <c r="D14" i="22"/>
  <c r="E10" i="25"/>
  <c r="D16" i="21"/>
  <c r="C16" i="21"/>
  <c r="F19" i="21"/>
  <c r="E19" i="21"/>
  <c r="F20" i="21"/>
  <c r="D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AE19" i="21"/>
  <c r="AF19" i="21"/>
  <c r="AG19" i="21"/>
  <c r="AH19" i="21"/>
  <c r="AI19" i="21"/>
  <c r="AJ19" i="21"/>
  <c r="AK19" i="21"/>
  <c r="AL19" i="21"/>
  <c r="AM19" i="21"/>
  <c r="C19" i="21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W16" i="22"/>
  <c r="X16" i="22"/>
  <c r="Y16" i="22"/>
  <c r="Z16" i="22"/>
  <c r="AA16" i="22"/>
  <c r="AB16" i="22"/>
  <c r="AC16" i="22"/>
  <c r="AD16" i="22"/>
  <c r="AE16" i="22"/>
  <c r="AF16" i="22"/>
  <c r="AG16" i="22"/>
  <c r="AH16" i="22"/>
  <c r="AI16" i="22"/>
  <c r="AJ16" i="22"/>
  <c r="AK16" i="22"/>
  <c r="AL16" i="22"/>
  <c r="AM16" i="22"/>
  <c r="C16" i="22"/>
  <c r="C5" i="25"/>
  <c r="E5" i="25"/>
  <c r="D5" i="25"/>
  <c r="C6" i="25"/>
  <c r="E6" i="25"/>
  <c r="D6" i="25"/>
  <c r="C7" i="25"/>
  <c r="E7" i="25"/>
  <c r="D7" i="25"/>
  <c r="F7" i="25"/>
  <c r="C4" i="25"/>
  <c r="E4" i="25"/>
  <c r="D4" i="25"/>
  <c r="F8" i="25"/>
  <c r="C8" i="25"/>
  <c r="F6" i="25"/>
  <c r="G20" i="21"/>
  <c r="H20" i="21"/>
  <c r="I20" i="21"/>
  <c r="J20" i="21"/>
  <c r="M20" i="21"/>
  <c r="N20" i="21"/>
  <c r="O20" i="21"/>
  <c r="P20" i="21"/>
  <c r="Q20" i="21"/>
  <c r="R20" i="21"/>
  <c r="U20" i="21"/>
  <c r="V20" i="21"/>
  <c r="W20" i="21"/>
  <c r="X20" i="21"/>
  <c r="Y20" i="21"/>
  <c r="Z20" i="21"/>
  <c r="AC20" i="21"/>
  <c r="AD20" i="21"/>
  <c r="AE20" i="21"/>
  <c r="AF20" i="21"/>
  <c r="AG20" i="21"/>
  <c r="AH20" i="21"/>
  <c r="AK20" i="21"/>
  <c r="AL20" i="21"/>
  <c r="AM20" i="21"/>
  <c r="C18" i="24"/>
  <c r="C19" i="24"/>
  <c r="B7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AA7" i="18"/>
  <c r="AB7" i="18"/>
  <c r="AC7" i="18"/>
  <c r="AD7" i="18"/>
  <c r="AE7" i="18"/>
  <c r="AF7" i="18"/>
  <c r="AG7" i="18"/>
  <c r="AH7" i="18"/>
  <c r="AI7" i="18"/>
  <c r="AJ7" i="18"/>
  <c r="AK7" i="18"/>
  <c r="G17" i="22"/>
  <c r="H17" i="22"/>
  <c r="I17" i="22"/>
  <c r="J17" i="22"/>
  <c r="K17" i="22"/>
  <c r="L17" i="22"/>
  <c r="M17" i="22"/>
  <c r="N17" i="22"/>
  <c r="O17" i="22"/>
  <c r="P17" i="22"/>
  <c r="Q17" i="22"/>
  <c r="R17" i="22"/>
  <c r="S17" i="22"/>
  <c r="T17" i="22"/>
  <c r="U17" i="22"/>
  <c r="V17" i="22"/>
  <c r="W17" i="22"/>
  <c r="X17" i="22"/>
  <c r="Y17" i="22"/>
  <c r="Z17" i="22"/>
  <c r="AA17" i="22"/>
  <c r="AB17" i="22"/>
  <c r="AC17" i="22"/>
  <c r="AD17" i="22"/>
  <c r="AE17" i="22"/>
  <c r="AF17" i="22"/>
  <c r="AG17" i="22"/>
  <c r="AH17" i="22"/>
  <c r="AI17" i="22"/>
  <c r="AJ17" i="22"/>
  <c r="AK17" i="22"/>
  <c r="AL17" i="22"/>
  <c r="AM17" i="22"/>
  <c r="E17" i="22"/>
  <c r="D17" i="22"/>
  <c r="F4" i="25"/>
  <c r="D11" i="25"/>
  <c r="C17" i="21"/>
  <c r="AI20" i="21"/>
  <c r="AJ20" i="21"/>
  <c r="AA20" i="21"/>
  <c r="AB20" i="21"/>
  <c r="S20" i="21"/>
  <c r="T20" i="21"/>
  <c r="K20" i="21"/>
  <c r="L20" i="21"/>
  <c r="F5" i="25"/>
  <c r="E11" i="25"/>
  <c r="R7" i="17"/>
  <c r="Z7" i="17"/>
  <c r="AH7" i="17"/>
  <c r="F7" i="17"/>
  <c r="N7" i="17"/>
  <c r="T7" i="17"/>
  <c r="AB7" i="17"/>
  <c r="AJ7" i="17"/>
  <c r="V7" i="17"/>
  <c r="AD7" i="17"/>
  <c r="AE7" i="17"/>
  <c r="J7" i="17"/>
  <c r="AG7" i="17"/>
  <c r="C7" i="17"/>
  <c r="M7" i="17"/>
  <c r="P7" i="17"/>
  <c r="S7" i="17"/>
  <c r="AF7" i="17"/>
  <c r="B7" i="17"/>
  <c r="K7" i="17"/>
  <c r="U7" i="17"/>
  <c r="L7" i="17"/>
  <c r="H7" i="17"/>
  <c r="G7" i="17"/>
  <c r="W7" i="17"/>
  <c r="AI7" i="17"/>
  <c r="D7" i="17"/>
  <c r="AA7" i="17"/>
  <c r="X7" i="17"/>
  <c r="AK7" i="17"/>
  <c r="E7" i="17"/>
  <c r="O7" i="17"/>
  <c r="Q7" i="17"/>
  <c r="AC7" i="17"/>
  <c r="I7" i="17"/>
  <c r="Y7" i="17"/>
  <c r="C27" i="21"/>
  <c r="C25" i="21"/>
  <c r="C26" i="21"/>
  <c r="C24" i="21"/>
  <c r="C23" i="21"/>
  <c r="D17" i="21"/>
  <c r="F7" i="20"/>
  <c r="N7" i="20"/>
  <c r="V7" i="20"/>
  <c r="AD7" i="20"/>
  <c r="G7" i="20"/>
  <c r="H7" i="20"/>
  <c r="P7" i="20"/>
  <c r="X7" i="20"/>
  <c r="AF7" i="20"/>
  <c r="I7" i="20"/>
  <c r="B7" i="20"/>
  <c r="J7" i="20"/>
  <c r="R7" i="20"/>
  <c r="Z7" i="20"/>
  <c r="AH7" i="20"/>
  <c r="C7" i="20"/>
  <c r="K7" i="20"/>
  <c r="S7" i="20"/>
  <c r="AA7" i="20"/>
  <c r="AI7" i="20"/>
  <c r="E7" i="20"/>
  <c r="Q7" i="20"/>
  <c r="AG7" i="20"/>
  <c r="AK7" i="20"/>
  <c r="T7" i="20"/>
  <c r="AJ7" i="20"/>
  <c r="U7" i="20"/>
  <c r="L7" i="20"/>
  <c r="W7" i="20"/>
  <c r="D7" i="20"/>
  <c r="Y7" i="20"/>
  <c r="AC7" i="20"/>
  <c r="O7" i="20"/>
  <c r="AE7" i="20"/>
  <c r="AB7" i="20"/>
  <c r="M7" i="20"/>
  <c r="D23" i="22"/>
  <c r="D24" i="22"/>
  <c r="D22" i="22"/>
  <c r="D21" i="22"/>
  <c r="E25" i="21"/>
  <c r="C4" i="18"/>
  <c r="C5" i="18"/>
  <c r="E27" i="21"/>
  <c r="C6" i="18"/>
  <c r="F18" i="21"/>
  <c r="E24" i="21"/>
  <c r="C3" i="18"/>
  <c r="E23" i="21"/>
  <c r="C2" i="18"/>
  <c r="C21" i="22"/>
  <c r="C23" i="22"/>
  <c r="C22" i="22"/>
  <c r="C24" i="22"/>
  <c r="E20" i="22"/>
  <c r="E21" i="22"/>
  <c r="E22" i="22"/>
  <c r="E23" i="22"/>
  <c r="E24" i="22"/>
  <c r="D25" i="21"/>
  <c r="B4" i="18"/>
  <c r="D26" i="21"/>
  <c r="B5" i="18"/>
  <c r="D27" i="21"/>
  <c r="B6" i="18"/>
  <c r="D24" i="21"/>
  <c r="B3" i="18"/>
  <c r="D23" i="21"/>
  <c r="B2" i="18"/>
  <c r="B3" i="20"/>
  <c r="B3" i="17"/>
  <c r="B2" i="20"/>
  <c r="C3" i="20"/>
  <c r="C3" i="17"/>
  <c r="B4" i="20"/>
  <c r="B4" i="17"/>
  <c r="C6" i="20"/>
  <c r="C6" i="17"/>
  <c r="C5" i="20"/>
  <c r="C5" i="17"/>
  <c r="C2" i="20"/>
  <c r="C2" i="17"/>
  <c r="B6" i="20"/>
  <c r="B6" i="17"/>
  <c r="C4" i="20"/>
  <c r="C4" i="17"/>
  <c r="F20" i="22"/>
  <c r="F22" i="22"/>
  <c r="F23" i="22"/>
  <c r="F24" i="22"/>
  <c r="F21" i="22"/>
  <c r="G15" i="22"/>
  <c r="F24" i="21"/>
  <c r="D3" i="18"/>
  <c r="G18" i="21"/>
  <c r="F25" i="21"/>
  <c r="D4" i="18"/>
  <c r="F26" i="21"/>
  <c r="D5" i="18"/>
  <c r="F27" i="21"/>
  <c r="D6" i="18"/>
  <c r="F23" i="21"/>
  <c r="D2" i="18"/>
  <c r="B5" i="20"/>
  <c r="B5" i="17"/>
  <c r="D3" i="20"/>
  <c r="D3" i="17"/>
  <c r="D6" i="20"/>
  <c r="D6" i="17"/>
  <c r="D4" i="20"/>
  <c r="D4" i="17"/>
  <c r="D5" i="20"/>
  <c r="D5" i="17"/>
  <c r="G26" i="21"/>
  <c r="E5" i="18"/>
  <c r="G24" i="21"/>
  <c r="E3" i="18"/>
  <c r="H18" i="21"/>
  <c r="G25" i="21"/>
  <c r="E4" i="18"/>
  <c r="G27" i="21"/>
  <c r="E6" i="18"/>
  <c r="G23" i="21"/>
  <c r="E2" i="18"/>
  <c r="H15" i="22"/>
  <c r="G22" i="22"/>
  <c r="G23" i="22"/>
  <c r="G24" i="22"/>
  <c r="G20" i="22"/>
  <c r="G21" i="22"/>
  <c r="D2" i="20"/>
  <c r="D2" i="17"/>
  <c r="E4" i="20"/>
  <c r="E4" i="17"/>
  <c r="E3" i="20"/>
  <c r="E3" i="17"/>
  <c r="H20" i="22"/>
  <c r="H22" i="22"/>
  <c r="H23" i="22"/>
  <c r="H24" i="22"/>
  <c r="H21" i="22"/>
  <c r="I15" i="22"/>
  <c r="E2" i="20"/>
  <c r="E2" i="17"/>
  <c r="H24" i="21"/>
  <c r="F3" i="18"/>
  <c r="H25" i="21"/>
  <c r="F4" i="18"/>
  <c r="I18" i="21"/>
  <c r="H27" i="21"/>
  <c r="F6" i="18"/>
  <c r="H23" i="21"/>
  <c r="F2" i="18"/>
  <c r="H26" i="21"/>
  <c r="F5" i="18"/>
  <c r="E6" i="20"/>
  <c r="E6" i="17"/>
  <c r="E5" i="20"/>
  <c r="E5" i="17"/>
  <c r="F5" i="17"/>
  <c r="F4" i="20"/>
  <c r="F4" i="17"/>
  <c r="F2" i="17"/>
  <c r="F2" i="20"/>
  <c r="F6" i="17"/>
  <c r="F6" i="20"/>
  <c r="I25" i="21"/>
  <c r="G4" i="18"/>
  <c r="I26" i="21"/>
  <c r="G5" i="18"/>
  <c r="J18" i="21"/>
  <c r="I27" i="21"/>
  <c r="G6" i="18"/>
  <c r="I24" i="21"/>
  <c r="G3" i="18"/>
  <c r="I23" i="21"/>
  <c r="G2" i="18"/>
  <c r="J15" i="22"/>
  <c r="I20" i="22"/>
  <c r="I22" i="22"/>
  <c r="I21" i="22"/>
  <c r="I23" i="22"/>
  <c r="I24" i="22"/>
  <c r="F3" i="20"/>
  <c r="F3" i="17"/>
  <c r="G2" i="20"/>
  <c r="G2" i="17"/>
  <c r="G6" i="20"/>
  <c r="G6" i="17"/>
  <c r="G5" i="20"/>
  <c r="G5" i="17"/>
  <c r="J20" i="22"/>
  <c r="J21" i="22"/>
  <c r="J23" i="22"/>
  <c r="J24" i="22"/>
  <c r="K15" i="22"/>
  <c r="J22" i="22"/>
  <c r="J24" i="21"/>
  <c r="H3" i="18"/>
  <c r="K18" i="21"/>
  <c r="J25" i="21"/>
  <c r="H4" i="18"/>
  <c r="J26" i="21"/>
  <c r="H5" i="18"/>
  <c r="J27" i="21"/>
  <c r="H6" i="18"/>
  <c r="J23" i="21"/>
  <c r="H2" i="18"/>
  <c r="G3" i="20"/>
  <c r="G3" i="17"/>
  <c r="G4" i="20"/>
  <c r="G4" i="17"/>
  <c r="K26" i="21"/>
  <c r="I5" i="18"/>
  <c r="K27" i="21"/>
  <c r="I6" i="18"/>
  <c r="K23" i="21"/>
  <c r="I2" i="18"/>
  <c r="K25" i="21"/>
  <c r="I4" i="18"/>
  <c r="K24" i="21"/>
  <c r="I3" i="18"/>
  <c r="L18" i="21"/>
  <c r="H4" i="20"/>
  <c r="H4" i="17"/>
  <c r="H3" i="20"/>
  <c r="H3" i="17"/>
  <c r="H6" i="20"/>
  <c r="H6" i="17"/>
  <c r="H2" i="20"/>
  <c r="H2" i="17"/>
  <c r="L15" i="22"/>
  <c r="K22" i="22"/>
  <c r="K21" i="22"/>
  <c r="K23" i="22"/>
  <c r="K24" i="22"/>
  <c r="K20" i="22"/>
  <c r="H5" i="20"/>
  <c r="H5" i="17"/>
  <c r="I4" i="20"/>
  <c r="I4" i="17"/>
  <c r="L20" i="22"/>
  <c r="M15" i="22"/>
  <c r="L22" i="22"/>
  <c r="L21" i="22"/>
  <c r="L23" i="22"/>
  <c r="L24" i="22"/>
  <c r="L24" i="21"/>
  <c r="J3" i="18"/>
  <c r="L25" i="21"/>
  <c r="J4" i="18"/>
  <c r="M18" i="21"/>
  <c r="L23" i="21"/>
  <c r="J2" i="18"/>
  <c r="L26" i="21"/>
  <c r="J5" i="18"/>
  <c r="L27" i="21"/>
  <c r="J6" i="18"/>
  <c r="I5" i="20"/>
  <c r="I5" i="17"/>
  <c r="I2" i="20"/>
  <c r="I2" i="17"/>
  <c r="I6" i="20"/>
  <c r="I6" i="17"/>
  <c r="I3" i="20"/>
  <c r="I3" i="17"/>
  <c r="J4" i="20"/>
  <c r="J4" i="17"/>
  <c r="N15" i="22"/>
  <c r="M20" i="22"/>
  <c r="M22" i="22"/>
  <c r="M21" i="22"/>
  <c r="M23" i="22"/>
  <c r="M24" i="22"/>
  <c r="J6" i="20"/>
  <c r="J6" i="17"/>
  <c r="J5" i="20"/>
  <c r="J5" i="17"/>
  <c r="J3" i="20"/>
  <c r="J3" i="17"/>
  <c r="M24" i="21"/>
  <c r="K3" i="18"/>
  <c r="M27" i="21"/>
  <c r="K6" i="18"/>
  <c r="N18" i="21"/>
  <c r="M25" i="21"/>
  <c r="K4" i="18"/>
  <c r="M26" i="21"/>
  <c r="K5" i="18"/>
  <c r="M23" i="21"/>
  <c r="K2" i="18"/>
  <c r="J2" i="17"/>
  <c r="J2" i="20"/>
  <c r="K6" i="20"/>
  <c r="K6" i="17"/>
  <c r="K5" i="20"/>
  <c r="K5" i="17"/>
  <c r="K4" i="20"/>
  <c r="K4" i="17"/>
  <c r="K2" i="20"/>
  <c r="K2" i="17"/>
  <c r="K3" i="20"/>
  <c r="K3" i="17"/>
  <c r="N20" i="22"/>
  <c r="N23" i="22"/>
  <c r="N24" i="22"/>
  <c r="N21" i="22"/>
  <c r="O15" i="22"/>
  <c r="N22" i="22"/>
  <c r="N24" i="21"/>
  <c r="L3" i="18"/>
  <c r="O18" i="21"/>
  <c r="N26" i="21"/>
  <c r="L5" i="18"/>
  <c r="N27" i="21"/>
  <c r="L6" i="18"/>
  <c r="N25" i="21"/>
  <c r="L4" i="18"/>
  <c r="N23" i="21"/>
  <c r="L2" i="18"/>
  <c r="L4" i="20"/>
  <c r="L4" i="17"/>
  <c r="P15" i="22"/>
  <c r="O22" i="22"/>
  <c r="O21" i="22"/>
  <c r="O23" i="22"/>
  <c r="O24" i="22"/>
  <c r="O20" i="22"/>
  <c r="L3" i="20"/>
  <c r="L3" i="17"/>
  <c r="L6" i="20"/>
  <c r="L6" i="17"/>
  <c r="L5" i="20"/>
  <c r="L5" i="17"/>
  <c r="L2" i="20"/>
  <c r="L2" i="17"/>
  <c r="O26" i="21"/>
  <c r="M5" i="18"/>
  <c r="P18" i="21"/>
  <c r="O25" i="21"/>
  <c r="M4" i="18"/>
  <c r="O24" i="21"/>
  <c r="M3" i="18"/>
  <c r="O23" i="21"/>
  <c r="M2" i="18"/>
  <c r="O27" i="21"/>
  <c r="M6" i="18"/>
  <c r="M6" i="20"/>
  <c r="M6" i="17"/>
  <c r="M4" i="20"/>
  <c r="M4" i="17"/>
  <c r="M2" i="20"/>
  <c r="M2" i="17"/>
  <c r="P20" i="22"/>
  <c r="P22" i="22"/>
  <c r="Q15" i="22"/>
  <c r="P21" i="22"/>
  <c r="P23" i="22"/>
  <c r="P24" i="22"/>
  <c r="M5" i="20"/>
  <c r="M5" i="17"/>
  <c r="M3" i="20"/>
  <c r="M3" i="17"/>
  <c r="P24" i="21"/>
  <c r="N3" i="18"/>
  <c r="P25" i="21"/>
  <c r="N4" i="18"/>
  <c r="Q18" i="21"/>
  <c r="P27" i="21"/>
  <c r="N6" i="18"/>
  <c r="P26" i="21"/>
  <c r="N5" i="18"/>
  <c r="P23" i="21"/>
  <c r="N2" i="18"/>
  <c r="N6" i="17"/>
  <c r="N6" i="20"/>
  <c r="N4" i="20"/>
  <c r="N4" i="17"/>
  <c r="N2" i="17"/>
  <c r="N2" i="20"/>
  <c r="N5" i="17"/>
  <c r="N5" i="20"/>
  <c r="N3" i="20"/>
  <c r="N3" i="17"/>
  <c r="Q27" i="21"/>
  <c r="O6" i="18"/>
  <c r="Q24" i="21"/>
  <c r="O3" i="18"/>
  <c r="Q25" i="21"/>
  <c r="O4" i="18"/>
  <c r="Q26" i="21"/>
  <c r="O5" i="18"/>
  <c r="Q23" i="21"/>
  <c r="O2" i="18"/>
  <c r="R18" i="21"/>
  <c r="R15" i="22"/>
  <c r="Q22" i="22"/>
  <c r="Q20" i="22"/>
  <c r="Q21" i="22"/>
  <c r="Q23" i="22"/>
  <c r="Q24" i="22"/>
  <c r="O6" i="20"/>
  <c r="O6" i="17"/>
  <c r="O3" i="20"/>
  <c r="O3" i="17"/>
  <c r="O2" i="20"/>
  <c r="O2" i="17"/>
  <c r="O4" i="20"/>
  <c r="O4" i="17"/>
  <c r="R24" i="21"/>
  <c r="P3" i="18"/>
  <c r="S18" i="21"/>
  <c r="R27" i="21"/>
  <c r="P6" i="18"/>
  <c r="R25" i="21"/>
  <c r="P4" i="18"/>
  <c r="R26" i="21"/>
  <c r="P5" i="18"/>
  <c r="R23" i="21"/>
  <c r="P2" i="18"/>
  <c r="O5" i="20"/>
  <c r="O5" i="17"/>
  <c r="R20" i="22"/>
  <c r="S15" i="22"/>
  <c r="R23" i="22"/>
  <c r="R24" i="22"/>
  <c r="R22" i="22"/>
  <c r="R21" i="22"/>
  <c r="P6" i="20"/>
  <c r="P6" i="17"/>
  <c r="P3" i="17"/>
  <c r="P3" i="20"/>
  <c r="P5" i="20"/>
  <c r="P5" i="17"/>
  <c r="T15" i="22"/>
  <c r="S21" i="22"/>
  <c r="S20" i="22"/>
  <c r="S23" i="22"/>
  <c r="S24" i="22"/>
  <c r="S22" i="22"/>
  <c r="S26" i="21"/>
  <c r="Q5" i="18"/>
  <c r="S24" i="21"/>
  <c r="Q3" i="18"/>
  <c r="T18" i="21"/>
  <c r="S27" i="21"/>
  <c r="Q6" i="18"/>
  <c r="S25" i="21"/>
  <c r="Q4" i="18"/>
  <c r="S23" i="21"/>
  <c r="Q2" i="18"/>
  <c r="P4" i="17"/>
  <c r="P4" i="20"/>
  <c r="P2" i="17"/>
  <c r="P2" i="20"/>
  <c r="T20" i="22"/>
  <c r="T22" i="22"/>
  <c r="T21" i="22"/>
  <c r="T23" i="22"/>
  <c r="T24" i="22"/>
  <c r="U15" i="22"/>
  <c r="Q4" i="20"/>
  <c r="Q4" i="17"/>
  <c r="Q3" i="20"/>
  <c r="Q3" i="17"/>
  <c r="Q6" i="20"/>
  <c r="Q6" i="17"/>
  <c r="Q5" i="20"/>
  <c r="Q5" i="17"/>
  <c r="T24" i="21"/>
  <c r="R3" i="18"/>
  <c r="T25" i="21"/>
  <c r="R4" i="18"/>
  <c r="U18" i="21"/>
  <c r="T26" i="21"/>
  <c r="R5" i="18"/>
  <c r="T23" i="21"/>
  <c r="R2" i="18"/>
  <c r="T27" i="21"/>
  <c r="R6" i="18"/>
  <c r="Q2" i="20"/>
  <c r="Q2" i="17"/>
  <c r="R5" i="17"/>
  <c r="R5" i="20"/>
  <c r="V15" i="22"/>
  <c r="U22" i="22"/>
  <c r="U21" i="22"/>
  <c r="U20" i="22"/>
  <c r="U23" i="22"/>
  <c r="U24" i="22"/>
  <c r="R6" i="17"/>
  <c r="R6" i="20"/>
  <c r="R4" i="20"/>
  <c r="R4" i="17"/>
  <c r="R3" i="20"/>
  <c r="R3" i="17"/>
  <c r="V18" i="21"/>
  <c r="U25" i="21"/>
  <c r="S4" i="18"/>
  <c r="U26" i="21"/>
  <c r="S5" i="18"/>
  <c r="U23" i="21"/>
  <c r="S2" i="18"/>
  <c r="U24" i="21"/>
  <c r="S3" i="18"/>
  <c r="U27" i="21"/>
  <c r="S6" i="18"/>
  <c r="R2" i="20"/>
  <c r="R2" i="17"/>
  <c r="S5" i="20"/>
  <c r="S5" i="17"/>
  <c r="S3" i="20"/>
  <c r="S3" i="17"/>
  <c r="S6" i="20"/>
  <c r="S6" i="17"/>
  <c r="S4" i="20"/>
  <c r="S4" i="17"/>
  <c r="S2" i="20"/>
  <c r="S2" i="17"/>
  <c r="V20" i="22"/>
  <c r="V23" i="22"/>
  <c r="V24" i="22"/>
  <c r="W15" i="22"/>
  <c r="V22" i="22"/>
  <c r="V21" i="22"/>
  <c r="V24" i="21"/>
  <c r="T3" i="18"/>
  <c r="W18" i="21"/>
  <c r="V25" i="21"/>
  <c r="T4" i="18"/>
  <c r="V27" i="21"/>
  <c r="T6" i="18"/>
  <c r="V26" i="21"/>
  <c r="T5" i="18"/>
  <c r="V23" i="21"/>
  <c r="T2" i="18"/>
  <c r="T3" i="17"/>
  <c r="T3" i="20"/>
  <c r="T6" i="20"/>
  <c r="T6" i="17"/>
  <c r="T4" i="20"/>
  <c r="T4" i="17"/>
  <c r="T5" i="20"/>
  <c r="T5" i="17"/>
  <c r="X15" i="22"/>
  <c r="W23" i="22"/>
  <c r="W24" i="22"/>
  <c r="W20" i="22"/>
  <c r="W21" i="22"/>
  <c r="W22" i="22"/>
  <c r="T2" i="20"/>
  <c r="T2" i="17"/>
  <c r="W26" i="21"/>
  <c r="U5" i="18"/>
  <c r="X18" i="21"/>
  <c r="W24" i="21"/>
  <c r="U3" i="18"/>
  <c r="W25" i="21"/>
  <c r="U4" i="18"/>
  <c r="W27" i="21"/>
  <c r="U6" i="18"/>
  <c r="W23" i="21"/>
  <c r="U2" i="18"/>
  <c r="U3" i="20"/>
  <c r="U3" i="17"/>
  <c r="U2" i="20"/>
  <c r="U2" i="17"/>
  <c r="U4" i="20"/>
  <c r="U4" i="17"/>
  <c r="U6" i="20"/>
  <c r="U6" i="17"/>
  <c r="X24" i="21"/>
  <c r="V3" i="18"/>
  <c r="X25" i="21"/>
  <c r="V4" i="18"/>
  <c r="Y18" i="21"/>
  <c r="X27" i="21"/>
  <c r="V6" i="18"/>
  <c r="X23" i="21"/>
  <c r="V2" i="18"/>
  <c r="X26" i="21"/>
  <c r="V5" i="18"/>
  <c r="U5" i="20"/>
  <c r="U5" i="17"/>
  <c r="X20" i="22"/>
  <c r="Y15" i="22"/>
  <c r="X22" i="22"/>
  <c r="X21" i="22"/>
  <c r="X23" i="22"/>
  <c r="X24" i="22"/>
  <c r="V6" i="17"/>
  <c r="V6" i="20"/>
  <c r="V5" i="17"/>
  <c r="V5" i="20"/>
  <c r="V4" i="20"/>
  <c r="V4" i="17"/>
  <c r="Y25" i="21"/>
  <c r="W4" i="18"/>
  <c r="Y26" i="21"/>
  <c r="W5" i="18"/>
  <c r="Y27" i="21"/>
  <c r="W6" i="18"/>
  <c r="Y24" i="21"/>
  <c r="W3" i="18"/>
  <c r="Z18" i="21"/>
  <c r="Y23" i="21"/>
  <c r="W2" i="18"/>
  <c r="Z15" i="22"/>
  <c r="Y20" i="22"/>
  <c r="Y22" i="22"/>
  <c r="Y21" i="22"/>
  <c r="Y24" i="22"/>
  <c r="Y23" i="22"/>
  <c r="V3" i="20"/>
  <c r="V3" i="17"/>
  <c r="V2" i="17"/>
  <c r="V2" i="20"/>
  <c r="W4" i="20"/>
  <c r="W4" i="17"/>
  <c r="W2" i="20"/>
  <c r="W2" i="17"/>
  <c r="Z20" i="22"/>
  <c r="Z23" i="22"/>
  <c r="Z24" i="22"/>
  <c r="Z22" i="22"/>
  <c r="Z21" i="22"/>
  <c r="AA15" i="22"/>
  <c r="W5" i="20"/>
  <c r="W5" i="17"/>
  <c r="W3" i="20"/>
  <c r="W3" i="17"/>
  <c r="Z24" i="21"/>
  <c r="X3" i="18"/>
  <c r="AA18" i="21"/>
  <c r="Z25" i="21"/>
  <c r="X4" i="18"/>
  <c r="Z26" i="21"/>
  <c r="X5" i="18"/>
  <c r="Z27" i="21"/>
  <c r="X6" i="18"/>
  <c r="Z23" i="21"/>
  <c r="X2" i="18"/>
  <c r="W6" i="20"/>
  <c r="W6" i="17"/>
  <c r="X4" i="17"/>
  <c r="X4" i="20"/>
  <c r="AA26" i="21"/>
  <c r="Y5" i="18"/>
  <c r="AA24" i="21"/>
  <c r="Y3" i="18"/>
  <c r="AA25" i="21"/>
  <c r="Y4" i="18"/>
  <c r="AB18" i="21"/>
  <c r="AA27" i="21"/>
  <c r="Y6" i="18"/>
  <c r="AA23" i="21"/>
  <c r="Y2" i="18"/>
  <c r="X5" i="20"/>
  <c r="X5" i="17"/>
  <c r="X2" i="17"/>
  <c r="X2" i="20"/>
  <c r="X6" i="20"/>
  <c r="X6" i="17"/>
  <c r="AB15" i="22"/>
  <c r="AA23" i="22"/>
  <c r="AA24" i="22"/>
  <c r="AA22" i="22"/>
  <c r="AA20" i="22"/>
  <c r="AA21" i="22"/>
  <c r="X3" i="20"/>
  <c r="X3" i="17"/>
  <c r="Y5" i="20"/>
  <c r="Y5" i="17"/>
  <c r="AB20" i="22"/>
  <c r="AB21" i="22"/>
  <c r="AC15" i="22"/>
  <c r="AB23" i="22"/>
  <c r="AB24" i="22"/>
  <c r="AB22" i="22"/>
  <c r="Y3" i="20"/>
  <c r="Y3" i="17"/>
  <c r="AB24" i="21"/>
  <c r="Z3" i="18"/>
  <c r="AB25" i="21"/>
  <c r="Z4" i="18"/>
  <c r="AC18" i="21"/>
  <c r="AB26" i="21"/>
  <c r="Z5" i="18"/>
  <c r="AB27" i="21"/>
  <c r="Z6" i="18"/>
  <c r="AB23" i="21"/>
  <c r="Z2" i="18"/>
  <c r="Y2" i="20"/>
  <c r="Y2" i="17"/>
  <c r="Y4" i="20"/>
  <c r="Y4" i="17"/>
  <c r="Y6" i="20"/>
  <c r="Y6" i="17"/>
  <c r="AD18" i="21"/>
  <c r="AC23" i="21"/>
  <c r="AA2" i="18"/>
  <c r="AC25" i="21"/>
  <c r="AA4" i="18"/>
  <c r="AC26" i="21"/>
  <c r="AA5" i="18"/>
  <c r="AC27" i="21"/>
  <c r="AA6" i="18"/>
  <c r="AC24" i="21"/>
  <c r="AA3" i="18"/>
  <c r="AD15" i="22"/>
  <c r="AC22" i="22"/>
  <c r="AC21" i="22"/>
  <c r="AC20" i="22"/>
  <c r="AC24" i="22"/>
  <c r="AC23" i="22"/>
  <c r="Z4" i="20"/>
  <c r="Z4" i="17"/>
  <c r="Z3" i="20"/>
  <c r="Z3" i="17"/>
  <c r="Z2" i="20"/>
  <c r="Z2" i="17"/>
  <c r="Z6" i="17"/>
  <c r="Z6" i="20"/>
  <c r="Z5" i="17"/>
  <c r="Z5" i="20"/>
  <c r="AA4" i="20"/>
  <c r="AA4" i="17"/>
  <c r="AA5" i="20"/>
  <c r="AA5" i="17"/>
  <c r="AA6" i="20"/>
  <c r="AA6" i="17"/>
  <c r="AD20" i="22"/>
  <c r="AD23" i="22"/>
  <c r="AD24" i="22"/>
  <c r="AE15" i="22"/>
  <c r="AD22" i="22"/>
  <c r="AD21" i="22"/>
  <c r="AA2" i="17"/>
  <c r="AA2" i="20"/>
  <c r="AA3" i="20"/>
  <c r="AA3" i="17"/>
  <c r="AD24" i="21"/>
  <c r="AB3" i="18"/>
  <c r="AE18" i="21"/>
  <c r="AD26" i="21"/>
  <c r="AB5" i="18"/>
  <c r="AD23" i="21"/>
  <c r="AB2" i="18"/>
  <c r="AD27" i="21"/>
  <c r="AB6" i="18"/>
  <c r="AD25" i="21"/>
  <c r="AB4" i="18"/>
  <c r="AB2" i="20"/>
  <c r="AB2" i="17"/>
  <c r="AB3" i="17"/>
  <c r="AB3" i="20"/>
  <c r="AB5" i="20"/>
  <c r="AB5" i="17"/>
  <c r="AB4" i="20"/>
  <c r="AB4" i="17"/>
  <c r="AF18" i="21"/>
  <c r="AE25" i="21"/>
  <c r="AC4" i="18"/>
  <c r="AE26" i="21"/>
  <c r="AC5" i="18"/>
  <c r="AE27" i="21"/>
  <c r="AC6" i="18"/>
  <c r="AE24" i="21"/>
  <c r="AC3" i="18"/>
  <c r="AE23" i="21"/>
  <c r="AC2" i="18"/>
  <c r="AF15" i="22"/>
  <c r="AE23" i="22"/>
  <c r="AE24" i="22"/>
  <c r="AE20" i="22"/>
  <c r="AE22" i="22"/>
  <c r="AE21" i="22"/>
  <c r="AB6" i="20"/>
  <c r="AB6" i="17"/>
  <c r="AC5" i="20"/>
  <c r="AC5" i="17"/>
  <c r="AF20" i="22"/>
  <c r="AG15" i="22"/>
  <c r="AF23" i="22"/>
  <c r="AF24" i="22"/>
  <c r="AF21" i="22"/>
  <c r="AF22" i="22"/>
  <c r="AC2" i="20"/>
  <c r="AC2" i="17"/>
  <c r="AC3" i="17"/>
  <c r="AC3" i="20"/>
  <c r="AC4" i="20"/>
  <c r="AC4" i="17"/>
  <c r="AC6" i="20"/>
  <c r="AC6" i="17"/>
  <c r="AF24" i="21"/>
  <c r="AD3" i="18"/>
  <c r="AF25" i="21"/>
  <c r="AD4" i="18"/>
  <c r="AG18" i="21"/>
  <c r="AF26" i="21"/>
  <c r="AD5" i="18"/>
  <c r="AF27" i="21"/>
  <c r="AD6" i="18"/>
  <c r="AF23" i="21"/>
  <c r="AD2" i="18"/>
  <c r="AD3" i="20"/>
  <c r="AD3" i="17"/>
  <c r="AH15" i="22"/>
  <c r="AG21" i="22"/>
  <c r="AG20" i="22"/>
  <c r="AG22" i="22"/>
  <c r="AG23" i="22"/>
  <c r="AG24" i="22"/>
  <c r="AD2" i="17"/>
  <c r="AD2" i="20"/>
  <c r="AD4" i="20"/>
  <c r="AD4" i="17"/>
  <c r="AD6" i="17"/>
  <c r="AD6" i="20"/>
  <c r="AG24" i="21"/>
  <c r="AE3" i="18"/>
  <c r="AG25" i="21"/>
  <c r="AE4" i="18"/>
  <c r="AG26" i="21"/>
  <c r="AE5" i="18"/>
  <c r="AH18" i="21"/>
  <c r="AG27" i="21"/>
  <c r="AE6" i="18"/>
  <c r="AG23" i="21"/>
  <c r="AE2" i="18"/>
  <c r="AD5" i="17"/>
  <c r="AD5" i="20"/>
  <c r="AE5" i="20"/>
  <c r="AE5" i="17"/>
  <c r="AE2" i="20"/>
  <c r="AE2" i="17"/>
  <c r="AE3" i="20"/>
  <c r="AE3" i="17"/>
  <c r="AH20" i="22"/>
  <c r="AH23" i="22"/>
  <c r="AH24" i="22"/>
  <c r="AH22" i="22"/>
  <c r="AH21" i="22"/>
  <c r="AI15" i="22"/>
  <c r="AE4" i="20"/>
  <c r="AE4" i="17"/>
  <c r="AH24" i="21"/>
  <c r="AF3" i="18"/>
  <c r="AI18" i="21"/>
  <c r="AH27" i="21"/>
  <c r="AF6" i="18"/>
  <c r="AH25" i="21"/>
  <c r="AF4" i="18"/>
  <c r="AH26" i="21"/>
  <c r="AF5" i="18"/>
  <c r="AH23" i="21"/>
  <c r="AF2" i="18"/>
  <c r="AE6" i="20"/>
  <c r="AE6" i="17"/>
  <c r="AF5" i="20"/>
  <c r="AF5" i="17"/>
  <c r="AF2" i="17"/>
  <c r="AF2" i="20"/>
  <c r="AJ15" i="22"/>
  <c r="AI23" i="22"/>
  <c r="AI24" i="22"/>
  <c r="AI22" i="22"/>
  <c r="AI21" i="22"/>
  <c r="AI20" i="22"/>
  <c r="AF3" i="20"/>
  <c r="AF3" i="17"/>
  <c r="AI24" i="21"/>
  <c r="AG3" i="18"/>
  <c r="AI26" i="21"/>
  <c r="AG5" i="18"/>
  <c r="AI27" i="21"/>
  <c r="AG6" i="18"/>
  <c r="AJ18" i="21"/>
  <c r="AI23" i="21"/>
  <c r="AG2" i="18"/>
  <c r="AI25" i="21"/>
  <c r="AG4" i="18"/>
  <c r="AF4" i="20"/>
  <c r="AF4" i="17"/>
  <c r="AF6" i="20"/>
  <c r="AF6" i="17"/>
  <c r="AG4" i="20"/>
  <c r="AG4" i="17"/>
  <c r="AJ20" i="22"/>
  <c r="AK15" i="22"/>
  <c r="AJ23" i="22"/>
  <c r="AJ24" i="22"/>
  <c r="AJ22" i="22"/>
  <c r="AJ21" i="22"/>
  <c r="AJ24" i="21"/>
  <c r="AH3" i="18"/>
  <c r="AJ25" i="21"/>
  <c r="AH4" i="18"/>
  <c r="AK18" i="21"/>
  <c r="AJ26" i="21"/>
  <c r="AH5" i="18"/>
  <c r="AJ27" i="21"/>
  <c r="AH6" i="18"/>
  <c r="AJ23" i="21"/>
  <c r="AH2" i="18"/>
  <c r="AG2" i="20"/>
  <c r="AG2" i="17"/>
  <c r="AG6" i="20"/>
  <c r="AG6" i="17"/>
  <c r="AG5" i="20"/>
  <c r="AG5" i="17"/>
  <c r="AG3" i="20"/>
  <c r="AG3" i="17"/>
  <c r="AH3" i="20"/>
  <c r="AH3" i="17"/>
  <c r="AH4" i="20"/>
  <c r="AH4" i="17"/>
  <c r="AH6" i="17"/>
  <c r="AH6" i="20"/>
  <c r="AL15" i="22"/>
  <c r="AK20" i="22"/>
  <c r="AK21" i="22"/>
  <c r="AK22" i="22"/>
  <c r="AK23" i="22"/>
  <c r="AK24" i="22"/>
  <c r="AH2" i="20"/>
  <c r="AH2" i="17"/>
  <c r="AH5" i="17"/>
  <c r="AH5" i="20"/>
  <c r="AL18" i="21"/>
  <c r="AK25" i="21"/>
  <c r="AI4" i="18"/>
  <c r="AK26" i="21"/>
  <c r="AI5" i="18"/>
  <c r="AK27" i="21"/>
  <c r="AI6" i="18"/>
  <c r="AK23" i="21"/>
  <c r="AI2" i="18"/>
  <c r="AK24" i="21"/>
  <c r="AI3" i="18"/>
  <c r="AL20" i="22"/>
  <c r="AL22" i="22"/>
  <c r="AL23" i="22"/>
  <c r="AL24" i="22"/>
  <c r="AL21" i="22"/>
  <c r="AM15" i="22"/>
  <c r="AI2" i="17"/>
  <c r="AI2" i="20"/>
  <c r="AI6" i="20"/>
  <c r="AI6" i="17"/>
  <c r="AI4" i="20"/>
  <c r="AI4" i="17"/>
  <c r="AI5" i="20"/>
  <c r="AI5" i="17"/>
  <c r="AL24" i="21"/>
  <c r="AJ3" i="18"/>
  <c r="AM18" i="21"/>
  <c r="AL25" i="21"/>
  <c r="AJ4" i="18"/>
  <c r="AL26" i="21"/>
  <c r="AJ5" i="18"/>
  <c r="AL23" i="21"/>
  <c r="AJ2" i="18"/>
  <c r="AL27" i="21"/>
  <c r="AJ6" i="18"/>
  <c r="AI3" i="20"/>
  <c r="AI3" i="17"/>
  <c r="AJ6" i="20"/>
  <c r="AJ6" i="17"/>
  <c r="AM26" i="21"/>
  <c r="AK5" i="18"/>
  <c r="AM24" i="21"/>
  <c r="AK3" i="18"/>
  <c r="AM25" i="21"/>
  <c r="AK4" i="18"/>
  <c r="AM23" i="21"/>
  <c r="AK2" i="18"/>
  <c r="AM27" i="21"/>
  <c r="AK6" i="18"/>
  <c r="AJ5" i="20"/>
  <c r="AJ5" i="17"/>
  <c r="AJ3" i="20"/>
  <c r="AJ3" i="17"/>
  <c r="AJ4" i="20"/>
  <c r="AJ4" i="17"/>
  <c r="AM22" i="22"/>
  <c r="AM23" i="22"/>
  <c r="AM24" i="22"/>
  <c r="AM21" i="22"/>
  <c r="AM20" i="22"/>
  <c r="AJ2" i="20"/>
  <c r="AJ2" i="17"/>
  <c r="AK5" i="20"/>
  <c r="AK5" i="17"/>
  <c r="AK2" i="20"/>
  <c r="AK2" i="17"/>
  <c r="AK6" i="20"/>
  <c r="AK6" i="17"/>
  <c r="AK4" i="20"/>
  <c r="AK4" i="17"/>
  <c r="AK3" i="20"/>
  <c r="AK3" i="17"/>
</calcChain>
</file>

<file path=xl/sharedStrings.xml><?xml version="1.0" encoding="utf-8"?>
<sst xmlns="http://schemas.openxmlformats.org/spreadsheetml/2006/main" count="222" uniqueCount="154">
  <si>
    <t>Year</t>
  </si>
  <si>
    <t>BASoBC BAU Amount Spent on Building Components</t>
  </si>
  <si>
    <t>Source:</t>
  </si>
  <si>
    <t>heating</t>
  </si>
  <si>
    <t>cooling and ventilation</t>
  </si>
  <si>
    <t>envelope</t>
  </si>
  <si>
    <t>lighting</t>
  </si>
  <si>
    <t>appliances</t>
  </si>
  <si>
    <t>other component</t>
  </si>
  <si>
    <t>See "cpi.xlsx" in the InputData folder for source information.</t>
  </si>
  <si>
    <t>Type of residential investment</t>
  </si>
  <si>
    <t>Q3 2016</t>
  </si>
  <si>
    <t>Q4 2016</t>
  </si>
  <si>
    <t>Total residential investment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</si>
  <si>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</si>
  <si>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</si>
  <si>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</si>
  <si>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</si>
  <si>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</si>
  <si>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</si>
  <si>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</si>
  <si>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</si>
  <si>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</si>
  <si>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</si>
  <si>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 xml:space="preserve">CAD dollars as reported </t>
  </si>
  <si>
    <t>2015 CAD dollars</t>
  </si>
  <si>
    <t>Population (people)</t>
  </si>
  <si>
    <t>Statistics Canada</t>
  </si>
  <si>
    <t xml:space="preserve">Table 1 </t>
  </si>
  <si>
    <t>HVAC</t>
  </si>
  <si>
    <t xml:space="preserve">appliances </t>
  </si>
  <si>
    <t>exterior finishes, insulation, drywall, sheathing</t>
  </si>
  <si>
    <t>Housing Economics.com</t>
  </si>
  <si>
    <t>Cost of Constructing a Home</t>
  </si>
  <si>
    <t>http://www.nahbclassic.org/generic.aspx?genericContentID=248306&amp;channelID=311</t>
  </si>
  <si>
    <t xml:space="preserve">Component for model </t>
  </si>
  <si>
    <t>Categories from Table 1</t>
  </si>
  <si>
    <t>other</t>
  </si>
  <si>
    <t xml:space="preserve">% of construction price </t>
  </si>
  <si>
    <t>Population</t>
  </si>
  <si>
    <t xml:space="preserve">Population change </t>
  </si>
  <si>
    <t>We adjust 2016 dollars to 2015 dollars using the following conversion factor:</t>
  </si>
  <si>
    <t>2015 CAD dollars projection</t>
  </si>
  <si>
    <t xml:space="preserve">Split by component </t>
  </si>
  <si>
    <t xml:space="preserve">We adjust 2014 dollars to 2015 dollars using the following conversion factor: </t>
  </si>
  <si>
    <t xml:space="preserve">Calculations </t>
  </si>
  <si>
    <t>Table 026-0013</t>
  </si>
  <si>
    <t>Residential construction investment, quarterly (dollars)</t>
  </si>
  <si>
    <t xml:space="preserve">Amount Spent Residential Building Investment </t>
  </si>
  <si>
    <t xml:space="preserve">Statistics Canada </t>
  </si>
  <si>
    <t>Investment in non-residential building construction</t>
  </si>
  <si>
    <t xml:space="preserve">Population (for scaling) </t>
  </si>
  <si>
    <t xml:space="preserve">Building components share of price </t>
  </si>
  <si>
    <t>Population centre classification and rural area</t>
  </si>
  <si>
    <t>change in population 2011 to 2016</t>
  </si>
  <si>
    <t>count</t>
  </si>
  <si>
    <t>%</t>
  </si>
  <si>
    <t>Rural area</t>
  </si>
  <si>
    <t>Small population centre (1,000 to 29,999)</t>
  </si>
  <si>
    <t>Medium population centre (30,000 to 99,999)</t>
  </si>
  <si>
    <t>Large urban population centre (100,000 or greater)</t>
  </si>
  <si>
    <t>Total</t>
  </si>
  <si>
    <t>URBAN (2016)</t>
  </si>
  <si>
    <t>RURAL (2016)</t>
  </si>
  <si>
    <t>Table 1.7</t>
  </si>
  <si>
    <t>http://www12.statcan.gc.ca/census-recensement/2016/ref/dict/tab/t1_7-eng.cfm</t>
  </si>
  <si>
    <t>StatCan</t>
  </si>
  <si>
    <t>Distribution of population by size of population centre</t>
  </si>
  <si>
    <t>SOURCE</t>
  </si>
  <si>
    <t>Notes:</t>
  </si>
  <si>
    <t xml:space="preserve">Amount Spent on Non-residential Building Investment </t>
  </si>
  <si>
    <t>For projecting 2017-2050, we use population data to scale up 2016 investment</t>
  </si>
  <si>
    <t>The table includes an entry for "HVAC," but we need to divide it into</t>
  </si>
  <si>
    <t>heating and cooling/ventilation.  We use the energy use division for</t>
  </si>
  <si>
    <t>residential buildings in Canada between heating and cooling to</t>
  </si>
  <si>
    <t>obtain these fractions:</t>
  </si>
  <si>
    <t>Residential Secondary Energy Use (Final Demand) by Energy Source and End Use</t>
  </si>
  <si>
    <t>Total Growth  1990–2015</t>
  </si>
  <si>
    <r>
      <t>Total Energy Use (PJ)</t>
    </r>
    <r>
      <rPr>
        <b/>
        <vertAlign val="superscript"/>
        <sz val="10"/>
        <rFont val="Arial"/>
        <family val="2"/>
      </rPr>
      <t>a,b</t>
    </r>
  </si>
  <si>
    <r>
      <t>Energy Use by Energy Source (PJ)</t>
    </r>
    <r>
      <rPr>
        <b/>
        <i/>
        <vertAlign val="superscript"/>
        <sz val="10"/>
        <rFont val="Arial"/>
        <family val="2"/>
      </rPr>
      <t>a,b</t>
    </r>
  </si>
  <si>
    <t>Electricity</t>
  </si>
  <si>
    <t>Natural Gas</t>
  </si>
  <si>
    <t>Heating Oil</t>
  </si>
  <si>
    <r>
      <t>Other</t>
    </r>
    <r>
      <rPr>
        <vertAlign val="superscript"/>
        <sz val="10"/>
        <rFont val="Arial"/>
        <family val="2"/>
      </rPr>
      <t>1</t>
    </r>
  </si>
  <si>
    <t>Wood</t>
  </si>
  <si>
    <r>
      <t>Energy Use by End Use (PJ)</t>
    </r>
    <r>
      <rPr>
        <b/>
        <i/>
        <vertAlign val="superscript"/>
        <sz val="10"/>
        <rFont val="Arial"/>
        <family val="2"/>
      </rPr>
      <t>b</t>
    </r>
  </si>
  <si>
    <t>Space Heating</t>
  </si>
  <si>
    <t>Water Heating</t>
  </si>
  <si>
    <t>Appliances</t>
  </si>
  <si>
    <t>Major Appliances</t>
  </si>
  <si>
    <r>
      <t>Other Appliances</t>
    </r>
    <r>
      <rPr>
        <i/>
        <vertAlign val="superscript"/>
        <sz val="10"/>
        <rFont val="Arial"/>
        <family val="2"/>
      </rPr>
      <t>2</t>
    </r>
  </si>
  <si>
    <t>Lighting</t>
  </si>
  <si>
    <t>Space Cooling</t>
  </si>
  <si>
    <t>Activity</t>
  </si>
  <si>
    <r>
      <t>Total Floor Space (million 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  <r>
      <rPr>
        <vertAlign val="superscript"/>
        <sz val="10"/>
        <color indexed="8"/>
        <rFont val="Arial"/>
        <family val="2"/>
      </rPr>
      <t>b</t>
    </r>
  </si>
  <si>
    <r>
      <t>Total Households (thousands)</t>
    </r>
    <r>
      <rPr>
        <vertAlign val="superscript"/>
        <sz val="10"/>
        <color indexed="8"/>
        <rFont val="Arial"/>
        <family val="2"/>
      </rPr>
      <t>b,c</t>
    </r>
  </si>
  <si>
    <r>
      <t>Energy Intensity (GJ/m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  <r>
      <rPr>
        <b/>
        <vertAlign val="superscript"/>
        <sz val="10"/>
        <color indexed="8"/>
        <rFont val="Arial"/>
        <family val="2"/>
      </rPr>
      <t>a,b</t>
    </r>
  </si>
  <si>
    <r>
      <t>Energy Intensity (GJ/household)</t>
    </r>
    <r>
      <rPr>
        <b/>
        <vertAlign val="superscript"/>
        <sz val="10"/>
        <color indexed="8"/>
        <rFont val="Arial"/>
        <family val="2"/>
      </rPr>
      <t>a,b,c</t>
    </r>
  </si>
  <si>
    <r>
      <t>Heating Degree-Day Index</t>
    </r>
    <r>
      <rPr>
        <b/>
        <vertAlign val="superscript"/>
        <sz val="10"/>
        <rFont val="Arial"/>
        <family val="2"/>
      </rPr>
      <t>b,d</t>
    </r>
  </si>
  <si>
    <t>–</t>
  </si>
  <si>
    <r>
      <t>Cooling Degree-Day Index</t>
    </r>
    <r>
      <rPr>
        <b/>
        <vertAlign val="superscript"/>
        <sz val="10"/>
        <rFont val="Arial"/>
        <family val="2"/>
      </rPr>
      <t>b,e</t>
    </r>
  </si>
  <si>
    <t>1)   “Other” includes coal and propane.</t>
  </si>
  <si>
    <t>2)   “Other Appliances” includes small appliances such as televisions, video cassette recorders, digital video disc players, radios, computers and toasters.</t>
  </si>
  <si>
    <r>
      <t>Sources</t>
    </r>
    <r>
      <rPr>
        <b/>
        <sz val="10"/>
        <rFont val="Arial"/>
        <family val="2"/>
      </rPr>
      <t>:</t>
    </r>
  </si>
  <si>
    <r>
      <t xml:space="preserve">a)   Statistics Canada, </t>
    </r>
    <r>
      <rPr>
        <i/>
        <sz val="10"/>
        <rFont val="Arial"/>
        <family val="2"/>
      </rPr>
      <t>Report on Energy Supply and Demand in Canada, 1990–2015</t>
    </r>
    <r>
      <rPr>
        <sz val="10"/>
        <rFont val="Arial"/>
        <family val="2"/>
      </rPr>
      <t>, Ottawa, 2017 (CANSIM).</t>
    </r>
  </si>
  <si>
    <t>b)   Natural Resources Canada, Residential End-Use Model, Ottawa, 2017.</t>
  </si>
  <si>
    <r>
      <t xml:space="preserve">c)   Statistics Canada, </t>
    </r>
    <r>
      <rPr>
        <i/>
        <sz val="10"/>
        <rFont val="Arial"/>
        <family val="2"/>
      </rPr>
      <t>Survey of Household Spending, 1997–2015</t>
    </r>
    <r>
      <rPr>
        <sz val="10"/>
        <rFont val="Arial"/>
        <family val="2"/>
      </rPr>
      <t>, Ottawa, 2017.</t>
    </r>
  </si>
  <si>
    <r>
      <t xml:space="preserve">d)   Environment and Climate Change Canada, Climate Summaries, </t>
    </r>
    <r>
      <rPr>
        <i/>
        <sz val="10"/>
        <rFont val="Arial"/>
        <family val="2"/>
      </rPr>
      <t>Monthly Values of Degree-Days Below 18.0°C, 1990–2015</t>
    </r>
    <r>
      <rPr>
        <sz val="10"/>
        <rFont val="Arial"/>
        <family val="2"/>
      </rPr>
      <t>, Ottawa.</t>
    </r>
  </si>
  <si>
    <r>
      <t xml:space="preserve">e)   Environment and Climate Change Canada, Climate Summaries, </t>
    </r>
    <r>
      <rPr>
        <i/>
        <sz val="10"/>
        <rFont val="Arial"/>
        <family val="2"/>
      </rPr>
      <t>Monthly Values of Degree-Days Above 18.0°C, 1990–2015</t>
    </r>
    <r>
      <rPr>
        <sz val="10"/>
        <rFont val="Arial"/>
        <family val="2"/>
      </rPr>
      <t>, Ottawa.</t>
    </r>
  </si>
  <si>
    <t>Division of HVAC into heating and cooling by energy use</t>
  </si>
  <si>
    <t xml:space="preserve">NRCan, Office of Energy Efficiency </t>
  </si>
  <si>
    <t>http://oee.nrcan.gc.ca/corporate/statistics/neud/dpa/showTable.cfm?type=HB&amp;sector=res&amp;juris=00&amp;rn=1&amp;page=0</t>
  </si>
  <si>
    <t>Investment data by component was not available, so we used average share of construction</t>
  </si>
  <si>
    <t>cost for each component to divide up total building investment by component.</t>
  </si>
  <si>
    <t>We only have component cost breakdown for residential buildings, so we assume commercial</t>
  </si>
  <si>
    <t>buildings have the same cost shares by component.</t>
  </si>
  <si>
    <t>https://www150.statcan.gc.ca/t1/tbl1/en/tv.action?pid=3210019701&amp;pickMembers%5B0%5D=1.10&amp;pickMembers%5B1%5D=4.1&amp;pickMembers%5B2%5D=5.1</t>
  </si>
  <si>
    <t>https://www150.statcan.gc.ca/t1/tbl1/en/tv.action?pid=3210019601&amp;pickMembers%5B0%5D=1.10&amp;pickMembers%5B1%5D=2.1&amp;pickMembers%5B2%5D=3.1</t>
  </si>
  <si>
    <t>scaling-factors.xlsx</t>
  </si>
  <si>
    <t>See scaling-factors.xlsx</t>
  </si>
  <si>
    <t>Data from http://oee.nrcan.gc.ca/corporate/statistics/neud/dpa/menus/trends/comprehensive/trends_res_ab.cfm Table 1 and 2</t>
  </si>
  <si>
    <t>Note:</t>
  </si>
  <si>
    <t>https://www150.statcan.gc.ca/n1/daily-quotidien/130418/t130418b001-eng.htm</t>
  </si>
  <si>
    <t>https://www150.statcan.gc.ca/t1/tbl1/en/tv.action?pid=3410001101</t>
  </si>
  <si>
    <t>2013, 2018</t>
  </si>
  <si>
    <t>Investment in Non-Residential</t>
  </si>
  <si>
    <t>Investment in Non-Residential Buildings …</t>
  </si>
  <si>
    <t>Number of persons in the total population…, Number of persons in the farm and…</t>
  </si>
  <si>
    <t>https://www150.statcan.gc.ca/t1/tbl1/en/tv.action?pid=3410001001</t>
  </si>
  <si>
    <t>Residential construction investment (x 1,000)</t>
  </si>
  <si>
    <t>Trimestrielle</t>
  </si>
  <si>
    <t>Table: 34-10-0010-01 (formerly CANSIM 026-0013)</t>
  </si>
  <si>
    <t>Geography: Canada, Province or territory</t>
  </si>
  <si>
    <t>Alberta (map)</t>
  </si>
  <si>
    <t>Quarterly</t>
  </si>
  <si>
    <t>Table: 34-10-0011-01 (formerly CANSIM 026-0016)</t>
  </si>
  <si>
    <t>Unadjusted</t>
  </si>
  <si>
    <t>Current dollars</t>
  </si>
  <si>
    <t>Total non-residential</t>
  </si>
  <si>
    <t>Geography</t>
  </si>
  <si>
    <t>Dollars</t>
  </si>
  <si>
    <t>Investment in non-residential building construction, by type of building, province and census metropolitan area</t>
  </si>
  <si>
    <t>https://www150.statcan.gc.ca/t1/tbl1/en/cv.action?pid=3410001101</t>
  </si>
  <si>
    <t>Table: 34-10-0011-01</t>
  </si>
  <si>
    <t>There is currently no population distribution data available for Alberta in 2016, so we use the fact the the percent changes for each classification</t>
  </si>
  <si>
    <t>varied insignificantly (&lt;0.5%) between 2011 - 2016 in Canada, and as such we scale the Alberta population accordingly. (E.g. in 2011 18.9% of Canada's population lived in rural areas, and in 2016 it was 18.7%)</t>
  </si>
  <si>
    <t>Canada Urban vs. Rural Residential Households</t>
  </si>
  <si>
    <t>Alberta Urban vs. Rural Households</t>
  </si>
  <si>
    <t>2016 (assumption)</t>
  </si>
  <si>
    <t>2011 (reported)</t>
  </si>
  <si>
    <r>
      <t xml:space="preserve">For population source, see </t>
    </r>
    <r>
      <rPr>
        <i/>
        <sz val="12"/>
        <color rgb="FF000000"/>
        <rFont val="Calibri"/>
        <family val="2"/>
        <scheme val="minor"/>
      </rPr>
      <t>scaling-factors.xlsx</t>
    </r>
  </si>
  <si>
    <t>Distribution Data Source:</t>
  </si>
  <si>
    <t xml:space="preserve">Source: Statistics Canada </t>
  </si>
  <si>
    <t>Source: Statistics 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</si>
</sst>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#,##0.0"/>
    <numFmt numFmtId="166" formatCode="0.0%"/>
    <numFmt numFmtId="167" formatCode="0.0"/>
  </numFmts>
  <fonts count="3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33333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i/>
      <sz val="10"/>
      <name val="Arial"/>
      <family val="2"/>
    </font>
    <font>
      <b/>
      <i/>
      <vertAlign val="superscript"/>
      <sz val="10"/>
      <name val="Arial"/>
      <family val="2"/>
    </font>
    <font>
      <vertAlign val="superscript"/>
      <sz val="10"/>
      <name val="Arial"/>
      <family val="2"/>
    </font>
    <font>
      <i/>
      <sz val="10"/>
      <name val="Arial"/>
      <family val="2"/>
    </font>
    <font>
      <i/>
      <vertAlign val="superscript"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vertAlign val="superscript"/>
      <sz val="10"/>
      <color indexed="8"/>
      <name val="Arial"/>
      <family val="2"/>
    </font>
    <font>
      <sz val="10"/>
      <color indexed="8"/>
      <name val="Arial"/>
      <family val="2"/>
    </font>
    <font>
      <b/>
      <vertAlign val="superscript"/>
      <sz val="10"/>
      <color indexed="8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1"/>
      <color rgb="FF000000"/>
      <name val="Calibri"/>
      <family val="2"/>
    </font>
    <font>
      <b/>
      <sz val="12"/>
      <color indexed="30"/>
      <name val="Calibri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</borders>
  <cellStyleXfs count="91">
    <xf numFmtId="0" fontId="0" fillId="0" borderId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9" fontId="11" fillId="0" borderId="0" applyFont="0" applyFill="0" applyBorder="0" applyAlignment="0" applyProtection="0"/>
    <xf numFmtId="0" fontId="28" fillId="0" borderId="8" applyNumberFormat="0" applyFont="0" applyProtection="0">
      <alignment wrapText="1"/>
    </xf>
    <xf numFmtId="0" fontId="28" fillId="0" borderId="0" applyNumberFormat="0" applyFill="0" applyBorder="0" applyAlignment="0" applyProtection="0"/>
    <xf numFmtId="0" fontId="28" fillId="0" borderId="9" applyNumberFormat="0" applyProtection="0">
      <alignment wrapText="1"/>
    </xf>
    <xf numFmtId="0" fontId="29" fillId="0" borderId="10" applyNumberFormat="0" applyProtection="0">
      <alignment wrapText="1"/>
    </xf>
    <xf numFmtId="0" fontId="28" fillId="0" borderId="0"/>
    <xf numFmtId="0" fontId="13" fillId="0" borderId="0"/>
    <xf numFmtId="0" fontId="30" fillId="0" borderId="0" applyBorder="0"/>
    <xf numFmtId="0" fontId="29" fillId="0" borderId="11" applyNumberFormat="0" applyProtection="0">
      <alignment wrapText="1"/>
    </xf>
    <xf numFmtId="9" fontId="13" fillId="0" borderId="0" applyFont="0" applyFill="0" applyBorder="0" applyAlignment="0" applyProtection="0"/>
    <xf numFmtId="0" fontId="31" fillId="0" borderId="0" applyNumberFormat="0" applyProtection="0">
      <alignment horizontal="left"/>
    </xf>
  </cellStyleXfs>
  <cellXfs count="80">
    <xf numFmtId="0" fontId="0" fillId="0" borderId="0" xfId="0"/>
    <xf numFmtId="0" fontId="0" fillId="0" borderId="0" xfId="0" applyFont="1"/>
    <xf numFmtId="0" fontId="2" fillId="0" borderId="0" xfId="0" applyFont="1"/>
    <xf numFmtId="0" fontId="2" fillId="2" borderId="0" xfId="0" applyFont="1" applyFill="1"/>
    <xf numFmtId="0" fontId="2" fillId="0" borderId="0" xfId="0" applyFont="1" applyFill="1"/>
    <xf numFmtId="0" fontId="0" fillId="0" borderId="0" xfId="0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NumberFormat="1"/>
    <xf numFmtId="0" fontId="6" fillId="0" borderId="0" xfId="37"/>
    <xf numFmtId="0" fontId="0" fillId="0" borderId="0" xfId="0" applyFill="1" applyBorder="1"/>
    <xf numFmtId="0" fontId="2" fillId="2" borderId="0" xfId="0" applyFont="1" applyFill="1" applyAlignment="1">
      <alignment horizontal="left"/>
    </xf>
    <xf numFmtId="164" fontId="0" fillId="0" borderId="0" xfId="0" applyNumberFormat="1" applyFont="1" applyAlignment="1"/>
    <xf numFmtId="0" fontId="0" fillId="3" borderId="0" xfId="0" applyFill="1"/>
    <xf numFmtId="0" fontId="2" fillId="3" borderId="0" xfId="0" applyFont="1" applyFill="1"/>
    <xf numFmtId="0" fontId="8" fillId="0" borderId="0" xfId="0" applyFont="1"/>
    <xf numFmtId="0" fontId="2" fillId="4" borderId="0" xfId="0" applyFont="1" applyFill="1" applyAlignment="1">
      <alignment horizontal="left"/>
    </xf>
    <xf numFmtId="0" fontId="9" fillId="0" borderId="0" xfId="0" applyFont="1"/>
    <xf numFmtId="0" fontId="0" fillId="0" borderId="0" xfId="0" applyFont="1" applyAlignment="1">
      <alignment horizontal="left"/>
    </xf>
    <xf numFmtId="0" fontId="1" fillId="0" borderId="0" xfId="0" applyFont="1"/>
    <xf numFmtId="0" fontId="10" fillId="6" borderId="0" xfId="0" applyFont="1" applyFill="1"/>
    <xf numFmtId="0" fontId="8" fillId="0" borderId="0" xfId="0" applyFont="1" applyAlignment="1">
      <alignment horizontal="left"/>
    </xf>
    <xf numFmtId="11" fontId="0" fillId="0" borderId="0" xfId="0" applyNumberFormat="1" applyFont="1"/>
    <xf numFmtId="0" fontId="12" fillId="0" borderId="0" xfId="0" applyFont="1" applyFill="1" applyBorder="1"/>
    <xf numFmtId="0" fontId="13" fillId="0" borderId="0" xfId="0" applyFont="1" applyFill="1" applyBorder="1"/>
    <xf numFmtId="0" fontId="14" fillId="0" borderId="0" xfId="0" applyFont="1" applyFill="1" applyBorder="1" applyAlignment="1">
      <alignment horizontal="right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/>
    </xf>
    <xf numFmtId="0" fontId="14" fillId="0" borderId="5" xfId="0" applyFont="1" applyFill="1" applyBorder="1"/>
    <xf numFmtId="0" fontId="14" fillId="0" borderId="6" xfId="0" applyFont="1" applyFill="1" applyBorder="1" applyAlignment="1">
      <alignment horizontal="center" wrapText="1"/>
    </xf>
    <xf numFmtId="0" fontId="14" fillId="0" borderId="0" xfId="0" applyFont="1" applyFill="1" applyBorder="1"/>
    <xf numFmtId="0" fontId="16" fillId="0" borderId="0" xfId="0" applyFont="1" applyFill="1" applyBorder="1" applyAlignment="1">
      <alignment horizontal="left" indent="2"/>
    </xf>
    <xf numFmtId="165" fontId="13" fillId="0" borderId="0" xfId="0" applyNumberFormat="1" applyFont="1" applyFill="1" applyBorder="1"/>
    <xf numFmtId="0" fontId="13" fillId="0" borderId="0" xfId="0" applyFont="1" applyFill="1" applyBorder="1" applyAlignment="1">
      <alignment horizontal="left" indent="4"/>
    </xf>
    <xf numFmtId="0" fontId="19" fillId="0" borderId="0" xfId="0" applyFont="1" applyFill="1" applyBorder="1"/>
    <xf numFmtId="0" fontId="19" fillId="0" borderId="0" xfId="0" applyFont="1" applyFill="1" applyBorder="1" applyAlignment="1">
      <alignment horizontal="left" indent="5"/>
    </xf>
    <xf numFmtId="0" fontId="13" fillId="0" borderId="0" xfId="0" applyFont="1" applyFill="1" applyBorder="1" applyAlignment="1">
      <alignment horizontal="left" indent="5"/>
    </xf>
    <xf numFmtId="2" fontId="21" fillId="0" borderId="0" xfId="0" applyNumberFormat="1" applyFont="1" applyFill="1" applyBorder="1"/>
    <xf numFmtId="1" fontId="22" fillId="0" borderId="0" xfId="0" applyNumberFormat="1" applyFont="1" applyFill="1" applyBorder="1" applyAlignment="1">
      <alignment horizontal="left" indent="4"/>
    </xf>
    <xf numFmtId="1" fontId="22" fillId="0" borderId="0" xfId="0" applyNumberFormat="1" applyFont="1" applyFill="1" applyBorder="1" applyAlignment="1">
      <alignment horizontal="right"/>
    </xf>
    <xf numFmtId="2" fontId="21" fillId="0" borderId="0" xfId="0" applyNumberFormat="1" applyFont="1" applyFill="1" applyBorder="1" applyAlignment="1">
      <alignment horizontal="left"/>
    </xf>
    <xf numFmtId="0" fontId="14" fillId="0" borderId="0" xfId="0" applyFont="1" applyFill="1" applyBorder="1" applyAlignment="1">
      <alignment horizontal="left"/>
    </xf>
    <xf numFmtId="166" fontId="13" fillId="0" borderId="0" xfId="80" applyNumberFormat="1" applyFont="1" applyFill="1" applyBorder="1" applyAlignment="1">
      <alignment horizontal="center"/>
    </xf>
    <xf numFmtId="0" fontId="13" fillId="0" borderId="0" xfId="0" applyFont="1" applyFill="1" applyBorder="1" applyAlignment="1"/>
    <xf numFmtId="0" fontId="13" fillId="0" borderId="0" xfId="0" applyFont="1" applyFill="1" applyBorder="1" applyAlignment="1">
      <alignment horizontal="left"/>
    </xf>
    <xf numFmtId="0" fontId="27" fillId="0" borderId="0" xfId="0" applyFont="1" applyFill="1" applyBorder="1"/>
    <xf numFmtId="0" fontId="32" fillId="0" borderId="0" xfId="0" applyFont="1"/>
    <xf numFmtId="0" fontId="33" fillId="0" borderId="0" xfId="0" applyFont="1"/>
    <xf numFmtId="166" fontId="32" fillId="5" borderId="0" xfId="80" applyNumberFormat="1" applyFont="1" applyFill="1"/>
    <xf numFmtId="3" fontId="32" fillId="5" borderId="0" xfId="0" applyNumberFormat="1" applyFont="1" applyFill="1"/>
    <xf numFmtId="0" fontId="32" fillId="5" borderId="0" xfId="0" applyFont="1" applyFill="1"/>
    <xf numFmtId="3" fontId="32" fillId="0" borderId="0" xfId="0" applyNumberFormat="1" applyFont="1"/>
    <xf numFmtId="3" fontId="33" fillId="0" borderId="0" xfId="0" applyNumberFormat="1" applyFont="1"/>
    <xf numFmtId="0" fontId="0" fillId="7" borderId="0" xfId="0" applyFill="1"/>
    <xf numFmtId="164" fontId="0" fillId="7" borderId="0" xfId="0" applyNumberFormat="1" applyFill="1"/>
    <xf numFmtId="167" fontId="14" fillId="0" borderId="0" xfId="0" applyNumberFormat="1" applyFont="1" applyFill="1"/>
    <xf numFmtId="166" fontId="14" fillId="8" borderId="7" xfId="80" applyNumberFormat="1" applyFont="1" applyFill="1" applyBorder="1" applyAlignment="1">
      <alignment horizontal="right" indent="2"/>
    </xf>
    <xf numFmtId="166" fontId="13" fillId="8" borderId="7" xfId="80" applyNumberFormat="1" applyFont="1" applyFill="1" applyBorder="1" applyAlignment="1">
      <alignment horizontal="right" indent="2"/>
    </xf>
    <xf numFmtId="167" fontId="0" fillId="0" borderId="0" xfId="0" applyNumberFormat="1" applyFill="1"/>
    <xf numFmtId="165" fontId="19" fillId="8" borderId="0" xfId="0" applyNumberFormat="1" applyFont="1" applyFill="1" applyBorder="1"/>
    <xf numFmtId="166" fontId="19" fillId="8" borderId="7" xfId="80" applyNumberFormat="1" applyFont="1" applyFill="1" applyBorder="1" applyAlignment="1">
      <alignment horizontal="right" indent="2"/>
    </xf>
    <xf numFmtId="167" fontId="19" fillId="8" borderId="0" xfId="0" applyNumberFormat="1" applyFont="1" applyFill="1" applyBorder="1"/>
    <xf numFmtId="165" fontId="0" fillId="0" borderId="0" xfId="0" applyNumberFormat="1" applyFill="1"/>
    <xf numFmtId="2" fontId="14" fillId="0" borderId="0" xfId="0" applyNumberFormat="1" applyFont="1" applyFill="1"/>
    <xf numFmtId="0" fontId="34" fillId="0" borderId="0" xfId="0" applyFont="1"/>
    <xf numFmtId="0" fontId="35" fillId="0" borderId="0" xfId="0" applyFont="1"/>
    <xf numFmtId="0" fontId="0" fillId="0" borderId="0" xfId="0" quotePrefix="1"/>
    <xf numFmtId="0" fontId="0" fillId="0" borderId="0" xfId="0" applyFill="1"/>
    <xf numFmtId="3" fontId="0" fillId="0" borderId="0" xfId="0" applyNumberFormat="1" applyFill="1"/>
    <xf numFmtId="3" fontId="0" fillId="0" borderId="0" xfId="0" applyNumberFormat="1"/>
    <xf numFmtId="11" fontId="0" fillId="0" borderId="0" xfId="0" applyNumberFormat="1" applyFont="1" applyFill="1"/>
    <xf numFmtId="0" fontId="0" fillId="0" borderId="0" xfId="0" applyFont="1" applyFill="1"/>
    <xf numFmtId="1" fontId="0" fillId="0" borderId="0" xfId="0" applyNumberFormat="1" applyFill="1"/>
    <xf numFmtId="0" fontId="37" fillId="0" borderId="0" xfId="37" applyFont="1" applyAlignment="1">
      <alignment horizontal="left"/>
    </xf>
    <xf numFmtId="3" fontId="32" fillId="0" borderId="0" xfId="0" applyNumberFormat="1" applyFont="1" applyFill="1"/>
    <xf numFmtId="0" fontId="33" fillId="0" borderId="0" xfId="0" applyFont="1" applyFill="1"/>
    <xf numFmtId="3" fontId="33" fillId="0" borderId="0" xfId="0" applyNumberFormat="1" applyFont="1" applyFill="1"/>
    <xf numFmtId="164" fontId="0" fillId="0" borderId="0" xfId="0" applyNumberFormat="1"/>
    <xf numFmtId="0" fontId="36" fillId="0" borderId="0" xfId="0" applyFont="1"/>
    <xf numFmtId="0" fontId="33" fillId="0" borderId="0" xfId="0" applyFont="1" applyAlignment="1">
      <alignment horizontal="center"/>
    </xf>
  </cellXfs>
  <cellStyles count="91">
    <cellStyle name="Body: normal cell" xfId="4"/>
    <cellStyle name="Body: normal cell 2" xfId="8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nt: Calibri, 9pt regular" xfId="2"/>
    <cellStyle name="Font: Calibri, 9pt regular 2" xfId="82"/>
    <cellStyle name="Footnotes: top row" xfId="6"/>
    <cellStyle name="Footnotes: top row 2" xfId="83"/>
    <cellStyle name="Header: bottom row" xfId="3"/>
    <cellStyle name="Header: bottom row 2" xfId="84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/>
    <cellStyle name="Normal" xfId="0" builtinId="0"/>
    <cellStyle name="Normal 2" xfId="85"/>
    <cellStyle name="Normal 3" xfId="86"/>
    <cellStyle name="Normal 4" xfId="87"/>
    <cellStyle name="Parent row" xfId="5"/>
    <cellStyle name="Parent row 2" xfId="88"/>
    <cellStyle name="Percent" xfId="80" builtinId="5"/>
    <cellStyle name="Percent 2" xfId="89"/>
    <cellStyle name="Table title" xfId="1"/>
    <cellStyle name="Table title 2" xfId="9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</xdr:row>
      <xdr:rowOff>0</xdr:rowOff>
    </xdr:from>
    <xdr:to>
      <xdr:col>15</xdr:col>
      <xdr:colOff>355600</xdr:colOff>
      <xdr:row>70</xdr:row>
      <xdr:rowOff>144485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0" y="0"/>
          <a:ext cx="8610600" cy="1205708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3.2-canada/InputData/bldgs/BCEU/BAU%20Components%20Energy%20Us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NRC NEUD Residential E Use"/>
      <sheetName val="CAN Main Res Heating Fuel"/>
      <sheetName val="Urban Rural Breakdown"/>
      <sheetName val="CAN Residential Assignment"/>
      <sheetName val="NEB CEF End-Use Demand"/>
      <sheetName val="Table 1.2"/>
      <sheetName val="Table 1.12"/>
      <sheetName val="Table 1.13"/>
      <sheetName val="CIEEDAC District Heating"/>
      <sheetName val="CAN Commercial Assignment"/>
      <sheetName val="BCEU-urban-residential-heating"/>
      <sheetName val="BCEU-urban-residential-cooling"/>
      <sheetName val="BCEU-urban-residential-lighting"/>
      <sheetName val="BCEU-urban-residential-appl"/>
      <sheetName val="BCEU-urban-residential-other"/>
      <sheetName val="BCEU-rural-residential-heating"/>
      <sheetName val="BCEU-rural-residential-cooling"/>
      <sheetName val="BCEU-rural-residential-lighting"/>
      <sheetName val="BCEU-rural-residential-appl"/>
      <sheetName val="BCEU-rural-residential-other"/>
      <sheetName val="BCEU-commercial-heating"/>
      <sheetName val="BCEU-commercial-cooling"/>
      <sheetName val="BCEU-commercial-lighting"/>
      <sheetName val="BCEU-commercial-appl"/>
      <sheetName val="BCEU-commercial-other"/>
    </sheetNames>
    <sheetDataSet>
      <sheetData sheetId="0">
        <row r="75">
          <cell r="A75">
            <v>947817120000</v>
          </cell>
        </row>
      </sheetData>
      <sheetData sheetId="1"/>
      <sheetData sheetId="2"/>
      <sheetData sheetId="3">
        <row r="10">
          <cell r="E10">
            <v>0.81294310766173428</v>
          </cell>
        </row>
        <row r="11">
          <cell r="E11">
            <v>0.18705689233826572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150.statcan.gc.ca/t1/tbl1/en/tv.action?pid=3410001001" TargetMode="External"/><Relationship Id="rId4" Type="http://schemas.openxmlformats.org/officeDocument/2006/relationships/hyperlink" Target="https://www150.statcan.gc.ca/t1/tbl1/en/cv.action?pid=3410001101" TargetMode="External"/><Relationship Id="rId1" Type="http://schemas.openxmlformats.org/officeDocument/2006/relationships/hyperlink" Target="https://www150.statcan.gc.ca/n1/daily-quotidien/130418/t130418b001-eng.htm" TargetMode="External"/><Relationship Id="rId2" Type="http://schemas.openxmlformats.org/officeDocument/2006/relationships/hyperlink" Target="https://www150.statcan.gc.ca/t1/tbl1/en/tv.action?pid=3210019701&amp;pickMembers%5B0%5D=1.10&amp;pickMembers%5B1%5D=4.1&amp;pickMembers%5B2%5D=5.1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150.statcan.gc.ca/t1/tbl1/en/tv.action?pid=3210019701&amp;pickMembers%5B0%5D=1.10&amp;pickMembers%5B1%5D=4.1&amp;pickMembers%5B2%5D=5.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abSelected="1" zoomScale="125" zoomScaleNormal="125" zoomScalePageLayoutView="125" workbookViewId="0">
      <selection activeCell="D16" sqref="D16"/>
    </sheetView>
  </sheetViews>
  <sheetFormatPr baseColWidth="10" defaultColWidth="8.6640625" defaultRowHeight="14" x14ac:dyDescent="0"/>
  <cols>
    <col min="2" max="2" width="65.33203125" customWidth="1"/>
    <col min="4" max="4" width="67.5" customWidth="1"/>
  </cols>
  <sheetData>
    <row r="1" spans="1:4">
      <c r="A1" s="4" t="s">
        <v>1</v>
      </c>
    </row>
    <row r="3" spans="1:4">
      <c r="A3" s="2" t="s">
        <v>2</v>
      </c>
      <c r="B3" s="3" t="s">
        <v>48</v>
      </c>
      <c r="D3" s="3" t="s">
        <v>125</v>
      </c>
    </row>
    <row r="4" spans="1:4">
      <c r="B4" t="s">
        <v>27</v>
      </c>
      <c r="D4" t="s">
        <v>27</v>
      </c>
    </row>
    <row r="5" spans="1:4">
      <c r="B5" t="s">
        <v>47</v>
      </c>
      <c r="D5" t="s">
        <v>126</v>
      </c>
    </row>
    <row r="6" spans="1:4">
      <c r="B6" s="5" t="s">
        <v>46</v>
      </c>
      <c r="D6" s="9" t="s">
        <v>122</v>
      </c>
    </row>
    <row r="7" spans="1:4">
      <c r="B7" s="9" t="s">
        <v>128</v>
      </c>
      <c r="D7" s="1" t="s">
        <v>123</v>
      </c>
    </row>
    <row r="8" spans="1:4" s="7" customFormat="1">
      <c r="B8" s="5">
        <v>2016</v>
      </c>
      <c r="D8" s="1" t="s">
        <v>124</v>
      </c>
    </row>
    <row r="9" spans="1:4" s="7" customFormat="1">
      <c r="B9" s="5"/>
    </row>
    <row r="10" spans="1:4" s="7" customFormat="1">
      <c r="A10" s="1"/>
      <c r="B10" s="11" t="s">
        <v>70</v>
      </c>
      <c r="C10" s="1"/>
      <c r="D10" s="3" t="s">
        <v>147</v>
      </c>
    </row>
    <row r="11" spans="1:4" s="7" customFormat="1">
      <c r="A11" s="1"/>
      <c r="B11" s="18" t="s">
        <v>49</v>
      </c>
      <c r="C11" s="1"/>
      <c r="D11" s="7" t="s">
        <v>27</v>
      </c>
    </row>
    <row r="12" spans="1:4" s="7" customFormat="1">
      <c r="A12" s="1"/>
      <c r="B12" s="64" t="s">
        <v>50</v>
      </c>
      <c r="C12" s="1"/>
      <c r="D12" s="7" t="s">
        <v>127</v>
      </c>
    </row>
    <row r="13" spans="1:4" s="7" customFormat="1">
      <c r="A13" s="1"/>
      <c r="B13" s="73" t="s">
        <v>143</v>
      </c>
      <c r="C13" s="1"/>
      <c r="D13" s="9" t="s">
        <v>116</v>
      </c>
    </row>
    <row r="14" spans="1:4" s="7" customFormat="1">
      <c r="A14" s="1"/>
      <c r="B14" s="9" t="s">
        <v>142</v>
      </c>
      <c r="C14" s="1"/>
      <c r="D14" s="7" t="s">
        <v>117</v>
      </c>
    </row>
    <row r="15" spans="1:4" s="7" customFormat="1">
      <c r="A15" s="1"/>
      <c r="B15" s="18">
        <v>2016</v>
      </c>
      <c r="C15" s="1"/>
      <c r="D15" s="66">
        <v>2011</v>
      </c>
    </row>
    <row r="16" spans="1:4" s="7" customFormat="1"/>
    <row r="17" spans="2:4" s="7" customFormat="1">
      <c r="B17" s="20" t="s">
        <v>146</v>
      </c>
      <c r="D17" s="9"/>
    </row>
    <row r="18" spans="2:4" s="7" customFormat="1">
      <c r="B18" s="15" t="s">
        <v>66</v>
      </c>
      <c r="D18" s="9"/>
    </row>
    <row r="19" spans="2:4" s="7" customFormat="1" ht="15">
      <c r="B19" s="17" t="s">
        <v>67</v>
      </c>
    </row>
    <row r="20" spans="2:4" s="7" customFormat="1">
      <c r="B20" s="15" t="s">
        <v>64</v>
      </c>
    </row>
    <row r="21" spans="2:4" s="7" customFormat="1">
      <c r="B21" s="15" t="s">
        <v>65</v>
      </c>
      <c r="D21" s="9"/>
    </row>
    <row r="22" spans="2:4" s="7" customFormat="1">
      <c r="B22" s="21">
        <v>2016</v>
      </c>
    </row>
    <row r="23" spans="2:4" s="7" customFormat="1"/>
    <row r="24" spans="2:4" s="7" customFormat="1">
      <c r="B24" s="11" t="s">
        <v>51</v>
      </c>
    </row>
    <row r="25" spans="2:4" s="7" customFormat="1">
      <c r="B25" s="5" t="s">
        <v>119</v>
      </c>
    </row>
    <row r="26" spans="2:4" s="7" customFormat="1">
      <c r="B26" s="5"/>
    </row>
    <row r="27" spans="2:4" s="7" customFormat="1">
      <c r="B27" s="16" t="s">
        <v>52</v>
      </c>
    </row>
    <row r="28" spans="2:4" s="7" customFormat="1">
      <c r="B28" s="1" t="s">
        <v>32</v>
      </c>
    </row>
    <row r="29" spans="2:4" s="7" customFormat="1">
      <c r="B29" s="1" t="s">
        <v>33</v>
      </c>
    </row>
    <row r="30" spans="2:4" s="7" customFormat="1">
      <c r="B30" s="1" t="s">
        <v>34</v>
      </c>
    </row>
    <row r="31" spans="2:4" s="7" customFormat="1">
      <c r="B31" s="18" t="s">
        <v>28</v>
      </c>
    </row>
    <row r="32" spans="2:4">
      <c r="B32" s="18">
        <v>2015</v>
      </c>
    </row>
    <row r="33" spans="1:2" s="7" customFormat="1">
      <c r="B33" s="18"/>
    </row>
    <row r="34" spans="1:2" s="7" customFormat="1">
      <c r="A34" s="1"/>
      <c r="B34" s="11" t="s">
        <v>109</v>
      </c>
    </row>
    <row r="35" spans="1:2" s="7" customFormat="1">
      <c r="A35" s="1"/>
      <c r="B35" s="1" t="s">
        <v>110</v>
      </c>
    </row>
    <row r="36" spans="1:2" s="7" customFormat="1">
      <c r="A36" s="1"/>
      <c r="B36" s="18">
        <v>2016</v>
      </c>
    </row>
    <row r="37" spans="1:2" s="7" customFormat="1">
      <c r="A37" s="1"/>
      <c r="B37" s="1" t="s">
        <v>76</v>
      </c>
    </row>
    <row r="38" spans="1:2" s="7" customFormat="1">
      <c r="A38" s="1"/>
      <c r="B38" s="15" t="s">
        <v>111</v>
      </c>
    </row>
    <row r="39" spans="1:2">
      <c r="A39" s="1"/>
      <c r="B39" s="1"/>
    </row>
    <row r="40" spans="1:2">
      <c r="A40" s="4" t="s">
        <v>69</v>
      </c>
      <c r="B40" s="1"/>
    </row>
    <row r="42" spans="1:2">
      <c r="A42" s="7" t="s">
        <v>41</v>
      </c>
    </row>
    <row r="43" spans="1:2">
      <c r="A43" s="12">
        <v>0.98599999999999999</v>
      </c>
    </row>
    <row r="44" spans="1:2">
      <c r="A44" t="s">
        <v>44</v>
      </c>
    </row>
    <row r="45" spans="1:2">
      <c r="A45">
        <v>1.0109999999999999</v>
      </c>
    </row>
    <row r="46" spans="1:2" s="7" customFormat="1">
      <c r="A46" s="7" t="s">
        <v>9</v>
      </c>
    </row>
    <row r="47" spans="1:2" s="7" customFormat="1"/>
    <row r="48" spans="1:2">
      <c r="A48" t="s">
        <v>71</v>
      </c>
    </row>
    <row r="50" spans="1:1">
      <c r="A50" t="s">
        <v>112</v>
      </c>
    </row>
    <row r="51" spans="1:1" s="7" customFormat="1">
      <c r="A51" s="7" t="s">
        <v>113</v>
      </c>
    </row>
    <row r="52" spans="1:1">
      <c r="A52" t="s">
        <v>114</v>
      </c>
    </row>
    <row r="53" spans="1:1">
      <c r="A53" t="s">
        <v>115</v>
      </c>
    </row>
  </sheetData>
  <hyperlinks>
    <hyperlink ref="D6" r:id="rId1"/>
    <hyperlink ref="D13" r:id="rId2"/>
    <hyperlink ref="B7" r:id="rId3"/>
    <hyperlink ref="B14" r:id="rId4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AK7"/>
  <sheetViews>
    <sheetView workbookViewId="0">
      <selection activeCell="L5" sqref="L5"/>
    </sheetView>
  </sheetViews>
  <sheetFormatPr baseColWidth="10" defaultColWidth="8.6640625" defaultRowHeight="14" x14ac:dyDescent="0"/>
  <cols>
    <col min="1" max="1" width="24.6640625" customWidth="1"/>
  </cols>
  <sheetData>
    <row r="1" spans="1:37"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</row>
    <row r="2" spans="1:37">
      <c r="A2" t="s">
        <v>3</v>
      </c>
      <c r="B2" s="6">
        <f>'Alberta non-residential'!D23</f>
        <v>520701422.48755121</v>
      </c>
      <c r="C2" s="6">
        <f>'Alberta non-residential'!E23</f>
        <v>471281585.96252102</v>
      </c>
      <c r="D2" s="6">
        <f>'Alberta non-residential'!F23</f>
        <v>477116844.70673722</v>
      </c>
      <c r="E2" s="6">
        <f>'Alberta non-residential'!G23</f>
        <v>482870572.88965714</v>
      </c>
      <c r="F2" s="6">
        <f>'Alberta non-residential'!H23</f>
        <v>488531123.28823817</v>
      </c>
      <c r="G2" s="6">
        <f>'Alberta non-residential'!I23</f>
        <v>494156732.01769209</v>
      </c>
      <c r="H2" s="6">
        <f>'Alberta non-residential'!J23</f>
        <v>499735751.85497671</v>
      </c>
      <c r="I2" s="6">
        <f>'Alberta non-residential'!K23</f>
        <v>505279830.02313435</v>
      </c>
      <c r="J2" s="6">
        <f>'Alberta non-residential'!L23</f>
        <v>510765672.0760802</v>
      </c>
      <c r="K2" s="6">
        <f>'Alberta non-residential'!M23</f>
        <v>516204925.2368567</v>
      </c>
      <c r="L2" s="6">
        <f>'Alberta non-residential'!N23</f>
        <v>521585942.28242135</v>
      </c>
      <c r="M2" s="6">
        <f>'Alberta non-residential'!O23</f>
        <v>526920370.43581665</v>
      </c>
      <c r="N2" s="6">
        <f>'Alberta non-residential'!P23</f>
        <v>532196562.47400028</v>
      </c>
      <c r="O2" s="6">
        <f>'Alberta non-residential'!Q23</f>
        <v>537426165.62001443</v>
      </c>
      <c r="P2" s="6">
        <f>'Alberta non-residential'!R23</f>
        <v>542620827.09690154</v>
      </c>
      <c r="Q2" s="6">
        <f>'Alberta non-residential'!S23</f>
        <v>547768899.68161929</v>
      </c>
      <c r="R2" s="6">
        <f>'Alberta non-residential'!T23</f>
        <v>552882030.59721005</v>
      </c>
      <c r="S2" s="6">
        <f>'Alberta non-residential'!U23</f>
        <v>557971867.06671596</v>
      </c>
      <c r="T2" s="6">
        <f>'Alberta non-residential'!V23</f>
        <v>563026761.86709487</v>
      </c>
      <c r="U2" s="6">
        <f>'Alberta non-residential'!W23</f>
        <v>568070009.44443142</v>
      </c>
      <c r="V2" s="6">
        <f>'Alberta non-residential'!X23</f>
        <v>573101609.79872561</v>
      </c>
      <c r="W2" s="6">
        <f>'Alberta non-residential'!Y23</f>
        <v>579127125.38501155</v>
      </c>
      <c r="X2" s="6">
        <f>'Alberta non-residential'!Z23</f>
        <v>584598907.67653942</v>
      </c>
      <c r="Y2" s="6">
        <f>'Alberta non-residential'!AA23</f>
        <v>590122389.15488374</v>
      </c>
      <c r="Z2" s="6">
        <f>'Alberta non-residential'!AB23</f>
        <v>595698058.29085088</v>
      </c>
      <c r="AA2" s="6">
        <f>'Alberta non-residential'!AC23</f>
        <v>601326408.17048454</v>
      </c>
      <c r="AB2" s="6">
        <f>'Alberta non-residential'!AD23</f>
        <v>607007936.53866053</v>
      </c>
      <c r="AC2" s="6">
        <f>'Alberta non-residential'!AE23</f>
        <v>612743145.84311116</v>
      </c>
      <c r="AD2" s="6">
        <f>'Alberta non-residential'!AF23</f>
        <v>618532543.27886474</v>
      </c>
      <c r="AE2" s="6">
        <f>'Alberta non-residential'!AG23</f>
        <v>624376640.83308589</v>
      </c>
      <c r="AF2" s="6">
        <f>'Alberta non-residential'!AH23</f>
        <v>630275955.33036947</v>
      </c>
      <c r="AG2" s="6">
        <f>'Alberta non-residential'!AI23</f>
        <v>636231008.47843206</v>
      </c>
      <c r="AH2" s="6">
        <f>'Alberta non-residential'!AJ23</f>
        <v>642242326.91425467</v>
      </c>
      <c r="AI2" s="6">
        <f>'Alberta non-residential'!AK23</f>
        <v>648310442.25066316</v>
      </c>
      <c r="AJ2" s="6">
        <f>'Alberta non-residential'!AL23</f>
        <v>654435891.12332892</v>
      </c>
      <c r="AK2" s="6">
        <f>'Alberta non-residential'!AM23</f>
        <v>660619215.23823178</v>
      </c>
    </row>
    <row r="3" spans="1:37">
      <c r="A3" t="s">
        <v>4</v>
      </c>
      <c r="B3" s="6">
        <f>'Alberta non-residential'!D24</f>
        <v>1733149.5124489111</v>
      </c>
      <c r="C3" s="6">
        <f>'Alberta non-residential'!E24</f>
        <v>1568656.0774790677</v>
      </c>
      <c r="D3" s="6">
        <f>'Alberta non-residential'!F24</f>
        <v>1588078.6782456201</v>
      </c>
      <c r="E3" s="6">
        <f>'Alberta non-residential'!G24</f>
        <v>1607229.9053487678</v>
      </c>
      <c r="F3" s="6">
        <f>'Alberta non-residential'!H24</f>
        <v>1626070.9911223096</v>
      </c>
      <c r="G3" s="6">
        <f>'Alberta non-residential'!I24</f>
        <v>1644795.7738972493</v>
      </c>
      <c r="H3" s="6">
        <f>'Alberta non-residential'!J24</f>
        <v>1663365.4860073861</v>
      </c>
      <c r="I3" s="6">
        <f>'Alberta non-residential'!K24</f>
        <v>1681818.8951189213</v>
      </c>
      <c r="J3" s="6">
        <f>'Alberta non-residential'!L24</f>
        <v>1700078.4658994528</v>
      </c>
      <c r="K3" s="6">
        <f>'Alberta non-residential'!M24</f>
        <v>1718182.9660151815</v>
      </c>
      <c r="L3" s="6">
        <f>'Alberta non-residential'!N24</f>
        <v>1736093.6277999063</v>
      </c>
      <c r="M3" s="6">
        <f>'Alberta non-residential'!O24</f>
        <v>1753849.2189198285</v>
      </c>
      <c r="N3" s="6">
        <f>'Alberta non-residential'!P24</f>
        <v>1771410.9717087473</v>
      </c>
      <c r="O3" s="6">
        <f>'Alberta non-residential'!Q24</f>
        <v>1788817.6538328631</v>
      </c>
      <c r="P3" s="6">
        <f>'Alberta non-residential'!R24</f>
        <v>1806108.0329583767</v>
      </c>
      <c r="Q3" s="6">
        <f>'Alberta non-residential'!S24</f>
        <v>1823243.3414190877</v>
      </c>
      <c r="R3" s="6">
        <f>'Alberta non-residential'!T24</f>
        <v>1840262.3468811966</v>
      </c>
      <c r="S3" s="6">
        <f>'Alberta non-residential'!U24</f>
        <v>1857203.817010904</v>
      </c>
      <c r="T3" s="6">
        <f>'Alberta non-residential'!V24</f>
        <v>1874028.9841420092</v>
      </c>
      <c r="U3" s="6">
        <f>'Alberta non-residential'!W24</f>
        <v>1890815.3836069135</v>
      </c>
      <c r="V3" s="6">
        <f>'Alberta non-residential'!X24</f>
        <v>1907563.0154056172</v>
      </c>
      <c r="W3" s="6">
        <f>'Alberta non-residential'!Y24</f>
        <v>1927618.8841811139</v>
      </c>
      <c r="X3" s="6">
        <f>'Alberta non-residential'!Z24</f>
        <v>1945831.6571854257</v>
      </c>
      <c r="Y3" s="6">
        <f>'Alberta non-residential'!AA24</f>
        <v>1964216.510419511</v>
      </c>
      <c r="Z3" s="6">
        <f>'Alberta non-residential'!AB24</f>
        <v>1982775.0697535966</v>
      </c>
      <c r="AA3" s="6">
        <f>'Alberta non-residential'!AC24</f>
        <v>2001508.9764196803</v>
      </c>
      <c r="AB3" s="6">
        <f>'Alberta non-residential'!AD24</f>
        <v>2020419.8871566379</v>
      </c>
      <c r="AC3" s="6">
        <f>'Alberta non-residential'!AE24</f>
        <v>2039509.4743567551</v>
      </c>
      <c r="AD3" s="6">
        <f>'Alberta non-residential'!AF24</f>
        <v>2058779.4262136451</v>
      </c>
      <c r="AE3" s="6">
        <f>'Alberta non-residential'!AG24</f>
        <v>2078231.4468714998</v>
      </c>
      <c r="AF3" s="6">
        <f>'Alberta non-residential'!AH24</f>
        <v>2097867.2565758498</v>
      </c>
      <c r="AG3" s="6">
        <f>'Alberta non-residential'!AI24</f>
        <v>2117688.5918256468</v>
      </c>
      <c r="AH3" s="6">
        <f>'Alberta non-residential'!AJ24</f>
        <v>2137697.2055268516</v>
      </c>
      <c r="AI3" s="6">
        <f>'Alberta non-residential'!AK24</f>
        <v>2157894.8671474736</v>
      </c>
      <c r="AJ3" s="6">
        <f>'Alberta non-residential'!AL24</f>
        <v>2178283.3628740148</v>
      </c>
      <c r="AK3" s="6">
        <f>'Alberta non-residential'!AM24</f>
        <v>2198864.4957694481</v>
      </c>
    </row>
    <row r="4" spans="1:37">
      <c r="A4" t="s">
        <v>5</v>
      </c>
      <c r="B4" s="6">
        <f>'Alberta non-residential'!D25</f>
        <v>2576552320.9999995</v>
      </c>
      <c r="C4" s="6">
        <f>'Alberta non-residential'!E25</f>
        <v>2332011420.9699998</v>
      </c>
      <c r="D4" s="6">
        <f>'Alberta non-residential'!F25</f>
        <v>2360885644.8759375</v>
      </c>
      <c r="E4" s="6">
        <f>'Alberta non-residential'!G25</f>
        <v>2389356436.5117326</v>
      </c>
      <c r="F4" s="6">
        <f>'Alberta non-residential'!H25</f>
        <v>2417366162.6959357</v>
      </c>
      <c r="G4" s="6">
        <f>'Alberta non-residential'!I25</f>
        <v>2445202989.3357921</v>
      </c>
      <c r="H4" s="6">
        <f>'Alberta non-residential'!J25</f>
        <v>2472809283.2498527</v>
      </c>
      <c r="I4" s="6">
        <f>'Alberta non-residential'!K25</f>
        <v>2500242677.6195664</v>
      </c>
      <c r="J4" s="6">
        <f>'Alberta non-residential'!L25</f>
        <v>2527387906.0820351</v>
      </c>
      <c r="K4" s="6">
        <f>'Alberta non-residential'!M25</f>
        <v>2554302601.8187084</v>
      </c>
      <c r="L4" s="6">
        <f>'Alberta non-residential'!N25</f>
        <v>2580929131.6481357</v>
      </c>
      <c r="M4" s="6">
        <f>'Alberta non-residential'!O25</f>
        <v>2607325128.7517676</v>
      </c>
      <c r="N4" s="6">
        <f>'Alberta non-residential'!P25</f>
        <v>2633432959.9481549</v>
      </c>
      <c r="O4" s="6">
        <f>'Alberta non-residential'!Q25</f>
        <v>2659310258.418746</v>
      </c>
      <c r="P4" s="6">
        <f>'Alberta non-residential'!R25</f>
        <v>2685014657.3449898</v>
      </c>
      <c r="Q4" s="6">
        <f>'Alberta non-residential'!S25</f>
        <v>2710488523.5454383</v>
      </c>
      <c r="R4" s="6">
        <f>'Alberta non-residential'!T25</f>
        <v>2735789490.2015395</v>
      </c>
      <c r="S4" s="6">
        <f>'Alberta non-residential'!U25</f>
        <v>2760975190.4947429</v>
      </c>
      <c r="T4" s="6">
        <f>'Alberta non-residential'!V25</f>
        <v>2785987991.2435994</v>
      </c>
      <c r="U4" s="6">
        <f>'Alberta non-residential'!W25</f>
        <v>2810943158.8110065</v>
      </c>
      <c r="V4" s="6">
        <f>'Alberta non-residential'!X25</f>
        <v>2835840693.1969647</v>
      </c>
      <c r="W4" s="6">
        <f>'Alberta non-residential'!Y25</f>
        <v>2865656352.4185176</v>
      </c>
      <c r="X4" s="6">
        <f>'Alberta non-residential'!Z25</f>
        <v>2892732009.8958693</v>
      </c>
      <c r="Y4" s="6">
        <f>'Alberta non-residential'!AA25</f>
        <v>2920063487.0311537</v>
      </c>
      <c r="Z4" s="6">
        <f>'Alberta non-residential'!AB25</f>
        <v>2947653200.8920712</v>
      </c>
      <c r="AA4" s="6">
        <f>'Alberta non-residential'!AC25</f>
        <v>2975503591.3835945</v>
      </c>
      <c r="AB4" s="6">
        <f>'Alberta non-residential'!AD25</f>
        <v>3003617121.4636879</v>
      </c>
      <c r="AC4" s="6">
        <f>'Alberta non-residential'!AE25</f>
        <v>3031996277.3611474</v>
      </c>
      <c r="AD4" s="6">
        <f>'Alberta non-residential'!AF25</f>
        <v>3060643568.7954993</v>
      </c>
      <c r="AE4" s="6">
        <f>'Alberta non-residential'!AG25</f>
        <v>3089561529.1988797</v>
      </c>
      <c r="AF4" s="6">
        <f>'Alberta non-residential'!AH25</f>
        <v>3118752715.9401612</v>
      </c>
      <c r="AG4" s="6">
        <f>'Alberta non-residential'!AI25</f>
        <v>3148219710.5510426</v>
      </c>
      <c r="AH4" s="6">
        <f>'Alberta non-residential'!AJ25</f>
        <v>3177965118.9543757</v>
      </c>
      <c r="AI4" s="6">
        <f>'Alberta non-residential'!AK25</f>
        <v>3207991571.6946559</v>
      </c>
      <c r="AJ4" s="6">
        <f>'Alberta non-residential'!AL25</f>
        <v>3238301724.1705904</v>
      </c>
      <c r="AK4" s="6">
        <f>'Alberta non-residential'!AM25</f>
        <v>3268898256.8699594</v>
      </c>
    </row>
    <row r="5" spans="1:37">
      <c r="A5" t="s">
        <v>6</v>
      </c>
      <c r="B5" s="6">
        <f>'Alberta non-residential'!D26</f>
        <v>142482156</v>
      </c>
      <c r="C5" s="6">
        <f>'Alberta non-residential'!E26</f>
        <v>128959156.92</v>
      </c>
      <c r="D5" s="6">
        <f>'Alberta non-residential'!F26</f>
        <v>130555888.19590439</v>
      </c>
      <c r="E5" s="6">
        <f>'Alberta non-residential'!G26</f>
        <v>132130309.8531834</v>
      </c>
      <c r="F5" s="6">
        <f>'Alberta non-residential'!H26</f>
        <v>133679234.80346192</v>
      </c>
      <c r="G5" s="6">
        <f>'Alberta non-residential'!I26</f>
        <v>135218598.48861524</v>
      </c>
      <c r="H5" s="6">
        <f>'Alberta non-residential'!J26</f>
        <v>136745213.82026836</v>
      </c>
      <c r="I5" s="6">
        <f>'Alberta non-residential'!K26</f>
        <v>138262267.88679633</v>
      </c>
      <c r="J5" s="6">
        <f>'Alberta non-residential'!L26</f>
        <v>139763386.51144898</v>
      </c>
      <c r="K5" s="6">
        <f>'Alberta non-residential'!M26</f>
        <v>141251756.78260139</v>
      </c>
      <c r="L5" s="6">
        <f>'Alberta non-residential'!N26</f>
        <v>142724191.61187848</v>
      </c>
      <c r="M5" s="6">
        <f>'Alberta non-residential'!O26</f>
        <v>144183878.08765537</v>
      </c>
      <c r="N5" s="6">
        <f>'Alberta non-residential'!P26</f>
        <v>145627629.12155697</v>
      </c>
      <c r="O5" s="6">
        <f>'Alberta non-residential'!Q26</f>
        <v>147058631.80195832</v>
      </c>
      <c r="P5" s="6">
        <f>'Alberta non-residential'!R26</f>
        <v>148480073.21723449</v>
      </c>
      <c r="Q5" s="6">
        <f>'Alberta non-residential'!S26</f>
        <v>149888766.27901044</v>
      </c>
      <c r="R5" s="6">
        <f>'Alberta non-residential'!T26</f>
        <v>151287898.07566121</v>
      </c>
      <c r="S5" s="6">
        <f>'Alberta non-residential'!U26</f>
        <v>152680655.69556186</v>
      </c>
      <c r="T5" s="6">
        <f>'Alberta non-residential'!V26</f>
        <v>154063852.05033731</v>
      </c>
      <c r="U5" s="6">
        <f>'Alberta non-residential'!W26</f>
        <v>155443861.31673771</v>
      </c>
      <c r="V5" s="6">
        <f>'Alberta non-residential'!X26</f>
        <v>156820683.49476305</v>
      </c>
      <c r="W5" s="6">
        <f>'Alberta non-residential'!Y26</f>
        <v>158469475.7097798</v>
      </c>
      <c r="X5" s="6">
        <f>'Alberta non-residential'!Z26</f>
        <v>159966747.09101582</v>
      </c>
      <c r="Y5" s="6">
        <f>'Alberta non-residential'!AA26</f>
        <v>161478165.18144631</v>
      </c>
      <c r="Z5" s="6">
        <f>'Alberta non-residential'!AB26</f>
        <v>163003863.64380118</v>
      </c>
      <c r="AA5" s="6">
        <f>'Alberta non-residential'!AC26</f>
        <v>164543977.4037011</v>
      </c>
      <c r="AB5" s="6">
        <f>'Alberta non-residential'!AD26</f>
        <v>166098642.66158646</v>
      </c>
      <c r="AC5" s="6">
        <f>'Alberta non-residential'!AE26</f>
        <v>167667996.90476394</v>
      </c>
      <c r="AD5" s="6">
        <f>'Alberta non-residential'!AF26</f>
        <v>169252178.91956681</v>
      </c>
      <c r="AE5" s="6">
        <f>'Alberta non-residential'!AG26</f>
        <v>170851328.80362469</v>
      </c>
      <c r="AF5" s="6">
        <f>'Alberta non-residential'!AH26</f>
        <v>172465587.97825781</v>
      </c>
      <c r="AG5" s="6">
        <f>'Alberta non-residential'!AI26</f>
        <v>174095099.20097932</v>
      </c>
      <c r="AH5" s="6">
        <f>'Alberta non-residential'!AJ26</f>
        <v>175740006.5781222</v>
      </c>
      <c r="AI5" s="6">
        <f>'Alberta non-residential'!AK26</f>
        <v>177400455.57758468</v>
      </c>
      <c r="AJ5" s="6">
        <f>'Alberta non-residential'!AL26</f>
        <v>179076593.04169166</v>
      </c>
      <c r="AK5" s="6">
        <f>'Alberta non-residential'!AM26</f>
        <v>180768567.20018211</v>
      </c>
    </row>
    <row r="6" spans="1:37">
      <c r="A6" t="s">
        <v>7</v>
      </c>
      <c r="B6" s="6">
        <f>'Alberta non-residential'!D27</f>
        <v>178102695</v>
      </c>
      <c r="C6" s="6">
        <f>'Alberta non-residential'!E27</f>
        <v>161198946.15000001</v>
      </c>
      <c r="D6" s="6">
        <f>'Alberta non-residential'!F27</f>
        <v>163194860.24488047</v>
      </c>
      <c r="E6" s="6">
        <f>'Alberta non-residential'!G27</f>
        <v>165162887.31647924</v>
      </c>
      <c r="F6" s="6">
        <f>'Alberta non-residential'!H27</f>
        <v>167099043.50432739</v>
      </c>
      <c r="G6" s="6">
        <f>'Alberta non-residential'!I27</f>
        <v>169023248.11076906</v>
      </c>
      <c r="H6" s="6">
        <f>'Alberta non-residential'!J27</f>
        <v>170931517.27533546</v>
      </c>
      <c r="I6" s="6">
        <f>'Alberta non-residential'!K27</f>
        <v>172827834.85849538</v>
      </c>
      <c r="J6" s="6">
        <f>'Alberta non-residential'!L27</f>
        <v>174704233.13931119</v>
      </c>
      <c r="K6" s="6">
        <f>'Alberta non-residential'!M27</f>
        <v>176564695.97825173</v>
      </c>
      <c r="L6" s="6">
        <f>'Alberta non-residential'!N27</f>
        <v>178405239.51484811</v>
      </c>
      <c r="M6" s="6">
        <f>'Alberta non-residential'!O27</f>
        <v>180229847.60956922</v>
      </c>
      <c r="N6" s="6">
        <f>'Alberta non-residential'!P27</f>
        <v>182034536.40194622</v>
      </c>
      <c r="O6" s="6">
        <f>'Alberta non-residential'!Q27</f>
        <v>183823289.7524479</v>
      </c>
      <c r="P6" s="6">
        <f>'Alberta non-residential'!R27</f>
        <v>185600091.52154312</v>
      </c>
      <c r="Q6" s="6">
        <f>'Alberta non-residential'!S27</f>
        <v>187360957.84876305</v>
      </c>
      <c r="R6" s="6">
        <f>'Alberta non-residential'!T27</f>
        <v>189109872.59457651</v>
      </c>
      <c r="S6" s="6">
        <f>'Alberta non-residential'!U27</f>
        <v>190850819.6194523</v>
      </c>
      <c r="T6" s="6">
        <f>'Alberta non-residential'!V27</f>
        <v>192579815.06292161</v>
      </c>
      <c r="U6" s="6">
        <f>'Alberta non-residential'!W27</f>
        <v>194304826.64592212</v>
      </c>
      <c r="V6" s="6">
        <f>'Alberta non-residential'!X27</f>
        <v>196025854.3684538</v>
      </c>
      <c r="W6" s="6">
        <f>'Alberta non-residential'!Y27</f>
        <v>198086844.63722473</v>
      </c>
      <c r="X6" s="6">
        <f>'Alberta non-residential'!Z27</f>
        <v>199958433.86376977</v>
      </c>
      <c r="Y6" s="6">
        <f>'Alberta non-residential'!AA27</f>
        <v>201847706.47680786</v>
      </c>
      <c r="Z6" s="6">
        <f>'Alberta non-residential'!AB27</f>
        <v>203754829.55475149</v>
      </c>
      <c r="AA6" s="6">
        <f>'Alberta non-residential'!AC27</f>
        <v>205679971.75462636</v>
      </c>
      <c r="AB6" s="6">
        <f>'Alberta non-residential'!AD27</f>
        <v>207623303.32698306</v>
      </c>
      <c r="AC6" s="6">
        <f>'Alberta non-residential'!AE27</f>
        <v>209584996.13095492</v>
      </c>
      <c r="AD6" s="6">
        <f>'Alberta non-residential'!AF27</f>
        <v>211565223.6494585</v>
      </c>
      <c r="AE6" s="6">
        <f>'Alberta non-residential'!AG27</f>
        <v>213564161.00453085</v>
      </c>
      <c r="AF6" s="6">
        <f>'Alberta non-residential'!AH27</f>
        <v>215581984.97282222</v>
      </c>
      <c r="AG6" s="6">
        <f>'Alberta non-residential'!AI27</f>
        <v>217618874.00122416</v>
      </c>
      <c r="AH6" s="6">
        <f>'Alberta non-residential'!AJ27</f>
        <v>219675008.22265273</v>
      </c>
      <c r="AI6" s="6">
        <f>'Alberta non-residential'!AK27</f>
        <v>221750569.47198084</v>
      </c>
      <c r="AJ6" s="6">
        <f>'Alberta non-residential'!AL27</f>
        <v>223845741.30211458</v>
      </c>
      <c r="AK6" s="6">
        <f>'Alberta non-residential'!AM27</f>
        <v>225960709.00022763</v>
      </c>
    </row>
    <row r="7" spans="1:37">
      <c r="A7" t="s">
        <v>8</v>
      </c>
      <c r="B7" s="6">
        <f>'Alberta non-residential'!D28</f>
        <v>0</v>
      </c>
      <c r="C7" s="6">
        <f>'Alberta non-residential'!E28</f>
        <v>0</v>
      </c>
      <c r="D7" s="6">
        <f>'Alberta non-residential'!F28</f>
        <v>0</v>
      </c>
      <c r="E7" s="6">
        <f>'Alberta non-residential'!G28</f>
        <v>0</v>
      </c>
      <c r="F7" s="6">
        <f>'Alberta non-residential'!H28</f>
        <v>0</v>
      </c>
      <c r="G7" s="6">
        <f>'Alberta non-residential'!I28</f>
        <v>0</v>
      </c>
      <c r="H7" s="6">
        <f>'Alberta non-residential'!J28</f>
        <v>0</v>
      </c>
      <c r="I7" s="6">
        <f>'Alberta non-residential'!K28</f>
        <v>0</v>
      </c>
      <c r="J7" s="6">
        <f>'Alberta non-residential'!L28</f>
        <v>0</v>
      </c>
      <c r="K7" s="6">
        <f>'Alberta non-residential'!M28</f>
        <v>0</v>
      </c>
      <c r="L7" s="6">
        <f>'Alberta non-residential'!N28</f>
        <v>0</v>
      </c>
      <c r="M7" s="6">
        <f>'Alberta non-residential'!O28</f>
        <v>0</v>
      </c>
      <c r="N7" s="6">
        <f>'Alberta non-residential'!P28</f>
        <v>0</v>
      </c>
      <c r="O7" s="6">
        <f>'Alberta non-residential'!Q28</f>
        <v>0</v>
      </c>
      <c r="P7" s="6">
        <f>'Alberta non-residential'!R28</f>
        <v>0</v>
      </c>
      <c r="Q7" s="6">
        <f>'Alberta non-residential'!S28</f>
        <v>0</v>
      </c>
      <c r="R7" s="6">
        <f>'Alberta non-residential'!T28</f>
        <v>0</v>
      </c>
      <c r="S7" s="6">
        <f>'Alberta non-residential'!U28</f>
        <v>0</v>
      </c>
      <c r="T7" s="6">
        <f>'Alberta non-residential'!V28</f>
        <v>0</v>
      </c>
      <c r="U7" s="6">
        <f>'Alberta non-residential'!W28</f>
        <v>0</v>
      </c>
      <c r="V7" s="6">
        <f>'Alberta non-residential'!X28</f>
        <v>0</v>
      </c>
      <c r="W7" s="6">
        <f>'Alberta non-residential'!Y28</f>
        <v>0</v>
      </c>
      <c r="X7" s="6">
        <f>'Alberta non-residential'!Z28</f>
        <v>0</v>
      </c>
      <c r="Y7" s="6">
        <f>'Alberta non-residential'!AA28</f>
        <v>0</v>
      </c>
      <c r="Z7" s="6">
        <f>'Alberta non-residential'!AB28</f>
        <v>0</v>
      </c>
      <c r="AA7" s="6">
        <f>'Alberta non-residential'!AC28</f>
        <v>0</v>
      </c>
      <c r="AB7" s="6">
        <f>'Alberta non-residential'!AD28</f>
        <v>0</v>
      </c>
      <c r="AC7" s="6">
        <f>'Alberta non-residential'!AE28</f>
        <v>0</v>
      </c>
      <c r="AD7" s="6">
        <f>'Alberta non-residential'!AF28</f>
        <v>0</v>
      </c>
      <c r="AE7" s="6">
        <f>'Alberta non-residential'!AG28</f>
        <v>0</v>
      </c>
      <c r="AF7" s="6">
        <f>'Alberta non-residential'!AH28</f>
        <v>0</v>
      </c>
      <c r="AG7" s="6">
        <f>'Alberta non-residential'!AI28</f>
        <v>0</v>
      </c>
      <c r="AH7" s="6">
        <f>'Alberta non-residential'!AJ28</f>
        <v>0</v>
      </c>
      <c r="AI7" s="6">
        <f>'Alberta non-residential'!AK28</f>
        <v>0</v>
      </c>
      <c r="AJ7" s="6">
        <f>'Alberta non-residential'!AL28</f>
        <v>0</v>
      </c>
      <c r="AK7" s="6">
        <f>'Alberta non-residential'!AM28</f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1"/>
  <sheetViews>
    <sheetView workbookViewId="0">
      <selection activeCell="C2" sqref="C2"/>
    </sheetView>
  </sheetViews>
  <sheetFormatPr baseColWidth="10" defaultColWidth="10.6640625" defaultRowHeight="14" x14ac:dyDescent="0"/>
  <cols>
    <col min="1" max="1" width="22.33203125" style="7" customWidth="1"/>
    <col min="2" max="2" width="56.6640625" style="7" bestFit="1" customWidth="1"/>
    <col min="3" max="5" width="13.5" style="7" bestFit="1" customWidth="1"/>
    <col min="6" max="11" width="12.33203125" style="7" bestFit="1" customWidth="1"/>
    <col min="12" max="16384" width="10.6640625" style="7"/>
  </cols>
  <sheetData>
    <row r="1" spans="1:39">
      <c r="A1" s="2" t="s">
        <v>129</v>
      </c>
      <c r="C1" s="7" t="s">
        <v>152</v>
      </c>
    </row>
    <row r="2" spans="1:39">
      <c r="A2" s="2" t="s">
        <v>130</v>
      </c>
    </row>
    <row r="3" spans="1:39">
      <c r="A3" s="2" t="s">
        <v>131</v>
      </c>
    </row>
    <row r="4" spans="1:39">
      <c r="A4" s="2" t="s">
        <v>132</v>
      </c>
    </row>
    <row r="5" spans="1:39"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 spans="1:39">
      <c r="B6" s="2" t="s">
        <v>133</v>
      </c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</row>
    <row r="7" spans="1:39">
      <c r="A7" s="2" t="s">
        <v>10</v>
      </c>
      <c r="B7" s="7" t="s">
        <v>14</v>
      </c>
      <c r="C7" s="7" t="s">
        <v>15</v>
      </c>
      <c r="D7" s="7" t="s">
        <v>16</v>
      </c>
      <c r="E7" s="7" t="s">
        <v>17</v>
      </c>
      <c r="F7" s="7" t="s">
        <v>18</v>
      </c>
      <c r="G7" s="7" t="s">
        <v>19</v>
      </c>
      <c r="H7" s="7" t="s">
        <v>20</v>
      </c>
      <c r="I7" s="7" t="s">
        <v>21</v>
      </c>
      <c r="J7" s="7" t="s">
        <v>22</v>
      </c>
      <c r="K7" s="7" t="s">
        <v>23</v>
      </c>
      <c r="L7" s="7" t="s">
        <v>11</v>
      </c>
      <c r="M7" s="7" t="s">
        <v>12</v>
      </c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</row>
    <row r="8" spans="1:39">
      <c r="B8" s="7" t="s">
        <v>140</v>
      </c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</row>
    <row r="9" spans="1:39">
      <c r="A9" s="2" t="s">
        <v>13</v>
      </c>
      <c r="B9" s="7">
        <v>4606474000</v>
      </c>
      <c r="C9" s="7">
        <v>4921579000</v>
      </c>
      <c r="D9" s="7">
        <v>5256460000</v>
      </c>
      <c r="E9" s="7">
        <v>5205554000</v>
      </c>
      <c r="F9" s="7">
        <v>4975011000</v>
      </c>
      <c r="G9" s="7">
        <v>5019976000</v>
      </c>
      <c r="H9" s="7">
        <v>5120929000</v>
      </c>
      <c r="I9" s="7">
        <v>4640131000</v>
      </c>
      <c r="J9" s="7">
        <v>3706969000</v>
      </c>
      <c r="K9" s="7">
        <v>3832887000</v>
      </c>
      <c r="L9" s="7">
        <v>4049523000</v>
      </c>
      <c r="M9" s="7">
        <v>4688195000</v>
      </c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</row>
    <row r="10" spans="1:39">
      <c r="A10" s="67"/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</row>
    <row r="11" spans="1:39">
      <c r="A11" s="2" t="s">
        <v>45</v>
      </c>
      <c r="N11" s="1"/>
    </row>
    <row r="12" spans="1:39">
      <c r="C12" s="2">
        <v>2014</v>
      </c>
      <c r="D12" s="2">
        <v>2015</v>
      </c>
      <c r="E12" s="2">
        <v>2016</v>
      </c>
      <c r="F12" s="2">
        <v>2017</v>
      </c>
      <c r="G12" s="2">
        <v>2018</v>
      </c>
      <c r="H12" s="2">
        <v>2019</v>
      </c>
      <c r="I12" s="2">
        <v>2020</v>
      </c>
      <c r="J12" s="2">
        <v>2021</v>
      </c>
      <c r="K12" s="2">
        <v>2022</v>
      </c>
      <c r="L12" s="2">
        <v>2023</v>
      </c>
      <c r="M12" s="2">
        <v>2024</v>
      </c>
      <c r="N12" s="2">
        <v>2025</v>
      </c>
      <c r="O12" s="2">
        <v>2026</v>
      </c>
      <c r="P12" s="2">
        <v>2027</v>
      </c>
      <c r="Q12" s="2">
        <v>2028</v>
      </c>
      <c r="R12" s="2">
        <v>2029</v>
      </c>
      <c r="S12" s="2">
        <v>2030</v>
      </c>
      <c r="T12" s="2">
        <v>2031</v>
      </c>
      <c r="U12" s="2">
        <v>2032</v>
      </c>
      <c r="V12" s="2">
        <v>2033</v>
      </c>
      <c r="W12" s="2">
        <v>2034</v>
      </c>
      <c r="X12" s="2">
        <v>2035</v>
      </c>
      <c r="Y12" s="2">
        <v>2036</v>
      </c>
      <c r="Z12" s="2">
        <v>2037</v>
      </c>
      <c r="AA12" s="2">
        <v>2038</v>
      </c>
      <c r="AB12" s="2">
        <v>2039</v>
      </c>
      <c r="AC12" s="2">
        <v>2040</v>
      </c>
      <c r="AD12" s="2">
        <v>2041</v>
      </c>
      <c r="AE12" s="2">
        <v>2042</v>
      </c>
      <c r="AF12" s="2">
        <v>2043</v>
      </c>
      <c r="AG12" s="2">
        <v>2044</v>
      </c>
      <c r="AH12" s="2">
        <v>2045</v>
      </c>
      <c r="AI12" s="2">
        <v>2046</v>
      </c>
      <c r="AJ12" s="2">
        <v>2047</v>
      </c>
      <c r="AK12" s="2">
        <v>2048</v>
      </c>
      <c r="AL12" s="2">
        <v>2049</v>
      </c>
      <c r="AM12" s="2">
        <v>2050</v>
      </c>
    </row>
    <row r="13" spans="1:39">
      <c r="B13" s="2" t="s">
        <v>24</v>
      </c>
      <c r="C13" s="69">
        <f>SUM(B9:E9)</f>
        <v>19990067000</v>
      </c>
      <c r="D13" s="69">
        <f>SUM(F9:I9)</f>
        <v>19756047000</v>
      </c>
      <c r="E13" s="69">
        <f>SUM(J9:M9)</f>
        <v>16277574000</v>
      </c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</row>
    <row r="14" spans="1:39" s="13" customFormat="1">
      <c r="B14" s="14" t="s">
        <v>25</v>
      </c>
      <c r="C14" s="13">
        <f>C13*About!A45</f>
        <v>20209957736.999996</v>
      </c>
      <c r="D14" s="13">
        <f>D13</f>
        <v>19756047000</v>
      </c>
      <c r="E14" s="13">
        <f>E13*About!A43</f>
        <v>16049687964</v>
      </c>
    </row>
    <row r="15" spans="1:39" s="13" customFormat="1">
      <c r="B15" s="14" t="s">
        <v>42</v>
      </c>
      <c r="F15" s="13">
        <f>E14*F17</f>
        <v>16248410097.058943</v>
      </c>
      <c r="G15" s="13">
        <f>F15*G17</f>
        <v>16444355673.368559</v>
      </c>
      <c r="H15" s="13">
        <f t="shared" ref="H15:AM15" si="0">G15*H17</f>
        <v>16637128041.964659</v>
      </c>
      <c r="I15" s="13">
        <f t="shared" si="0"/>
        <v>16828710457.66819</v>
      </c>
      <c r="J15" s="13">
        <f>I15*J17</f>
        <v>17018706269.514965</v>
      </c>
      <c r="K15" s="13">
        <f t="shared" si="0"/>
        <v>17207512128.46917</v>
      </c>
      <c r="L15" s="13">
        <f t="shared" si="0"/>
        <v>17394334732.602428</v>
      </c>
      <c r="M15" s="13">
        <f t="shared" si="0"/>
        <v>17579570732.878929</v>
      </c>
      <c r="N15" s="13">
        <f t="shared" si="0"/>
        <v>17762823478.33448</v>
      </c>
      <c r="O15" s="13">
        <f t="shared" si="0"/>
        <v>17944489619.933273</v>
      </c>
      <c r="P15" s="13">
        <f t="shared" si="0"/>
        <v>18124172506.711121</v>
      </c>
      <c r="Q15" s="13">
        <f t="shared" si="0"/>
        <v>18302268789.63221</v>
      </c>
      <c r="R15" s="13">
        <f>Q15*R17</f>
        <v>18479175119.660728</v>
      </c>
      <c r="S15" s="13">
        <f t="shared" si="0"/>
        <v>18654494845.832489</v>
      </c>
      <c r="T15" s="13">
        <f t="shared" si="0"/>
        <v>18828624619.111683</v>
      </c>
      <c r="U15" s="13">
        <f t="shared" si="0"/>
        <v>19001961090.462498</v>
      </c>
      <c r="V15" s="13">
        <f t="shared" si="0"/>
        <v>19174107608.920742</v>
      </c>
      <c r="W15" s="13">
        <f t="shared" si="0"/>
        <v>19345857476.414799</v>
      </c>
      <c r="X15" s="13">
        <f t="shared" si="0"/>
        <v>19517210692.944664</v>
      </c>
      <c r="Y15" s="13">
        <f t="shared" si="0"/>
        <v>19722412100.898247</v>
      </c>
      <c r="Z15" s="13">
        <f t="shared" si="0"/>
        <v>19908755894.082108</v>
      </c>
      <c r="AA15" s="13">
        <f t="shared" si="0"/>
        <v>20096860324.305721</v>
      </c>
      <c r="AB15" s="13">
        <f t="shared" si="0"/>
        <v>20286742026.643005</v>
      </c>
      <c r="AC15" s="13">
        <f t="shared" si="0"/>
        <v>20478417793.341686</v>
      </c>
      <c r="AD15" s="13">
        <f t="shared" si="0"/>
        <v>20671904575.307934</v>
      </c>
      <c r="AE15" s="13">
        <f t="shared" si="0"/>
        <v>20867219483.605633</v>
      </c>
      <c r="AF15" s="13">
        <f t="shared" si="0"/>
        <v>21064379790.969765</v>
      </c>
      <c r="AG15" s="13">
        <f t="shared" si="0"/>
        <v>21263402933.333496</v>
      </c>
      <c r="AH15" s="13">
        <f t="shared" si="0"/>
        <v>21464306511.37067</v>
      </c>
      <c r="AI15" s="13">
        <f t="shared" si="0"/>
        <v>21667108292.05183</v>
      </c>
      <c r="AJ15" s="13">
        <f t="shared" si="0"/>
        <v>21871826210.215656</v>
      </c>
      <c r="AK15" s="13">
        <f t="shared" si="0"/>
        <v>22078478370.155266</v>
      </c>
      <c r="AL15" s="13">
        <f t="shared" si="0"/>
        <v>22287083047.218838</v>
      </c>
      <c r="AM15" s="13">
        <f t="shared" si="0"/>
        <v>22497658689.425999</v>
      </c>
    </row>
    <row r="16" spans="1:39">
      <c r="B16" s="4" t="s">
        <v>39</v>
      </c>
      <c r="C16" s="67">
        <f>'Population for scaling'!F3</f>
        <v>3944300</v>
      </c>
      <c r="D16" s="67">
        <f>'Population for scaling'!G3</f>
        <v>3995600</v>
      </c>
      <c r="E16" s="67">
        <f>'Population for scaling'!H3</f>
        <v>4046300</v>
      </c>
      <c r="F16" s="67">
        <f>'Population for scaling'!I3</f>
        <v>4096399.9999999995</v>
      </c>
      <c r="G16" s="67">
        <f>'Population for scaling'!J3</f>
        <v>4145800</v>
      </c>
      <c r="H16" s="67">
        <f>'Population for scaling'!K3</f>
        <v>4194400</v>
      </c>
      <c r="I16" s="67">
        <f>'Population for scaling'!L3</f>
        <v>4242700</v>
      </c>
      <c r="J16" s="67">
        <f>'Population for scaling'!M3</f>
        <v>4290600</v>
      </c>
      <c r="K16" s="67">
        <f>'Population for scaling'!N3</f>
        <v>4338200</v>
      </c>
      <c r="L16" s="67">
        <f>'Population for scaling'!O3</f>
        <v>4385300</v>
      </c>
      <c r="M16" s="67">
        <f>'Population for scaling'!P3</f>
        <v>4432000</v>
      </c>
      <c r="N16" s="67">
        <f>'Population for scaling'!Q3</f>
        <v>4478200</v>
      </c>
      <c r="O16" s="67">
        <f>'Population for scaling'!R3</f>
        <v>4524000</v>
      </c>
      <c r="P16" s="67">
        <f>'Population for scaling'!S3</f>
        <v>4569300</v>
      </c>
      <c r="Q16" s="67">
        <f>'Population for scaling'!T3</f>
        <v>4614200</v>
      </c>
      <c r="R16" s="67">
        <f>'Population for scaling'!U3</f>
        <v>4658800</v>
      </c>
      <c r="S16" s="67">
        <f>'Population for scaling'!V3</f>
        <v>4703000</v>
      </c>
      <c r="T16" s="67">
        <f>'Population for scaling'!W3</f>
        <v>4746900</v>
      </c>
      <c r="U16" s="67">
        <f>'Population for scaling'!X3</f>
        <v>4790600</v>
      </c>
      <c r="V16" s="67">
        <f>'Population for scaling'!Y3</f>
        <v>4834000</v>
      </c>
      <c r="W16" s="67">
        <f>'Population for scaling'!Z3</f>
        <v>4877300</v>
      </c>
      <c r="X16" s="67">
        <f>'Population for scaling'!AA3</f>
        <v>4920500</v>
      </c>
      <c r="Y16" s="67">
        <f>'Population for scaling'!AB3</f>
        <v>4972233.495309379</v>
      </c>
      <c r="Z16" s="67">
        <f>'Population for scaling'!AC3</f>
        <v>5019212.7818881031</v>
      </c>
      <c r="AA16" s="67">
        <f>'Population for scaling'!AD3</f>
        <v>5066635.9441153714</v>
      </c>
      <c r="AB16" s="67">
        <f>'Population for scaling'!AE3</f>
        <v>5114507.1758733168</v>
      </c>
      <c r="AC16" s="67">
        <f>'Population for scaling'!AF3</f>
        <v>5162830.7106692912</v>
      </c>
      <c r="AD16" s="67">
        <f>'Population for scaling'!AG3</f>
        <v>5211610.8220101548</v>
      </c>
      <c r="AE16" s="67">
        <f>'Population for scaling'!AH3</f>
        <v>5260851.823780261</v>
      </c>
      <c r="AF16" s="67">
        <f>'Population for scaling'!AI3</f>
        <v>5310558.0706229983</v>
      </c>
      <c r="AG16" s="67">
        <f>'Population for scaling'!AJ3</f>
        <v>5360733.9583257809</v>
      </c>
      <c r="AH16" s="67">
        <f>'Population for scaling'!AK3</f>
        <v>5411383.9242089326</v>
      </c>
      <c r="AI16" s="67">
        <f>'Population for scaling'!AL3</f>
        <v>5462512.4475179715</v>
      </c>
      <c r="AJ16" s="67">
        <f>'Population for scaling'!AM3</f>
        <v>5514124.0498197926</v>
      </c>
      <c r="AK16" s="67">
        <f>'Population for scaling'!AN3</f>
        <v>5566223.2954025855</v>
      </c>
      <c r="AL16" s="67">
        <f>'Population for scaling'!AO3</f>
        <v>5618814.7916793749</v>
      </c>
      <c r="AM16" s="67">
        <f>'Population for scaling'!AP3</f>
        <v>5671903.1895955224</v>
      </c>
    </row>
    <row r="17" spans="2:39">
      <c r="B17" s="4" t="s">
        <v>40</v>
      </c>
      <c r="C17" s="67"/>
      <c r="D17" s="67">
        <f>D16/C16</f>
        <v>1.0130061100829044</v>
      </c>
      <c r="E17" s="67">
        <f>E16/D16</f>
        <v>1.0126889578536391</v>
      </c>
      <c r="F17" s="67">
        <f>F16/E16</f>
        <v>1.0123816820304969</v>
      </c>
      <c r="G17" s="67">
        <f>G16/F16</f>
        <v>1.0120593692022264</v>
      </c>
      <c r="H17" s="67">
        <f t="shared" ref="H17:AM17" si="1">H16/G16</f>
        <v>1.0117227073182498</v>
      </c>
      <c r="I17" s="67">
        <f t="shared" si="1"/>
        <v>1.0115153538050734</v>
      </c>
      <c r="J17" s="67">
        <f t="shared" si="1"/>
        <v>1.0112899804369859</v>
      </c>
      <c r="K17" s="67">
        <f t="shared" si="1"/>
        <v>1.0110940194844544</v>
      </c>
      <c r="L17" s="67">
        <f t="shared" si="1"/>
        <v>1.0108570374809829</v>
      </c>
      <c r="M17" s="67">
        <f t="shared" si="1"/>
        <v>1.0106492144209063</v>
      </c>
      <c r="N17" s="67">
        <f t="shared" si="1"/>
        <v>1.0104241877256317</v>
      </c>
      <c r="O17" s="67">
        <f t="shared" si="1"/>
        <v>1.0102273234781831</v>
      </c>
      <c r="P17" s="67">
        <f t="shared" si="1"/>
        <v>1.0100132625994696</v>
      </c>
      <c r="Q17" s="67">
        <f t="shared" si="1"/>
        <v>1.0098264504409866</v>
      </c>
      <c r="R17" s="67">
        <f>R16/Q16</f>
        <v>1.0096658142256512</v>
      </c>
      <c r="S17" s="67">
        <f t="shared" si="1"/>
        <v>1.0094874216536447</v>
      </c>
      <c r="T17" s="67">
        <f t="shared" si="1"/>
        <v>1.0093344673612588</v>
      </c>
      <c r="U17" s="67">
        <f t="shared" si="1"/>
        <v>1.0092060081316228</v>
      </c>
      <c r="V17" s="67">
        <f t="shared" si="1"/>
        <v>1.0090594080073476</v>
      </c>
      <c r="W17" s="67">
        <f t="shared" si="1"/>
        <v>1.0089573851882498</v>
      </c>
      <c r="X17" s="67">
        <f t="shared" si="1"/>
        <v>1.0088573596046992</v>
      </c>
      <c r="Y17" s="67">
        <f t="shared" si="1"/>
        <v>1.0105138695883302</v>
      </c>
      <c r="Z17" s="67">
        <f t="shared" si="1"/>
        <v>1.0094483267173682</v>
      </c>
      <c r="AA17" s="67">
        <f t="shared" si="1"/>
        <v>1.0094483267173679</v>
      </c>
      <c r="AB17" s="67">
        <f t="shared" si="1"/>
        <v>1.0094483267173646</v>
      </c>
      <c r="AC17" s="67">
        <f t="shared" si="1"/>
        <v>1.0094483267173679</v>
      </c>
      <c r="AD17" s="67">
        <f t="shared" si="1"/>
        <v>1.0094483267173677</v>
      </c>
      <c r="AE17" s="67">
        <f t="shared" si="1"/>
        <v>1.0094483267173648</v>
      </c>
      <c r="AF17" s="67">
        <f t="shared" si="1"/>
        <v>1.0094483267173679</v>
      </c>
      <c r="AG17" s="67">
        <f t="shared" si="1"/>
        <v>1.0094483267173644</v>
      </c>
      <c r="AH17" s="67">
        <f t="shared" si="1"/>
        <v>1.0094483267173679</v>
      </c>
      <c r="AI17" s="67">
        <f t="shared" si="1"/>
        <v>1.0094483267173679</v>
      </c>
      <c r="AJ17" s="67">
        <f t="shared" si="1"/>
        <v>1.0094483267173646</v>
      </c>
      <c r="AK17" s="67">
        <f t="shared" si="1"/>
        <v>1.0094483267173679</v>
      </c>
      <c r="AL17" s="67">
        <f t="shared" si="1"/>
        <v>1.0094483267173682</v>
      </c>
      <c r="AM17" s="67">
        <f t="shared" si="1"/>
        <v>1.0094483267173646</v>
      </c>
    </row>
    <row r="18" spans="2:39">
      <c r="B18" s="4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</row>
    <row r="19" spans="2:39">
      <c r="B19" s="4" t="s">
        <v>43</v>
      </c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</row>
    <row r="20" spans="2:39">
      <c r="B20" s="2" t="s">
        <v>3</v>
      </c>
      <c r="C20" s="67">
        <f>C$14*'Component percentages'!$C$15</f>
        <v>886288139.16059971</v>
      </c>
      <c r="D20" s="67">
        <f>D$14*'Component percentages'!$C$15</f>
        <v>866382323.04381347</v>
      </c>
      <c r="E20" s="67">
        <f>E$14*'Component percentages'!$C$15</f>
        <v>703843534.203915</v>
      </c>
      <c r="F20" s="67">
        <f>F$15*'Component percentages'!$C$15</f>
        <v>712558301.04364908</v>
      </c>
      <c r="G20" s="67">
        <f>G$15*'Component percentages'!$C$15</f>
        <v>721151304.67404568</v>
      </c>
      <c r="H20" s="67">
        <f>H$15*'Component percentages'!$C$15</f>
        <v>729605150.35091341</v>
      </c>
      <c r="I20" s="67">
        <f>I$15*'Component percentages'!$C$15</f>
        <v>738006811.79520798</v>
      </c>
      <c r="J20" s="67">
        <f>J$15*'Component percentages'!$C$15</f>
        <v>746338894.26273823</v>
      </c>
      <c r="K20" s="67">
        <f>K$15*'Component percentages'!$C$15</f>
        <v>754618792.49769521</v>
      </c>
      <c r="L20" s="67">
        <f>L$15*'Component percentages'!$C$15</f>
        <v>762811717.01169682</v>
      </c>
      <c r="M20" s="67">
        <f>M$15*'Component percentages'!$C$15</f>
        <v>770935062.54893398</v>
      </c>
      <c r="N20" s="67">
        <f>N$15*'Component percentages'!$C$15</f>
        <v>778971434.36521578</v>
      </c>
      <c r="O20" s="67">
        <f>O$15*'Component percentages'!$C$15</f>
        <v>786938227.20473313</v>
      </c>
      <c r="P20" s="67">
        <f>P$15*'Component percentages'!$C$15</f>
        <v>794818046.32329512</v>
      </c>
      <c r="Q20" s="67">
        <f>Q$15*'Component percentages'!$C$15</f>
        <v>802628286.46509278</v>
      </c>
      <c r="R20" s="67">
        <f>R$15*'Component percentages'!$C$15</f>
        <v>810386342.37431717</v>
      </c>
      <c r="S20" s="67">
        <f>S$15*'Component percentages'!$C$15</f>
        <v>818074819.30677712</v>
      </c>
      <c r="T20" s="67">
        <f>T$15*'Component percentages'!$C$15</f>
        <v>825711112.00666392</v>
      </c>
      <c r="U20" s="67">
        <f>U$15*'Component percentages'!$C$15</f>
        <v>833312615.21816862</v>
      </c>
      <c r="V20" s="67">
        <f>V$15*'Component percentages'!$C$15</f>
        <v>840861934.1970998</v>
      </c>
      <c r="W20" s="67">
        <f>W$15*'Component percentages'!$C$15</f>
        <v>848393858.43184006</v>
      </c>
      <c r="X20" s="67">
        <f>X$15*'Component percentages'!$C$15</f>
        <v>855908387.92238927</v>
      </c>
      <c r="Y20" s="67">
        <f>Y$15*'Component percentages'!$C$15</f>
        <v>864907297.09256315</v>
      </c>
      <c r="Z20" s="67">
        <f>Z$15*'Component percentages'!$C$15</f>
        <v>873079223.81572938</v>
      </c>
      <c r="AA20" s="67">
        <f>AA$15*'Component percentages'!$C$15</f>
        <v>881328361.57248652</v>
      </c>
      <c r="AB20" s="67">
        <f>AB$15*'Component percentages'!$C$15</f>
        <v>889655439.8779031</v>
      </c>
      <c r="AC20" s="67">
        <f>AC$15*'Component percentages'!$C$15</f>
        <v>898061195.1397531</v>
      </c>
      <c r="AD20" s="67">
        <f>AD$15*'Component percentages'!$C$15</f>
        <v>906546370.72362316</v>
      </c>
      <c r="AE20" s="67">
        <f>AE$15*'Component percentages'!$C$15</f>
        <v>915111717.01866138</v>
      </c>
      <c r="AF20" s="67">
        <f>AF$15*'Component percentages'!$C$15</f>
        <v>923757991.50394523</v>
      </c>
      <c r="AG20" s="67">
        <f>AG$15*'Component percentages'!$C$15</f>
        <v>932485958.81545091</v>
      </c>
      <c r="AH20" s="67">
        <f>AH$15*'Component percentages'!$C$15</f>
        <v>941296390.81369734</v>
      </c>
      <c r="AI20" s="67">
        <f>AI$15*'Component percentages'!$C$15</f>
        <v>950190066.65198445</v>
      </c>
      <c r="AJ20" s="67">
        <f>AJ$15*'Component percentages'!$C$15</f>
        <v>959167772.84530687</v>
      </c>
      <c r="AK20" s="67">
        <f>AK$15*'Component percentages'!$C$15</f>
        <v>968230303.33991957</v>
      </c>
      <c r="AL20" s="67">
        <f>AL$15*'Component percentages'!$C$15</f>
        <v>977378459.5835315</v>
      </c>
      <c r="AM20" s="67">
        <f>AM$15*'Component percentages'!$C$15</f>
        <v>986613050.59619129</v>
      </c>
    </row>
    <row r="21" spans="2:39">
      <c r="B21" s="2" t="s">
        <v>4</v>
      </c>
      <c r="C21" s="72">
        <f>C$14*'Component percentages'!$C$16</f>
        <v>2950001.2674003593</v>
      </c>
      <c r="D21" s="72">
        <f>D$14*'Component percentages'!$C$16</f>
        <v>2883744.9561867472</v>
      </c>
      <c r="E21" s="72">
        <f>E$14*'Component percentages'!$C$16</f>
        <v>2342736.2120851474</v>
      </c>
      <c r="F21" s="72">
        <f>F$15*'Component percentages'!$C$16</f>
        <v>2371743.2269445169</v>
      </c>
      <c r="G21" s="72">
        <f>G$15*'Component percentages'!$C$16</f>
        <v>2400344.9541711207</v>
      </c>
      <c r="H21" s="72">
        <f>H$15*'Component percentages'!$C$16</f>
        <v>2428483.4955317061</v>
      </c>
      <c r="I21" s="72">
        <f>I$15*'Component percentages'!$C$16</f>
        <v>2456448.3421925353</v>
      </c>
      <c r="J21" s="72">
        <f>J$15*'Component percentages'!$C$16</f>
        <v>2484181.5959203555</v>
      </c>
      <c r="K21" s="72">
        <f>K$15*'Component percentages'!$C$16</f>
        <v>2511741.154948419</v>
      </c>
      <c r="L21" s="72">
        <f>L$15*'Component percentages'!$C$16</f>
        <v>2539011.2228102214</v>
      </c>
      <c r="M21" s="72">
        <f>M$15*'Component percentages'!$C$16</f>
        <v>2566049.6977390149</v>
      </c>
      <c r="N21" s="72">
        <f>N$15*'Component percentages'!$C$16</f>
        <v>2592798.6815015469</v>
      </c>
      <c r="O21" s="72">
        <f>O$15*'Component percentages'!$C$16</f>
        <v>2619316.07233107</v>
      </c>
      <c r="P21" s="72">
        <f>P$15*'Component percentages'!$C$16</f>
        <v>2645543.971994332</v>
      </c>
      <c r="Q21" s="72">
        <f>Q$15*'Component percentages'!$C$16</f>
        <v>2671540.2787245852</v>
      </c>
      <c r="R21" s="72">
        <f>R$15*'Component percentages'!$C$16</f>
        <v>2697362.8907550815</v>
      </c>
      <c r="S21" s="72">
        <f>S$15*'Component percentages'!$C$16</f>
        <v>2722953.909852569</v>
      </c>
      <c r="T21" s="72">
        <f>T$15*'Component percentages'!$C$16</f>
        <v>2748371.2342502996</v>
      </c>
      <c r="U21" s="72">
        <f>U$15*'Component percentages'!$C$16</f>
        <v>2773672.762181526</v>
      </c>
      <c r="V21" s="72">
        <f>V$15*'Component percentages'!$C$16</f>
        <v>2798800.5954129952</v>
      </c>
      <c r="W21" s="72">
        <f>W$15*'Component percentages'!$C$16</f>
        <v>2823870.5304112127</v>
      </c>
      <c r="X21" s="72">
        <f>X$15*'Component percentages'!$C$16</f>
        <v>2848882.5671761776</v>
      </c>
      <c r="Y21" s="72">
        <f>Y$15*'Component percentages'!$C$16</f>
        <v>2878835.346959935</v>
      </c>
      <c r="Z21" s="72">
        <f>Z$15*'Component percentages'!$C$16</f>
        <v>2906035.5238835206</v>
      </c>
      <c r="AA21" s="72">
        <f>AA$15*'Component percentages'!$C$16</f>
        <v>2933492.6969654495</v>
      </c>
      <c r="AB21" s="72">
        <f>AB$15*'Component percentages'!$C$16</f>
        <v>2961209.2943893825</v>
      </c>
      <c r="AC21" s="72">
        <f>AC$15*'Component percentages'!$C$16</f>
        <v>2989187.7672812799</v>
      </c>
      <c r="AD21" s="72">
        <f>AD$15*'Component percentages'!$C$16</f>
        <v>3017430.589926112</v>
      </c>
      <c r="AE21" s="72">
        <f>AE$15*'Component percentages'!$C$16</f>
        <v>3045940.2599867051</v>
      </c>
      <c r="AF21" s="72">
        <f>AF$15*'Component percentages'!$C$16</f>
        <v>3074719.2987246439</v>
      </c>
      <c r="AG21" s="72">
        <f>AG$15*'Component percentages'!$C$16</f>
        <v>3103770.25122318</v>
      </c>
      <c r="AH21" s="72">
        <f>AH$15*'Component percentages'!$C$16</f>
        <v>3133095.6866123839</v>
      </c>
      <c r="AI21" s="72">
        <f>AI$15*'Component percentages'!$C$16</f>
        <v>3162698.1982962741</v>
      </c>
      <c r="AJ21" s="72">
        <f>AJ$15*'Component percentages'!$C$16</f>
        <v>3192580.404182198</v>
      </c>
      <c r="AK21" s="72">
        <f>AK$15*'Component percentages'!$C$16</f>
        <v>3222744.9469123781</v>
      </c>
      <c r="AL21" s="72">
        <f>AL$15*'Component percentages'!$C$16</f>
        <v>3253194.4940975532</v>
      </c>
      <c r="AM21" s="72">
        <f>AM$15*'Component percentages'!$C$16</f>
        <v>3283931.7385529187</v>
      </c>
    </row>
    <row r="22" spans="2:39">
      <c r="B22" s="2" t="s">
        <v>5</v>
      </c>
      <c r="C22" s="67">
        <f>C$14*'Component percentages'!$C$17</f>
        <v>4385560828.9289989</v>
      </c>
      <c r="D22" s="67">
        <f>D$14*'Component percentages'!$C$17</f>
        <v>4287062198.9999995</v>
      </c>
      <c r="E22" s="67">
        <f>E$14*'Component percentages'!$C$17</f>
        <v>3482782288.1879997</v>
      </c>
      <c r="F22" s="67">
        <f>F$15*'Component percentages'!$C$17</f>
        <v>3525904991.06179</v>
      </c>
      <c r="G22" s="67">
        <f>G$15*'Component percentages'!$C$17</f>
        <v>3568425181.1209769</v>
      </c>
      <c r="H22" s="67">
        <f>H$15*'Component percentages'!$C$17</f>
        <v>3610256785.1063304</v>
      </c>
      <c r="I22" s="67">
        <f>I$15*'Component percentages'!$C$17</f>
        <v>3651830169.3139968</v>
      </c>
      <c r="J22" s="67">
        <f>J$15*'Component percentages'!$C$17</f>
        <v>3693059260.4847469</v>
      </c>
      <c r="K22" s="67">
        <f>K$15*'Component percentages'!$C$17</f>
        <v>3734030131.8778095</v>
      </c>
      <c r="L22" s="67">
        <f>L$15*'Component percentages'!$C$17</f>
        <v>3774570636.9747267</v>
      </c>
      <c r="M22" s="67">
        <f>M$15*'Component percentages'!$C$17</f>
        <v>3814766849.0347271</v>
      </c>
      <c r="N22" s="67">
        <f>N$15*'Component percentages'!$C$17</f>
        <v>3854532694.7985816</v>
      </c>
      <c r="O22" s="67">
        <f>O$15*'Component percentages'!$C$17</f>
        <v>3893954247.5255198</v>
      </c>
      <c r="P22" s="67">
        <f>P$15*'Component percentages'!$C$17</f>
        <v>3932945433.9563127</v>
      </c>
      <c r="Q22" s="67">
        <f>Q$15*'Component percentages'!$C$17</f>
        <v>3971592327.3501892</v>
      </c>
      <c r="R22" s="67">
        <f>R$15*'Component percentages'!$C$17</f>
        <v>4009981000.9663777</v>
      </c>
      <c r="S22" s="67">
        <f>S$15*'Component percentages'!$C$17</f>
        <v>4048025381.5456495</v>
      </c>
      <c r="T22" s="67">
        <f>T$15*'Component percentages'!$C$17</f>
        <v>4085811542.3472347</v>
      </c>
      <c r="U22" s="67">
        <f>U$15*'Component percentages'!$C$17</f>
        <v>4123425556.6303616</v>
      </c>
      <c r="V22" s="67">
        <f>V$15*'Component percentages'!$C$17</f>
        <v>4160781351.1358004</v>
      </c>
      <c r="W22" s="67">
        <f>W$15*'Component percentages'!$C$17</f>
        <v>4198051072.3820109</v>
      </c>
      <c r="X22" s="67">
        <f>X$15*'Component percentages'!$C$17</f>
        <v>4235234720.3689914</v>
      </c>
      <c r="Y22" s="67">
        <f>Y$15*'Component percentages'!$C$17</f>
        <v>4279763425.8949189</v>
      </c>
      <c r="Z22" s="67">
        <f>Z$15*'Component percentages'!$C$17</f>
        <v>4320200029.0158167</v>
      </c>
      <c r="AA22" s="67">
        <f>AA$15*'Component percentages'!$C$17</f>
        <v>4361018690.374341</v>
      </c>
      <c r="AB22" s="67">
        <f>AB$15*'Component percentages'!$C$17</f>
        <v>4402223019.7815313</v>
      </c>
      <c r="AC22" s="67">
        <f>AC$15*'Component percentages'!$C$17</f>
        <v>4443816661.1551456</v>
      </c>
      <c r="AD22" s="67">
        <f>AD$15*'Component percentages'!$C$17</f>
        <v>4485803292.8418207</v>
      </c>
      <c r="AE22" s="67">
        <f>AE$15*'Component percentages'!$C$17</f>
        <v>4528186627.9424219</v>
      </c>
      <c r="AF22" s="67">
        <f>AF$15*'Component percentages'!$C$17</f>
        <v>4570970414.6404381</v>
      </c>
      <c r="AG22" s="67">
        <f>AG$15*'Component percentages'!$C$17</f>
        <v>4614158436.5333681</v>
      </c>
      <c r="AH22" s="67">
        <f>AH$15*'Component percentages'!$C$17</f>
        <v>4657754512.9674349</v>
      </c>
      <c r="AI22" s="67">
        <f>AI$15*'Component percentages'!$C$17</f>
        <v>4701762499.375247</v>
      </c>
      <c r="AJ22" s="67">
        <f>AJ$15*'Component percentages'!$C$17</f>
        <v>4746186287.6167965</v>
      </c>
      <c r="AK22" s="67">
        <f>AK$15*'Component percentages'!$C$17</f>
        <v>4791029806.3236923</v>
      </c>
      <c r="AL22" s="67">
        <f>AL$15*'Component percentages'!$C$17</f>
        <v>4836297021.2464867</v>
      </c>
      <c r="AM22" s="67">
        <f>AM$15*'Component percentages'!$C$17</f>
        <v>4881991935.6054411</v>
      </c>
    </row>
    <row r="23" spans="2:39">
      <c r="B23" s="2" t="s">
        <v>6</v>
      </c>
      <c r="C23" s="67">
        <f>C$14*'Component percentages'!$C$18</f>
        <v>242519492.84399995</v>
      </c>
      <c r="D23" s="67">
        <f>D$14*'Component percentages'!$C$18</f>
        <v>237072564</v>
      </c>
      <c r="E23" s="67">
        <f>E$14*'Component percentages'!$C$18</f>
        <v>192596255.56800002</v>
      </c>
      <c r="F23" s="67">
        <f>F$15*'Component percentages'!$C$18</f>
        <v>194980921.1647073</v>
      </c>
      <c r="G23" s="67">
        <f>G$15*'Component percentages'!$C$18</f>
        <v>197332268.0804227</v>
      </c>
      <c r="H23" s="67">
        <f>H$15*'Component percentages'!$C$18</f>
        <v>199645536.50357592</v>
      </c>
      <c r="I23" s="67">
        <f>I$15*'Component percentages'!$C$18</f>
        <v>201944525.49201828</v>
      </c>
      <c r="J23" s="67">
        <f>J$15*'Component percentages'!$C$18</f>
        <v>204224475.23417959</v>
      </c>
      <c r="K23" s="67">
        <f>K$15*'Component percentages'!$C$18</f>
        <v>206490145.54163003</v>
      </c>
      <c r="L23" s="67">
        <f>L$15*'Component percentages'!$C$18</f>
        <v>208732016.79122916</v>
      </c>
      <c r="M23" s="67">
        <f>M$15*'Component percentages'!$C$18</f>
        <v>210954848.79454714</v>
      </c>
      <c r="N23" s="67">
        <f>N$15*'Component percentages'!$C$18</f>
        <v>213153881.74001378</v>
      </c>
      <c r="O23" s="67">
        <f>O$15*'Component percentages'!$C$18</f>
        <v>215333875.4391993</v>
      </c>
      <c r="P23" s="67">
        <f>P$15*'Component percentages'!$C$18</f>
        <v>217490070.08053344</v>
      </c>
      <c r="Q23" s="67">
        <f>Q$15*'Component percentages'!$C$18</f>
        <v>219627225.47558653</v>
      </c>
      <c r="R23" s="67">
        <f>R$15*'Component percentages'!$C$18</f>
        <v>221750101.43592873</v>
      </c>
      <c r="S23" s="67">
        <f>S$15*'Component percentages'!$C$18</f>
        <v>223853938.14998987</v>
      </c>
      <c r="T23" s="67">
        <f>T$15*'Component percentages'!$C$18</f>
        <v>225943495.42934021</v>
      </c>
      <c r="U23" s="67">
        <f>U$15*'Component percentages'!$C$18</f>
        <v>228023533.08554998</v>
      </c>
      <c r="V23" s="67">
        <f>V$15*'Component percentages'!$C$18</f>
        <v>230089291.30704892</v>
      </c>
      <c r="W23" s="67">
        <f>W$15*'Component percentages'!$C$18</f>
        <v>232150289.7169776</v>
      </c>
      <c r="X23" s="67">
        <f>X$15*'Component percentages'!$C$18</f>
        <v>234206528.31533596</v>
      </c>
      <c r="Y23" s="67">
        <f>Y$15*'Component percentages'!$C$18</f>
        <v>236668945.21077895</v>
      </c>
      <c r="Z23" s="67">
        <f>Z$15*'Component percentages'!$C$18</f>
        <v>238905070.72898531</v>
      </c>
      <c r="AA23" s="67">
        <f>AA$15*'Component percentages'!$C$18</f>
        <v>241162323.89166865</v>
      </c>
      <c r="AB23" s="67">
        <f>AB$15*'Component percentages'!$C$18</f>
        <v>243440904.31971607</v>
      </c>
      <c r="AC23" s="67">
        <f>AC$15*'Component percentages'!$C$18</f>
        <v>245741013.52010024</v>
      </c>
      <c r="AD23" s="67">
        <f>AD$15*'Component percentages'!$C$18</f>
        <v>248062854.90369523</v>
      </c>
      <c r="AE23" s="67">
        <f>AE$15*'Component percentages'!$C$18</f>
        <v>250406633.8032676</v>
      </c>
      <c r="AF23" s="67">
        <f>AF$15*'Component percentages'!$C$18</f>
        <v>252772557.49163717</v>
      </c>
      <c r="AG23" s="67">
        <f>AG$15*'Component percentages'!$C$18</f>
        <v>255160835.20000196</v>
      </c>
      <c r="AH23" s="67">
        <f>AH$15*'Component percentages'!$C$18</f>
        <v>257571678.13644806</v>
      </c>
      <c r="AI23" s="67">
        <f>AI$15*'Component percentages'!$C$18</f>
        <v>260005299.50462198</v>
      </c>
      <c r="AJ23" s="67">
        <f>AJ$15*'Component percentages'!$C$18</f>
        <v>262461914.5225879</v>
      </c>
      <c r="AK23" s="67">
        <f>AK$15*'Component percentages'!$C$18</f>
        <v>264941740.44186321</v>
      </c>
      <c r="AL23" s="67">
        <f>AL$15*'Component percentages'!$C$18</f>
        <v>267444996.56662607</v>
      </c>
      <c r="AM23" s="67">
        <f>AM$15*'Component percentages'!$C$18</f>
        <v>269971904.273112</v>
      </c>
    </row>
    <row r="24" spans="2:39">
      <c r="B24" s="2" t="s">
        <v>7</v>
      </c>
      <c r="C24" s="67">
        <f>C$14*'Component percentages'!$C$19</f>
        <v>303149366.05499995</v>
      </c>
      <c r="D24" s="67">
        <f>D$14*'Component percentages'!$C$19</f>
        <v>296340705</v>
      </c>
      <c r="E24" s="67">
        <f>E$14*'Component percentages'!$C$19</f>
        <v>240745319.45999998</v>
      </c>
      <c r="F24" s="67">
        <f>F$15*'Component percentages'!$C$19</f>
        <v>243726151.45588413</v>
      </c>
      <c r="G24" s="67">
        <f>G$15*'Component percentages'!$C$19</f>
        <v>246665335.10052836</v>
      </c>
      <c r="H24" s="67">
        <f>H$15*'Component percentages'!$C$19</f>
        <v>249556920.62946987</v>
      </c>
      <c r="I24" s="67">
        <f>I$15*'Component percentages'!$C$19</f>
        <v>252430656.86502284</v>
      </c>
      <c r="J24" s="67">
        <f>J$15*'Component percentages'!$C$19</f>
        <v>255280594.04272446</v>
      </c>
      <c r="K24" s="67">
        <f>K$15*'Component percentages'!$C$19</f>
        <v>258112681.92703754</v>
      </c>
      <c r="L24" s="67">
        <f>L$15*'Component percentages'!$C$19</f>
        <v>260915020.98903641</v>
      </c>
      <c r="M24" s="67">
        <f>M$15*'Component percentages'!$C$19</f>
        <v>263693560.99318394</v>
      </c>
      <c r="N24" s="67">
        <f>N$15*'Component percentages'!$C$19</f>
        <v>266442352.17501721</v>
      </c>
      <c r="O24" s="67">
        <f>O$15*'Component percentages'!$C$19</f>
        <v>269167344.29899907</v>
      </c>
      <c r="P24" s="67">
        <f>P$15*'Component percentages'!$C$19</f>
        <v>271862587.60066682</v>
      </c>
      <c r="Q24" s="67">
        <f>Q$15*'Component percentages'!$C$19</f>
        <v>274534031.84448314</v>
      </c>
      <c r="R24" s="67">
        <f>R$15*'Component percentages'!$C$19</f>
        <v>277187626.79491091</v>
      </c>
      <c r="S24" s="67">
        <f>S$15*'Component percentages'!$C$19</f>
        <v>279817422.6874873</v>
      </c>
      <c r="T24" s="67">
        <f>T$15*'Component percentages'!$C$19</f>
        <v>282429369.28667521</v>
      </c>
      <c r="U24" s="67">
        <f>U$15*'Component percentages'!$C$19</f>
        <v>285029416.35693747</v>
      </c>
      <c r="V24" s="67">
        <f>V$15*'Component percentages'!$C$19</f>
        <v>287611614.13381112</v>
      </c>
      <c r="W24" s="67">
        <f>W$15*'Component percentages'!$C$19</f>
        <v>290187862.146222</v>
      </c>
      <c r="X24" s="67">
        <f>X$15*'Component percentages'!$C$19</f>
        <v>292758160.39416993</v>
      </c>
      <c r="Y24" s="67">
        <f>Y$15*'Component percentages'!$C$19</f>
        <v>295836181.51347369</v>
      </c>
      <c r="Z24" s="67">
        <f>Z$15*'Component percentages'!$C$19</f>
        <v>298631338.41123158</v>
      </c>
      <c r="AA24" s="67">
        <f>AA$15*'Component percentages'!$C$19</f>
        <v>301452904.86458582</v>
      </c>
      <c r="AB24" s="67">
        <f>AB$15*'Component percentages'!$C$19</f>
        <v>304301130.39964509</v>
      </c>
      <c r="AC24" s="67">
        <f>AC$15*'Component percentages'!$C$19</f>
        <v>307176266.90012527</v>
      </c>
      <c r="AD24" s="67">
        <f>AD$15*'Component percentages'!$C$19</f>
        <v>310078568.629619</v>
      </c>
      <c r="AE24" s="67">
        <f>AE$15*'Component percentages'!$C$19</f>
        <v>313008292.25408447</v>
      </c>
      <c r="AF24" s="67">
        <f>AF$15*'Component percentages'!$C$19</f>
        <v>315965696.86454648</v>
      </c>
      <c r="AG24" s="67">
        <f>AG$15*'Component percentages'!$C$19</f>
        <v>318951044.00000244</v>
      </c>
      <c r="AH24" s="67">
        <f>AH$15*'Component percentages'!$C$19</f>
        <v>321964597.67056006</v>
      </c>
      <c r="AI24" s="67">
        <f>AI$15*'Component percentages'!$C$19</f>
        <v>325006624.38077742</v>
      </c>
      <c r="AJ24" s="67">
        <f>AJ$15*'Component percentages'!$C$19</f>
        <v>328077393.15323484</v>
      </c>
      <c r="AK24" s="67">
        <f>AK$15*'Component percentages'!$C$19</f>
        <v>331177175.552329</v>
      </c>
      <c r="AL24" s="67">
        <f>AL$15*'Component percentages'!$C$19</f>
        <v>334306245.70828253</v>
      </c>
      <c r="AM24" s="67">
        <f>AM$15*'Component percentages'!$C$19</f>
        <v>337464880.34138995</v>
      </c>
    </row>
    <row r="25" spans="2:39">
      <c r="B25" s="2" t="s">
        <v>8</v>
      </c>
      <c r="C25" s="67">
        <v>0</v>
      </c>
      <c r="D25" s="67">
        <v>0</v>
      </c>
      <c r="E25" s="67">
        <v>0</v>
      </c>
      <c r="F25" s="67">
        <v>0</v>
      </c>
      <c r="G25" s="67">
        <v>0</v>
      </c>
      <c r="H25" s="67">
        <v>0</v>
      </c>
      <c r="I25" s="67">
        <v>0</v>
      </c>
      <c r="J25" s="67">
        <v>0</v>
      </c>
      <c r="K25" s="67">
        <v>0</v>
      </c>
      <c r="L25" s="67">
        <v>0</v>
      </c>
      <c r="M25" s="67">
        <v>0</v>
      </c>
      <c r="N25" s="67">
        <v>0</v>
      </c>
      <c r="O25" s="67">
        <v>0</v>
      </c>
      <c r="P25" s="67">
        <v>0</v>
      </c>
      <c r="Q25" s="67">
        <v>0</v>
      </c>
      <c r="R25" s="67">
        <v>0</v>
      </c>
      <c r="S25" s="67">
        <v>0</v>
      </c>
      <c r="T25" s="67">
        <v>0</v>
      </c>
      <c r="U25" s="67">
        <v>0</v>
      </c>
      <c r="V25" s="67">
        <v>0</v>
      </c>
      <c r="W25" s="67">
        <v>0</v>
      </c>
      <c r="X25" s="67">
        <v>0</v>
      </c>
      <c r="Y25" s="67">
        <v>0</v>
      </c>
      <c r="Z25" s="67">
        <v>0</v>
      </c>
      <c r="AA25" s="67">
        <v>0</v>
      </c>
      <c r="AB25" s="67">
        <v>0</v>
      </c>
      <c r="AC25" s="67">
        <v>0</v>
      </c>
      <c r="AD25" s="67">
        <v>0</v>
      </c>
      <c r="AE25" s="67">
        <v>0</v>
      </c>
      <c r="AF25" s="67">
        <v>0</v>
      </c>
      <c r="AG25" s="67">
        <v>0</v>
      </c>
      <c r="AH25" s="67">
        <v>0</v>
      </c>
      <c r="AI25" s="67">
        <v>0</v>
      </c>
      <c r="AJ25" s="67">
        <v>0</v>
      </c>
      <c r="AK25" s="67">
        <v>0</v>
      </c>
      <c r="AL25" s="67">
        <v>0</v>
      </c>
      <c r="AM25" s="67">
        <v>0</v>
      </c>
    </row>
    <row r="30" spans="2:39">
      <c r="B30" s="9"/>
    </row>
    <row r="31" spans="2:39">
      <c r="B31" s="1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2"/>
  <sheetViews>
    <sheetView workbookViewId="0">
      <selection activeCell="E19" sqref="E19"/>
    </sheetView>
  </sheetViews>
  <sheetFormatPr baseColWidth="10" defaultColWidth="10.6640625" defaultRowHeight="14" x14ac:dyDescent="0"/>
  <cols>
    <col min="1" max="1" width="10.33203125" style="1" customWidth="1"/>
    <col min="2" max="6" width="12.6640625" style="1" bestFit="1" customWidth="1"/>
    <col min="7" max="7" width="8.6640625" style="1" customWidth="1"/>
    <col min="8" max="8" width="11.5" style="1" customWidth="1"/>
    <col min="9" max="9" width="12" style="1" customWidth="1"/>
    <col min="10" max="10" width="14" style="1" customWidth="1"/>
    <col min="11" max="11" width="10.5" style="1" customWidth="1"/>
    <col min="12" max="12" width="10.33203125" style="1" customWidth="1"/>
    <col min="13" max="13" width="8.33203125" style="1" customWidth="1"/>
    <col min="14" max="14" width="9.33203125" style="1" customWidth="1"/>
    <col min="15" max="16" width="8.6640625" style="1" customWidth="1"/>
    <col min="17" max="17" width="8.33203125" style="1" customWidth="1"/>
    <col min="18" max="18" width="12.6640625" style="1" bestFit="1" customWidth="1"/>
    <col min="19" max="21" width="11" style="1" bestFit="1" customWidth="1"/>
    <col min="22" max="16384" width="10.6640625" style="1"/>
  </cols>
  <sheetData>
    <row r="1" spans="1:39" s="7" customFormat="1">
      <c r="A1" s="2" t="s">
        <v>141</v>
      </c>
      <c r="E1" s="7" t="s">
        <v>153</v>
      </c>
    </row>
    <row r="2" spans="1:39" s="7" customFormat="1">
      <c r="A2" s="2" t="s">
        <v>134</v>
      </c>
    </row>
    <row r="3" spans="1:39" s="7" customFormat="1">
      <c r="A3" s="2" t="s">
        <v>135</v>
      </c>
    </row>
    <row r="4" spans="1:39" s="7" customFormat="1">
      <c r="A4" s="2" t="s">
        <v>132</v>
      </c>
    </row>
    <row r="5" spans="1:39" s="7" customFormat="1"/>
    <row r="6" spans="1:39" s="7" customFormat="1">
      <c r="B6" s="7" t="s">
        <v>136</v>
      </c>
    </row>
    <row r="7" spans="1:39" s="7" customFormat="1">
      <c r="B7" s="7" t="s">
        <v>137</v>
      </c>
    </row>
    <row r="8" spans="1:39" s="7" customFormat="1">
      <c r="B8" s="7" t="s">
        <v>138</v>
      </c>
    </row>
    <row r="9" spans="1:39" s="7" customFormat="1">
      <c r="A9" s="7" t="s">
        <v>139</v>
      </c>
      <c r="B9" s="7" t="s">
        <v>14</v>
      </c>
      <c r="C9" s="7" t="s">
        <v>15</v>
      </c>
      <c r="D9" s="7" t="s">
        <v>16</v>
      </c>
      <c r="E9" s="7" t="s">
        <v>17</v>
      </c>
      <c r="F9" s="7" t="s">
        <v>18</v>
      </c>
      <c r="G9" s="7" t="s">
        <v>19</v>
      </c>
      <c r="H9" s="7" t="s">
        <v>20</v>
      </c>
      <c r="I9" s="7" t="s">
        <v>21</v>
      </c>
      <c r="J9" s="7" t="s">
        <v>22</v>
      </c>
      <c r="K9" s="7" t="s">
        <v>23</v>
      </c>
      <c r="L9" s="7" t="s">
        <v>11</v>
      </c>
      <c r="M9" s="7" t="s">
        <v>12</v>
      </c>
    </row>
    <row r="10" spans="1:39" s="7" customFormat="1">
      <c r="B10" s="7" t="s">
        <v>140</v>
      </c>
    </row>
    <row r="11" spans="1:39" s="7" customFormat="1">
      <c r="A11" s="7" t="s">
        <v>133</v>
      </c>
      <c r="B11" s="7">
        <v>2747729000</v>
      </c>
      <c r="C11" s="7">
        <v>2539560000</v>
      </c>
      <c r="D11" s="7">
        <v>2714620000</v>
      </c>
      <c r="E11" s="7">
        <v>2947337000</v>
      </c>
      <c r="F11" s="7">
        <v>3022573000</v>
      </c>
      <c r="G11" s="7">
        <v>2849506000</v>
      </c>
      <c r="H11" s="7">
        <v>2955993000</v>
      </c>
      <c r="I11" s="7">
        <v>3045441000</v>
      </c>
      <c r="J11" s="7">
        <v>2879634000</v>
      </c>
      <c r="K11" s="7">
        <v>2651976000</v>
      </c>
      <c r="L11" s="7">
        <v>2642126000</v>
      </c>
      <c r="M11" s="7">
        <v>2725449000</v>
      </c>
    </row>
    <row r="12" spans="1:39" s="7" customFormat="1" ht="12" customHeight="1"/>
    <row r="14" spans="1:39">
      <c r="A14" s="2" t="s">
        <v>45</v>
      </c>
    </row>
    <row r="15" spans="1:39">
      <c r="C15" s="2">
        <v>2014</v>
      </c>
      <c r="D15" s="2">
        <v>2015</v>
      </c>
      <c r="E15" s="2">
        <v>2016</v>
      </c>
      <c r="F15" s="2">
        <v>2017</v>
      </c>
      <c r="G15" s="2">
        <v>2018</v>
      </c>
      <c r="H15" s="2">
        <v>2019</v>
      </c>
      <c r="I15" s="2">
        <v>2020</v>
      </c>
      <c r="J15" s="2">
        <v>2021</v>
      </c>
      <c r="K15" s="2">
        <v>2022</v>
      </c>
      <c r="L15" s="2">
        <v>2023</v>
      </c>
      <c r="M15" s="2">
        <v>2024</v>
      </c>
      <c r="N15" s="2">
        <v>2025</v>
      </c>
      <c r="O15" s="2">
        <v>2026</v>
      </c>
      <c r="P15" s="2">
        <v>2027</v>
      </c>
      <c r="Q15" s="2">
        <v>2028</v>
      </c>
      <c r="R15" s="2">
        <v>2029</v>
      </c>
      <c r="S15" s="2">
        <v>2030</v>
      </c>
      <c r="T15" s="2">
        <v>2031</v>
      </c>
      <c r="U15" s="2">
        <v>2032</v>
      </c>
      <c r="V15" s="2">
        <v>2033</v>
      </c>
      <c r="W15" s="2">
        <v>2034</v>
      </c>
      <c r="X15" s="2">
        <v>2035</v>
      </c>
      <c r="Y15" s="2">
        <v>2036</v>
      </c>
      <c r="Z15" s="2">
        <v>2037</v>
      </c>
      <c r="AA15" s="2">
        <v>2038</v>
      </c>
      <c r="AB15" s="2">
        <v>2039</v>
      </c>
      <c r="AC15" s="2">
        <v>2040</v>
      </c>
      <c r="AD15" s="2">
        <v>2041</v>
      </c>
      <c r="AE15" s="2">
        <v>2042</v>
      </c>
      <c r="AF15" s="2">
        <v>2043</v>
      </c>
      <c r="AG15" s="2">
        <v>2044</v>
      </c>
      <c r="AH15" s="2">
        <v>2045</v>
      </c>
      <c r="AI15" s="2">
        <v>2046</v>
      </c>
      <c r="AJ15" s="2">
        <v>2047</v>
      </c>
      <c r="AK15" s="2">
        <v>2048</v>
      </c>
      <c r="AL15" s="2">
        <v>2049</v>
      </c>
      <c r="AM15" s="2">
        <v>2050</v>
      </c>
    </row>
    <row r="16" spans="1:39">
      <c r="B16" s="2" t="s">
        <v>24</v>
      </c>
      <c r="C16" s="22">
        <f>SUM(B11:E11)</f>
        <v>10949246000</v>
      </c>
      <c r="D16" s="22">
        <f>SUM(F11:I11)</f>
        <v>11873513000</v>
      </c>
      <c r="E16" s="22">
        <f>SUM(J11:M11)</f>
        <v>10899185000</v>
      </c>
      <c r="F16" s="22"/>
    </row>
    <row r="17" spans="1:39">
      <c r="B17" s="14" t="s">
        <v>25</v>
      </c>
      <c r="C17" s="22">
        <f>C16*About!A45</f>
        <v>11069687705.999998</v>
      </c>
      <c r="D17" s="22">
        <f>D16</f>
        <v>11873513000</v>
      </c>
      <c r="E17" s="22">
        <f>E16*About!A43</f>
        <v>10746596410</v>
      </c>
    </row>
    <row r="18" spans="1:39">
      <c r="B18" s="14" t="s">
        <v>42</v>
      </c>
      <c r="F18" s="22">
        <f>E17*F20</f>
        <v>10879657349.658699</v>
      </c>
      <c r="G18" s="22">
        <f>F18*G20</f>
        <v>11010859154.43195</v>
      </c>
      <c r="H18" s="22">
        <f t="shared" ref="H18:AM18" si="0">G18*H20</f>
        <v>11139936233.621826</v>
      </c>
      <c r="I18" s="22">
        <f t="shared" si="0"/>
        <v>11268216540.717937</v>
      </c>
      <c r="J18" s="22">
        <f t="shared" si="0"/>
        <v>11395434485.022364</v>
      </c>
      <c r="K18" s="22">
        <f t="shared" si="0"/>
        <v>11521855657.233027</v>
      </c>
      <c r="L18" s="22">
        <f t="shared" si="0"/>
        <v>11646948875.954081</v>
      </c>
      <c r="M18" s="22">
        <f t="shared" si="0"/>
        <v>11770979731.88345</v>
      </c>
      <c r="N18" s="22">
        <f t="shared" si="0"/>
        <v>11893682634.323208</v>
      </c>
      <c r="O18" s="22">
        <f t="shared" si="0"/>
        <v>12015323173.971281</v>
      </c>
      <c r="P18" s="22">
        <f t="shared" si="0"/>
        <v>12135635760.129747</v>
      </c>
      <c r="Q18" s="22">
        <f t="shared" si="0"/>
        <v>12254885983.496527</v>
      </c>
      <c r="R18" s="22">
        <f t="shared" si="0"/>
        <v>12373339434.769541</v>
      </c>
      <c r="S18" s="22">
        <f t="shared" si="0"/>
        <v>12490730523.25087</v>
      </c>
      <c r="T18" s="22">
        <f t="shared" si="0"/>
        <v>12607324839.638433</v>
      </c>
      <c r="U18" s="22">
        <f t="shared" si="0"/>
        <v>12723387974.630154</v>
      </c>
      <c r="V18" s="22">
        <f t="shared" si="0"/>
        <v>12838654337.528109</v>
      </c>
      <c r="W18" s="22">
        <f t="shared" si="0"/>
        <v>12953655109.728142</v>
      </c>
      <c r="X18" s="22">
        <f t="shared" si="0"/>
        <v>13068390291.230253</v>
      </c>
      <c r="Y18" s="22">
        <f t="shared" si="0"/>
        <v>13205789642.481649</v>
      </c>
      <c r="Z18" s="22">
        <f t="shared" si="0"/>
        <v>13330562257.584652</v>
      </c>
      <c r="AA18" s="22">
        <f t="shared" si="0"/>
        <v>13456513765.120525</v>
      </c>
      <c r="AB18" s="22">
        <f t="shared" si="0"/>
        <v>13583655303.650099</v>
      </c>
      <c r="AC18" s="22">
        <f t="shared" si="0"/>
        <v>13711998116.975092</v>
      </c>
      <c r="AD18" s="22">
        <f t="shared" si="0"/>
        <v>13841553555.132204</v>
      </c>
      <c r="AE18" s="22">
        <f t="shared" si="0"/>
        <v>13972333075.396996</v>
      </c>
      <c r="AF18" s="22">
        <f t="shared" si="0"/>
        <v>14104348243.297234</v>
      </c>
      <c r="AG18" s="22">
        <f t="shared" si="0"/>
        <v>14237610733.635391</v>
      </c>
      <c r="AH18" s="22">
        <f t="shared" si="0"/>
        <v>14372132331.521482</v>
      </c>
      <c r="AI18" s="22">
        <f t="shared" si="0"/>
        <v>14507924933.414944</v>
      </c>
      <c r="AJ18" s="22">
        <f t="shared" si="0"/>
        <v>14645000548.176849</v>
      </c>
      <c r="AK18" s="22">
        <f t="shared" si="0"/>
        <v>14783371298.132057</v>
      </c>
      <c r="AL18" s="22">
        <f t="shared" si="0"/>
        <v>14923049420.140972</v>
      </c>
      <c r="AM18" s="22">
        <f t="shared" si="0"/>
        <v>15064047266.681843</v>
      </c>
    </row>
    <row r="19" spans="1:39">
      <c r="B19" s="4" t="s">
        <v>39</v>
      </c>
      <c r="C19" s="7">
        <f>'Population for scaling'!F3</f>
        <v>3944300</v>
      </c>
      <c r="D19" s="7">
        <f>'Population for scaling'!G3</f>
        <v>3995600</v>
      </c>
      <c r="E19" s="7">
        <f>'Population for scaling'!H3</f>
        <v>4046300</v>
      </c>
      <c r="F19" s="7">
        <f>'Population for scaling'!I3</f>
        <v>4096399.9999999995</v>
      </c>
      <c r="G19" s="7">
        <f>'Population for scaling'!J3</f>
        <v>4145800</v>
      </c>
      <c r="H19" s="7">
        <f>'Population for scaling'!K3</f>
        <v>4194400</v>
      </c>
      <c r="I19" s="7">
        <f>'Population for scaling'!L3</f>
        <v>4242700</v>
      </c>
      <c r="J19" s="7">
        <f>'Population for scaling'!M3</f>
        <v>4290600</v>
      </c>
      <c r="K19" s="7">
        <f>'Population for scaling'!N3</f>
        <v>4338200</v>
      </c>
      <c r="L19" s="7">
        <f>'Population for scaling'!O3</f>
        <v>4385300</v>
      </c>
      <c r="M19" s="7">
        <f>'Population for scaling'!P3</f>
        <v>4432000</v>
      </c>
      <c r="N19" s="7">
        <f>'Population for scaling'!Q3</f>
        <v>4478200</v>
      </c>
      <c r="O19" s="7">
        <f>'Population for scaling'!R3</f>
        <v>4524000</v>
      </c>
      <c r="P19" s="7">
        <f>'Population for scaling'!S3</f>
        <v>4569300</v>
      </c>
      <c r="Q19" s="7">
        <f>'Population for scaling'!T3</f>
        <v>4614200</v>
      </c>
      <c r="R19" s="7">
        <f>'Population for scaling'!U3</f>
        <v>4658800</v>
      </c>
      <c r="S19" s="7">
        <f>'Population for scaling'!V3</f>
        <v>4703000</v>
      </c>
      <c r="T19" s="7">
        <f>'Population for scaling'!W3</f>
        <v>4746900</v>
      </c>
      <c r="U19" s="7">
        <f>'Population for scaling'!X3</f>
        <v>4790600</v>
      </c>
      <c r="V19" s="7">
        <f>'Population for scaling'!Y3</f>
        <v>4834000</v>
      </c>
      <c r="W19" s="7">
        <f>'Population for scaling'!Z3</f>
        <v>4877300</v>
      </c>
      <c r="X19" s="7">
        <f>'Population for scaling'!AA3</f>
        <v>4920500</v>
      </c>
      <c r="Y19" s="7">
        <f>'Population for scaling'!AB3</f>
        <v>4972233.495309379</v>
      </c>
      <c r="Z19" s="7">
        <f>'Population for scaling'!AC3</f>
        <v>5019212.7818881031</v>
      </c>
      <c r="AA19" s="7">
        <f>'Population for scaling'!AD3</f>
        <v>5066635.9441153714</v>
      </c>
      <c r="AB19" s="7">
        <f>'Population for scaling'!AE3</f>
        <v>5114507.1758733168</v>
      </c>
      <c r="AC19" s="7">
        <f>'Population for scaling'!AF3</f>
        <v>5162830.7106692912</v>
      </c>
      <c r="AD19" s="7">
        <f>'Population for scaling'!AG3</f>
        <v>5211610.8220101548</v>
      </c>
      <c r="AE19" s="7">
        <f>'Population for scaling'!AH3</f>
        <v>5260851.823780261</v>
      </c>
      <c r="AF19" s="7">
        <f>'Population for scaling'!AI3</f>
        <v>5310558.0706229983</v>
      </c>
      <c r="AG19" s="7">
        <f>'Population for scaling'!AJ3</f>
        <v>5360733.9583257809</v>
      </c>
      <c r="AH19" s="7">
        <f>'Population for scaling'!AK3</f>
        <v>5411383.9242089326</v>
      </c>
      <c r="AI19" s="7">
        <f>'Population for scaling'!AL3</f>
        <v>5462512.4475179715</v>
      </c>
      <c r="AJ19" s="7">
        <f>'Population for scaling'!AM3</f>
        <v>5514124.0498197926</v>
      </c>
      <c r="AK19" s="7">
        <f>'Population for scaling'!AN3</f>
        <v>5566223.2954025855</v>
      </c>
      <c r="AL19" s="7">
        <f>'Population for scaling'!AO3</f>
        <v>5618814.7916793749</v>
      </c>
      <c r="AM19" s="7">
        <f>'Population for scaling'!AP3</f>
        <v>5671903.1895955224</v>
      </c>
    </row>
    <row r="20" spans="1:39">
      <c r="B20" s="4" t="s">
        <v>40</v>
      </c>
      <c r="F20" s="1">
        <f>F19/E19</f>
        <v>1.0123816820304969</v>
      </c>
      <c r="G20" s="1">
        <f>G19/F19</f>
        <v>1.0120593692022264</v>
      </c>
      <c r="H20" s="1">
        <f>H19/G19</f>
        <v>1.0117227073182498</v>
      </c>
      <c r="I20" s="1">
        <f t="shared" ref="I20:AM20" si="1">I19/H19</f>
        <v>1.0115153538050734</v>
      </c>
      <c r="J20" s="1">
        <f>J19/I19</f>
        <v>1.0112899804369859</v>
      </c>
      <c r="K20" s="1">
        <f t="shared" si="1"/>
        <v>1.0110940194844544</v>
      </c>
      <c r="L20" s="1">
        <f t="shared" si="1"/>
        <v>1.0108570374809829</v>
      </c>
      <c r="M20" s="1">
        <f t="shared" si="1"/>
        <v>1.0106492144209063</v>
      </c>
      <c r="N20" s="1">
        <f t="shared" si="1"/>
        <v>1.0104241877256317</v>
      </c>
      <c r="O20" s="1">
        <f t="shared" si="1"/>
        <v>1.0102273234781831</v>
      </c>
      <c r="P20" s="1">
        <f t="shared" si="1"/>
        <v>1.0100132625994696</v>
      </c>
      <c r="Q20" s="1">
        <f t="shared" si="1"/>
        <v>1.0098264504409866</v>
      </c>
      <c r="R20" s="1">
        <f t="shared" si="1"/>
        <v>1.0096658142256512</v>
      </c>
      <c r="S20" s="1">
        <f t="shared" si="1"/>
        <v>1.0094874216536447</v>
      </c>
      <c r="T20" s="1">
        <f t="shared" si="1"/>
        <v>1.0093344673612588</v>
      </c>
      <c r="U20" s="1">
        <f t="shared" si="1"/>
        <v>1.0092060081316228</v>
      </c>
      <c r="V20" s="1">
        <f t="shared" si="1"/>
        <v>1.0090594080073476</v>
      </c>
      <c r="W20" s="1">
        <f t="shared" si="1"/>
        <v>1.0089573851882498</v>
      </c>
      <c r="X20" s="1">
        <f t="shared" si="1"/>
        <v>1.0088573596046992</v>
      </c>
      <c r="Y20" s="1">
        <f t="shared" si="1"/>
        <v>1.0105138695883302</v>
      </c>
      <c r="Z20" s="1">
        <f t="shared" si="1"/>
        <v>1.0094483267173682</v>
      </c>
      <c r="AA20" s="1">
        <f t="shared" si="1"/>
        <v>1.0094483267173679</v>
      </c>
      <c r="AB20" s="1">
        <f t="shared" si="1"/>
        <v>1.0094483267173646</v>
      </c>
      <c r="AC20" s="1">
        <f t="shared" si="1"/>
        <v>1.0094483267173679</v>
      </c>
      <c r="AD20" s="1">
        <f t="shared" si="1"/>
        <v>1.0094483267173677</v>
      </c>
      <c r="AE20" s="1">
        <f t="shared" si="1"/>
        <v>1.0094483267173648</v>
      </c>
      <c r="AF20" s="1">
        <f t="shared" si="1"/>
        <v>1.0094483267173679</v>
      </c>
      <c r="AG20" s="1">
        <f t="shared" si="1"/>
        <v>1.0094483267173644</v>
      </c>
      <c r="AH20" s="1">
        <f t="shared" si="1"/>
        <v>1.0094483267173679</v>
      </c>
      <c r="AI20" s="1">
        <f t="shared" si="1"/>
        <v>1.0094483267173679</v>
      </c>
      <c r="AJ20" s="1">
        <f t="shared" si="1"/>
        <v>1.0094483267173646</v>
      </c>
      <c r="AK20" s="1">
        <f t="shared" si="1"/>
        <v>1.0094483267173679</v>
      </c>
      <c r="AL20" s="1">
        <f t="shared" si="1"/>
        <v>1.0094483267173682</v>
      </c>
      <c r="AM20" s="1">
        <f t="shared" si="1"/>
        <v>1.0094483267173646</v>
      </c>
    </row>
    <row r="21" spans="1:39">
      <c r="B21" s="4"/>
    </row>
    <row r="22" spans="1:39">
      <c r="B22" s="4" t="s">
        <v>43</v>
      </c>
    </row>
    <row r="23" spans="1:39">
      <c r="B23" s="2" t="s">
        <v>3</v>
      </c>
      <c r="C23" s="70">
        <f>C$17*'Component percentages'!$C$15</f>
        <v>485450442.0896458</v>
      </c>
      <c r="D23" s="70">
        <f>D$17*'Component percentages'!$C$15</f>
        <v>520701422.48755121</v>
      </c>
      <c r="E23" s="70">
        <f>E$17*'Component percentages'!$C$15</f>
        <v>471281585.96252102</v>
      </c>
      <c r="F23" s="70">
        <f>F$18*'Component percentages'!$C$15</f>
        <v>477116844.70673722</v>
      </c>
      <c r="G23" s="70">
        <f>G$18*'Component percentages'!$C$15</f>
        <v>482870572.88965714</v>
      </c>
      <c r="H23" s="70">
        <f>H$18*'Component percentages'!$C$15</f>
        <v>488531123.28823817</v>
      </c>
      <c r="I23" s="70">
        <f>I$18*'Component percentages'!$C$15</f>
        <v>494156732.01769209</v>
      </c>
      <c r="J23" s="70">
        <f>J$18*'Component percentages'!$C$15</f>
        <v>499735751.85497671</v>
      </c>
      <c r="K23" s="70">
        <f>K$18*'Component percentages'!$C$15</f>
        <v>505279830.02313435</v>
      </c>
      <c r="L23" s="70">
        <f>L$18*'Component percentages'!$C$15</f>
        <v>510765672.0760802</v>
      </c>
      <c r="M23" s="70">
        <f>M$18*'Component percentages'!$C$15</f>
        <v>516204925.2368567</v>
      </c>
      <c r="N23" s="70">
        <f>N$18*'Component percentages'!$C$15</f>
        <v>521585942.28242135</v>
      </c>
      <c r="O23" s="70">
        <f>O$18*'Component percentages'!$C$15</f>
        <v>526920370.43581665</v>
      </c>
      <c r="P23" s="70">
        <f>P$18*'Component percentages'!$C$15</f>
        <v>532196562.47400028</v>
      </c>
      <c r="Q23" s="70">
        <f>Q$18*'Component percentages'!$C$15</f>
        <v>537426165.62001443</v>
      </c>
      <c r="R23" s="70">
        <f>R$18*'Component percentages'!$C$15</f>
        <v>542620827.09690154</v>
      </c>
      <c r="S23" s="70">
        <f>S$18*'Component percentages'!$C$15</f>
        <v>547768899.68161929</v>
      </c>
      <c r="T23" s="70">
        <f>T$18*'Component percentages'!$C$15</f>
        <v>552882030.59721005</v>
      </c>
      <c r="U23" s="70">
        <f>U$18*'Component percentages'!$C$15</f>
        <v>557971867.06671596</v>
      </c>
      <c r="V23" s="70">
        <f>V$18*'Component percentages'!$C$15</f>
        <v>563026761.86709487</v>
      </c>
      <c r="W23" s="70">
        <f>W$18*'Component percentages'!$C$15</f>
        <v>568070009.44443142</v>
      </c>
      <c r="X23" s="70">
        <f>X$18*'Component percentages'!$C$15</f>
        <v>573101609.79872561</v>
      </c>
      <c r="Y23" s="70">
        <f>Y$18*'Component percentages'!$C$15</f>
        <v>579127125.38501155</v>
      </c>
      <c r="Z23" s="70">
        <f>Z$18*'Component percentages'!$C$15</f>
        <v>584598907.67653942</v>
      </c>
      <c r="AA23" s="70">
        <f>AA$18*'Component percentages'!$C$15</f>
        <v>590122389.15488374</v>
      </c>
      <c r="AB23" s="70">
        <f>AB$18*'Component percentages'!$C$15</f>
        <v>595698058.29085088</v>
      </c>
      <c r="AC23" s="70">
        <f>AC$18*'Component percentages'!$C$15</f>
        <v>601326408.17048454</v>
      </c>
      <c r="AD23" s="70">
        <f>AD$18*'Component percentages'!$C$15</f>
        <v>607007936.53866053</v>
      </c>
      <c r="AE23" s="70">
        <f>AE$18*'Component percentages'!$C$15</f>
        <v>612743145.84311116</v>
      </c>
      <c r="AF23" s="70">
        <f>AF$18*'Component percentages'!$C$15</f>
        <v>618532543.27886474</v>
      </c>
      <c r="AG23" s="70">
        <f>AG$18*'Component percentages'!$C$15</f>
        <v>624376640.83308589</v>
      </c>
      <c r="AH23" s="70">
        <f>AH$18*'Component percentages'!$C$15</f>
        <v>630275955.33036947</v>
      </c>
      <c r="AI23" s="70">
        <f>AI$18*'Component percentages'!$C$15</f>
        <v>636231008.47843206</v>
      </c>
      <c r="AJ23" s="70">
        <f>AJ$18*'Component percentages'!$C$15</f>
        <v>642242326.91425467</v>
      </c>
      <c r="AK23" s="70">
        <f>AK$18*'Component percentages'!$C$15</f>
        <v>648310442.25066316</v>
      </c>
      <c r="AL23" s="70">
        <f>AL$18*'Component percentages'!$C$15</f>
        <v>654435891.12332892</v>
      </c>
      <c r="AM23" s="70">
        <f>AM$18*'Component percentages'!$C$15</f>
        <v>660619215.23823178</v>
      </c>
    </row>
    <row r="24" spans="1:39">
      <c r="B24" s="2" t="s">
        <v>4</v>
      </c>
      <c r="C24" s="70">
        <f>C$17*'Component percentages'!$C$16</f>
        <v>1615816.9743542287</v>
      </c>
      <c r="D24" s="70">
        <f>D$17*'Component percentages'!$C$16</f>
        <v>1733149.5124489111</v>
      </c>
      <c r="E24" s="70">
        <f>E$17*'Component percentages'!$C$16</f>
        <v>1568656.0774790677</v>
      </c>
      <c r="F24" s="70">
        <f>F$18*'Component percentages'!$C$16</f>
        <v>1588078.6782456201</v>
      </c>
      <c r="G24" s="70">
        <f>G$18*'Component percentages'!$C$16</f>
        <v>1607229.9053487678</v>
      </c>
      <c r="H24" s="70">
        <f>H$18*'Component percentages'!$C$16</f>
        <v>1626070.9911223096</v>
      </c>
      <c r="I24" s="70">
        <f>I$18*'Component percentages'!$C$16</f>
        <v>1644795.7738972493</v>
      </c>
      <c r="J24" s="70">
        <f>J$18*'Component percentages'!$C$16</f>
        <v>1663365.4860073861</v>
      </c>
      <c r="K24" s="70">
        <f>K$18*'Component percentages'!$C$16</f>
        <v>1681818.8951189213</v>
      </c>
      <c r="L24" s="70">
        <f>L$18*'Component percentages'!$C$16</f>
        <v>1700078.4658994528</v>
      </c>
      <c r="M24" s="70">
        <f>M$18*'Component percentages'!$C$16</f>
        <v>1718182.9660151815</v>
      </c>
      <c r="N24" s="70">
        <f>N$18*'Component percentages'!$C$16</f>
        <v>1736093.6277999063</v>
      </c>
      <c r="O24" s="70">
        <f>O$18*'Component percentages'!$C$16</f>
        <v>1753849.2189198285</v>
      </c>
      <c r="P24" s="70">
        <f>P$18*'Component percentages'!$C$16</f>
        <v>1771410.9717087473</v>
      </c>
      <c r="Q24" s="70">
        <f>Q$18*'Component percentages'!$C$16</f>
        <v>1788817.6538328631</v>
      </c>
      <c r="R24" s="70">
        <f>R$18*'Component percentages'!$C$16</f>
        <v>1806108.0329583767</v>
      </c>
      <c r="S24" s="70">
        <f>S$18*'Component percentages'!$C$16</f>
        <v>1823243.3414190877</v>
      </c>
      <c r="T24" s="70">
        <f>T$18*'Component percentages'!$C$16</f>
        <v>1840262.3468811966</v>
      </c>
      <c r="U24" s="70">
        <f>U$18*'Component percentages'!$C$16</f>
        <v>1857203.817010904</v>
      </c>
      <c r="V24" s="70">
        <f>V$18*'Component percentages'!$C$16</f>
        <v>1874028.9841420092</v>
      </c>
      <c r="W24" s="70">
        <f>W$18*'Component percentages'!$C$16</f>
        <v>1890815.3836069135</v>
      </c>
      <c r="X24" s="70">
        <f>X$18*'Component percentages'!$C$16</f>
        <v>1907563.0154056172</v>
      </c>
      <c r="Y24" s="70">
        <f>Y$18*'Component percentages'!$C$16</f>
        <v>1927618.8841811139</v>
      </c>
      <c r="Z24" s="70">
        <f>Z$18*'Component percentages'!$C$16</f>
        <v>1945831.6571854257</v>
      </c>
      <c r="AA24" s="70">
        <f>AA$18*'Component percentages'!$C$16</f>
        <v>1964216.510419511</v>
      </c>
      <c r="AB24" s="70">
        <f>AB$18*'Component percentages'!$C$16</f>
        <v>1982775.0697535966</v>
      </c>
      <c r="AC24" s="70">
        <f>AC$18*'Component percentages'!$C$16</f>
        <v>2001508.9764196803</v>
      </c>
      <c r="AD24" s="70">
        <f>AD$18*'Component percentages'!$C$16</f>
        <v>2020419.8871566379</v>
      </c>
      <c r="AE24" s="70">
        <f>AE$18*'Component percentages'!$C$16</f>
        <v>2039509.4743567551</v>
      </c>
      <c r="AF24" s="70">
        <f>AF$18*'Component percentages'!$C$16</f>
        <v>2058779.4262136451</v>
      </c>
      <c r="AG24" s="70">
        <f>AG$18*'Component percentages'!$C$16</f>
        <v>2078231.4468714998</v>
      </c>
      <c r="AH24" s="70">
        <f>AH$18*'Component percentages'!$C$16</f>
        <v>2097867.2565758498</v>
      </c>
      <c r="AI24" s="70">
        <f>AI$18*'Component percentages'!$C$16</f>
        <v>2117688.5918256468</v>
      </c>
      <c r="AJ24" s="70">
        <f>AJ$18*'Component percentages'!$C$16</f>
        <v>2137697.2055268516</v>
      </c>
      <c r="AK24" s="70">
        <f>AK$18*'Component percentages'!$C$16</f>
        <v>2157894.8671474736</v>
      </c>
      <c r="AL24" s="70">
        <f>AL$18*'Component percentages'!$C$16</f>
        <v>2178283.3628740148</v>
      </c>
      <c r="AM24" s="70">
        <f>AM$18*'Component percentages'!$C$16</f>
        <v>2198864.4957694481</v>
      </c>
    </row>
    <row r="25" spans="1:39">
      <c r="B25" s="2" t="s">
        <v>5</v>
      </c>
      <c r="C25" s="70">
        <f>C$17*'Component percentages'!$C$17</f>
        <v>2402122232.2019992</v>
      </c>
      <c r="D25" s="70">
        <f>D$17*'Component percentages'!$C$17</f>
        <v>2576552320.9999995</v>
      </c>
      <c r="E25" s="70">
        <f>E$17*'Component percentages'!$C$17</f>
        <v>2332011420.9699998</v>
      </c>
      <c r="F25" s="70">
        <f>F$18*'Component percentages'!$C$17</f>
        <v>2360885644.8759375</v>
      </c>
      <c r="G25" s="70">
        <f>G$18*'Component percentages'!$C$17</f>
        <v>2389356436.5117326</v>
      </c>
      <c r="H25" s="70">
        <f>H$18*'Component percentages'!$C$17</f>
        <v>2417366162.6959357</v>
      </c>
      <c r="I25" s="70">
        <f>I$18*'Component percentages'!$C$17</f>
        <v>2445202989.3357921</v>
      </c>
      <c r="J25" s="70">
        <f>J$18*'Component percentages'!$C$17</f>
        <v>2472809283.2498527</v>
      </c>
      <c r="K25" s="70">
        <f>K$18*'Component percentages'!$C$17</f>
        <v>2500242677.6195664</v>
      </c>
      <c r="L25" s="70">
        <f>L$18*'Component percentages'!$C$17</f>
        <v>2527387906.0820351</v>
      </c>
      <c r="M25" s="70">
        <f>M$18*'Component percentages'!$C$17</f>
        <v>2554302601.8187084</v>
      </c>
      <c r="N25" s="70">
        <f>N$18*'Component percentages'!$C$17</f>
        <v>2580929131.6481357</v>
      </c>
      <c r="O25" s="70">
        <f>O$18*'Component percentages'!$C$17</f>
        <v>2607325128.7517676</v>
      </c>
      <c r="P25" s="70">
        <f>P$18*'Component percentages'!$C$17</f>
        <v>2633432959.9481549</v>
      </c>
      <c r="Q25" s="70">
        <f>Q$18*'Component percentages'!$C$17</f>
        <v>2659310258.418746</v>
      </c>
      <c r="R25" s="70">
        <f>R$18*'Component percentages'!$C$17</f>
        <v>2685014657.3449898</v>
      </c>
      <c r="S25" s="70">
        <f>S$18*'Component percentages'!$C$17</f>
        <v>2710488523.5454383</v>
      </c>
      <c r="T25" s="70">
        <f>T$18*'Component percentages'!$C$17</f>
        <v>2735789490.2015395</v>
      </c>
      <c r="U25" s="70">
        <f>U$18*'Component percentages'!$C$17</f>
        <v>2760975190.4947429</v>
      </c>
      <c r="V25" s="70">
        <f>V$18*'Component percentages'!$C$17</f>
        <v>2785987991.2435994</v>
      </c>
      <c r="W25" s="70">
        <f>W$18*'Component percentages'!$C$17</f>
        <v>2810943158.8110065</v>
      </c>
      <c r="X25" s="70">
        <f>X$18*'Component percentages'!$C$17</f>
        <v>2835840693.1969647</v>
      </c>
      <c r="Y25" s="70">
        <f>Y$18*'Component percentages'!$C$17</f>
        <v>2865656352.4185176</v>
      </c>
      <c r="Z25" s="70">
        <f>Z$18*'Component percentages'!$C$17</f>
        <v>2892732009.8958693</v>
      </c>
      <c r="AA25" s="70">
        <f>AA$18*'Component percentages'!$C$17</f>
        <v>2920063487.0311537</v>
      </c>
      <c r="AB25" s="70">
        <f>AB$18*'Component percentages'!$C$17</f>
        <v>2947653200.8920712</v>
      </c>
      <c r="AC25" s="70">
        <f>AC$18*'Component percentages'!$C$17</f>
        <v>2975503591.3835945</v>
      </c>
      <c r="AD25" s="70">
        <f>AD$18*'Component percentages'!$C$17</f>
        <v>3003617121.4636879</v>
      </c>
      <c r="AE25" s="70">
        <f>AE$18*'Component percentages'!$C$17</f>
        <v>3031996277.3611474</v>
      </c>
      <c r="AF25" s="70">
        <f>AF$18*'Component percentages'!$C$17</f>
        <v>3060643568.7954993</v>
      </c>
      <c r="AG25" s="70">
        <f>AG$18*'Component percentages'!$C$17</f>
        <v>3089561529.1988797</v>
      </c>
      <c r="AH25" s="70">
        <f>AH$18*'Component percentages'!$C$17</f>
        <v>3118752715.9401612</v>
      </c>
      <c r="AI25" s="70">
        <f>AI$18*'Component percentages'!$C$17</f>
        <v>3148219710.5510426</v>
      </c>
      <c r="AJ25" s="70">
        <f>AJ$18*'Component percentages'!$C$17</f>
        <v>3177965118.9543757</v>
      </c>
      <c r="AK25" s="70">
        <f>AK$18*'Component percentages'!$C$17</f>
        <v>3207991571.6946559</v>
      </c>
      <c r="AL25" s="70">
        <f>AL$18*'Component percentages'!$C$17</f>
        <v>3238301724.1705904</v>
      </c>
      <c r="AM25" s="70">
        <f>AM$18*'Component percentages'!$C$17</f>
        <v>3268898256.8699594</v>
      </c>
    </row>
    <row r="26" spans="1:39">
      <c r="B26" s="2" t="s">
        <v>6</v>
      </c>
      <c r="C26" s="70">
        <f>C$17*'Component percentages'!$C$18</f>
        <v>132836252.47199997</v>
      </c>
      <c r="D26" s="70">
        <f>D$17*'Component percentages'!$C$18</f>
        <v>142482156</v>
      </c>
      <c r="E26" s="70">
        <f>E$17*'Component percentages'!$C$18</f>
        <v>128959156.92</v>
      </c>
      <c r="F26" s="70">
        <f>F$18*'Component percentages'!$C$18</f>
        <v>130555888.19590439</v>
      </c>
      <c r="G26" s="70">
        <f>G$18*'Component percentages'!$C$18</f>
        <v>132130309.8531834</v>
      </c>
      <c r="H26" s="70">
        <f>H$18*'Component percentages'!$C$18</f>
        <v>133679234.80346192</v>
      </c>
      <c r="I26" s="70">
        <f>I$18*'Component percentages'!$C$18</f>
        <v>135218598.48861524</v>
      </c>
      <c r="J26" s="70">
        <f>J$18*'Component percentages'!$C$18</f>
        <v>136745213.82026836</v>
      </c>
      <c r="K26" s="70">
        <f>K$18*'Component percentages'!$C$18</f>
        <v>138262267.88679633</v>
      </c>
      <c r="L26" s="70">
        <f>L$18*'Component percentages'!$C$18</f>
        <v>139763386.51144898</v>
      </c>
      <c r="M26" s="70">
        <f>M$18*'Component percentages'!$C$18</f>
        <v>141251756.78260139</v>
      </c>
      <c r="N26" s="70">
        <f>N$18*'Component percentages'!$C$18</f>
        <v>142724191.61187848</v>
      </c>
      <c r="O26" s="70">
        <f>O$18*'Component percentages'!$C$18</f>
        <v>144183878.08765537</v>
      </c>
      <c r="P26" s="70">
        <f>P$18*'Component percentages'!$C$18</f>
        <v>145627629.12155697</v>
      </c>
      <c r="Q26" s="70">
        <f>Q$18*'Component percentages'!$C$18</f>
        <v>147058631.80195832</v>
      </c>
      <c r="R26" s="70">
        <f>R$18*'Component percentages'!$C$18</f>
        <v>148480073.21723449</v>
      </c>
      <c r="S26" s="70">
        <f>S$18*'Component percentages'!$C$18</f>
        <v>149888766.27901044</v>
      </c>
      <c r="T26" s="70">
        <f>T$18*'Component percentages'!$C$18</f>
        <v>151287898.07566121</v>
      </c>
      <c r="U26" s="70">
        <f>U$18*'Component percentages'!$C$18</f>
        <v>152680655.69556186</v>
      </c>
      <c r="V26" s="70">
        <f>V$18*'Component percentages'!$C$18</f>
        <v>154063852.05033731</v>
      </c>
      <c r="W26" s="70">
        <f>W$18*'Component percentages'!$C$18</f>
        <v>155443861.31673771</v>
      </c>
      <c r="X26" s="70">
        <f>X$18*'Component percentages'!$C$18</f>
        <v>156820683.49476305</v>
      </c>
      <c r="Y26" s="70">
        <f>Y$18*'Component percentages'!$C$18</f>
        <v>158469475.7097798</v>
      </c>
      <c r="Z26" s="70">
        <f>Z$18*'Component percentages'!$C$18</f>
        <v>159966747.09101582</v>
      </c>
      <c r="AA26" s="70">
        <f>AA$18*'Component percentages'!$C$18</f>
        <v>161478165.18144631</v>
      </c>
      <c r="AB26" s="70">
        <f>AB$18*'Component percentages'!$C$18</f>
        <v>163003863.64380118</v>
      </c>
      <c r="AC26" s="70">
        <f>AC$18*'Component percentages'!$C$18</f>
        <v>164543977.4037011</v>
      </c>
      <c r="AD26" s="70">
        <f>AD$18*'Component percentages'!$C$18</f>
        <v>166098642.66158646</v>
      </c>
      <c r="AE26" s="70">
        <f>AE$18*'Component percentages'!$C$18</f>
        <v>167667996.90476394</v>
      </c>
      <c r="AF26" s="70">
        <f>AF$18*'Component percentages'!$C$18</f>
        <v>169252178.91956681</v>
      </c>
      <c r="AG26" s="70">
        <f>AG$18*'Component percentages'!$C$18</f>
        <v>170851328.80362469</v>
      </c>
      <c r="AH26" s="70">
        <f>AH$18*'Component percentages'!$C$18</f>
        <v>172465587.97825781</v>
      </c>
      <c r="AI26" s="70">
        <f>AI$18*'Component percentages'!$C$18</f>
        <v>174095099.20097932</v>
      </c>
      <c r="AJ26" s="70">
        <f>AJ$18*'Component percentages'!$C$18</f>
        <v>175740006.5781222</v>
      </c>
      <c r="AK26" s="70">
        <f>AK$18*'Component percentages'!$C$18</f>
        <v>177400455.57758468</v>
      </c>
      <c r="AL26" s="70">
        <f>AL$18*'Component percentages'!$C$18</f>
        <v>179076593.04169166</v>
      </c>
      <c r="AM26" s="70">
        <f>AM$18*'Component percentages'!$C$18</f>
        <v>180768567.20018211</v>
      </c>
    </row>
    <row r="27" spans="1:39">
      <c r="B27" s="2" t="s">
        <v>7</v>
      </c>
      <c r="C27" s="70">
        <f>C$17*'Component percentages'!$C$19</f>
        <v>166045315.58999997</v>
      </c>
      <c r="D27" s="70">
        <f>D$17*'Component percentages'!$C$19</f>
        <v>178102695</v>
      </c>
      <c r="E27" s="70">
        <f>E$17*'Component percentages'!$C$19</f>
        <v>161198946.15000001</v>
      </c>
      <c r="F27" s="70">
        <f>F$18*'Component percentages'!$C$19</f>
        <v>163194860.24488047</v>
      </c>
      <c r="G27" s="70">
        <f>G$18*'Component percentages'!$C$19</f>
        <v>165162887.31647924</v>
      </c>
      <c r="H27" s="70">
        <f>H$18*'Component percentages'!$C$19</f>
        <v>167099043.50432739</v>
      </c>
      <c r="I27" s="70">
        <f>I$18*'Component percentages'!$C$19</f>
        <v>169023248.11076906</v>
      </c>
      <c r="J27" s="70">
        <f>J$18*'Component percentages'!$C$19</f>
        <v>170931517.27533546</v>
      </c>
      <c r="K27" s="70">
        <f>K$18*'Component percentages'!$C$19</f>
        <v>172827834.85849538</v>
      </c>
      <c r="L27" s="70">
        <f>L$18*'Component percentages'!$C$19</f>
        <v>174704233.13931119</v>
      </c>
      <c r="M27" s="70">
        <f>M$18*'Component percentages'!$C$19</f>
        <v>176564695.97825173</v>
      </c>
      <c r="N27" s="70">
        <f>N$18*'Component percentages'!$C$19</f>
        <v>178405239.51484811</v>
      </c>
      <c r="O27" s="70">
        <f>O$18*'Component percentages'!$C$19</f>
        <v>180229847.60956922</v>
      </c>
      <c r="P27" s="70">
        <f>P$18*'Component percentages'!$C$19</f>
        <v>182034536.40194622</v>
      </c>
      <c r="Q27" s="70">
        <f>Q$18*'Component percentages'!$C$19</f>
        <v>183823289.7524479</v>
      </c>
      <c r="R27" s="70">
        <f>R$18*'Component percentages'!$C$19</f>
        <v>185600091.52154312</v>
      </c>
      <c r="S27" s="70">
        <f>S$18*'Component percentages'!$C$19</f>
        <v>187360957.84876305</v>
      </c>
      <c r="T27" s="70">
        <f>T$18*'Component percentages'!$C$19</f>
        <v>189109872.59457651</v>
      </c>
      <c r="U27" s="70">
        <f>U$18*'Component percentages'!$C$19</f>
        <v>190850819.6194523</v>
      </c>
      <c r="V27" s="70">
        <f>V$18*'Component percentages'!$C$19</f>
        <v>192579815.06292161</v>
      </c>
      <c r="W27" s="70">
        <f>W$18*'Component percentages'!$C$19</f>
        <v>194304826.64592212</v>
      </c>
      <c r="X27" s="70">
        <f>X$18*'Component percentages'!$C$19</f>
        <v>196025854.3684538</v>
      </c>
      <c r="Y27" s="70">
        <f>Y$18*'Component percentages'!$C$19</f>
        <v>198086844.63722473</v>
      </c>
      <c r="Z27" s="70">
        <f>Z$18*'Component percentages'!$C$19</f>
        <v>199958433.86376977</v>
      </c>
      <c r="AA27" s="70">
        <f>AA$18*'Component percentages'!$C$19</f>
        <v>201847706.47680786</v>
      </c>
      <c r="AB27" s="70">
        <f>AB$18*'Component percentages'!$C$19</f>
        <v>203754829.55475149</v>
      </c>
      <c r="AC27" s="70">
        <f>AC$18*'Component percentages'!$C$19</f>
        <v>205679971.75462636</v>
      </c>
      <c r="AD27" s="70">
        <f>AD$18*'Component percentages'!$C$19</f>
        <v>207623303.32698306</v>
      </c>
      <c r="AE27" s="70">
        <f>AE$18*'Component percentages'!$C$19</f>
        <v>209584996.13095492</v>
      </c>
      <c r="AF27" s="70">
        <f>AF$18*'Component percentages'!$C$19</f>
        <v>211565223.6494585</v>
      </c>
      <c r="AG27" s="70">
        <f>AG$18*'Component percentages'!$C$19</f>
        <v>213564161.00453085</v>
      </c>
      <c r="AH27" s="70">
        <f>AH$18*'Component percentages'!$C$19</f>
        <v>215581984.97282222</v>
      </c>
      <c r="AI27" s="70">
        <f>AI$18*'Component percentages'!$C$19</f>
        <v>217618874.00122416</v>
      </c>
      <c r="AJ27" s="70">
        <f>AJ$18*'Component percentages'!$C$19</f>
        <v>219675008.22265273</v>
      </c>
      <c r="AK27" s="70">
        <f>AK$18*'Component percentages'!$C$19</f>
        <v>221750569.47198084</v>
      </c>
      <c r="AL27" s="70">
        <f>AL$18*'Component percentages'!$C$19</f>
        <v>223845741.30211458</v>
      </c>
      <c r="AM27" s="70">
        <f>AM$18*'Component percentages'!$C$19</f>
        <v>225960709.00022763</v>
      </c>
    </row>
    <row r="28" spans="1:39">
      <c r="B28" s="2" t="s">
        <v>8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0</v>
      </c>
      <c r="M28" s="71">
        <v>0</v>
      </c>
      <c r="N28" s="71">
        <v>0</v>
      </c>
      <c r="O28" s="71">
        <v>0</v>
      </c>
      <c r="P28" s="71">
        <v>0</v>
      </c>
      <c r="Q28" s="71">
        <v>0</v>
      </c>
      <c r="R28" s="71">
        <v>0</v>
      </c>
      <c r="S28" s="71">
        <v>0</v>
      </c>
      <c r="T28" s="71">
        <v>0</v>
      </c>
      <c r="U28" s="71">
        <v>0</v>
      </c>
      <c r="V28" s="71">
        <v>0</v>
      </c>
      <c r="W28" s="71">
        <v>0</v>
      </c>
      <c r="X28" s="71">
        <v>0</v>
      </c>
      <c r="Y28" s="71">
        <v>0</v>
      </c>
      <c r="Z28" s="71">
        <v>0</v>
      </c>
      <c r="AA28" s="71">
        <v>0</v>
      </c>
      <c r="AB28" s="71">
        <v>0</v>
      </c>
      <c r="AC28" s="71">
        <v>0</v>
      </c>
      <c r="AD28" s="71">
        <v>0</v>
      </c>
      <c r="AE28" s="71">
        <v>0</v>
      </c>
      <c r="AF28" s="71">
        <v>0</v>
      </c>
      <c r="AG28" s="71">
        <v>0</v>
      </c>
      <c r="AH28" s="71">
        <v>0</v>
      </c>
      <c r="AI28" s="71">
        <v>0</v>
      </c>
      <c r="AJ28" s="71">
        <v>0</v>
      </c>
      <c r="AK28" s="71">
        <v>0</v>
      </c>
      <c r="AL28" s="71">
        <v>0</v>
      </c>
      <c r="AM28" s="71">
        <v>0</v>
      </c>
    </row>
    <row r="30" spans="1:39">
      <c r="A30" s="2"/>
    </row>
    <row r="31" spans="1:39">
      <c r="B31" s="9"/>
    </row>
    <row r="32" spans="1:39">
      <c r="B32" s="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"/>
  <sheetViews>
    <sheetView workbookViewId="0">
      <selection activeCell="D3" sqref="D3"/>
    </sheetView>
  </sheetViews>
  <sheetFormatPr baseColWidth="10" defaultColWidth="10.83203125" defaultRowHeight="14" x14ac:dyDescent="0"/>
  <cols>
    <col min="1" max="1" width="18.6640625" customWidth="1"/>
  </cols>
  <sheetData>
    <row r="1" spans="1:42" s="7" customFormat="1">
      <c r="A1" s="7" t="s">
        <v>68</v>
      </c>
      <c r="B1" s="5" t="s">
        <v>118</v>
      </c>
      <c r="C1" s="5"/>
    </row>
    <row r="2" spans="1:42" s="7" customFormat="1">
      <c r="A2" s="2" t="s">
        <v>0</v>
      </c>
      <c r="B2" s="8">
        <v>2010</v>
      </c>
      <c r="C2" s="8">
        <v>2011</v>
      </c>
      <c r="D2" s="8">
        <v>2012</v>
      </c>
      <c r="E2" s="8">
        <v>2013</v>
      </c>
      <c r="F2" s="8">
        <v>2014</v>
      </c>
      <c r="G2" s="8">
        <v>2015</v>
      </c>
      <c r="H2" s="8">
        <v>2016</v>
      </c>
      <c r="I2" s="8">
        <v>2017</v>
      </c>
      <c r="J2" s="8">
        <v>2018</v>
      </c>
      <c r="K2" s="8">
        <v>2019</v>
      </c>
      <c r="L2" s="8">
        <v>2020</v>
      </c>
      <c r="M2" s="8">
        <v>2021</v>
      </c>
      <c r="N2" s="8">
        <v>2022</v>
      </c>
      <c r="O2" s="8">
        <v>2023</v>
      </c>
      <c r="P2" s="8">
        <v>2024</v>
      </c>
      <c r="Q2" s="8">
        <v>2025</v>
      </c>
      <c r="R2" s="8">
        <v>2026</v>
      </c>
      <c r="S2" s="8">
        <v>2027</v>
      </c>
      <c r="T2" s="8">
        <v>2028</v>
      </c>
      <c r="U2" s="8">
        <v>2029</v>
      </c>
      <c r="V2" s="8">
        <v>2030</v>
      </c>
      <c r="W2" s="8">
        <v>2031</v>
      </c>
      <c r="X2" s="8">
        <v>2032</v>
      </c>
      <c r="Y2" s="8">
        <v>2033</v>
      </c>
      <c r="Z2" s="8">
        <v>2034</v>
      </c>
      <c r="AA2" s="8">
        <v>2035</v>
      </c>
      <c r="AB2" s="8">
        <v>2036</v>
      </c>
      <c r="AC2" s="8">
        <v>2037</v>
      </c>
      <c r="AD2" s="8">
        <v>2038</v>
      </c>
      <c r="AE2" s="8">
        <v>2039</v>
      </c>
      <c r="AF2" s="8">
        <v>2040</v>
      </c>
      <c r="AG2" s="8">
        <v>2041</v>
      </c>
      <c r="AH2" s="8">
        <v>2042</v>
      </c>
      <c r="AI2" s="8">
        <v>2043</v>
      </c>
      <c r="AJ2" s="8">
        <v>2044</v>
      </c>
      <c r="AK2" s="8">
        <v>2045</v>
      </c>
      <c r="AL2" s="8">
        <v>2046</v>
      </c>
      <c r="AM2" s="8">
        <v>2047</v>
      </c>
      <c r="AN2" s="8">
        <v>2048</v>
      </c>
      <c r="AO2" s="8">
        <v>2049</v>
      </c>
      <c r="AP2" s="8">
        <v>2050</v>
      </c>
    </row>
    <row r="3" spans="1:42" s="7" customFormat="1">
      <c r="A3" s="2" t="s">
        <v>26</v>
      </c>
      <c r="B3" s="53">
        <v>3739100</v>
      </c>
      <c r="C3" s="53">
        <v>3790200</v>
      </c>
      <c r="D3" s="53">
        <v>3840800</v>
      </c>
      <c r="E3" s="53">
        <v>3892700</v>
      </c>
      <c r="F3" s="53">
        <v>3944300</v>
      </c>
      <c r="G3" s="53">
        <v>3995600</v>
      </c>
      <c r="H3" s="53">
        <v>4046300</v>
      </c>
      <c r="I3" s="53">
        <v>4096399.9999999995</v>
      </c>
      <c r="J3" s="53">
        <v>4145800</v>
      </c>
      <c r="K3" s="53">
        <v>4194400</v>
      </c>
      <c r="L3" s="53">
        <v>4242700</v>
      </c>
      <c r="M3" s="53">
        <v>4290600</v>
      </c>
      <c r="N3" s="53">
        <v>4338200</v>
      </c>
      <c r="O3" s="53">
        <v>4385300</v>
      </c>
      <c r="P3" s="53">
        <v>4432000</v>
      </c>
      <c r="Q3" s="53">
        <v>4478200</v>
      </c>
      <c r="R3" s="53">
        <v>4524000</v>
      </c>
      <c r="S3" s="53">
        <v>4569300</v>
      </c>
      <c r="T3" s="53">
        <v>4614200</v>
      </c>
      <c r="U3" s="53">
        <v>4658800</v>
      </c>
      <c r="V3" s="53">
        <v>4703000</v>
      </c>
      <c r="W3" s="53">
        <v>4746900</v>
      </c>
      <c r="X3" s="53">
        <v>4790600</v>
      </c>
      <c r="Y3" s="53">
        <v>4834000</v>
      </c>
      <c r="Z3" s="53">
        <v>4877300</v>
      </c>
      <c r="AA3" s="53">
        <v>4920500</v>
      </c>
      <c r="AB3" s="53">
        <v>4972233.495309379</v>
      </c>
      <c r="AC3" s="53">
        <v>5019212.7818881031</v>
      </c>
      <c r="AD3" s="53">
        <v>5066635.9441153714</v>
      </c>
      <c r="AE3" s="53">
        <v>5114507.1758733168</v>
      </c>
      <c r="AF3" s="53">
        <v>5162830.7106692912</v>
      </c>
      <c r="AG3" s="53">
        <v>5211610.8220101548</v>
      </c>
      <c r="AH3" s="53">
        <v>5260851.823780261</v>
      </c>
      <c r="AI3" s="53">
        <v>5310558.0706229983</v>
      </c>
      <c r="AJ3" s="53">
        <v>5360733.9583257809</v>
      </c>
      <c r="AK3" s="53">
        <v>5411383.9242089326</v>
      </c>
      <c r="AL3" s="53">
        <v>5462512.4475179715</v>
      </c>
      <c r="AM3" s="53">
        <v>5514124.0498197926</v>
      </c>
      <c r="AN3" s="53">
        <v>5566223.2954025855</v>
      </c>
      <c r="AO3" s="53">
        <v>5618814.7916793749</v>
      </c>
      <c r="AP3" s="53">
        <v>5671903.1895955224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B12" sqref="B12"/>
    </sheetView>
  </sheetViews>
  <sheetFormatPr baseColWidth="10" defaultColWidth="10.83203125" defaultRowHeight="14" x14ac:dyDescent="0"/>
  <cols>
    <col min="1" max="1" width="21.33203125" customWidth="1"/>
    <col min="2" max="2" width="21" customWidth="1"/>
  </cols>
  <sheetData>
    <row r="1" spans="1:3" s="7" customFormat="1">
      <c r="A1" s="2" t="s">
        <v>68</v>
      </c>
      <c r="B1" s="1" t="s">
        <v>32</v>
      </c>
    </row>
    <row r="2" spans="1:3" s="7" customFormat="1">
      <c r="B2" s="1" t="s">
        <v>33</v>
      </c>
    </row>
    <row r="3" spans="1:3" s="7" customFormat="1">
      <c r="B3" s="1" t="s">
        <v>34</v>
      </c>
    </row>
    <row r="4" spans="1:3" s="7" customFormat="1">
      <c r="B4" s="18" t="s">
        <v>28</v>
      </c>
    </row>
    <row r="5" spans="1:3" s="7" customFormat="1">
      <c r="B5" s="18">
        <v>2015</v>
      </c>
    </row>
    <row r="6" spans="1:3" s="7" customFormat="1"/>
    <row r="7" spans="1:3" s="7" customFormat="1">
      <c r="A7" s="7" t="s">
        <v>72</v>
      </c>
    </row>
    <row r="8" spans="1:3" s="7" customFormat="1">
      <c r="A8" s="7" t="s">
        <v>73</v>
      </c>
    </row>
    <row r="9" spans="1:3" s="7" customFormat="1">
      <c r="A9" s="7" t="s">
        <v>74</v>
      </c>
    </row>
    <row r="10" spans="1:3" s="7" customFormat="1">
      <c r="A10" s="7" t="s">
        <v>75</v>
      </c>
    </row>
    <row r="11" spans="1:3" s="7" customFormat="1">
      <c r="A11" s="7" t="s">
        <v>3</v>
      </c>
      <c r="B11" s="54">
        <f>'NRC NEUD Residential E Use'!AB13/SUM('NRC NEUD Residential E Use'!AB13,'NRC NEUD Residential E Use'!AB19)</f>
        <v>0.99668255202596179</v>
      </c>
    </row>
    <row r="12" spans="1:3" s="7" customFormat="1">
      <c r="A12" s="7" t="s">
        <v>4</v>
      </c>
      <c r="B12" s="54">
        <f>'NRC NEUD Residential E Use'!AB19/SUM('NRC NEUD Residential E Use'!AB19,'NRC NEUD Residential E Use'!AB13)</f>
        <v>3.3174479740381941E-3</v>
      </c>
    </row>
    <row r="13" spans="1:3" s="7" customFormat="1"/>
    <row r="14" spans="1:3" s="7" customFormat="1">
      <c r="A14" s="2" t="s">
        <v>35</v>
      </c>
      <c r="B14" s="2" t="s">
        <v>36</v>
      </c>
      <c r="C14" s="2" t="s">
        <v>38</v>
      </c>
    </row>
    <row r="15" spans="1:3" s="7" customFormat="1">
      <c r="A15" s="7" t="s">
        <v>3</v>
      </c>
      <c r="B15" s="7" t="s">
        <v>29</v>
      </c>
      <c r="C15" s="54">
        <f>4.4*B11/100</f>
        <v>4.3854032289142329E-2</v>
      </c>
    </row>
    <row r="16" spans="1:3" s="7" customFormat="1">
      <c r="A16" s="7" t="s">
        <v>4</v>
      </c>
      <c r="B16" s="7" t="s">
        <v>29</v>
      </c>
      <c r="C16" s="54">
        <f>4.4*B12/100</f>
        <v>1.4596771085768055E-4</v>
      </c>
    </row>
    <row r="17" spans="1:4" s="7" customFormat="1">
      <c r="A17" s="7" t="s">
        <v>5</v>
      </c>
      <c r="B17" s="7" t="s">
        <v>31</v>
      </c>
      <c r="C17" s="53">
        <f>(15+2.2+4.1+0.4)/100</f>
        <v>0.21699999999999997</v>
      </c>
    </row>
    <row r="18" spans="1:4" s="7" customFormat="1">
      <c r="A18" s="7" t="s">
        <v>6</v>
      </c>
      <c r="B18" s="7" t="s">
        <v>6</v>
      </c>
      <c r="C18" s="53">
        <f>1.2/100</f>
        <v>1.2E-2</v>
      </c>
    </row>
    <row r="19" spans="1:4" s="7" customFormat="1">
      <c r="A19" s="7" t="s">
        <v>7</v>
      </c>
      <c r="B19" s="7" t="s">
        <v>30</v>
      </c>
      <c r="C19" s="53">
        <f>1.5/100</f>
        <v>1.4999999999999999E-2</v>
      </c>
    </row>
    <row r="20" spans="1:4" s="7" customFormat="1">
      <c r="A20" s="7" t="s">
        <v>37</v>
      </c>
    </row>
    <row r="21" spans="1:4" s="7" customFormat="1">
      <c r="A21"/>
      <c r="B21"/>
      <c r="C21" s="77"/>
      <c r="D21"/>
    </row>
    <row r="22" spans="1:4" s="7" customFormat="1">
      <c r="A22"/>
      <c r="B22"/>
      <c r="C22"/>
      <c r="D22"/>
    </row>
    <row r="23" spans="1:4" s="7" customFormat="1">
      <c r="A23"/>
      <c r="B23"/>
      <c r="C23"/>
      <c r="D23"/>
    </row>
    <row r="24" spans="1:4" s="7" customFormat="1">
      <c r="A24"/>
      <c r="B24"/>
      <c r="C24"/>
      <c r="D24"/>
    </row>
    <row r="25" spans="1:4" s="7" customFormat="1">
      <c r="A25"/>
      <c r="B25"/>
      <c r="C25"/>
      <c r="D25"/>
    </row>
    <row r="26" spans="1:4" s="7" customFormat="1">
      <c r="A26"/>
      <c r="B26"/>
      <c r="C26"/>
      <c r="D26"/>
    </row>
    <row r="27" spans="1:4" s="7" customFormat="1">
      <c r="A27"/>
      <c r="B27"/>
      <c r="C27"/>
      <c r="D27"/>
    </row>
    <row r="28" spans="1:4" s="7" customFormat="1">
      <c r="A28"/>
      <c r="B28"/>
      <c r="C28"/>
      <c r="D28"/>
    </row>
    <row r="29" spans="1:4" s="7" customFormat="1">
      <c r="A29"/>
      <c r="B29"/>
      <c r="C29"/>
      <c r="D29"/>
    </row>
    <row r="30" spans="1:4" s="7" customFormat="1">
      <c r="A30"/>
      <c r="B30"/>
      <c r="C30"/>
      <c r="D30"/>
    </row>
    <row r="31" spans="1:4" s="7" customFormat="1">
      <c r="A31"/>
      <c r="B31"/>
      <c r="C31"/>
      <c r="D31"/>
    </row>
    <row r="32" spans="1:4" s="7" customFormat="1">
      <c r="A32"/>
      <c r="B32"/>
      <c r="C32"/>
      <c r="D32"/>
    </row>
    <row r="33" spans="1:4" s="7" customFormat="1">
      <c r="A33"/>
      <c r="B33"/>
      <c r="C33"/>
      <c r="D3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2" sqref="D12"/>
    </sheetView>
  </sheetViews>
  <sheetFormatPr baseColWidth="10" defaultColWidth="10.6640625" defaultRowHeight="15" x14ac:dyDescent="0"/>
  <cols>
    <col min="1" max="1" width="61.6640625" style="19" bestFit="1" customWidth="1"/>
    <col min="2" max="2" width="21.33203125" style="19" customWidth="1"/>
    <col min="3" max="3" width="14.33203125" style="19" customWidth="1"/>
    <col min="4" max="4" width="17.6640625" style="19" customWidth="1"/>
    <col min="5" max="5" width="10.6640625" style="19"/>
    <col min="6" max="6" width="17.33203125" style="19" customWidth="1"/>
    <col min="7" max="16384" width="10.6640625" style="19"/>
  </cols>
  <sheetData>
    <row r="1" spans="1:6">
      <c r="A1" s="47" t="s">
        <v>53</v>
      </c>
      <c r="B1" s="47" t="s">
        <v>39</v>
      </c>
      <c r="C1" s="46"/>
      <c r="D1" s="46"/>
      <c r="E1" s="46"/>
      <c r="F1" s="46"/>
    </row>
    <row r="2" spans="1:6">
      <c r="A2" s="46"/>
      <c r="B2" s="79" t="s">
        <v>149</v>
      </c>
      <c r="C2" s="79"/>
      <c r="D2" s="79" t="s">
        <v>148</v>
      </c>
      <c r="E2" s="79"/>
      <c r="F2" s="47" t="s">
        <v>54</v>
      </c>
    </row>
    <row r="3" spans="1:6">
      <c r="A3" s="46"/>
      <c r="B3" s="46" t="s">
        <v>55</v>
      </c>
      <c r="C3" s="46" t="s">
        <v>56</v>
      </c>
      <c r="D3" s="46" t="s">
        <v>55</v>
      </c>
      <c r="E3" s="46" t="s">
        <v>56</v>
      </c>
      <c r="F3" s="46"/>
    </row>
    <row r="4" spans="1:6">
      <c r="A4" s="46" t="s">
        <v>57</v>
      </c>
      <c r="B4" s="51">
        <v>588920</v>
      </c>
      <c r="C4" s="47">
        <f>B4/$B$8*100</f>
        <v>16.505721032238174</v>
      </c>
      <c r="D4" s="74">
        <f>$D$8*E4/100</f>
        <v>671316.55939293292</v>
      </c>
      <c r="E4" s="75">
        <f>C4</f>
        <v>16.505721032238174</v>
      </c>
      <c r="F4" s="51">
        <f>D4-B4</f>
        <v>82396.559392932919</v>
      </c>
    </row>
    <row r="5" spans="1:6">
      <c r="A5" s="46" t="s">
        <v>58</v>
      </c>
      <c r="B5" s="51">
        <v>563925</v>
      </c>
      <c r="C5" s="47">
        <f>B5/$B$8*100</f>
        <v>15.805183612553339</v>
      </c>
      <c r="D5" s="74">
        <f>$D$8*E5/100</f>
        <v>642824.47659386625</v>
      </c>
      <c r="E5" s="75">
        <f>C5</f>
        <v>15.805183612553339</v>
      </c>
      <c r="F5" s="51">
        <f>D5-B5</f>
        <v>78899.476593866246</v>
      </c>
    </row>
    <row r="6" spans="1:6">
      <c r="A6" s="46" t="s">
        <v>59</v>
      </c>
      <c r="B6" s="51">
        <v>392415</v>
      </c>
      <c r="C6" s="47">
        <f>B6/$B$8*100</f>
        <v>10.998255312887563</v>
      </c>
      <c r="D6" s="74">
        <f>$D$8*E6/100</f>
        <v>447318.2905219348</v>
      </c>
      <c r="E6" s="75">
        <f>C6</f>
        <v>10.998255312887563</v>
      </c>
      <c r="F6" s="51">
        <f>D6-B6</f>
        <v>54903.290521934803</v>
      </c>
    </row>
    <row r="7" spans="1:6">
      <c r="A7" s="46" t="s">
        <v>60</v>
      </c>
      <c r="B7" s="51">
        <v>2022720</v>
      </c>
      <c r="C7" s="47">
        <f>B7/$B$8*100</f>
        <v>56.69098017783196</v>
      </c>
      <c r="D7" s="74">
        <f>$D$8*E7/100</f>
        <v>2305721.3730477374</v>
      </c>
      <c r="E7" s="75">
        <f>C7</f>
        <v>56.69098017783196</v>
      </c>
      <c r="F7" s="51">
        <f>D7-B7</f>
        <v>283001.3730477374</v>
      </c>
    </row>
    <row r="8" spans="1:6">
      <c r="A8" s="47" t="s">
        <v>61</v>
      </c>
      <c r="B8" s="52">
        <v>3567975</v>
      </c>
      <c r="C8" s="47">
        <f>B8/$B$8*100</f>
        <v>100</v>
      </c>
      <c r="D8" s="76">
        <v>4067175</v>
      </c>
      <c r="E8" s="75">
        <v>100</v>
      </c>
      <c r="F8" s="52">
        <f>D8-B8</f>
        <v>499200</v>
      </c>
    </row>
    <row r="9" spans="1:6">
      <c r="A9" s="46"/>
      <c r="B9" s="51"/>
      <c r="C9" s="46"/>
      <c r="D9" s="46"/>
      <c r="E9" s="46"/>
      <c r="F9" s="46"/>
    </row>
    <row r="10" spans="1:6">
      <c r="A10" s="46"/>
      <c r="B10" s="46"/>
      <c r="C10" s="50" t="s">
        <v>62</v>
      </c>
      <c r="D10" s="49">
        <f>SUM(D5:D7)</f>
        <v>3395864.1401635385</v>
      </c>
      <c r="E10" s="48">
        <f>D10/D8</f>
        <v>0.83494419103272877</v>
      </c>
      <c r="F10" s="46"/>
    </row>
    <row r="11" spans="1:6">
      <c r="A11" s="46"/>
      <c r="B11" s="46"/>
      <c r="C11" s="50" t="s">
        <v>63</v>
      </c>
      <c r="D11" s="49">
        <f>D4</f>
        <v>671316.55939293292</v>
      </c>
      <c r="E11" s="48">
        <f>1-E10</f>
        <v>0.16505580896727123</v>
      </c>
      <c r="F11" s="46"/>
    </row>
    <row r="12" spans="1:6">
      <c r="A12" s="46"/>
      <c r="B12" s="46"/>
      <c r="C12" s="46"/>
      <c r="D12" s="46"/>
      <c r="E12" s="46"/>
      <c r="F12" s="46"/>
    </row>
    <row r="13" spans="1:6">
      <c r="A13" s="78" t="s">
        <v>151</v>
      </c>
    </row>
    <row r="14" spans="1:6">
      <c r="A14" s="9" t="s">
        <v>116</v>
      </c>
    </row>
    <row r="16" spans="1:6">
      <c r="A16" s="65" t="s">
        <v>121</v>
      </c>
    </row>
    <row r="17" spans="1:1">
      <c r="A17" s="19" t="s">
        <v>144</v>
      </c>
    </row>
    <row r="18" spans="1:1">
      <c r="A18" s="19" t="s">
        <v>145</v>
      </c>
    </row>
    <row r="20" spans="1:1">
      <c r="A20" s="46" t="s">
        <v>150</v>
      </c>
    </row>
  </sheetData>
  <mergeCells count="2">
    <mergeCell ref="B2:C2"/>
    <mergeCell ref="D2:E2"/>
  </mergeCells>
  <hyperlinks>
    <hyperlink ref="A14" r:id="rId1"/>
  </hyperlinks>
  <pageMargins left="0.75" right="0.75" top="1" bottom="1" header="0.5" footer="0.5"/>
  <pageSetup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C39"/>
  <sheetViews>
    <sheetView topLeftCell="A2" zoomScale="125" zoomScaleNormal="125" zoomScalePageLayoutView="125" workbookViewId="0">
      <selection activeCell="C16" sqref="C16"/>
    </sheetView>
  </sheetViews>
  <sheetFormatPr baseColWidth="10" defaultColWidth="8.6640625" defaultRowHeight="14" x14ac:dyDescent="0"/>
  <cols>
    <col min="1" max="1" width="2.33203125" style="24" customWidth="1"/>
    <col min="2" max="2" width="42" style="24" customWidth="1"/>
    <col min="3" max="12" width="11.5" style="24" customWidth="1"/>
    <col min="13" max="26" width="9.6640625" style="24" customWidth="1"/>
    <col min="27" max="28" width="9.33203125" style="24" customWidth="1"/>
    <col min="29" max="29" width="14" style="26" customWidth="1"/>
    <col min="30" max="16384" width="8.6640625" style="7"/>
  </cols>
  <sheetData>
    <row r="1" spans="1:29" ht="15">
      <c r="A1" s="23" t="s">
        <v>76</v>
      </c>
      <c r="H1" s="24" t="s">
        <v>120</v>
      </c>
      <c r="K1" s="25"/>
      <c r="L1" s="25"/>
      <c r="M1" s="25"/>
      <c r="N1" s="25"/>
      <c r="O1" s="25"/>
      <c r="P1" s="25"/>
      <c r="Q1" s="25"/>
      <c r="R1" s="25"/>
      <c r="S1" s="25"/>
      <c r="T1" s="26"/>
      <c r="U1" s="26"/>
      <c r="V1" s="26"/>
      <c r="W1" s="26"/>
      <c r="X1" s="26"/>
      <c r="Y1" s="26"/>
      <c r="Z1" s="26"/>
      <c r="AC1" s="24"/>
    </row>
    <row r="2" spans="1:29"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C2" s="24"/>
    </row>
    <row r="3" spans="1:29"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9" ht="45" customHeight="1" thickBot="1">
      <c r="C4" s="28">
        <v>1990</v>
      </c>
      <c r="D4" s="28">
        <v>1991</v>
      </c>
      <c r="E4" s="28">
        <v>1992</v>
      </c>
      <c r="F4" s="28">
        <v>1993</v>
      </c>
      <c r="G4" s="28">
        <v>1994</v>
      </c>
      <c r="H4" s="28">
        <v>1995</v>
      </c>
      <c r="I4" s="28">
        <v>1996</v>
      </c>
      <c r="J4" s="28">
        <v>1997</v>
      </c>
      <c r="K4" s="28">
        <v>1998</v>
      </c>
      <c r="L4" s="28">
        <v>1999</v>
      </c>
      <c r="M4" s="28">
        <v>2000</v>
      </c>
      <c r="N4" s="28">
        <v>2001</v>
      </c>
      <c r="O4" s="28">
        <v>2002</v>
      </c>
      <c r="P4" s="28">
        <v>2003</v>
      </c>
      <c r="Q4" s="28">
        <v>2004</v>
      </c>
      <c r="R4" s="28">
        <v>2005</v>
      </c>
      <c r="S4" s="28">
        <v>2006</v>
      </c>
      <c r="T4" s="28">
        <v>2007</v>
      </c>
      <c r="U4" s="28">
        <v>2008</v>
      </c>
      <c r="V4" s="28">
        <v>2009</v>
      </c>
      <c r="W4" s="28">
        <v>2010</v>
      </c>
      <c r="X4" s="28">
        <v>2011</v>
      </c>
      <c r="Y4" s="28">
        <v>2012</v>
      </c>
      <c r="Z4" s="28">
        <v>2013</v>
      </c>
      <c r="AA4" s="28">
        <v>2014</v>
      </c>
      <c r="AB4" s="28">
        <v>2015</v>
      </c>
      <c r="AC4" s="29" t="s">
        <v>77</v>
      </c>
    </row>
    <row r="5" spans="1:29" ht="15" thickTop="1">
      <c r="B5" s="30" t="s">
        <v>78</v>
      </c>
      <c r="C5" s="55">
        <v>156.126</v>
      </c>
      <c r="D5" s="55">
        <v>156.755</v>
      </c>
      <c r="E5" s="55">
        <v>154.10900000000001</v>
      </c>
      <c r="F5" s="55">
        <v>157.768</v>
      </c>
      <c r="G5" s="55">
        <v>172.94499999999999</v>
      </c>
      <c r="H5" s="55">
        <v>175.977</v>
      </c>
      <c r="I5" s="55">
        <v>194.386</v>
      </c>
      <c r="J5" s="55">
        <v>180.11500000000001</v>
      </c>
      <c r="K5" s="55">
        <v>178.65199999999999</v>
      </c>
      <c r="L5" s="55">
        <v>176.26</v>
      </c>
      <c r="M5" s="55">
        <v>193.68700000000001</v>
      </c>
      <c r="N5" s="55">
        <v>175.22900000000001</v>
      </c>
      <c r="O5" s="55">
        <v>192.953</v>
      </c>
      <c r="P5" s="55">
        <v>194.69</v>
      </c>
      <c r="Q5" s="55">
        <v>193.768</v>
      </c>
      <c r="R5" s="55">
        <v>180.85900000000001</v>
      </c>
      <c r="S5" s="55">
        <v>182.934</v>
      </c>
      <c r="T5" s="55">
        <v>215.11799999999999</v>
      </c>
      <c r="U5" s="55">
        <v>214.108</v>
      </c>
      <c r="V5" s="55">
        <v>212.45500000000001</v>
      </c>
      <c r="W5" s="55">
        <v>206.61</v>
      </c>
      <c r="X5" s="55">
        <v>221.971</v>
      </c>
      <c r="Y5" s="55">
        <v>216.69</v>
      </c>
      <c r="Z5" s="55">
        <v>219.52799999999999</v>
      </c>
      <c r="AA5" s="55">
        <v>227.667</v>
      </c>
      <c r="AB5" s="55">
        <v>205.733</v>
      </c>
      <c r="AC5" s="56">
        <v>8.3844256345530388E-2</v>
      </c>
    </row>
    <row r="6" spans="1:29">
      <c r="B6" s="31" t="s">
        <v>79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57"/>
    </row>
    <row r="7" spans="1:29">
      <c r="B7" s="33" t="s">
        <v>80</v>
      </c>
      <c r="C7" s="58">
        <v>20.934000000000001</v>
      </c>
      <c r="D7" s="58">
        <v>21.609000000000002</v>
      </c>
      <c r="E7" s="58">
        <v>21.553999999999998</v>
      </c>
      <c r="F7" s="58">
        <v>21.925999999999998</v>
      </c>
      <c r="G7" s="58">
        <v>22.565999999999999</v>
      </c>
      <c r="H7" s="58">
        <v>22.67</v>
      </c>
      <c r="I7" s="58">
        <v>23.545999999999999</v>
      </c>
      <c r="J7" s="58">
        <v>23.283999999999999</v>
      </c>
      <c r="K7" s="58">
        <v>23.800999999999998</v>
      </c>
      <c r="L7" s="58">
        <v>24.373000000000001</v>
      </c>
      <c r="M7" s="58">
        <v>25.556000000000001</v>
      </c>
      <c r="N7" s="58">
        <v>27.797000000000001</v>
      </c>
      <c r="O7" s="58">
        <v>28.754999999999999</v>
      </c>
      <c r="P7" s="58">
        <v>27.14</v>
      </c>
      <c r="Q7" s="58">
        <v>27.541</v>
      </c>
      <c r="R7" s="58">
        <v>28.15</v>
      </c>
      <c r="S7" s="58">
        <v>29.353000000000002</v>
      </c>
      <c r="T7" s="58">
        <v>32.709000000000003</v>
      </c>
      <c r="U7" s="58">
        <v>34.784999999999997</v>
      </c>
      <c r="V7" s="58">
        <v>35.780999999999999</v>
      </c>
      <c r="W7" s="58">
        <v>37.607999999999997</v>
      </c>
      <c r="X7" s="58">
        <v>42.451999999999998</v>
      </c>
      <c r="Y7" s="58">
        <v>37.822000000000003</v>
      </c>
      <c r="Z7" s="58">
        <v>39.835999999999999</v>
      </c>
      <c r="AA7" s="58">
        <v>41.537999999999997</v>
      </c>
      <c r="AB7" s="58">
        <v>35.613</v>
      </c>
      <c r="AC7" s="57">
        <v>0.30181517869368757</v>
      </c>
    </row>
    <row r="8" spans="1:29">
      <c r="B8" s="33" t="s">
        <v>81</v>
      </c>
      <c r="C8" s="58">
        <v>122.33</v>
      </c>
      <c r="D8" s="58">
        <v>121.931</v>
      </c>
      <c r="E8" s="58">
        <v>120.619</v>
      </c>
      <c r="F8" s="58">
        <v>124.672</v>
      </c>
      <c r="G8" s="58">
        <v>139.79400000000001</v>
      </c>
      <c r="H8" s="58">
        <v>143.77600000000001</v>
      </c>
      <c r="I8" s="58">
        <v>162.095</v>
      </c>
      <c r="J8" s="58">
        <v>147.94900000000001</v>
      </c>
      <c r="K8" s="58">
        <v>146.72200000000001</v>
      </c>
      <c r="L8" s="58">
        <v>144.25700000000001</v>
      </c>
      <c r="M8" s="58">
        <v>160.642</v>
      </c>
      <c r="N8" s="58">
        <v>139.65899999999999</v>
      </c>
      <c r="O8" s="58">
        <v>156.99299999999999</v>
      </c>
      <c r="P8" s="58">
        <v>160.78</v>
      </c>
      <c r="Q8" s="58">
        <v>159.80600000000001</v>
      </c>
      <c r="R8" s="58">
        <v>146.89099999999999</v>
      </c>
      <c r="S8" s="58">
        <v>147.95500000000001</v>
      </c>
      <c r="T8" s="58">
        <v>175.88900000000001</v>
      </c>
      <c r="U8" s="58">
        <v>171.92699999999999</v>
      </c>
      <c r="V8" s="58">
        <v>168.608</v>
      </c>
      <c r="W8" s="58">
        <v>160.02699999999999</v>
      </c>
      <c r="X8" s="58">
        <v>169.727</v>
      </c>
      <c r="Y8" s="58">
        <v>168.173</v>
      </c>
      <c r="Z8" s="58">
        <v>169.6</v>
      </c>
      <c r="AA8" s="58">
        <v>178.35900000000001</v>
      </c>
      <c r="AB8" s="58">
        <v>161.74199999999999</v>
      </c>
      <c r="AC8" s="57">
        <v>0.30536588873833281</v>
      </c>
    </row>
    <row r="9" spans="1:29">
      <c r="B9" s="33" t="s">
        <v>82</v>
      </c>
      <c r="C9" s="58">
        <v>1.103</v>
      </c>
      <c r="D9" s="58">
        <v>0.86799999999999999</v>
      </c>
      <c r="E9" s="58">
        <v>0.48699999999999999</v>
      </c>
      <c r="F9" s="58">
        <v>0.97</v>
      </c>
      <c r="G9" s="58">
        <v>1.2450000000000001</v>
      </c>
      <c r="H9" s="58">
        <v>0.71499999999999997</v>
      </c>
      <c r="I9" s="58">
        <v>0.76300000000000001</v>
      </c>
      <c r="J9" s="58">
        <v>0.63700000000000001</v>
      </c>
      <c r="K9" s="58">
        <v>0.376</v>
      </c>
      <c r="L9" s="58">
        <v>0.20799999999999999</v>
      </c>
      <c r="M9" s="58">
        <v>0.27500000000000002</v>
      </c>
      <c r="N9" s="58">
        <v>8.5999999999999993E-2</v>
      </c>
      <c r="O9" s="58">
        <v>9.7000000000000003E-2</v>
      </c>
      <c r="P9" s="58">
        <v>0.05</v>
      </c>
      <c r="Q9" s="58">
        <v>4.9000000000000002E-2</v>
      </c>
      <c r="R9" s="58">
        <v>8.4000000000000005E-2</v>
      </c>
      <c r="S9" s="58">
        <v>6.2E-2</v>
      </c>
      <c r="T9" s="58">
        <v>5.3999999999999999E-2</v>
      </c>
      <c r="U9" s="58">
        <v>0.08</v>
      </c>
      <c r="V9" s="58">
        <v>9.9000000000000005E-2</v>
      </c>
      <c r="W9" s="58">
        <v>9.0999999999999998E-2</v>
      </c>
      <c r="X9" s="58">
        <v>0.10299999999999999</v>
      </c>
      <c r="Y9" s="58">
        <v>3.7999999999999999E-2</v>
      </c>
      <c r="Z9" s="58">
        <v>4.9000000000000002E-2</v>
      </c>
      <c r="AA9" s="58">
        <v>3.5000000000000003E-2</v>
      </c>
      <c r="AB9" s="58">
        <v>2.8000000000000001E-2</v>
      </c>
      <c r="AC9" s="57">
        <v>-0.62735292223820061</v>
      </c>
    </row>
    <row r="10" spans="1:29">
      <c r="B10" s="33" t="s">
        <v>83</v>
      </c>
      <c r="C10" s="58">
        <v>4.2590000000000003</v>
      </c>
      <c r="D10" s="58">
        <v>4.4470000000000001</v>
      </c>
      <c r="E10" s="58">
        <v>3.5489999999999999</v>
      </c>
      <c r="F10" s="58">
        <v>2.8</v>
      </c>
      <c r="G10" s="58">
        <v>2.44</v>
      </c>
      <c r="H10" s="58">
        <v>2.3159999999999998</v>
      </c>
      <c r="I10" s="58">
        <v>1.8819999999999999</v>
      </c>
      <c r="J10" s="58">
        <v>2.0449999999999999</v>
      </c>
      <c r="K10" s="58">
        <v>1.7529999999999999</v>
      </c>
      <c r="L10" s="58">
        <v>1.6220000000000001</v>
      </c>
      <c r="M10" s="58">
        <v>1.6140000000000001</v>
      </c>
      <c r="N10" s="58">
        <v>2.387</v>
      </c>
      <c r="O10" s="58">
        <v>2.008</v>
      </c>
      <c r="P10" s="58">
        <v>1.82</v>
      </c>
      <c r="Q10" s="58">
        <v>1.5720000000000001</v>
      </c>
      <c r="R10" s="58">
        <v>1.1339999999999999</v>
      </c>
      <c r="S10" s="58">
        <v>1.1639999999999999</v>
      </c>
      <c r="T10" s="58">
        <v>1.3660000000000001</v>
      </c>
      <c r="U10" s="58">
        <v>1.516</v>
      </c>
      <c r="V10" s="58">
        <v>1.4670000000000001</v>
      </c>
      <c r="W10" s="58">
        <v>1.784</v>
      </c>
      <c r="X10" s="58">
        <v>2.089</v>
      </c>
      <c r="Y10" s="58">
        <v>2.4569999999999999</v>
      </c>
      <c r="Z10" s="58">
        <v>2.1429999999999998</v>
      </c>
      <c r="AA10" s="58">
        <v>1.9350000000000001</v>
      </c>
      <c r="AB10" s="58">
        <v>1.75</v>
      </c>
      <c r="AC10" s="57">
        <v>-0.34596398208245727</v>
      </c>
    </row>
    <row r="11" spans="1:29">
      <c r="B11" s="33" t="s">
        <v>84</v>
      </c>
      <c r="C11" s="58">
        <v>7.5</v>
      </c>
      <c r="D11" s="58">
        <v>7.9</v>
      </c>
      <c r="E11" s="58">
        <v>7.9</v>
      </c>
      <c r="F11" s="58">
        <v>7.4</v>
      </c>
      <c r="G11" s="58">
        <v>6.9</v>
      </c>
      <c r="H11" s="58">
        <v>6.5</v>
      </c>
      <c r="I11" s="58">
        <v>6.1</v>
      </c>
      <c r="J11" s="58">
        <v>6.2</v>
      </c>
      <c r="K11" s="58">
        <v>6</v>
      </c>
      <c r="L11" s="58">
        <v>5.8</v>
      </c>
      <c r="M11" s="58">
        <v>5.6</v>
      </c>
      <c r="N11" s="58">
        <v>5.3</v>
      </c>
      <c r="O11" s="58">
        <v>5.0999999999999996</v>
      </c>
      <c r="P11" s="58">
        <v>4.9000000000000004</v>
      </c>
      <c r="Q11" s="58">
        <v>4.8</v>
      </c>
      <c r="R11" s="58">
        <v>4.5999999999999996</v>
      </c>
      <c r="S11" s="58">
        <v>4.4000000000000004</v>
      </c>
      <c r="T11" s="58">
        <v>5.0999999999999996</v>
      </c>
      <c r="U11" s="58">
        <v>5.8</v>
      </c>
      <c r="V11" s="58">
        <v>6.5</v>
      </c>
      <c r="W11" s="58">
        <v>7.1</v>
      </c>
      <c r="X11" s="58">
        <v>7.6</v>
      </c>
      <c r="Y11" s="58">
        <v>8.1999999999999993</v>
      </c>
      <c r="Z11" s="58">
        <v>7.9</v>
      </c>
      <c r="AA11" s="58">
        <v>5.8</v>
      </c>
      <c r="AB11" s="58">
        <v>6.6</v>
      </c>
      <c r="AC11" s="57">
        <v>-0.26530612244897955</v>
      </c>
    </row>
    <row r="12" spans="1:29">
      <c r="B12" s="31" t="s">
        <v>85</v>
      </c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57"/>
    </row>
    <row r="13" spans="1:29">
      <c r="B13" s="33" t="s">
        <v>86</v>
      </c>
      <c r="C13" s="58">
        <v>106.523386</v>
      </c>
      <c r="D13" s="58">
        <v>105.936381</v>
      </c>
      <c r="E13" s="58">
        <v>103.53646999999999</v>
      </c>
      <c r="F13" s="58">
        <v>106.81813699999999</v>
      </c>
      <c r="G13" s="58">
        <v>118.222168</v>
      </c>
      <c r="H13" s="58">
        <v>122.371261</v>
      </c>
      <c r="I13" s="58">
        <v>138.93855400000001</v>
      </c>
      <c r="J13" s="58">
        <v>122.019244</v>
      </c>
      <c r="K13" s="58">
        <v>119.546931</v>
      </c>
      <c r="L13" s="58">
        <v>116.106966</v>
      </c>
      <c r="M13" s="58">
        <v>131.143428</v>
      </c>
      <c r="N13" s="58">
        <v>112.273399</v>
      </c>
      <c r="O13" s="58">
        <v>128.07887299999999</v>
      </c>
      <c r="P13" s="58">
        <v>129.495386</v>
      </c>
      <c r="Q13" s="58">
        <v>127.31873899999999</v>
      </c>
      <c r="R13" s="58">
        <v>114.293345</v>
      </c>
      <c r="S13" s="58">
        <v>116.17758000000001</v>
      </c>
      <c r="T13" s="58">
        <v>139.536688</v>
      </c>
      <c r="U13" s="58">
        <v>138.126407</v>
      </c>
      <c r="V13" s="58">
        <v>139.018857</v>
      </c>
      <c r="W13" s="58">
        <v>131.50672800000001</v>
      </c>
      <c r="X13" s="58">
        <v>141.38115099999999</v>
      </c>
      <c r="Y13" s="58">
        <v>140.15935400000001</v>
      </c>
      <c r="Z13" s="58">
        <v>144.60712899999999</v>
      </c>
      <c r="AA13" s="58">
        <v>150.826853</v>
      </c>
      <c r="AB13" s="58">
        <v>133.35145700000001</v>
      </c>
      <c r="AC13" s="57">
        <v>9.3295705690449982E-2</v>
      </c>
    </row>
    <row r="14" spans="1:29">
      <c r="B14" s="33" t="s">
        <v>87</v>
      </c>
      <c r="C14" s="58">
        <v>31.315688000000002</v>
      </c>
      <c r="D14" s="58">
        <v>31.770824000000001</v>
      </c>
      <c r="E14" s="58">
        <v>31.654934999999998</v>
      </c>
      <c r="F14" s="58">
        <v>31.897772</v>
      </c>
      <c r="G14" s="58">
        <v>35.137689999999999</v>
      </c>
      <c r="H14" s="58">
        <v>34.210389999999997</v>
      </c>
      <c r="I14" s="58">
        <v>35.545850999999999</v>
      </c>
      <c r="J14" s="58">
        <v>37.827979999999997</v>
      </c>
      <c r="K14" s="58">
        <v>38.455407999999998</v>
      </c>
      <c r="L14" s="58">
        <v>39.023099999999999</v>
      </c>
      <c r="M14" s="58">
        <v>40.779899</v>
      </c>
      <c r="N14" s="58">
        <v>39.165194999999997</v>
      </c>
      <c r="O14" s="58">
        <v>40.669846999999997</v>
      </c>
      <c r="P14" s="58">
        <v>42.432482</v>
      </c>
      <c r="Q14" s="58">
        <v>43.336055999999999</v>
      </c>
      <c r="R14" s="58">
        <v>42.893909000000001</v>
      </c>
      <c r="S14" s="58">
        <v>42.419448000000003</v>
      </c>
      <c r="T14" s="58">
        <v>48.870165</v>
      </c>
      <c r="U14" s="58">
        <v>47.885896000000002</v>
      </c>
      <c r="V14" s="58">
        <v>45.308123000000002</v>
      </c>
      <c r="W14" s="58">
        <v>45.363959999999999</v>
      </c>
      <c r="X14" s="58">
        <v>47.520825000000002</v>
      </c>
      <c r="Y14" s="58">
        <v>46.951799999999999</v>
      </c>
      <c r="Z14" s="58">
        <v>44.561478999999999</v>
      </c>
      <c r="AA14" s="58">
        <v>45.434888999999998</v>
      </c>
      <c r="AB14" s="58">
        <v>44.590741000000001</v>
      </c>
      <c r="AC14" s="57">
        <v>0.32009333382003824</v>
      </c>
    </row>
    <row r="15" spans="1:29">
      <c r="B15" s="33" t="s">
        <v>88</v>
      </c>
      <c r="C15" s="58">
        <v>14.137442999999999</v>
      </c>
      <c r="D15" s="58">
        <v>14.699862</v>
      </c>
      <c r="E15" s="58">
        <v>14.584493999999999</v>
      </c>
      <c r="F15" s="58">
        <v>14.675314</v>
      </c>
      <c r="G15" s="58">
        <v>15.010967000000001</v>
      </c>
      <c r="H15" s="58">
        <v>14.875334000000001</v>
      </c>
      <c r="I15" s="58">
        <v>15.188418</v>
      </c>
      <c r="J15" s="58">
        <v>15.426704000000001</v>
      </c>
      <c r="K15" s="58">
        <v>15.622501</v>
      </c>
      <c r="L15" s="58">
        <v>15.916147</v>
      </c>
      <c r="M15" s="58">
        <v>16.334925999999999</v>
      </c>
      <c r="N15" s="58">
        <v>17.722073000000002</v>
      </c>
      <c r="O15" s="58">
        <v>17.911531</v>
      </c>
      <c r="P15" s="58">
        <v>16.803951000000001</v>
      </c>
      <c r="Q15" s="58">
        <v>17.126871000000001</v>
      </c>
      <c r="R15" s="58">
        <v>17.58549</v>
      </c>
      <c r="S15" s="58">
        <v>17.906390999999999</v>
      </c>
      <c r="T15" s="58">
        <v>19.743587999999999</v>
      </c>
      <c r="U15" s="58">
        <v>20.702279999999998</v>
      </c>
      <c r="V15" s="58">
        <v>20.758019000000001</v>
      </c>
      <c r="W15" s="58">
        <v>22.043870999999999</v>
      </c>
      <c r="X15" s="58">
        <v>24.506626000000001</v>
      </c>
      <c r="Y15" s="58">
        <v>22.016152999999999</v>
      </c>
      <c r="Z15" s="58">
        <v>22.628710000000002</v>
      </c>
      <c r="AA15" s="58">
        <v>23.392802</v>
      </c>
      <c r="AB15" s="58">
        <v>20.60651</v>
      </c>
      <c r="AC15" s="57">
        <v>-0.24280075951176683</v>
      </c>
    </row>
    <row r="16" spans="1:29">
      <c r="A16" s="34"/>
      <c r="B16" s="35" t="s">
        <v>89</v>
      </c>
      <c r="C16" s="59">
        <v>148.51024699999999</v>
      </c>
      <c r="D16" s="59">
        <v>144.14330000000001</v>
      </c>
      <c r="E16" s="59">
        <v>144.33723800000001</v>
      </c>
      <c r="F16" s="59">
        <v>140.32492300000001</v>
      </c>
      <c r="G16" s="59">
        <v>140.161473</v>
      </c>
      <c r="H16" s="59">
        <v>136.95940200000001</v>
      </c>
      <c r="I16" s="59">
        <v>136.090091</v>
      </c>
      <c r="J16" s="59">
        <v>133.942834</v>
      </c>
      <c r="K16" s="59">
        <v>132.25843599999999</v>
      </c>
      <c r="L16" s="59">
        <v>131.02200400000001</v>
      </c>
      <c r="M16" s="59">
        <v>131.32546400000001</v>
      </c>
      <c r="N16" s="59">
        <v>132.58945200000002</v>
      </c>
      <c r="O16" s="59">
        <v>119.79000299999998</v>
      </c>
      <c r="P16" s="59">
        <v>114.112931</v>
      </c>
      <c r="Q16" s="59">
        <v>112.088712</v>
      </c>
      <c r="R16" s="59">
        <v>107.21856700000001</v>
      </c>
      <c r="S16" s="59">
        <v>105.44021499999999</v>
      </c>
      <c r="T16" s="59">
        <v>106.024823</v>
      </c>
      <c r="U16" s="59">
        <v>103.091902</v>
      </c>
      <c r="V16" s="59">
        <v>101.414725</v>
      </c>
      <c r="W16" s="59">
        <v>99.690170999999992</v>
      </c>
      <c r="X16" s="59">
        <v>99.322428000000016</v>
      </c>
      <c r="Y16" s="59">
        <v>88.187496999999993</v>
      </c>
      <c r="Z16" s="59">
        <v>83.14618200000001</v>
      </c>
      <c r="AA16" s="59">
        <v>80.057198</v>
      </c>
      <c r="AB16" s="59">
        <v>76.831663999999989</v>
      </c>
      <c r="AC16" s="60">
        <v>-0.48265075607880448</v>
      </c>
    </row>
    <row r="17" spans="1:29">
      <c r="A17" s="34"/>
      <c r="B17" s="35" t="s">
        <v>90</v>
      </c>
      <c r="C17" s="61">
        <v>28.283854000000002</v>
      </c>
      <c r="D17" s="61">
        <v>29.147462999999998</v>
      </c>
      <c r="E17" s="61">
        <v>30.653898999999999</v>
      </c>
      <c r="F17" s="61">
        <v>31.052969999999998</v>
      </c>
      <c r="G17" s="61">
        <v>32.737667000000002</v>
      </c>
      <c r="H17" s="61">
        <v>34.033397999999998</v>
      </c>
      <c r="I17" s="61">
        <v>35.653913000000003</v>
      </c>
      <c r="J17" s="61">
        <v>38.216245000000001</v>
      </c>
      <c r="K17" s="61">
        <v>39.990183000000002</v>
      </c>
      <c r="L17" s="61">
        <v>41.8202</v>
      </c>
      <c r="M17" s="61">
        <v>44.582946</v>
      </c>
      <c r="N17" s="61">
        <v>47.819108999999997</v>
      </c>
      <c r="O17" s="61">
        <v>46.1128</v>
      </c>
      <c r="P17" s="61">
        <v>46.292760000000001</v>
      </c>
      <c r="Q17" s="61">
        <v>48.144981000000001</v>
      </c>
      <c r="R17" s="61">
        <v>47.930850999999997</v>
      </c>
      <c r="S17" s="61">
        <v>49.586157999999998</v>
      </c>
      <c r="T17" s="61">
        <v>52.047663999999997</v>
      </c>
      <c r="U17" s="61">
        <v>53.616211</v>
      </c>
      <c r="V17" s="61">
        <v>56.144457000000003</v>
      </c>
      <c r="W17" s="61">
        <v>59.610233000000001</v>
      </c>
      <c r="X17" s="61">
        <v>62.382097999999999</v>
      </c>
      <c r="Y17" s="61">
        <v>58.777053000000002</v>
      </c>
      <c r="Z17" s="61">
        <v>57.260092</v>
      </c>
      <c r="AA17" s="61">
        <v>57.756959000000002</v>
      </c>
      <c r="AB17" s="61">
        <v>57.036693</v>
      </c>
      <c r="AC17" s="60">
        <v>1.016581368295848</v>
      </c>
    </row>
    <row r="18" spans="1:29">
      <c r="B18" s="33" t="s">
        <v>91</v>
      </c>
      <c r="C18" s="58">
        <v>4.0853950000000001</v>
      </c>
      <c r="D18" s="58">
        <v>4.2788329999999997</v>
      </c>
      <c r="E18" s="58">
        <v>4.2654189999999996</v>
      </c>
      <c r="F18" s="58">
        <v>4.3560930000000004</v>
      </c>
      <c r="G18" s="58">
        <v>4.4925459999999999</v>
      </c>
      <c r="H18" s="58">
        <v>4.5102919999999997</v>
      </c>
      <c r="I18" s="58">
        <v>4.6696150000000003</v>
      </c>
      <c r="J18" s="58">
        <v>4.7689570000000003</v>
      </c>
      <c r="K18" s="58">
        <v>4.9302910000000004</v>
      </c>
      <c r="L18" s="58">
        <v>5.1511680000000002</v>
      </c>
      <c r="M18" s="58">
        <v>5.3681999999999999</v>
      </c>
      <c r="N18" s="58">
        <v>5.9545250000000003</v>
      </c>
      <c r="O18" s="58">
        <v>6.077591</v>
      </c>
      <c r="P18" s="58">
        <v>5.784897</v>
      </c>
      <c r="Q18" s="58">
        <v>5.8637459999999999</v>
      </c>
      <c r="R18" s="58">
        <v>6.0182779999999996</v>
      </c>
      <c r="S18" s="58">
        <v>6.0671590000000002</v>
      </c>
      <c r="T18" s="58">
        <v>6.5887029999999998</v>
      </c>
      <c r="U18" s="58">
        <v>6.9441430000000004</v>
      </c>
      <c r="V18" s="58">
        <v>7.0100850000000001</v>
      </c>
      <c r="W18" s="58">
        <v>7.4912780000000003</v>
      </c>
      <c r="X18" s="58">
        <v>8.2988970000000002</v>
      </c>
      <c r="Y18" s="58">
        <v>7.3259280000000002</v>
      </c>
      <c r="Z18" s="58">
        <v>7.5068830000000002</v>
      </c>
      <c r="AA18" s="58">
        <v>7.6263670000000001</v>
      </c>
      <c r="AB18" s="58">
        <v>6.7404339999999996</v>
      </c>
      <c r="AC18" s="57">
        <v>-0.26308272581028269</v>
      </c>
    </row>
    <row r="19" spans="1:29">
      <c r="B19" s="33" t="s">
        <v>92</v>
      </c>
      <c r="C19" s="58">
        <v>6.4087000000000005E-2</v>
      </c>
      <c r="D19" s="58">
        <v>6.9098999999999994E-2</v>
      </c>
      <c r="E19" s="58">
        <v>6.7681000000000005E-2</v>
      </c>
      <c r="F19" s="58">
        <v>2.0684000000000001E-2</v>
      </c>
      <c r="G19" s="58">
        <v>8.1629999999999994E-2</v>
      </c>
      <c r="H19" s="58">
        <v>9.724E-3</v>
      </c>
      <c r="I19" s="58">
        <v>4.3561999999999997E-2</v>
      </c>
      <c r="J19" s="58">
        <v>7.2116E-2</v>
      </c>
      <c r="K19" s="58">
        <v>9.6867999999999996E-2</v>
      </c>
      <c r="L19" s="58">
        <v>6.2617999999999993E-2</v>
      </c>
      <c r="M19" s="58">
        <v>6.0547999999999998E-2</v>
      </c>
      <c r="N19" s="58">
        <v>0.11380800000000001</v>
      </c>
      <c r="O19" s="58">
        <v>0.21515799999999999</v>
      </c>
      <c r="P19" s="58">
        <v>0.17328399999999999</v>
      </c>
      <c r="Q19" s="58">
        <v>0.122589</v>
      </c>
      <c r="R19" s="58">
        <v>6.7977999999999997E-2</v>
      </c>
      <c r="S19" s="58">
        <v>0.36342200000000002</v>
      </c>
      <c r="T19" s="58">
        <v>0.37885600000000003</v>
      </c>
      <c r="U19" s="58">
        <v>0.44927400000000001</v>
      </c>
      <c r="V19" s="58">
        <v>0.35991499999999998</v>
      </c>
      <c r="W19" s="58">
        <v>0.20416200000000001</v>
      </c>
      <c r="X19" s="58">
        <v>0.26350200000000001</v>
      </c>
      <c r="Y19" s="58">
        <v>0.236765</v>
      </c>
      <c r="Z19" s="58">
        <v>0.223799</v>
      </c>
      <c r="AA19" s="58">
        <v>0.38608900000000002</v>
      </c>
      <c r="AB19" s="58">
        <v>0.443859</v>
      </c>
      <c r="AC19" s="57">
        <v>1.2237236175405157</v>
      </c>
    </row>
    <row r="20" spans="1:29">
      <c r="B20" s="36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57"/>
    </row>
    <row r="21" spans="1:29">
      <c r="B21" s="37" t="s">
        <v>93</v>
      </c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57"/>
    </row>
    <row r="22" spans="1:29">
      <c r="B22" s="38" t="s">
        <v>94</v>
      </c>
      <c r="C22" s="62">
        <v>111.152</v>
      </c>
      <c r="D22" s="62">
        <v>114.81100000000001</v>
      </c>
      <c r="E22" s="62">
        <v>116.82899999999999</v>
      </c>
      <c r="F22" s="62">
        <v>120.316</v>
      </c>
      <c r="G22" s="62">
        <v>122.527</v>
      </c>
      <c r="H22" s="62">
        <v>125.73399999999999</v>
      </c>
      <c r="I22" s="62">
        <v>129.154</v>
      </c>
      <c r="J22" s="62">
        <v>131.54</v>
      </c>
      <c r="K22" s="62">
        <v>135.41399999999999</v>
      </c>
      <c r="L22" s="62">
        <v>138.19399999999999</v>
      </c>
      <c r="M22" s="62">
        <v>141.38900000000001</v>
      </c>
      <c r="N22" s="62">
        <v>145.20400000000001</v>
      </c>
      <c r="O22" s="62">
        <v>149.74799999999999</v>
      </c>
      <c r="P22" s="62">
        <v>154.733</v>
      </c>
      <c r="Q22" s="62">
        <v>159.63</v>
      </c>
      <c r="R22" s="62">
        <v>164.77500000000001</v>
      </c>
      <c r="S22" s="62">
        <v>170.54400000000001</v>
      </c>
      <c r="T22" s="62">
        <v>176.744</v>
      </c>
      <c r="U22" s="62">
        <v>182.376</v>
      </c>
      <c r="V22" s="62">
        <v>186.369</v>
      </c>
      <c r="W22" s="62">
        <v>190.73</v>
      </c>
      <c r="X22" s="62">
        <v>194.66399999999999</v>
      </c>
      <c r="Y22" s="62">
        <v>198.59100000000001</v>
      </c>
      <c r="Z22" s="62">
        <v>209.18199999999999</v>
      </c>
      <c r="AA22" s="62">
        <v>215.696</v>
      </c>
      <c r="AB22" s="62">
        <v>220.43700000000001</v>
      </c>
      <c r="AC22" s="57">
        <v>0.67731620136519322</v>
      </c>
    </row>
    <row r="23" spans="1:29">
      <c r="A23" s="30"/>
      <c r="B23" s="38" t="s">
        <v>95</v>
      </c>
      <c r="C23" s="62">
        <v>907.38599999999997</v>
      </c>
      <c r="D23" s="62">
        <v>941.55100000000004</v>
      </c>
      <c r="E23" s="62">
        <v>946.47699999999998</v>
      </c>
      <c r="F23" s="62">
        <v>967.06</v>
      </c>
      <c r="G23" s="62">
        <v>972.44899999999996</v>
      </c>
      <c r="H23" s="62">
        <v>994.60900000000004</v>
      </c>
      <c r="I23" s="62">
        <v>1014.182</v>
      </c>
      <c r="J23" s="62">
        <v>1027.06</v>
      </c>
      <c r="K23" s="62">
        <v>1053.21</v>
      </c>
      <c r="L23" s="62">
        <v>1077.07</v>
      </c>
      <c r="M23" s="62">
        <v>1103.53</v>
      </c>
      <c r="N23" s="62">
        <v>1130.48</v>
      </c>
      <c r="O23" s="62">
        <v>1153.56</v>
      </c>
      <c r="P23" s="62">
        <v>1175.68</v>
      </c>
      <c r="Q23" s="62">
        <v>1198.68</v>
      </c>
      <c r="R23" s="62">
        <v>1231.3499999999999</v>
      </c>
      <c r="S23" s="62">
        <v>1280.8399999999999</v>
      </c>
      <c r="T23" s="62">
        <v>1317.33</v>
      </c>
      <c r="U23" s="62">
        <v>1346.58</v>
      </c>
      <c r="V23" s="62">
        <v>1381.95</v>
      </c>
      <c r="W23" s="62">
        <v>1417.93</v>
      </c>
      <c r="X23" s="62">
        <v>1450.0509999999999</v>
      </c>
      <c r="Y23" s="62">
        <v>1459</v>
      </c>
      <c r="Z23" s="62">
        <v>1474</v>
      </c>
      <c r="AA23" s="62">
        <v>1513</v>
      </c>
      <c r="AB23" s="62">
        <v>1533.8910000000001</v>
      </c>
      <c r="AC23" s="57">
        <v>0.42862305534462264</v>
      </c>
    </row>
    <row r="24" spans="1:29">
      <c r="A24" s="30"/>
      <c r="B24" s="39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57"/>
    </row>
    <row r="25" spans="1:29">
      <c r="B25" s="40" t="s">
        <v>96</v>
      </c>
      <c r="C25" s="63">
        <v>1.4046209999999999</v>
      </c>
      <c r="D25" s="63">
        <v>1.3653310000000001</v>
      </c>
      <c r="E25" s="63">
        <v>1.3191040000000001</v>
      </c>
      <c r="F25" s="63">
        <v>1.3112820000000001</v>
      </c>
      <c r="G25" s="63">
        <v>1.411489</v>
      </c>
      <c r="H25" s="63">
        <v>1.3995949999999999</v>
      </c>
      <c r="I25" s="63">
        <v>1.505072</v>
      </c>
      <c r="J25" s="63">
        <v>1.3692820000000001</v>
      </c>
      <c r="K25" s="63">
        <v>1.319299</v>
      </c>
      <c r="L25" s="63">
        <v>1.275455</v>
      </c>
      <c r="M25" s="63">
        <v>1.3698859999999999</v>
      </c>
      <c r="N25" s="63">
        <v>1.2067760000000001</v>
      </c>
      <c r="O25" s="63">
        <v>1.288521</v>
      </c>
      <c r="P25" s="63">
        <v>1.258229</v>
      </c>
      <c r="Q25" s="63">
        <v>1.213856</v>
      </c>
      <c r="R25" s="63">
        <v>1.0976140000000001</v>
      </c>
      <c r="S25" s="63">
        <v>1.0726469999999999</v>
      </c>
      <c r="T25" s="63">
        <v>1.2171160000000001</v>
      </c>
      <c r="U25" s="63">
        <v>1.173991</v>
      </c>
      <c r="V25" s="63">
        <v>1.1399699999999999</v>
      </c>
      <c r="W25" s="63">
        <v>1.0832599999999999</v>
      </c>
      <c r="X25" s="63">
        <v>1.1402779999999999</v>
      </c>
      <c r="Y25" s="63">
        <v>1.091135</v>
      </c>
      <c r="Z25" s="63">
        <v>1.0494570000000001</v>
      </c>
      <c r="AA25" s="63">
        <v>1.055499</v>
      </c>
      <c r="AB25" s="63">
        <v>0.93329399999999996</v>
      </c>
      <c r="AC25" s="56">
        <v>-0.35382246166344566</v>
      </c>
    </row>
    <row r="26" spans="1:29">
      <c r="B26" s="40" t="s">
        <v>97</v>
      </c>
      <c r="C26" s="55">
        <v>172.061252</v>
      </c>
      <c r="D26" s="55">
        <v>166.48597100000001</v>
      </c>
      <c r="E26" s="55">
        <v>162.82389499999999</v>
      </c>
      <c r="F26" s="55">
        <v>163.14190500000001</v>
      </c>
      <c r="G26" s="55">
        <v>177.84471500000001</v>
      </c>
      <c r="H26" s="55">
        <v>176.930757</v>
      </c>
      <c r="I26" s="55">
        <v>191.66781499999999</v>
      </c>
      <c r="J26" s="55">
        <v>175.36950100000001</v>
      </c>
      <c r="K26" s="55">
        <v>169.62619000000001</v>
      </c>
      <c r="L26" s="55">
        <v>163.64767399999999</v>
      </c>
      <c r="M26" s="55">
        <v>175.51584500000001</v>
      </c>
      <c r="N26" s="55">
        <v>155.00406899999999</v>
      </c>
      <c r="O26" s="55">
        <v>167.267416</v>
      </c>
      <c r="P26" s="55">
        <v>165.597782</v>
      </c>
      <c r="Q26" s="55">
        <v>161.65115</v>
      </c>
      <c r="R26" s="55">
        <v>146.87862899999999</v>
      </c>
      <c r="S26" s="55">
        <v>142.82346000000001</v>
      </c>
      <c r="T26" s="55">
        <v>163.29848999999999</v>
      </c>
      <c r="U26" s="55">
        <v>159.00132199999999</v>
      </c>
      <c r="V26" s="55">
        <v>153.73566299999999</v>
      </c>
      <c r="W26" s="55">
        <v>145.712412</v>
      </c>
      <c r="X26" s="55">
        <v>153.07806400000001</v>
      </c>
      <c r="Y26" s="55">
        <v>148.51953399999999</v>
      </c>
      <c r="Z26" s="55">
        <v>148.933514</v>
      </c>
      <c r="AA26" s="55">
        <v>150.473893</v>
      </c>
      <c r="AB26" s="55">
        <v>134.12487200000001</v>
      </c>
      <c r="AC26" s="56">
        <v>-0.2413364400033301</v>
      </c>
    </row>
    <row r="27" spans="1:29">
      <c r="B27" s="30"/>
      <c r="AC27" s="57"/>
    </row>
    <row r="28" spans="1:29">
      <c r="B28" s="41" t="s">
        <v>98</v>
      </c>
      <c r="C28" s="63">
        <v>0.93419399999999997</v>
      </c>
      <c r="D28" s="63">
        <v>0.909331</v>
      </c>
      <c r="E28" s="63">
        <v>0.89813399999999999</v>
      </c>
      <c r="F28" s="63">
        <v>0.933952</v>
      </c>
      <c r="G28" s="63">
        <v>0.95639399999999997</v>
      </c>
      <c r="H28" s="63">
        <v>1.0385500000000001</v>
      </c>
      <c r="I28" s="63">
        <v>1.1187279999999999</v>
      </c>
      <c r="J28" s="63">
        <v>0.92840100000000003</v>
      </c>
      <c r="K28" s="63">
        <v>0.908277</v>
      </c>
      <c r="L28" s="63">
        <v>0.882799</v>
      </c>
      <c r="M28" s="63">
        <v>0.97595200000000004</v>
      </c>
      <c r="N28" s="63">
        <v>0.87578100000000003</v>
      </c>
      <c r="O28" s="63">
        <v>0.97417200000000004</v>
      </c>
      <c r="P28" s="63">
        <v>0.94436200000000003</v>
      </c>
      <c r="Q28" s="63">
        <v>0.91313299999999997</v>
      </c>
      <c r="R28" s="63">
        <v>0.83270200000000005</v>
      </c>
      <c r="S28" s="63">
        <v>0.87520200000000004</v>
      </c>
      <c r="T28" s="63">
        <v>0.91495800000000005</v>
      </c>
      <c r="U28" s="63">
        <v>0.91362100000000002</v>
      </c>
      <c r="V28" s="63">
        <v>0.97316899999999995</v>
      </c>
      <c r="W28" s="63">
        <v>0.91672900000000002</v>
      </c>
      <c r="X28" s="63">
        <v>0.93676999999999999</v>
      </c>
      <c r="Y28" s="63">
        <v>0.91691599999999995</v>
      </c>
      <c r="Z28" s="63">
        <v>0.96837700000000004</v>
      </c>
      <c r="AA28" s="63">
        <v>1.0058499999999999</v>
      </c>
      <c r="AB28" s="63">
        <v>0.89430799999999999</v>
      </c>
      <c r="AC28" s="56" t="s">
        <v>99</v>
      </c>
    </row>
    <row r="29" spans="1:29">
      <c r="B29" s="41" t="s">
        <v>100</v>
      </c>
      <c r="C29" s="63">
        <v>1.2604949999999999</v>
      </c>
      <c r="D29" s="63">
        <v>0.95147300000000001</v>
      </c>
      <c r="E29" s="63">
        <v>0.89690800000000004</v>
      </c>
      <c r="F29" s="63">
        <v>0.32300600000000002</v>
      </c>
      <c r="G29" s="63">
        <v>1.32101</v>
      </c>
      <c r="H29" s="63">
        <v>0.189361</v>
      </c>
      <c r="I29" s="63">
        <v>0.80337999999999998</v>
      </c>
      <c r="J29" s="63">
        <v>0.86625700000000005</v>
      </c>
      <c r="K29" s="63">
        <v>1.2461930000000001</v>
      </c>
      <c r="L29" s="63">
        <v>0.75353899999999996</v>
      </c>
      <c r="M29" s="63">
        <v>0.85157700000000003</v>
      </c>
      <c r="N29" s="63">
        <v>1.1911119999999999</v>
      </c>
      <c r="O29" s="63">
        <v>2.2061999999999999</v>
      </c>
      <c r="P29" s="63">
        <v>1.842279</v>
      </c>
      <c r="Q29" s="63">
        <v>1.061938</v>
      </c>
      <c r="R29" s="63">
        <v>0.57295799999999997</v>
      </c>
      <c r="S29" s="63">
        <v>1.949802</v>
      </c>
      <c r="T29" s="63">
        <v>1.929408</v>
      </c>
      <c r="U29" s="63">
        <v>1.9649049999999999</v>
      </c>
      <c r="V29" s="63">
        <v>1.5571489999999999</v>
      </c>
      <c r="W29" s="63">
        <v>0.804871</v>
      </c>
      <c r="X29" s="63">
        <v>0.83498000000000006</v>
      </c>
      <c r="Y29" s="63">
        <v>0.77459100000000003</v>
      </c>
      <c r="Z29" s="63">
        <v>0.65914700000000004</v>
      </c>
      <c r="AA29" s="63">
        <v>1.0544290000000001</v>
      </c>
      <c r="AB29" s="63">
        <v>1.3148120000000001</v>
      </c>
      <c r="AC29" s="56" t="s">
        <v>99</v>
      </c>
    </row>
    <row r="30" spans="1:29">
      <c r="B30" s="41"/>
      <c r="AC30" s="42"/>
    </row>
    <row r="31" spans="1:29">
      <c r="A31" s="43" t="s">
        <v>101</v>
      </c>
      <c r="T31" s="42"/>
      <c r="U31" s="42"/>
      <c r="V31" s="42"/>
      <c r="W31" s="42"/>
      <c r="X31" s="42"/>
      <c r="Y31" s="42"/>
      <c r="Z31" s="42"/>
      <c r="AC31" s="24"/>
    </row>
    <row r="32" spans="1:29">
      <c r="A32" s="44" t="s">
        <v>102</v>
      </c>
      <c r="T32" s="42"/>
      <c r="U32" s="42"/>
      <c r="V32" s="42"/>
      <c r="W32" s="42"/>
      <c r="X32" s="42"/>
      <c r="Y32" s="42"/>
      <c r="Z32" s="42"/>
      <c r="AC32" s="24"/>
    </row>
    <row r="33" spans="1:29">
      <c r="A33" s="43"/>
      <c r="T33" s="42"/>
      <c r="U33" s="42"/>
      <c r="V33" s="42"/>
      <c r="W33" s="42"/>
      <c r="X33" s="42"/>
      <c r="Y33" s="42"/>
      <c r="Z33" s="42"/>
      <c r="AC33" s="24"/>
    </row>
    <row r="34" spans="1:29">
      <c r="A34" s="45" t="s">
        <v>103</v>
      </c>
      <c r="T34" s="26"/>
      <c r="U34" s="26"/>
      <c r="V34" s="26"/>
      <c r="W34" s="26"/>
      <c r="X34" s="26"/>
      <c r="Y34" s="26"/>
      <c r="Z34" s="26"/>
      <c r="AC34" s="24"/>
    </row>
    <row r="35" spans="1:29">
      <c r="A35" s="44" t="s">
        <v>104</v>
      </c>
      <c r="AC35" s="24"/>
    </row>
    <row r="36" spans="1:29">
      <c r="A36" s="44" t="s">
        <v>105</v>
      </c>
      <c r="T36" s="26"/>
      <c r="U36" s="26"/>
      <c r="V36" s="26"/>
      <c r="W36" s="26"/>
      <c r="X36" s="26"/>
      <c r="Y36" s="26"/>
      <c r="Z36" s="26"/>
      <c r="AC36" s="24"/>
    </row>
    <row r="37" spans="1:29">
      <c r="A37" s="24" t="s">
        <v>106</v>
      </c>
      <c r="T37" s="26"/>
      <c r="U37" s="26"/>
      <c r="V37" s="26"/>
      <c r="W37" s="26"/>
      <c r="X37" s="26"/>
      <c r="Y37" s="26"/>
      <c r="Z37" s="26"/>
      <c r="AC37" s="24"/>
    </row>
    <row r="38" spans="1:29">
      <c r="A38" s="24" t="s">
        <v>107</v>
      </c>
      <c r="T38" s="26"/>
      <c r="U38" s="26"/>
      <c r="V38" s="26"/>
      <c r="W38" s="26"/>
      <c r="X38" s="26"/>
      <c r="Y38" s="26"/>
      <c r="Z38" s="26"/>
      <c r="AC38" s="24"/>
    </row>
    <row r="39" spans="1:29">
      <c r="A39" s="24" t="s">
        <v>108</v>
      </c>
      <c r="T39" s="26"/>
      <c r="U39" s="26"/>
      <c r="V39" s="26"/>
      <c r="W39" s="26"/>
      <c r="X39" s="26"/>
      <c r="Y39" s="26"/>
      <c r="Z39" s="26"/>
      <c r="AC39" s="24"/>
    </row>
  </sheetData>
  <pageMargins left="0.7" right="0.7" top="0.75" bottom="0.75" header="0.3" footer="0.3"/>
  <pageSetup paperSize="5" scale="47" fitToHeight="100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AK7"/>
  <sheetViews>
    <sheetView workbookViewId="0">
      <selection activeCell="B3" sqref="B3"/>
    </sheetView>
  </sheetViews>
  <sheetFormatPr baseColWidth="10" defaultColWidth="8.6640625" defaultRowHeight="14" x14ac:dyDescent="0"/>
  <cols>
    <col min="1" max="1" width="24.6640625" customWidth="1"/>
  </cols>
  <sheetData>
    <row r="1" spans="1:37"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</row>
    <row r="2" spans="1:37">
      <c r="A2" t="s">
        <v>3</v>
      </c>
      <c r="B2" s="6">
        <f>'Alberta residential'!D20*Urbanrural!$E$10</f>
        <v>723380887.83887315</v>
      </c>
      <c r="C2" s="6">
        <f>'Alberta residential'!E20*Urbanrural!$E$10</f>
        <v>587670070.27950454</v>
      </c>
      <c r="D2" s="6">
        <f>'Alberta residential'!F20*Urbanrural!$E$10</f>
        <v>594946414.22854519</v>
      </c>
      <c r="E2" s="6">
        <f>'Alberta residential'!G20*Urbanrural!$E$10</f>
        <v>602121092.69326794</v>
      </c>
      <c r="F2" s="6">
        <f>'Alberta residential'!H20*Urbanrural!$E$10</f>
        <v>609179582.03305578</v>
      </c>
      <c r="G2" s="6">
        <f>'Alberta residential'!I20*Urbanrural!$E$10</f>
        <v>616194500.45099318</v>
      </c>
      <c r="H2" s="6">
        <f>'Alberta residential'!J20*Urbanrural!$E$10</f>
        <v>623151324.30646324</v>
      </c>
      <c r="I2" s="6">
        <f>'Alberta residential'!K20*Urbanrural!$E$10</f>
        <v>630064577.24008274</v>
      </c>
      <c r="J2" s="6">
        <f>'Alberta residential'!L20*Urbanrural!$E$10</f>
        <v>636905211.97061801</v>
      </c>
      <c r="K2" s="6">
        <f>'Alberta residential'!M20*Urbanrural!$E$10</f>
        <v>643687752.13868582</v>
      </c>
      <c r="L2" s="6">
        <f>'Alberta residential'!N20*Urbanrural!$E$10</f>
        <v>650397674.1036694</v>
      </c>
      <c r="M2" s="6">
        <f>'Alberta residential'!O20*Urbanrural!$E$10</f>
        <v>657049501.50618565</v>
      </c>
      <c r="N2" s="6">
        <f>'Alberta residential'!P20*Urbanrural!$E$10</f>
        <v>663628710.70561755</v>
      </c>
      <c r="O2" s="6">
        <f>'Alberta residential'!Q20*Urbanrural!$E$10</f>
        <v>670149825.34258223</v>
      </c>
      <c r="P2" s="6">
        <f>'Alberta residential'!R20*Urbanrural!$E$10</f>
        <v>676627369.05769622</v>
      </c>
      <c r="Q2" s="6">
        <f>'Alberta residential'!S20*Urbanrural!$E$10</f>
        <v>683046818.21034276</v>
      </c>
      <c r="R2" s="6">
        <f>'Alberta residential'!T20*Urbanrural!$E$10</f>
        <v>689422696.44113886</v>
      </c>
      <c r="S2" s="6">
        <f>'Alberta residential'!U20*Urbanrural!$E$10</f>
        <v>695769527.39070141</v>
      </c>
      <c r="T2" s="6">
        <f>'Alberta residential'!V20*Urbanrural!$E$10</f>
        <v>702072787.41841316</v>
      </c>
      <c r="U2" s="6">
        <f>'Alberta residential'!W20*Urbanrural!$E$10</f>
        <v>708361523.80550814</v>
      </c>
      <c r="V2" s="6">
        <f>'Alberta residential'!X20*Urbanrural!$E$10</f>
        <v>714635736.55198634</v>
      </c>
      <c r="W2" s="6">
        <f>'Alberta residential'!Y20*Urbanrural!$E$10</f>
        <v>722149323.48925412</v>
      </c>
      <c r="X2" s="6">
        <f>'Alberta residential'!Z20*Urbanrural!$E$10</f>
        <v>728972426.23630691</v>
      </c>
      <c r="Y2" s="6">
        <f>'Alberta residential'!AA20*Urbanrural!$E$10</f>
        <v>735859995.88734007</v>
      </c>
      <c r="Z2" s="6">
        <f>'Alberta residential'!AB20*Urbanrural!$E$10</f>
        <v>742812641.54672229</v>
      </c>
      <c r="AA2" s="6">
        <f>'Alberta residential'!AC20*Urbanrural!$E$10</f>
        <v>749830978.0738467</v>
      </c>
      <c r="AB2" s="6">
        <f>'Alberta residential'!AD20*Urbanrural!$E$10</f>
        <v>756915626.13749182</v>
      </c>
      <c r="AC2" s="6">
        <f>'Alberta residential'!AE20*Urbanrural!$E$10</f>
        <v>764067212.27071762</v>
      </c>
      <c r="AD2" s="6">
        <f>'Alberta residential'!AF20*Urbanrural!$E$10</f>
        <v>771286368.9262799</v>
      </c>
      <c r="AE2" s="6">
        <f>'Alberta residential'!AG20*Urbanrural!$E$10</f>
        <v>778573734.53254509</v>
      </c>
      <c r="AF2" s="6">
        <f>'Alberta residential'!AH20*Urbanrural!$E$10</f>
        <v>785929953.54996979</v>
      </c>
      <c r="AG2" s="6">
        <f>'Alberta residential'!AI20*Urbanrural!$E$10</f>
        <v>793355676.52807581</v>
      </c>
      <c r="AH2" s="6">
        <f>'Alberta residential'!AJ20*Urbanrural!$E$10</f>
        <v>800851560.1629889</v>
      </c>
      <c r="AI2" s="6">
        <f>'Alberta residential'!AK20*Urbanrural!$E$10</f>
        <v>808418267.35552275</v>
      </c>
      <c r="AJ2" s="6">
        <f>'Alberta residential'!AL20*Urbanrural!$E$10</f>
        <v>816056467.26978624</v>
      </c>
      <c r="AK2" s="6">
        <f>'Alberta residential'!AM20*Urbanrural!$E$10</f>
        <v>823766835.39236963</v>
      </c>
    </row>
    <row r="3" spans="1:37">
      <c r="A3" t="s">
        <v>4</v>
      </c>
      <c r="B3" s="6">
        <f>'Alberta residential'!D21*Urbanrural!$E$10</f>
        <v>2407766.0995880556</v>
      </c>
      <c r="C3" s="6">
        <f>'Alberta residential'!E21*Urbanrural!$E$10</f>
        <v>1956053.9914025126</v>
      </c>
      <c r="D3" s="6">
        <f>'Alberta residential'!F21*Urbanrural!$E$10</f>
        <v>1980273.2299585433</v>
      </c>
      <c r="E3" s="6">
        <f>'Alberta residential'!G21*Urbanrural!$E$10</f>
        <v>2004154.0759598988</v>
      </c>
      <c r="F3" s="6">
        <f>'Alberta residential'!H21*Urbanrural!$E$10</f>
        <v>2027648.1876130537</v>
      </c>
      <c r="G3" s="6">
        <f>'Alberta residential'!I21*Urbanrural!$E$10</f>
        <v>2050997.273885634</v>
      </c>
      <c r="H3" s="6">
        <f>'Alberta residential'!J21*Urbanrural!$E$10</f>
        <v>2074152.9929841144</v>
      </c>
      <c r="I3" s="6">
        <f>'Alberta residential'!K21*Urbanrural!$E$10</f>
        <v>2097163.6867020195</v>
      </c>
      <c r="J3" s="6">
        <f>'Alberta residential'!L21*Urbanrural!$E$10</f>
        <v>2119932.6714522997</v>
      </c>
      <c r="K3" s="6">
        <f>'Alberta residential'!M21*Urbanrural!$E$10</f>
        <v>2142508.2890284797</v>
      </c>
      <c r="L3" s="6">
        <f>'Alberta residential'!N21*Urbanrural!$E$10</f>
        <v>2164842.197637035</v>
      </c>
      <c r="M3" s="6">
        <f>'Alberta residential'!O21*Urbanrural!$E$10</f>
        <v>2186982.7390714898</v>
      </c>
      <c r="N3" s="6">
        <f>'Alberta residential'!P21*Urbanrural!$E$10</f>
        <v>2208881.5715383198</v>
      </c>
      <c r="O3" s="6">
        <f>'Alberta residential'!Q21*Urbanrural!$E$10</f>
        <v>2230587.0368310497</v>
      </c>
      <c r="P3" s="6">
        <f>'Alberta residential'!R21*Urbanrural!$E$10</f>
        <v>2252147.4767432045</v>
      </c>
      <c r="Q3" s="6">
        <f>'Alberta residential'!S21*Urbanrural!$E$10</f>
        <v>2273514.5494812592</v>
      </c>
      <c r="R3" s="6">
        <f>'Alberta residential'!T21*Urbanrural!$E$10</f>
        <v>2294736.5968387388</v>
      </c>
      <c r="S3" s="6">
        <f>'Alberta residential'!U21*Urbanrural!$E$10</f>
        <v>2315861.9606091687</v>
      </c>
      <c r="T3" s="6">
        <f>'Alberta residential'!V21*Urbanrural!$E$10</f>
        <v>2336842.2989990227</v>
      </c>
      <c r="U3" s="6">
        <f>'Alberta residential'!W21*Urbanrural!$E$10</f>
        <v>2357774.2955953525</v>
      </c>
      <c r="V3" s="6">
        <f>'Alberta residential'!X21*Urbanrural!$E$10</f>
        <v>2378657.9503981574</v>
      </c>
      <c r="W3" s="6">
        <f>'Alberta residential'!Y21*Urbanrural!$E$10</f>
        <v>2403666.8498838879</v>
      </c>
      <c r="X3" s="6">
        <f>'Alberta residential'!Z21*Urbanrural!$E$10</f>
        <v>2426377.4796012985</v>
      </c>
      <c r="Y3" s="6">
        <f>'Alberta residential'!AA21*Urbanrural!$E$10</f>
        <v>2449302.6867682352</v>
      </c>
      <c r="Z3" s="6">
        <f>'Alberta residential'!AB21*Urbanrural!$E$10</f>
        <v>2472444.4987825407</v>
      </c>
      <c r="AA3" s="6">
        <f>'Alberta residential'!AC21*Urbanrural!$E$10</f>
        <v>2495804.9621975971</v>
      </c>
      <c r="AB3" s="6">
        <f>'Alberta residential'!AD21*Urbanrural!$E$10</f>
        <v>2519386.1429032669</v>
      </c>
      <c r="AC3" s="6">
        <f>'Alberta residential'!AE21*Urbanrural!$E$10</f>
        <v>2543190.126308619</v>
      </c>
      <c r="AD3" s="6">
        <f>'Alberta residential'!AF21*Urbanrural!$E$10</f>
        <v>2567219.0175263667</v>
      </c>
      <c r="AE3" s="6">
        <f>'Alberta residential'!AG21*Urbanrural!$E$10</f>
        <v>2591474.9415589874</v>
      </c>
      <c r="AF3" s="6">
        <f>'Alberta residential'!AH21*Urbanrural!$E$10</f>
        <v>2615960.0434867088</v>
      </c>
      <c r="AG3" s="6">
        <f>'Alberta residential'!AI21*Urbanrural!$E$10</f>
        <v>2640676.4886571513</v>
      </c>
      <c r="AH3" s="6">
        <f>'Alberta residential'!AJ21*Urbanrural!$E$10</f>
        <v>2665626.4628768475</v>
      </c>
      <c r="AI3" s="6">
        <f>'Alberta residential'!AK21*Urbanrural!$E$10</f>
        <v>2690812.1726045697</v>
      </c>
      <c r="AJ3" s="6">
        <f>'Alberta residential'!AL21*Urbanrural!$E$10</f>
        <v>2716235.8451464088</v>
      </c>
      <c r="AK3" s="6">
        <f>'Alberta residential'!AM21*Urbanrural!$E$10</f>
        <v>2741899.7288527694</v>
      </c>
    </row>
    <row r="4" spans="1:37">
      <c r="A4" t="s">
        <v>5</v>
      </c>
      <c r="B4" s="6">
        <f>'Alberta residential'!D22*Urbanrural!$E$10</f>
        <v>3579457679.6510458</v>
      </c>
      <c r="C4" s="6">
        <f>'Alberta residential'!E22*Urbanrural!$E$10</f>
        <v>2907928840.1542454</v>
      </c>
      <c r="D4" s="6">
        <f>'Alberta residential'!F22*Urbanrural!$E$10</f>
        <v>2943933890.4203472</v>
      </c>
      <c r="E4" s="6">
        <f>'Alberta residential'!G22*Urbanrural!$E$10</f>
        <v>2979435876.1118727</v>
      </c>
      <c r="F4" s="6">
        <f>'Alberta residential'!H22*Urbanrural!$E$10</f>
        <v>3014362930.8610253</v>
      </c>
      <c r="G4" s="6">
        <f>'Alberta residential'!I22*Urbanrural!$E$10</f>
        <v>3049074386.5067878</v>
      </c>
      <c r="H4" s="6">
        <f>'Alberta residential'!J22*Urbanrural!$E$10</f>
        <v>3083498376.6813645</v>
      </c>
      <c r="I4" s="6">
        <f>'Alberta residential'!K22*Urbanrural!$E$10</f>
        <v>3117706767.7525511</v>
      </c>
      <c r="J4" s="6">
        <f>'Alberta residential'!L22*Urbanrural!$E$10</f>
        <v>3151555826.984755</v>
      </c>
      <c r="K4" s="6">
        <f>'Alberta residential'!M22*Urbanrural!$E$10</f>
        <v>3185117420.7457719</v>
      </c>
      <c r="L4" s="6">
        <f>'Alberta residential'!N22*Urbanrural!$E$10</f>
        <v>3218319682.6678057</v>
      </c>
      <c r="M4" s="6">
        <f>'Alberta residential'!O22*Urbanrural!$E$10</f>
        <v>3251234479.1186533</v>
      </c>
      <c r="N4" s="6">
        <f>'Alberta residential'!P22*Urbanrural!$E$10</f>
        <v>3283789943.7305179</v>
      </c>
      <c r="O4" s="6">
        <f>'Alberta residential'!Q22*Urbanrural!$E$10</f>
        <v>3316057942.8711963</v>
      </c>
      <c r="P4" s="6">
        <f>'Alberta residential'!R22*Urbanrural!$E$10</f>
        <v>3348110342.908484</v>
      </c>
      <c r="Q4" s="6">
        <f>'Alberta residential'!S22*Urbanrural!$E$10</f>
        <v>3379875277.4745855</v>
      </c>
      <c r="R4" s="6">
        <f>'Alberta residential'!T22*Urbanrural!$E$10</f>
        <v>3411424612.9372978</v>
      </c>
      <c r="S4" s="6">
        <f>'Alberta residential'!U22*Urbanrural!$E$10</f>
        <v>3442830215.6644163</v>
      </c>
      <c r="T4" s="6">
        <f>'Alberta residential'!V22*Urbanrural!$E$10</f>
        <v>3474020219.2881451</v>
      </c>
      <c r="U4" s="6">
        <f>'Alberta residential'!W22*Urbanrural!$E$10</f>
        <v>3505138356.5440774</v>
      </c>
      <c r="V4" s="6">
        <f>'Alberta residential'!X22*Urbanrural!$E$10</f>
        <v>3536184627.4322128</v>
      </c>
      <c r="W4" s="6">
        <f>'Alberta residential'!Y22*Urbanrural!$E$10</f>
        <v>3573363611.4452929</v>
      </c>
      <c r="X4" s="6">
        <f>'Alberta residential'!Z22*Urbanrural!$E$10</f>
        <v>3607125918.3261824</v>
      </c>
      <c r="Y4" s="6">
        <f>'Alberta residential'!AA22*Urbanrural!$E$10</f>
        <v>3641207222.5132146</v>
      </c>
      <c r="Z4" s="6">
        <f>'Alberta residential'!AB22*Urbanrural!$E$10</f>
        <v>3675610537.9971471</v>
      </c>
      <c r="AA4" s="6">
        <f>'Alberta residential'!AC22*Urbanrural!$E$10</f>
        <v>3710338907.245945</v>
      </c>
      <c r="AB4" s="6">
        <f>'Alberta residential'!AD22*Urbanrural!$E$10</f>
        <v>3745395401.4737649</v>
      </c>
      <c r="AC4" s="6">
        <f>'Alberta residential'!AE22*Urbanrural!$E$10</f>
        <v>3780783120.9126053</v>
      </c>
      <c r="AD4" s="6">
        <f>'Alberta residential'!AF22*Urbanrural!$E$10</f>
        <v>3816505195.0864973</v>
      </c>
      <c r="AE4" s="6">
        <f>'Alberta residential'!AG22*Urbanrural!$E$10</f>
        <v>3852564783.0881934</v>
      </c>
      <c r="AF4" s="6">
        <f>'Alberta residential'!AH22*Urbanrural!$E$10</f>
        <v>3888965073.8586364</v>
      </c>
      <c r="AG4" s="6">
        <f>'Alberta residential'!AI22*Urbanrural!$E$10</f>
        <v>3925709286.4688864</v>
      </c>
      <c r="AH4" s="6">
        <f>'Alberta residential'!AJ22*Urbanrural!$E$10</f>
        <v>3962800670.4048362</v>
      </c>
      <c r="AI4" s="6">
        <f>'Alberta residential'!AK22*Urbanrural!$E$10</f>
        <v>4000242505.8546267</v>
      </c>
      <c r="AJ4" s="6">
        <f>'Alberta residential'!AL22*Urbanrural!$E$10</f>
        <v>4038038103.9986439</v>
      </c>
      <c r="AK4" s="6">
        <f>'Alberta residential'!AM22*Urbanrural!$E$10</f>
        <v>4076190807.3023906</v>
      </c>
    </row>
    <row r="5" spans="1:37">
      <c r="A5" t="s">
        <v>6</v>
      </c>
      <c r="B5" s="6">
        <f>'Alberta residential'!D23*Urbanrural!$E$10</f>
        <v>197942360.16503483</v>
      </c>
      <c r="C5" s="6">
        <f>'Alberta residential'!E23*Urbanrural!$E$10</f>
        <v>160807124.80115646</v>
      </c>
      <c r="D5" s="6">
        <f>'Alberta residential'!F23*Urbanrural!$E$10</f>
        <v>162798187.48868281</v>
      </c>
      <c r="E5" s="6">
        <f>'Alberta residential'!G23*Urbanrural!$E$10</f>
        <v>164761430.93706208</v>
      </c>
      <c r="F5" s="6">
        <f>'Alberta residential'!H23*Urbanrural!$E$10</f>
        <v>166692880.96927333</v>
      </c>
      <c r="G5" s="6">
        <f>'Alberta residential'!I23*Urbanrural!$E$10</f>
        <v>168612408.47042146</v>
      </c>
      <c r="H5" s="6">
        <f>'Alberta residential'!J23*Urbanrural!$E$10</f>
        <v>170516039.26348561</v>
      </c>
      <c r="I5" s="6">
        <f>'Alberta residential'!K23*Urbanrural!$E$10</f>
        <v>172407747.52548671</v>
      </c>
      <c r="J5" s="6">
        <f>'Alberta residential'!L23*Urbanrural!$E$10</f>
        <v>174279584.90238279</v>
      </c>
      <c r="K5" s="6">
        <f>'Alberta residential'!M23*Urbanrural!$E$10</f>
        <v>176135525.57119477</v>
      </c>
      <c r="L5" s="6">
        <f>'Alberta residential'!N23*Urbanrural!$E$10</f>
        <v>177971595.35490173</v>
      </c>
      <c r="M5" s="6">
        <f>'Alberta residential'!O23*Urbanrural!$E$10</f>
        <v>179791768.43052465</v>
      </c>
      <c r="N5" s="6">
        <f>'Alberta residential'!P23*Urbanrural!$E$10</f>
        <v>181592070.62104249</v>
      </c>
      <c r="O5" s="6">
        <f>'Alberta residential'!Q23*Urbanrural!$E$10</f>
        <v>183376476.10347632</v>
      </c>
      <c r="P5" s="6">
        <f>'Alberta residential'!R23*Urbanrural!$E$10</f>
        <v>185148959.05484706</v>
      </c>
      <c r="Q5" s="6">
        <f>'Alberta residential'!S23*Urbanrural!$E$10</f>
        <v>186905545.29813379</v>
      </c>
      <c r="R5" s="6">
        <f>'Alberta residential'!T23*Urbanrural!$E$10</f>
        <v>188650209.01035753</v>
      </c>
      <c r="S5" s="6">
        <f>'Alberta residential'!U23*Urbanrural!$E$10</f>
        <v>190386924.36853918</v>
      </c>
      <c r="T5" s="6">
        <f>'Alberta residential'!V23*Urbanrural!$E$10</f>
        <v>192111717.19565782</v>
      </c>
      <c r="U5" s="6">
        <f>'Alberta residential'!W23*Urbanrural!$E$10</f>
        <v>193832535.84575546</v>
      </c>
      <c r="V5" s="6">
        <f>'Alberta residential'!X23*Urbanrural!$E$10</f>
        <v>195549380.31883207</v>
      </c>
      <c r="W5" s="6">
        <f>'Alberta residential'!Y23*Urbanrural!$E$10</f>
        <v>197605361.00158304</v>
      </c>
      <c r="X5" s="6">
        <f>'Alberta residential'!Z23*Urbanrural!$E$10</f>
        <v>199472401.01342949</v>
      </c>
      <c r="Y5" s="6">
        <f>'Alberta residential'!AA23*Urbanrural!$E$10</f>
        <v>201357081.42930219</v>
      </c>
      <c r="Z5" s="6">
        <f>'Alberta residential'!AB23*Urbanrural!$E$10</f>
        <v>203259568.92150125</v>
      </c>
      <c r="AA5" s="6">
        <f>'Alberta residential'!AC23*Urbanrural!$E$10</f>
        <v>205180031.73710296</v>
      </c>
      <c r="AB5" s="6">
        <f>'Alberta residential'!AD23*Urbanrural!$E$10</f>
        <v>207118639.71283498</v>
      </c>
      <c r="AC5" s="6">
        <f>'Alberta residential'!AE23*Urbanrural!$E$10</f>
        <v>209075564.29009801</v>
      </c>
      <c r="AD5" s="6">
        <f>'Alberta residential'!AF23*Urbanrural!$E$10</f>
        <v>211050978.53012893</v>
      </c>
      <c r="AE5" s="6">
        <f>'Alberta residential'!AG23*Urbanrural!$E$10</f>
        <v>213045057.12930104</v>
      </c>
      <c r="AF5" s="6">
        <f>'Alberta residential'!AH23*Urbanrural!$E$10</f>
        <v>215057976.43457901</v>
      </c>
      <c r="AG5" s="6">
        <f>'Alberta residential'!AI23*Urbanrural!$E$10</f>
        <v>217089914.45910895</v>
      </c>
      <c r="AH5" s="6">
        <f>'Alberta residential'!AJ23*Urbanrural!$E$10</f>
        <v>219141050.89796335</v>
      </c>
      <c r="AI5" s="6">
        <f>'Alberta residential'!AK23*Urbanrural!$E$10</f>
        <v>221211567.14403468</v>
      </c>
      <c r="AJ5" s="6">
        <f>'Alberta residential'!AL23*Urbanrural!$E$10</f>
        <v>223301646.30407253</v>
      </c>
      <c r="AK5" s="6">
        <f>'Alberta residential'!AM23*Urbanrural!$E$10</f>
        <v>225411473.2148788</v>
      </c>
    </row>
    <row r="6" spans="1:37">
      <c r="A6" t="s">
        <v>7</v>
      </c>
      <c r="B6" s="6">
        <f>'Alberta residential'!D24*Urbanrural!$E$10</f>
        <v>247427950.20629352</v>
      </c>
      <c r="C6" s="6">
        <f>'Alberta residential'!E24*Urbanrural!$E$10</f>
        <v>201008906.00144553</v>
      </c>
      <c r="D6" s="6">
        <f>'Alberta residential'!F24*Urbanrural!$E$10</f>
        <v>203497734.36085349</v>
      </c>
      <c r="E6" s="6">
        <f>'Alberta residential'!G24*Urbanrural!$E$10</f>
        <v>205951788.67132762</v>
      </c>
      <c r="F6" s="6">
        <f>'Alberta residential'!H24*Urbanrural!$E$10</f>
        <v>208366101.21159163</v>
      </c>
      <c r="G6" s="6">
        <f>'Alberta residential'!I24*Urbanrural!$E$10</f>
        <v>210765510.58802682</v>
      </c>
      <c r="H6" s="6">
        <f>'Alberta residential'!J24*Urbanrural!$E$10</f>
        <v>213145049.079357</v>
      </c>
      <c r="I6" s="6">
        <f>'Alberta residential'!K24*Urbanrural!$E$10</f>
        <v>215509684.40685838</v>
      </c>
      <c r="J6" s="6">
        <f>'Alberta residential'!L24*Urbanrural!$E$10</f>
        <v>217849481.12797844</v>
      </c>
      <c r="K6" s="6">
        <f>'Alberta residential'!M24*Urbanrural!$E$10</f>
        <v>220169406.96399349</v>
      </c>
      <c r="L6" s="6">
        <f>'Alberta residential'!N24*Urbanrural!$E$10</f>
        <v>222464494.19362715</v>
      </c>
      <c r="M6" s="6">
        <f>'Alberta residential'!O24*Urbanrural!$E$10</f>
        <v>224739710.53815576</v>
      </c>
      <c r="N6" s="6">
        <f>'Alberta residential'!P24*Urbanrural!$E$10</f>
        <v>226990088.27630311</v>
      </c>
      <c r="O6" s="6">
        <f>'Alberta residential'!Q24*Urbanrural!$E$10</f>
        <v>229220595.12934536</v>
      </c>
      <c r="P6" s="6">
        <f>'Alberta residential'!R24*Urbanrural!$E$10</f>
        <v>231436198.81855881</v>
      </c>
      <c r="Q6" s="6">
        <f>'Alberta residential'!S24*Urbanrural!$E$10</f>
        <v>233631931.62266722</v>
      </c>
      <c r="R6" s="6">
        <f>'Alberta residential'!T24*Urbanrural!$E$10</f>
        <v>235812761.26294684</v>
      </c>
      <c r="S6" s="6">
        <f>'Alberta residential'!U24*Urbanrural!$E$10</f>
        <v>237983655.46067399</v>
      </c>
      <c r="T6" s="6">
        <f>'Alberta residential'!V24*Urbanrural!$E$10</f>
        <v>240139646.49457225</v>
      </c>
      <c r="U6" s="6">
        <f>'Alberta residential'!W24*Urbanrural!$E$10</f>
        <v>242290669.80719435</v>
      </c>
      <c r="V6" s="6">
        <f>'Alberta residential'!X24*Urbanrural!$E$10</f>
        <v>244436725.39854005</v>
      </c>
      <c r="W6" s="6">
        <f>'Alberta residential'!Y24*Urbanrural!$E$10</f>
        <v>247006701.25197878</v>
      </c>
      <c r="X6" s="6">
        <f>'Alberta residential'!Z24*Urbanrural!$E$10</f>
        <v>249340501.26678681</v>
      </c>
      <c r="Y6" s="6">
        <f>'Alberta residential'!AA24*Urbanrural!$E$10</f>
        <v>251696351.78662774</v>
      </c>
      <c r="Z6" s="6">
        <f>'Alberta residential'!AB24*Urbanrural!$E$10</f>
        <v>254074461.15187657</v>
      </c>
      <c r="AA6" s="6">
        <f>'Alberta residential'!AC24*Urbanrural!$E$10</f>
        <v>256475039.67137867</v>
      </c>
      <c r="AB6" s="6">
        <f>'Alberta residential'!AD24*Urbanrural!$E$10</f>
        <v>258898299.64104369</v>
      </c>
      <c r="AC6" s="6">
        <f>'Alberta residential'!AE24*Urbanrural!$E$10</f>
        <v>261344455.3626225</v>
      </c>
      <c r="AD6" s="6">
        <f>'Alberta residential'!AF24*Urbanrural!$E$10</f>
        <v>263813723.16266116</v>
      </c>
      <c r="AE6" s="6">
        <f>'Alberta residential'!AG24*Urbanrural!$E$10</f>
        <v>266306321.41162631</v>
      </c>
      <c r="AF6" s="6">
        <f>'Alberta residential'!AH24*Urbanrural!$E$10</f>
        <v>268822470.54322374</v>
      </c>
      <c r="AG6" s="6">
        <f>'Alberta residential'!AI24*Urbanrural!$E$10</f>
        <v>271362393.07388616</v>
      </c>
      <c r="AH6" s="6">
        <f>'Alberta residential'!AJ24*Urbanrural!$E$10</f>
        <v>273926313.62245417</v>
      </c>
      <c r="AI6" s="6">
        <f>'Alberta residential'!AK24*Urbanrural!$E$10</f>
        <v>276514458.93004334</v>
      </c>
      <c r="AJ6" s="6">
        <f>'Alberta residential'!AL24*Urbanrural!$E$10</f>
        <v>279127057.88009059</v>
      </c>
      <c r="AK6" s="6">
        <f>'Alberta residential'!AM24*Urbanrural!$E$10</f>
        <v>281764341.51859844</v>
      </c>
    </row>
    <row r="7" spans="1:37">
      <c r="A7" t="s">
        <v>8</v>
      </c>
      <c r="B7" s="6">
        <f>'Alberta residential'!D25*Urbanrural!$E$10</f>
        <v>0</v>
      </c>
      <c r="C7" s="6">
        <f>'Alberta residential'!E25*Urbanrural!$E$10</f>
        <v>0</v>
      </c>
      <c r="D7" s="6">
        <f>'Alberta residential'!F25*Urbanrural!$E$10</f>
        <v>0</v>
      </c>
      <c r="E7" s="6">
        <f>'Alberta residential'!G25*Urbanrural!$E$10</f>
        <v>0</v>
      </c>
      <c r="F7" s="6">
        <f>'Alberta residential'!H25*Urbanrural!$E$10</f>
        <v>0</v>
      </c>
      <c r="G7" s="6">
        <f>'Alberta residential'!I25*Urbanrural!$E$10</f>
        <v>0</v>
      </c>
      <c r="H7" s="6">
        <f>'Alberta residential'!J25*Urbanrural!$E$10</f>
        <v>0</v>
      </c>
      <c r="I7" s="6">
        <f>'Alberta residential'!K25*Urbanrural!$E$10</f>
        <v>0</v>
      </c>
      <c r="J7" s="6">
        <f>'Alberta residential'!L25*Urbanrural!$E$10</f>
        <v>0</v>
      </c>
      <c r="K7" s="6">
        <f>'Alberta residential'!M25*Urbanrural!$E$10</f>
        <v>0</v>
      </c>
      <c r="L7" s="6">
        <f>'Alberta residential'!N25*Urbanrural!$E$10</f>
        <v>0</v>
      </c>
      <c r="M7" s="6">
        <f>'Alberta residential'!O25*Urbanrural!$E$10</f>
        <v>0</v>
      </c>
      <c r="N7" s="6">
        <f>'Alberta residential'!P25*Urbanrural!$E$10</f>
        <v>0</v>
      </c>
      <c r="O7" s="6">
        <f>'Alberta residential'!Q25*Urbanrural!$E$10</f>
        <v>0</v>
      </c>
      <c r="P7" s="6">
        <f>'Alberta residential'!R25*Urbanrural!$E$10</f>
        <v>0</v>
      </c>
      <c r="Q7" s="6">
        <f>'Alberta residential'!S25*Urbanrural!$E$10</f>
        <v>0</v>
      </c>
      <c r="R7" s="6">
        <f>'Alberta residential'!T25*Urbanrural!$E$10</f>
        <v>0</v>
      </c>
      <c r="S7" s="6">
        <f>'Alberta residential'!U25*Urbanrural!$E$10</f>
        <v>0</v>
      </c>
      <c r="T7" s="6">
        <f>'Alberta residential'!V25*Urbanrural!$E$10</f>
        <v>0</v>
      </c>
      <c r="U7" s="6">
        <f>'Alberta residential'!W25*Urbanrural!$E$10</f>
        <v>0</v>
      </c>
      <c r="V7" s="6">
        <f>'Alberta residential'!X25*Urbanrural!$E$10</f>
        <v>0</v>
      </c>
      <c r="W7" s="6">
        <f>'Alberta residential'!Y25*Urbanrural!$E$10</f>
        <v>0</v>
      </c>
      <c r="X7" s="6">
        <f>'Alberta residential'!Z25*Urbanrural!$E$10</f>
        <v>0</v>
      </c>
      <c r="Y7" s="6">
        <f>'Alberta residential'!AA25*Urbanrural!$E$10</f>
        <v>0</v>
      </c>
      <c r="Z7" s="6">
        <f>'Alberta residential'!AB25*Urbanrural!$E$10</f>
        <v>0</v>
      </c>
      <c r="AA7" s="6">
        <f>'Alberta residential'!AC25*Urbanrural!$E$10</f>
        <v>0</v>
      </c>
      <c r="AB7" s="6">
        <f>'Alberta residential'!AD25*Urbanrural!$E$10</f>
        <v>0</v>
      </c>
      <c r="AC7" s="6">
        <f>'Alberta residential'!AE25*Urbanrural!$E$10</f>
        <v>0</v>
      </c>
      <c r="AD7" s="6">
        <f>'Alberta residential'!AF25*Urbanrural!$E$10</f>
        <v>0</v>
      </c>
      <c r="AE7" s="6">
        <f>'Alberta residential'!AG25*Urbanrural!$E$10</f>
        <v>0</v>
      </c>
      <c r="AF7" s="6">
        <f>'Alberta residential'!AH25*Urbanrural!$E$10</f>
        <v>0</v>
      </c>
      <c r="AG7" s="6">
        <f>'Alberta residential'!AI25*Urbanrural!$E$10</f>
        <v>0</v>
      </c>
      <c r="AH7" s="6">
        <f>'Alberta residential'!AJ25*Urbanrural!$E$10</f>
        <v>0</v>
      </c>
      <c r="AI7" s="6">
        <f>'Alberta residential'!AK25*Urbanrural!$E$10</f>
        <v>0</v>
      </c>
      <c r="AJ7" s="6">
        <f>'Alberta residential'!AL25*Urbanrural!$E$10</f>
        <v>0</v>
      </c>
      <c r="AK7" s="6">
        <f>'Alberta residential'!AM25*Urbanrural!$E$10</f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AK7"/>
  <sheetViews>
    <sheetView workbookViewId="0">
      <selection activeCell="F6" sqref="F6"/>
    </sheetView>
  </sheetViews>
  <sheetFormatPr baseColWidth="10" defaultColWidth="9.33203125" defaultRowHeight="14" x14ac:dyDescent="0"/>
  <cols>
    <col min="1" max="1" width="24.6640625" style="7" customWidth="1"/>
    <col min="2" max="16384" width="9.33203125" style="7"/>
  </cols>
  <sheetData>
    <row r="1" spans="1:37">
      <c r="B1" s="7">
        <v>2015</v>
      </c>
      <c r="C1" s="7">
        <v>2016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  <c r="J1" s="7">
        <v>2023</v>
      </c>
      <c r="K1" s="7">
        <v>2024</v>
      </c>
      <c r="L1" s="7">
        <v>2025</v>
      </c>
      <c r="M1" s="7">
        <v>2026</v>
      </c>
      <c r="N1" s="7">
        <v>2027</v>
      </c>
      <c r="O1" s="7">
        <v>2028</v>
      </c>
      <c r="P1" s="7">
        <v>2029</v>
      </c>
      <c r="Q1" s="7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</row>
    <row r="2" spans="1:37">
      <c r="A2" s="7" t="s">
        <v>3</v>
      </c>
      <c r="B2" s="6">
        <f>'Alberta residential'!D20*Urbanrural!$E$11</f>
        <v>143001435.20494035</v>
      </c>
      <c r="C2" s="6">
        <f>'Alberta residential'!E20*Urbanrural!$E$11</f>
        <v>116173463.92441043</v>
      </c>
      <c r="D2" s="6">
        <f>'Alberta residential'!F20*Urbanrural!$E$11</f>
        <v>117611886.81510389</v>
      </c>
      <c r="E2" s="6">
        <f>'Alberta residential'!G20*Urbanrural!$E$11</f>
        <v>119030211.9807777</v>
      </c>
      <c r="F2" s="6">
        <f>'Alberta residential'!H20*Urbanrural!$E$11</f>
        <v>120425568.31785756</v>
      </c>
      <c r="G2" s="6">
        <f>'Alberta residential'!I20*Urbanrural!$E$11</f>
        <v>121812311.34421474</v>
      </c>
      <c r="H2" s="6">
        <f>'Alberta residential'!J20*Urbanrural!$E$11</f>
        <v>123187569.95627497</v>
      </c>
      <c r="I2" s="6">
        <f>'Alberta residential'!K20*Urbanrural!$E$11</f>
        <v>124554215.25761247</v>
      </c>
      <c r="J2" s="6">
        <f>'Alberta residential'!L20*Urbanrural!$E$11</f>
        <v>125906505.04107879</v>
      </c>
      <c r="K2" s="6">
        <f>'Alberta residential'!M20*Urbanrural!$E$11</f>
        <v>127247310.41024815</v>
      </c>
      <c r="L2" s="6">
        <f>'Alberta residential'!N20*Urbanrural!$E$11</f>
        <v>128573760.26154631</v>
      </c>
      <c r="M2" s="6">
        <f>'Alberta residential'!O20*Urbanrural!$E$11</f>
        <v>129888725.69854751</v>
      </c>
      <c r="N2" s="6">
        <f>'Alberta residential'!P20*Urbanrural!$E$11</f>
        <v>131189335.61767754</v>
      </c>
      <c r="O2" s="6">
        <f>'Alberta residential'!Q20*Urbanrural!$E$11</f>
        <v>132478461.12251061</v>
      </c>
      <c r="P2" s="6">
        <f>'Alberta residential'!R20*Urbanrural!$E$11</f>
        <v>133758973.31662096</v>
      </c>
      <c r="Q2" s="6">
        <f>'Alberta residential'!S20*Urbanrural!$E$11</f>
        <v>135028001.09643432</v>
      </c>
      <c r="R2" s="6">
        <f>'Alberta residential'!T20*Urbanrural!$E$11</f>
        <v>136288415.56552503</v>
      </c>
      <c r="S2" s="6">
        <f>'Alberta residential'!U20*Urbanrural!$E$11</f>
        <v>137543087.82746723</v>
      </c>
      <c r="T2" s="6">
        <f>'Alberta residential'!V20*Urbanrural!$E$11</f>
        <v>138789146.7786867</v>
      </c>
      <c r="U2" s="6">
        <f>'Alberta residential'!W20*Urbanrural!$E$11</f>
        <v>140032334.62633196</v>
      </c>
      <c r="V2" s="6">
        <f>'Alberta residential'!X20*Urbanrural!$E$11</f>
        <v>141272651.37040296</v>
      </c>
      <c r="W2" s="6">
        <f>'Alberta residential'!Y20*Urbanrural!$E$11</f>
        <v>142757973.60330901</v>
      </c>
      <c r="X2" s="6">
        <f>'Alberta residential'!Z20*Urbanrural!$E$11</f>
        <v>144106797.57942247</v>
      </c>
      <c r="Y2" s="6">
        <f>'Alberta residential'!AA20*Urbanrural!$E$11</f>
        <v>145468365.68514648</v>
      </c>
      <c r="Z2" s="6">
        <f>'Alberta residential'!AB20*Urbanrural!$E$11</f>
        <v>146842798.33118084</v>
      </c>
      <c r="AA2" s="6">
        <f>'Alberta residential'!AC20*Urbanrural!$E$11</f>
        <v>148230217.06590638</v>
      </c>
      <c r="AB2" s="6">
        <f>'Alberta residential'!AD20*Urbanrural!$E$11</f>
        <v>149630744.58613139</v>
      </c>
      <c r="AC2" s="6">
        <f>'Alberta residential'!AE20*Urbanrural!$E$11</f>
        <v>151044504.74794376</v>
      </c>
      <c r="AD2" s="6">
        <f>'Alberta residential'!AF20*Urbanrural!$E$11</f>
        <v>152471622.57766536</v>
      </c>
      <c r="AE2" s="6">
        <f>'Alberta residential'!AG20*Urbanrural!$E$11</f>
        <v>153912224.28290582</v>
      </c>
      <c r="AF2" s="6">
        <f>'Alberta residential'!AH20*Urbanrural!$E$11</f>
        <v>155366437.26372752</v>
      </c>
      <c r="AG2" s="6">
        <f>'Alberta residential'!AI20*Urbanrural!$E$11</f>
        <v>156834390.12390867</v>
      </c>
      <c r="AH2" s="6">
        <f>'Alberta residential'!AJ20*Urbanrural!$E$11</f>
        <v>158316212.68231797</v>
      </c>
      <c r="AI2" s="6">
        <f>'Alberta residential'!AK20*Urbanrural!$E$11</f>
        <v>159812035.98439685</v>
      </c>
      <c r="AJ2" s="6">
        <f>'Alberta residential'!AL20*Urbanrural!$E$11</f>
        <v>161321992.3137452</v>
      </c>
      <c r="AK2" s="6">
        <f>'Alberta residential'!AM20*Urbanrural!$E$11</f>
        <v>162846215.20382166</v>
      </c>
    </row>
    <row r="3" spans="1:37">
      <c r="A3" s="7" t="s">
        <v>4</v>
      </c>
      <c r="B3" s="6">
        <f>'Alberta residential'!D21*Urbanrural!$E$11</f>
        <v>475978.85659869172</v>
      </c>
      <c r="C3" s="6">
        <f>'Alberta residential'!E21*Urbanrural!$E$11</f>
        <v>386682.22068263474</v>
      </c>
      <c r="D3" s="6">
        <f>'Alberta residential'!F21*Urbanrural!$E$11</f>
        <v>391469.99698597362</v>
      </c>
      <c r="E3" s="6">
        <f>'Alberta residential'!G21*Urbanrural!$E$11</f>
        <v>396190.87821122189</v>
      </c>
      <c r="F3" s="6">
        <f>'Alberta residential'!H21*Urbanrural!$E$11</f>
        <v>400835.30791865237</v>
      </c>
      <c r="G3" s="6">
        <f>'Alberta residential'!I21*Urbanrural!$E$11</f>
        <v>405451.0683069012</v>
      </c>
      <c r="H3" s="6">
        <f>'Alberta residential'!J21*Urbanrural!$E$11</f>
        <v>410028.60293624119</v>
      </c>
      <c r="I3" s="6">
        <f>'Alberta residential'!K21*Urbanrural!$E$11</f>
        <v>414577.46824639948</v>
      </c>
      <c r="J3" s="6">
        <f>'Alberta residential'!L21*Urbanrural!$E$11</f>
        <v>419078.55135792162</v>
      </c>
      <c r="K3" s="6">
        <f>'Alberta residential'!M21*Urbanrural!$E$11</f>
        <v>423541.40871053492</v>
      </c>
      <c r="L3" s="6">
        <f>'Alberta residential'!N21*Urbanrural!$E$11</f>
        <v>427956.48386451206</v>
      </c>
      <c r="M3" s="6">
        <f>'Alberta residential'!O21*Urbanrural!$E$11</f>
        <v>432333.33325958031</v>
      </c>
      <c r="N3" s="6">
        <f>'Alberta residential'!P21*Urbanrural!$E$11</f>
        <v>436662.4004560124</v>
      </c>
      <c r="O3" s="6">
        <f>'Alberta residential'!Q21*Urbanrural!$E$11</f>
        <v>440953.24189353565</v>
      </c>
      <c r="P3" s="6">
        <f>'Alberta residential'!R21*Urbanrural!$E$11</f>
        <v>445215.41401187726</v>
      </c>
      <c r="Q3" s="6">
        <f>'Alberta residential'!S21*Urbanrural!$E$11</f>
        <v>449439.36037130991</v>
      </c>
      <c r="R3" s="6">
        <f>'Alberta residential'!T21*Urbanrural!$E$11</f>
        <v>453634.63741156092</v>
      </c>
      <c r="S3" s="6">
        <f>'Alberta residential'!U21*Urbanrural!$E$11</f>
        <v>457810.80157235748</v>
      </c>
      <c r="T3" s="6">
        <f>'Alberta residential'!V21*Urbanrural!$E$11</f>
        <v>461958.29641397233</v>
      </c>
      <c r="U3" s="6">
        <f>'Alberta residential'!W21*Urbanrural!$E$11</f>
        <v>466096.23481585999</v>
      </c>
      <c r="V3" s="6">
        <f>'Alberta residential'!X21*Urbanrural!$E$11</f>
        <v>470224.61677802046</v>
      </c>
      <c r="W3" s="6">
        <f>'Alberta residential'!Y21*Urbanrural!$E$11</f>
        <v>475168.49707604706</v>
      </c>
      <c r="X3" s="6">
        <f>'Alberta residential'!Z21*Urbanrural!$E$11</f>
        <v>479658.04428222234</v>
      </c>
      <c r="Y3" s="6">
        <f>'Alberta residential'!AA21*Urbanrural!$E$11</f>
        <v>484190.01019721449</v>
      </c>
      <c r="Z3" s="6">
        <f>'Alberta residential'!AB21*Urbanrural!$E$11</f>
        <v>488764.79560684197</v>
      </c>
      <c r="AA3" s="6">
        <f>'Alberta residential'!AC21*Urbanrural!$E$11</f>
        <v>493382.80508368294</v>
      </c>
      <c r="AB3" s="6">
        <f>'Alberta residential'!AD21*Urbanrural!$E$11</f>
        <v>498044.44702284486</v>
      </c>
      <c r="AC3" s="6">
        <f>'Alberta residential'!AE21*Urbanrural!$E$11</f>
        <v>502750.1336780861</v>
      </c>
      <c r="AD3" s="6">
        <f>'Alberta residential'!AF21*Urbanrural!$E$11</f>
        <v>507500.28119827702</v>
      </c>
      <c r="AE3" s="6">
        <f>'Alberta residential'!AG21*Urbanrural!$E$11</f>
        <v>512295.30966419267</v>
      </c>
      <c r="AF3" s="6">
        <f>'Alberta residential'!AH21*Urbanrural!$E$11</f>
        <v>517135.64312567515</v>
      </c>
      <c r="AG3" s="6">
        <f>'Alberta residential'!AI21*Urbanrural!$E$11</f>
        <v>522021.70963912271</v>
      </c>
      <c r="AH3" s="6">
        <f>'Alberta residential'!AJ21*Urbanrural!$E$11</f>
        <v>526953.94130535051</v>
      </c>
      <c r="AI3" s="6">
        <f>'Alberta residential'!AK21*Urbanrural!$E$11</f>
        <v>531932.77430780814</v>
      </c>
      <c r="AJ3" s="6">
        <f>'Alberta residential'!AL21*Urbanrural!$E$11</f>
        <v>536958.64895114431</v>
      </c>
      <c r="AK3" s="6">
        <f>'Alberta residential'!AM21*Urbanrural!$E$11</f>
        <v>542032.00970014941</v>
      </c>
    </row>
    <row r="4" spans="1:37">
      <c r="A4" s="7" t="s">
        <v>5</v>
      </c>
      <c r="B4" s="6">
        <f>'Alberta residential'!D22*Urbanrural!$E$11</f>
        <v>707604519.3489536</v>
      </c>
      <c r="C4" s="6">
        <f>'Alberta residential'!E22*Urbanrural!$E$11</f>
        <v>574853448.03375423</v>
      </c>
      <c r="D4" s="6">
        <f>'Alberta residential'!F22*Urbanrural!$E$11</f>
        <v>581971100.64144301</v>
      </c>
      <c r="E4" s="6">
        <f>'Alberta residential'!G22*Urbanrural!$E$11</f>
        <v>588989305.00910425</v>
      </c>
      <c r="F4" s="6">
        <f>'Alberta residential'!H22*Urbanrural!$E$11</f>
        <v>595893854.2453053</v>
      </c>
      <c r="G4" s="6">
        <f>'Alberta residential'!I22*Urbanrural!$E$11</f>
        <v>602755782.80720878</v>
      </c>
      <c r="H4" s="6">
        <f>'Alberta residential'!J22*Urbanrural!$E$11</f>
        <v>609560883.8033824</v>
      </c>
      <c r="I4" s="6">
        <f>'Alberta residential'!K22*Urbanrural!$E$11</f>
        <v>616323364.12525833</v>
      </c>
      <c r="J4" s="6">
        <f>'Alberta residential'!L22*Urbanrural!$E$11</f>
        <v>623014809.98997176</v>
      </c>
      <c r="K4" s="6">
        <f>'Alberta residential'!M22*Urbanrural!$E$11</f>
        <v>629649428.28895509</v>
      </c>
      <c r="L4" s="6">
        <f>'Alberta residential'!N22*Urbanrural!$E$11</f>
        <v>636213012.13077593</v>
      </c>
      <c r="M4" s="6">
        <f>'Alberta residential'!O22*Urbanrural!$E$11</f>
        <v>642719768.40686655</v>
      </c>
      <c r="N4" s="6">
        <f>'Alberta residential'!P22*Urbanrural!$E$11</f>
        <v>649155490.22579479</v>
      </c>
      <c r="O4" s="6">
        <f>'Alberta residential'!Q22*Urbanrural!$E$11</f>
        <v>655534384.47899294</v>
      </c>
      <c r="P4" s="6">
        <f>'Alberta residential'!R22*Urbanrural!$E$11</f>
        <v>661870658.05789351</v>
      </c>
      <c r="Q4" s="6">
        <f>'Alberta residential'!S22*Urbanrural!$E$11</f>
        <v>668150104.071064</v>
      </c>
      <c r="R4" s="6">
        <f>'Alberta residential'!T22*Urbanrural!$E$11</f>
        <v>674386929.40993702</v>
      </c>
      <c r="S4" s="6">
        <f>'Alberta residential'!U22*Urbanrural!$E$11</f>
        <v>680595340.96594501</v>
      </c>
      <c r="T4" s="6">
        <f>'Alberta residential'!V22*Urbanrural!$E$11</f>
        <v>686761131.84765542</v>
      </c>
      <c r="U4" s="6">
        <f>'Alberta residential'!W22*Urbanrural!$E$11</f>
        <v>692912715.8379333</v>
      </c>
      <c r="V4" s="6">
        <f>'Alberta residential'!X22*Urbanrural!$E$11</f>
        <v>699050092.93677866</v>
      </c>
      <c r="W4" s="6">
        <f>'Alberta residential'!Y22*Urbanrural!$E$11</f>
        <v>706399814.44962597</v>
      </c>
      <c r="X4" s="6">
        <f>'Alberta residential'!Z22*Urbanrural!$E$11</f>
        <v>713074110.68963432</v>
      </c>
      <c r="Y4" s="6">
        <f>'Alberta residential'!AA22*Urbanrural!$E$11</f>
        <v>719811467.86112666</v>
      </c>
      <c r="Z4" s="6">
        <f>'Alberta residential'!AB22*Urbanrural!$E$11</f>
        <v>726612481.78438437</v>
      </c>
      <c r="AA4" s="6">
        <f>'Alberta residential'!AC22*Urbanrural!$E$11</f>
        <v>733477753.90920079</v>
      </c>
      <c r="AB4" s="6">
        <f>'Alberta residential'!AD22*Urbanrural!$E$11</f>
        <v>740407891.36805582</v>
      </c>
      <c r="AC4" s="6">
        <f>'Alberta residential'!AE22*Urbanrural!$E$11</f>
        <v>747403507.02981651</v>
      </c>
      <c r="AD4" s="6">
        <f>'Alberta residential'!AF22*Urbanrural!$E$11</f>
        <v>754465219.55394077</v>
      </c>
      <c r="AE4" s="6">
        <f>'Alberta residential'!AG22*Urbanrural!$E$11</f>
        <v>761593653.44517457</v>
      </c>
      <c r="AF4" s="6">
        <f>'Alberta residential'!AH22*Urbanrural!$E$11</f>
        <v>768789439.10879838</v>
      </c>
      <c r="AG4" s="6">
        <f>'Alberta residential'!AI22*Urbanrural!$E$11</f>
        <v>776053212.90636051</v>
      </c>
      <c r="AH4" s="6">
        <f>'Alberta residential'!AJ22*Urbanrural!$E$11</f>
        <v>783385617.2119602</v>
      </c>
      <c r="AI4" s="6">
        <f>'Alberta residential'!AK22*Urbanrural!$E$11</f>
        <v>790787300.4690659</v>
      </c>
      <c r="AJ4" s="6">
        <f>'Alberta residential'!AL22*Urbanrural!$E$11</f>
        <v>798258917.24784303</v>
      </c>
      <c r="AK4" s="6">
        <f>'Alberta residential'!AM22*Urbanrural!$E$11</f>
        <v>805801128.3030504</v>
      </c>
    </row>
    <row r="5" spans="1:37">
      <c r="A5" s="7" t="s">
        <v>6</v>
      </c>
      <c r="B5" s="6">
        <f>'Alberta residential'!D23*Urbanrural!$E$11</f>
        <v>39130203.834965184</v>
      </c>
      <c r="C5" s="6">
        <f>'Alberta residential'!E23*Urbanrural!$E$11</f>
        <v>31789130.766843561</v>
      </c>
      <c r="D5" s="6">
        <f>'Alberta residential'!F23*Urbanrural!$E$11</f>
        <v>32182733.6760245</v>
      </c>
      <c r="E5" s="6">
        <f>'Alberta residential'!G23*Urbanrural!$E$11</f>
        <v>32570837.143360604</v>
      </c>
      <c r="F5" s="6">
        <f>'Alberta residential'!H23*Urbanrural!$E$11</f>
        <v>32952655.534302603</v>
      </c>
      <c r="G5" s="6">
        <f>'Alberta residential'!I23*Urbanrural!$E$11</f>
        <v>33332117.021596804</v>
      </c>
      <c r="H5" s="6">
        <f>'Alberta residential'!J23*Urbanrural!$E$11</f>
        <v>33708435.970693961</v>
      </c>
      <c r="I5" s="6">
        <f>'Alberta residential'!K23*Urbanrural!$E$11</f>
        <v>34082398.016143322</v>
      </c>
      <c r="J5" s="6">
        <f>'Alberta residential'!L23*Urbanrural!$E$11</f>
        <v>34452431.888846375</v>
      </c>
      <c r="K5" s="6">
        <f>'Alberta residential'!M23*Urbanrural!$E$11</f>
        <v>34819323.223352358</v>
      </c>
      <c r="L5" s="6">
        <f>'Alberta residential'!N23*Urbanrural!$E$11</f>
        <v>35182286.38511204</v>
      </c>
      <c r="M5" s="6">
        <f>'Alberta residential'!O23*Urbanrural!$E$11</f>
        <v>35542107.008674659</v>
      </c>
      <c r="N5" s="6">
        <f>'Alberta residential'!P23*Urbanrural!$E$11</f>
        <v>35897999.459490962</v>
      </c>
      <c r="O5" s="6">
        <f>'Alberta residential'!Q23*Urbanrural!$E$11</f>
        <v>36250749.372110218</v>
      </c>
      <c r="P5" s="6">
        <f>'Alberta residential'!R23*Urbanrural!$E$11</f>
        <v>36601142.381081671</v>
      </c>
      <c r="Q5" s="6">
        <f>'Alberta residential'!S23*Urbanrural!$E$11</f>
        <v>36948392.851856075</v>
      </c>
      <c r="R5" s="6">
        <f>'Alberta residential'!T23*Urbanrural!$E$11</f>
        <v>37293286.4189827</v>
      </c>
      <c r="S5" s="6">
        <f>'Alberta residential'!U23*Urbanrural!$E$11</f>
        <v>37636608.717010789</v>
      </c>
      <c r="T5" s="6">
        <f>'Alberta residential'!V23*Urbanrural!$E$11</f>
        <v>37977574.11139109</v>
      </c>
      <c r="U5" s="6">
        <f>'Alberta residential'!W23*Urbanrural!$E$11</f>
        <v>38317753.871222124</v>
      </c>
      <c r="V5" s="6">
        <f>'Alberta residential'!X23*Urbanrural!$E$11</f>
        <v>38657147.99650389</v>
      </c>
      <c r="W5" s="6">
        <f>'Alberta residential'!Y23*Urbanrural!$E$11</f>
        <v>39063584.209195912</v>
      </c>
      <c r="X5" s="6">
        <f>'Alberta residential'!Z23*Urbanrural!$E$11</f>
        <v>39432669.715555824</v>
      </c>
      <c r="Y5" s="6">
        <f>'Alberta residential'!AA23*Urbanrural!$E$11</f>
        <v>39805242.462366454</v>
      </c>
      <c r="Z5" s="6">
        <f>'Alberta residential'!AB23*Urbanrural!$E$11</f>
        <v>40181335.39821481</v>
      </c>
      <c r="AA5" s="6">
        <f>'Alberta residential'!AC23*Urbanrural!$E$11</f>
        <v>40560981.78299728</v>
      </c>
      <c r="AB5" s="6">
        <f>'Alberta residential'!AD23*Urbanrural!$E$11</f>
        <v>40944215.190860242</v>
      </c>
      <c r="AC5" s="6">
        <f>'Alberta residential'!AE23*Urbanrural!$E$11</f>
        <v>41331069.513169579</v>
      </c>
      <c r="AD5" s="6">
        <f>'Alberta residential'!AF23*Urbanrural!$E$11</f>
        <v>41721578.961508252</v>
      </c>
      <c r="AE5" s="6">
        <f>'Alberta residential'!AG23*Urbanrural!$E$11</f>
        <v>42115778.070700899</v>
      </c>
      <c r="AF5" s="6">
        <f>'Alberta residential'!AH23*Urbanrural!$E$11</f>
        <v>42513701.701869041</v>
      </c>
      <c r="AG5" s="6">
        <f>'Alberta residential'!AI23*Urbanrural!$E$11</f>
        <v>42915385.045513026</v>
      </c>
      <c r="AH5" s="6">
        <f>'Alberta residential'!AJ23*Urbanrural!$E$11</f>
        <v>43320863.624624543</v>
      </c>
      <c r="AI5" s="6">
        <f>'Alberta residential'!AK23*Urbanrural!$E$11</f>
        <v>43730173.297828533</v>
      </c>
      <c r="AJ5" s="6">
        <f>'Alberta residential'!AL23*Urbanrural!$E$11</f>
        <v>44143350.262553543</v>
      </c>
      <c r="AK5" s="6">
        <f>'Alberta residential'!AM23*Urbanrural!$E$11</f>
        <v>44560431.058233209</v>
      </c>
    </row>
    <row r="6" spans="1:37">
      <c r="A6" s="7" t="s">
        <v>7</v>
      </c>
      <c r="B6" s="6">
        <f>'Alberta residential'!D24*Urbanrural!$E$11</f>
        <v>48912754.793706477</v>
      </c>
      <c r="C6" s="6">
        <f>'Alberta residential'!E24*Urbanrural!$E$11</f>
        <v>39736413.458554439</v>
      </c>
      <c r="D6" s="6">
        <f>'Alberta residential'!F24*Urbanrural!$E$11</f>
        <v>40228417.095030628</v>
      </c>
      <c r="E6" s="6">
        <f>'Alberta residential'!G24*Urbanrural!$E$11</f>
        <v>40713546.429200754</v>
      </c>
      <c r="F6" s="6">
        <f>'Alberta residential'!H24*Urbanrural!$E$11</f>
        <v>41190819.417878248</v>
      </c>
      <c r="G6" s="6">
        <f>'Alberta residential'!I24*Urbanrural!$E$11</f>
        <v>41665146.276996002</v>
      </c>
      <c r="H6" s="6">
        <f>'Alberta residential'!J24*Urbanrural!$E$11</f>
        <v>42135544.963367447</v>
      </c>
      <c r="I6" s="6">
        <f>'Alberta residential'!K24*Urbanrural!$E$11</f>
        <v>42602997.520179152</v>
      </c>
      <c r="J6" s="6">
        <f>'Alberta residential'!L24*Urbanrural!$E$11</f>
        <v>43065539.861057959</v>
      </c>
      <c r="K6" s="6">
        <f>'Alberta residential'!M24*Urbanrural!$E$11</f>
        <v>43524154.029190451</v>
      </c>
      <c r="L6" s="6">
        <f>'Alberta residential'!N24*Urbanrural!$E$11</f>
        <v>43977857.981390044</v>
      </c>
      <c r="M6" s="6">
        <f>'Alberta residential'!O24*Urbanrural!$E$11</f>
        <v>44427633.760843314</v>
      </c>
      <c r="N6" s="6">
        <f>'Alberta residential'!P24*Urbanrural!$E$11</f>
        <v>44872499.324363701</v>
      </c>
      <c r="O6" s="6">
        <f>'Alberta residential'!Q24*Urbanrural!$E$11</f>
        <v>45313436.715137765</v>
      </c>
      <c r="P6" s="6">
        <f>'Alberta residential'!R24*Urbanrural!$E$11</f>
        <v>45751427.976352088</v>
      </c>
      <c r="Q6" s="6">
        <f>'Alberta residential'!S24*Urbanrural!$E$11</f>
        <v>46185491.064820088</v>
      </c>
      <c r="R6" s="6">
        <f>'Alberta residential'!T24*Urbanrural!$E$11</f>
        <v>46616608.023728363</v>
      </c>
      <c r="S6" s="6">
        <f>'Alberta residential'!U24*Urbanrural!$E$11</f>
        <v>47045760.896263488</v>
      </c>
      <c r="T6" s="6">
        <f>'Alberta residential'!V24*Urbanrural!$E$11</f>
        <v>47471967.639238857</v>
      </c>
      <c r="U6" s="6">
        <f>'Alberta residential'!W24*Urbanrural!$E$11</f>
        <v>47897192.339027658</v>
      </c>
      <c r="V6" s="6">
        <f>'Alberta residential'!X24*Urbanrural!$E$11</f>
        <v>48321434.995629862</v>
      </c>
      <c r="W6" s="6">
        <f>'Alberta residential'!Y24*Urbanrural!$E$11</f>
        <v>48829480.26149489</v>
      </c>
      <c r="X6" s="6">
        <f>'Alberta residential'!Z24*Urbanrural!$E$11</f>
        <v>49290837.144444771</v>
      </c>
      <c r="Y6" s="6">
        <f>'Alberta residential'!AA24*Urbanrural!$E$11</f>
        <v>49756553.077958062</v>
      </c>
      <c r="Z6" s="6">
        <f>'Alberta residential'!AB24*Urbanrural!$E$11</f>
        <v>50226669.247768514</v>
      </c>
      <c r="AA6" s="6">
        <f>'Alberta residential'!AC24*Urbanrural!$E$11</f>
        <v>50701227.2287466</v>
      </c>
      <c r="AB6" s="6">
        <f>'Alberta residential'!AD24*Urbanrural!$E$11</f>
        <v>51180268.988575295</v>
      </c>
      <c r="AC6" s="6">
        <f>'Alberta residential'!AE24*Urbanrural!$E$11</f>
        <v>51663836.891461968</v>
      </c>
      <c r="AD6" s="6">
        <f>'Alberta residential'!AF24*Urbanrural!$E$11</f>
        <v>52151973.701885313</v>
      </c>
      <c r="AE6" s="6">
        <f>'Alberta residential'!AG24*Urbanrural!$E$11</f>
        <v>52644722.588376127</v>
      </c>
      <c r="AF6" s="6">
        <f>'Alberta residential'!AH24*Urbanrural!$E$11</f>
        <v>53142127.127336301</v>
      </c>
      <c r="AG6" s="6">
        <f>'Alberta residential'!AI24*Urbanrural!$E$11</f>
        <v>53644231.306891277</v>
      </c>
      <c r="AH6" s="6">
        <f>'Alberta residential'!AJ24*Urbanrural!$E$11</f>
        <v>54151079.530780666</v>
      </c>
      <c r="AI6" s="6">
        <f>'Alberta residential'!AK24*Urbanrural!$E$11</f>
        <v>54662716.622285664</v>
      </c>
      <c r="AJ6" s="6">
        <f>'Alberta residential'!AL24*Urbanrural!$E$11</f>
        <v>55179187.828191921</v>
      </c>
      <c r="AK6" s="6">
        <f>'Alberta residential'!AM24*Urbanrural!$E$11</f>
        <v>55700538.822791509</v>
      </c>
    </row>
    <row r="7" spans="1:37">
      <c r="A7" s="7" t="s">
        <v>8</v>
      </c>
      <c r="B7" s="6">
        <f>'Alberta residential'!D25*Urbanrural!$E$11</f>
        <v>0</v>
      </c>
      <c r="C7" s="6">
        <f>'Alberta residential'!E25*Urbanrural!$E$11</f>
        <v>0</v>
      </c>
      <c r="D7" s="6">
        <f>'Alberta residential'!F25*Urbanrural!$E$11</f>
        <v>0</v>
      </c>
      <c r="E7" s="6">
        <f>'Alberta residential'!G25*Urbanrural!$E$11</f>
        <v>0</v>
      </c>
      <c r="F7" s="6">
        <f>'Alberta residential'!H25*Urbanrural!$E$11</f>
        <v>0</v>
      </c>
      <c r="G7" s="6">
        <f>'Alberta residential'!I25*Urbanrural!$E$11</f>
        <v>0</v>
      </c>
      <c r="H7" s="6">
        <f>'Alberta residential'!J25*Urbanrural!$E$11</f>
        <v>0</v>
      </c>
      <c r="I7" s="6">
        <f>'Alberta residential'!K25*Urbanrural!$E$11</f>
        <v>0</v>
      </c>
      <c r="J7" s="6">
        <f>'Alberta residential'!L25*Urbanrural!$E$11</f>
        <v>0</v>
      </c>
      <c r="K7" s="6">
        <f>'Alberta residential'!M25*Urbanrural!$E$11</f>
        <v>0</v>
      </c>
      <c r="L7" s="6">
        <f>'Alberta residential'!N25*Urbanrural!$E$11</f>
        <v>0</v>
      </c>
      <c r="M7" s="6">
        <f>'Alberta residential'!O25*Urbanrural!$E$11</f>
        <v>0</v>
      </c>
      <c r="N7" s="6">
        <f>'Alberta residential'!P25*Urbanrural!$E$11</f>
        <v>0</v>
      </c>
      <c r="O7" s="6">
        <f>'Alberta residential'!Q25*Urbanrural!$E$11</f>
        <v>0</v>
      </c>
      <c r="P7" s="6">
        <f>'Alberta residential'!R25*Urbanrural!$E$11</f>
        <v>0</v>
      </c>
      <c r="Q7" s="6">
        <f>'Alberta residential'!S25*Urbanrural!$E$11</f>
        <v>0</v>
      </c>
      <c r="R7" s="6">
        <f>'Alberta residential'!T25*Urbanrural!$E$11</f>
        <v>0</v>
      </c>
      <c r="S7" s="6">
        <f>'Alberta residential'!U25*Urbanrural!$E$11</f>
        <v>0</v>
      </c>
      <c r="T7" s="6">
        <f>'Alberta residential'!V25*Urbanrural!$E$11</f>
        <v>0</v>
      </c>
      <c r="U7" s="6">
        <f>'Alberta residential'!W25*Urbanrural!$E$11</f>
        <v>0</v>
      </c>
      <c r="V7" s="6">
        <f>'Alberta residential'!X25*Urbanrural!$E$11</f>
        <v>0</v>
      </c>
      <c r="W7" s="6">
        <f>'Alberta residential'!Y25*Urbanrural!$E$11</f>
        <v>0</v>
      </c>
      <c r="X7" s="6">
        <f>'Alberta residential'!Z25*Urbanrural!$E$11</f>
        <v>0</v>
      </c>
      <c r="Y7" s="6">
        <f>'Alberta residential'!AA25*Urbanrural!$E$11</f>
        <v>0</v>
      </c>
      <c r="Z7" s="6">
        <f>'Alberta residential'!AB25*Urbanrural!$E$11</f>
        <v>0</v>
      </c>
      <c r="AA7" s="6">
        <f>'Alberta residential'!AC25*Urbanrural!$E$11</f>
        <v>0</v>
      </c>
      <c r="AB7" s="6">
        <f>'Alberta residential'!AD25*Urbanrural!$E$11</f>
        <v>0</v>
      </c>
      <c r="AC7" s="6">
        <f>'Alberta residential'!AE25*Urbanrural!$E$11</f>
        <v>0</v>
      </c>
      <c r="AD7" s="6">
        <f>'Alberta residential'!AF25*Urbanrural!$E$11</f>
        <v>0</v>
      </c>
      <c r="AE7" s="6">
        <f>'Alberta residential'!AG25*Urbanrural!$E$11</f>
        <v>0</v>
      </c>
      <c r="AF7" s="6">
        <f>'Alberta residential'!AH25*Urbanrural!$E$11</f>
        <v>0</v>
      </c>
      <c r="AG7" s="6">
        <f>'Alberta residential'!AI25*Urbanrural!$E$11</f>
        <v>0</v>
      </c>
      <c r="AH7" s="6">
        <f>'Alberta residential'!AJ25*Urbanrural!$E$11</f>
        <v>0</v>
      </c>
      <c r="AI7" s="6">
        <f>'Alberta residential'!AK25*Urbanrural!$E$11</f>
        <v>0</v>
      </c>
      <c r="AJ7" s="6">
        <f>'Alberta residential'!AL25*Urbanrural!$E$11</f>
        <v>0</v>
      </c>
      <c r="AK7" s="6">
        <f>'Alberta residential'!AM25*Urbanrural!$E$11</f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Alberta residential</vt:lpstr>
      <vt:lpstr>Alberta non-residential</vt:lpstr>
      <vt:lpstr>Population for scaling</vt:lpstr>
      <vt:lpstr>Component percentages</vt:lpstr>
      <vt:lpstr>Urbanrural</vt:lpstr>
      <vt:lpstr>NRC NEUD Residential E Use</vt:lpstr>
      <vt:lpstr>BASoBC-urban-residential</vt:lpstr>
      <vt:lpstr>BASoBC-rural-residential</vt:lpstr>
      <vt:lpstr>BASoBC-commercial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Jarzomski</dc:creator>
  <cp:lastModifiedBy>Brianne Riehl</cp:lastModifiedBy>
  <dcterms:created xsi:type="dcterms:W3CDTF">2015-06-22T19:19:55Z</dcterms:created>
  <dcterms:modified xsi:type="dcterms:W3CDTF">2018-08-29T17:52:26Z</dcterms:modified>
</cp:coreProperties>
</file>